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Jade Sim\RFQ\Kromek QJ16112022-01\"/>
    </mc:Choice>
  </mc:AlternateContent>
  <xr:revisionPtr revIDLastSave="0" documentId="8_{F4E03517-0209-4A63-AF33-C881717D0B09}" xr6:coauthVersionLast="45" xr6:coauthVersionMax="45" xr10:uidLastSave="{00000000-0000-0000-0000-000000000000}"/>
  <bookViews>
    <workbookView xWindow="-120" yWindow="-120" windowWidth="20730" windowHeight="11160" tabRatio="856" xr2:uid="{00000000-000D-0000-FFFF-FFFF00000000}"/>
  </bookViews>
  <sheets>
    <sheet name="QCW_D3M &amp; D3S" sheetId="1" r:id="rId1"/>
    <sheet name="D3M &amp; D3S Material" sheetId="2" r:id="rId2"/>
    <sheet name="LQ 500088 + SA" sheetId="8" r:id="rId3"/>
    <sheet name="LQ 500055" sheetId="9" r:id="rId4"/>
    <sheet name="Quote Summary" sheetId="3" r:id="rId5"/>
    <sheet name="Currency Exchange" sheetId="4" r:id="rId6"/>
    <sheet name="Issue List" sheetId="5" r:id="rId7"/>
    <sheet name="NRE" sheetId="6" r:id="rId8"/>
    <sheet name="Excess" sheetId="1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</externalReferences>
  <definedNames>
    <definedName name="\b" localSheetId="3">[1]CONSOPL!#REF!</definedName>
    <definedName name="\b" localSheetId="2">[1]CONSOPL!#REF!</definedName>
    <definedName name="\b">[1]CONSOPL!#REF!</definedName>
    <definedName name="\c" localSheetId="3">[1]CONSOPL!#REF!</definedName>
    <definedName name="\c" localSheetId="2">[1]CONSOPL!#REF!</definedName>
    <definedName name="\c">[1]CONSOPL!#REF!</definedName>
    <definedName name="\d" localSheetId="3">[1]CONSOPL!#REF!</definedName>
    <definedName name="\d" localSheetId="2">[1]CONSOPL!#REF!</definedName>
    <definedName name="\d">[1]CONSOPL!#REF!</definedName>
    <definedName name="\e" localSheetId="3">[1]CONSOPL!#REF!</definedName>
    <definedName name="\e" localSheetId="2">[1]CONSOPL!#REF!</definedName>
    <definedName name="\e">[1]CONSOPL!#REF!</definedName>
    <definedName name="\f" localSheetId="3">[1]CONSOBS!#REF!</definedName>
    <definedName name="\f" localSheetId="2">[1]CONSOBS!#REF!</definedName>
    <definedName name="\f">[1]CONSOBS!#REF!</definedName>
    <definedName name="\HKG" localSheetId="3">#REF!</definedName>
    <definedName name="\HKG" localSheetId="2">#REF!</definedName>
    <definedName name="\HKG">#REF!</definedName>
    <definedName name="\SN" localSheetId="3">#REF!</definedName>
    <definedName name="\SN" localSheetId="2">#REF!</definedName>
    <definedName name="\SN">#REF!</definedName>
    <definedName name="____CAP_Sht_Crosstab_Query" localSheetId="3">#REF!</definedName>
    <definedName name="____CAP_Sht_Crosstab_Query" localSheetId="2">#REF!</definedName>
    <definedName name="____CAP_Sht_Crosstab_Query">#REF!</definedName>
    <definedName name="_0402btmside_gsm1" localSheetId="3">[2]BtmsideSMTComp.Count!#REF!</definedName>
    <definedName name="_0402btmside_gsm1" localSheetId="2">[2]BtmsideSMTComp.Count!#REF!</definedName>
    <definedName name="_0402btmside_gsm1">[2]BtmsideSMTComp.Count!#REF!</definedName>
    <definedName name="_0402btmside_gsm2" localSheetId="3">[2]BtmsideSMTComp.Count!#REF!</definedName>
    <definedName name="_0402btmside_gsm2" localSheetId="2">[2]BtmsideSMTComp.Count!#REF!</definedName>
    <definedName name="_0402btmside_gsm2">[2]BtmsideSMTComp.Count!#REF!</definedName>
    <definedName name="_0402topside_gsm2" localSheetId="3">[2]TopsideSMTComp.Count!#REF!</definedName>
    <definedName name="_0402topside_gsm2" localSheetId="2">[2]TopsideSMTComp.Count!#REF!</definedName>
    <definedName name="_0402topside_gsm2">[2]TopsideSMTComp.Count!#REF!</definedName>
    <definedName name="_0603btmside_gsm1" localSheetId="3">[2]BtmsideSMTComp.Count!#REF!</definedName>
    <definedName name="_0603btmside_gsm1" localSheetId="2">[2]BtmsideSMTComp.Count!#REF!</definedName>
    <definedName name="_0603btmside_gsm1">[2]BtmsideSMTComp.Count!#REF!</definedName>
    <definedName name="_0603btmside_gsm2" localSheetId="3">[2]BtmsideSMTComp.Count!#REF!</definedName>
    <definedName name="_0603btmside_gsm2" localSheetId="2">[2]BtmsideSMTComp.Count!#REF!</definedName>
    <definedName name="_0603btmside_gsm2">[2]BtmsideSMTComp.Count!#REF!</definedName>
    <definedName name="_0603topside_gsm2" localSheetId="3">[2]TopsideSMTComp.Count!#REF!</definedName>
    <definedName name="_0603topside_gsm2" localSheetId="2">[2]TopsideSMTComp.Count!#REF!</definedName>
    <definedName name="_0603topside_gsm2">[2]TopsideSMTComp.Count!#REF!</definedName>
    <definedName name="_0805btmside_gsm1" localSheetId="3">[2]BtmsideSMTComp.Count!#REF!</definedName>
    <definedName name="_0805btmside_gsm1" localSheetId="2">[2]BtmsideSMTComp.Count!#REF!</definedName>
    <definedName name="_0805btmside_gsm1">[2]BtmsideSMTComp.Count!#REF!</definedName>
    <definedName name="_0805btmside_gsm2" localSheetId="3">[2]BtmsideSMTComp.Count!#REF!</definedName>
    <definedName name="_0805btmside_gsm2" localSheetId="2">[2]BtmsideSMTComp.Count!#REF!</definedName>
    <definedName name="_0805btmside_gsm2">[2]BtmsideSMTComp.Count!#REF!</definedName>
    <definedName name="_0805topside_gsm2" localSheetId="3">[2]TopsideSMTComp.Count!#REF!</definedName>
    <definedName name="_0805topside_gsm2" localSheetId="2">[2]TopsideSMTComp.Count!#REF!</definedName>
    <definedName name="_0805topside_gsm2">[2]TopsideSMTComp.Count!#REF!</definedName>
    <definedName name="_11d16_" localSheetId="3" hidden="1">{"Annual",#N/A,FALSE,"Sales &amp; Market";"Quarterly",#N/A,FALSE,"Sales &amp; Market"}</definedName>
    <definedName name="_11d16_" localSheetId="2" hidden="1">{"Annual",#N/A,FALSE,"Sales &amp; Market";"Quarterly",#N/A,FALSE,"Sales &amp; Market"}</definedName>
    <definedName name="_11d16_" hidden="1">{"Annual",#N/A,FALSE,"Sales &amp; Market";"Quarterly",#N/A,FALSE,"Sales &amp; Market"}</definedName>
    <definedName name="_1206btmside_gsm1" localSheetId="3">[2]BtmsideSMTComp.Count!#REF!</definedName>
    <definedName name="_1206btmside_gsm1" localSheetId="2">[2]BtmsideSMTComp.Count!#REF!</definedName>
    <definedName name="_1206btmside_gsm1">[2]BtmsideSMTComp.Count!#REF!</definedName>
    <definedName name="_1206btmside_gsm2" localSheetId="3">[2]BtmsideSMTComp.Count!#REF!</definedName>
    <definedName name="_1206btmside_gsm2" localSheetId="2">[2]BtmsideSMTComp.Count!#REF!</definedName>
    <definedName name="_1206btmside_gsm2">[2]BtmsideSMTComp.Count!#REF!</definedName>
    <definedName name="_1206topside_gsm2" localSheetId="3">[2]TopsideSMTComp.Count!#REF!</definedName>
    <definedName name="_1206topside_gsm2" localSheetId="2">[2]TopsideSMTComp.Count!#REF!</definedName>
    <definedName name="_1206topside_gsm2">[2]TopsideSMTComp.Count!#REF!</definedName>
    <definedName name="_1210btmside_gsm1" localSheetId="3">[2]BtmsideSMTComp.Count!#REF!</definedName>
    <definedName name="_1210btmside_gsm1" localSheetId="2">[2]BtmsideSMTComp.Count!#REF!</definedName>
    <definedName name="_1210btmside_gsm1">[2]BtmsideSMTComp.Count!#REF!</definedName>
    <definedName name="_1210btmside_gsm2" localSheetId="3">[2]BtmsideSMTComp.Count!#REF!</definedName>
    <definedName name="_1210btmside_gsm2" localSheetId="2">[2]BtmsideSMTComp.Count!#REF!</definedName>
    <definedName name="_1210btmside_gsm2">[2]BtmsideSMTComp.Count!#REF!</definedName>
    <definedName name="_1210topside_gsm2" localSheetId="3">[2]TopsideSMTComp.Count!#REF!</definedName>
    <definedName name="_1210topside_gsm2" localSheetId="2">[2]TopsideSMTComp.Count!#REF!</definedName>
    <definedName name="_1210topside_gsm2">[2]TopsideSMTComp.Count!#REF!</definedName>
    <definedName name="_14d2_" localSheetId="3" hidden="1">{#N/A,#N/A,FALSE,"Sales"}</definedName>
    <definedName name="_14d2_" localSheetId="2" hidden="1">{#N/A,#N/A,FALSE,"Sales"}</definedName>
    <definedName name="_14d2_" hidden="1">{#N/A,#N/A,FALSE,"Sales"}</definedName>
    <definedName name="_17d216_" localSheetId="3" hidden="1">{#N/A,#N/A,FALSE,"Sales"}</definedName>
    <definedName name="_17d216_" localSheetId="2" hidden="1">{#N/A,#N/A,FALSE,"Sales"}</definedName>
    <definedName name="_17d216_" hidden="1">{#N/A,#N/A,FALSE,"Sales"}</definedName>
    <definedName name="_1808btmside_gsm1" localSheetId="3">[2]BtmsideSMTComp.Count!#REF!</definedName>
    <definedName name="_1808btmside_gsm1" localSheetId="2">[2]BtmsideSMTComp.Count!#REF!</definedName>
    <definedName name="_1808btmside_gsm1">[2]BtmsideSMTComp.Count!#REF!</definedName>
    <definedName name="_1808btmside_gsm2" localSheetId="3">[2]BtmsideSMTComp.Count!#REF!</definedName>
    <definedName name="_1808btmside_gsm2" localSheetId="2">[2]BtmsideSMTComp.Count!#REF!</definedName>
    <definedName name="_1808btmside_gsm2">[2]BtmsideSMTComp.Count!#REF!</definedName>
    <definedName name="_1808topside_gsm2" localSheetId="3">[2]TopsideSMTComp.Count!#REF!</definedName>
    <definedName name="_1808topside_gsm2" localSheetId="2">[2]TopsideSMTComp.Count!#REF!</definedName>
    <definedName name="_1808topside_gsm2">[2]TopsideSMTComp.Count!#REF!</definedName>
    <definedName name="_1ac370_" localSheetId="3">#REF!</definedName>
    <definedName name="_1ac370_" localSheetId="2">#REF!</definedName>
    <definedName name="_1ac370_">#REF!</definedName>
    <definedName name="_1quotesummaryArray1" localSheetId="3">'[3]PCBA Times'!#REF!</definedName>
    <definedName name="_1quotesummaryArray1" localSheetId="2">'[3]PCBA Times'!#REF!</definedName>
    <definedName name="_1quotesummaryArray1">'[3]PCBA Times'!#REF!</definedName>
    <definedName name="_1quotesummaryArray10">'[2]G.In. &amp; Coms.'!$L$11</definedName>
    <definedName name="_1quotesummaryArray100" localSheetId="3">'[2]NRE&amp;Consumable&amp;Facilities&amp;Power'!#REF!</definedName>
    <definedName name="_1quotesummaryArray100" localSheetId="2">'[2]NRE&amp;Consumable&amp;Facilities&amp;Power'!#REF!</definedName>
    <definedName name="_1quotesummaryArray100">'[2]NRE&amp;Consumable&amp;Facilities&amp;Power'!#REF!</definedName>
    <definedName name="_1quotesummaryArray101" localSheetId="3">'[2]NRE&amp;Consumable&amp;Facilities&amp;Power'!#REF!</definedName>
    <definedName name="_1quotesummaryArray101" localSheetId="2">'[2]NRE&amp;Consumable&amp;Facilities&amp;Power'!#REF!</definedName>
    <definedName name="_1quotesummaryArray101">'[2]NRE&amp;Consumable&amp;Facilities&amp;Power'!#REF!</definedName>
    <definedName name="_1quotesummaryArray103" localSheetId="3">'[2]NRE&amp;Consumable&amp;Facilities&amp;Power'!#REF!</definedName>
    <definedName name="_1quotesummaryArray103" localSheetId="2">'[2]NRE&amp;Consumable&amp;Facilities&amp;Power'!#REF!</definedName>
    <definedName name="_1quotesummaryArray103">'[2]NRE&amp;Consumable&amp;Facilities&amp;Power'!#REF!</definedName>
    <definedName name="_1quotesummaryArray107" localSheetId="3">'[2]NRE&amp;Consumable&amp;Facilities&amp;Power'!#REF!</definedName>
    <definedName name="_1quotesummaryArray107" localSheetId="2">'[2]NRE&amp;Consumable&amp;Facilities&amp;Power'!#REF!</definedName>
    <definedName name="_1quotesummaryArray107">'[2]NRE&amp;Consumable&amp;Facilities&amp;Power'!#REF!</definedName>
    <definedName name="_1quotesummaryArray110" localSheetId="3">'[3]PCBA Times'!#REF!</definedName>
    <definedName name="_1quotesummaryArray110" localSheetId="2">'[3]PCBA Times'!#REF!</definedName>
    <definedName name="_1quotesummaryArray110">'[3]PCBA Times'!#REF!</definedName>
    <definedName name="_1quotesummaryArray111" localSheetId="3">'[3]PCBA Times'!#REF!</definedName>
    <definedName name="_1quotesummaryArray111" localSheetId="2">'[3]PCBA Times'!#REF!</definedName>
    <definedName name="_1quotesummaryArray111">'[3]PCBA Times'!#REF!</definedName>
    <definedName name="_1quotesummaryArray112" localSheetId="3">'[3]PCBA Times'!#REF!</definedName>
    <definedName name="_1quotesummaryArray112" localSheetId="2">'[3]PCBA Times'!#REF!</definedName>
    <definedName name="_1quotesummaryArray112">'[3]PCBA Times'!#REF!</definedName>
    <definedName name="_1quotesummaryArray113" localSheetId="3">'[3]PCBA Times'!#REF!</definedName>
    <definedName name="_1quotesummaryArray113" localSheetId="2">'[3]PCBA Times'!#REF!</definedName>
    <definedName name="_1quotesummaryArray113">'[3]PCBA Times'!#REF!</definedName>
    <definedName name="_1quotesummaryArray114" localSheetId="3">'[3]PCBA Times'!#REF!</definedName>
    <definedName name="_1quotesummaryArray114" localSheetId="2">'[3]PCBA Times'!#REF!</definedName>
    <definedName name="_1quotesummaryArray114">'[3]PCBA Times'!#REF!</definedName>
    <definedName name="_1quotesummaryArray115" localSheetId="3">'[3]PCBA Times'!#REF!</definedName>
    <definedName name="_1quotesummaryArray115" localSheetId="2">'[3]PCBA Times'!#REF!</definedName>
    <definedName name="_1quotesummaryArray115">'[3]PCBA Times'!#REF!</definedName>
    <definedName name="_1quotesummaryArray116" localSheetId="3">'[3]PCBA Times'!#REF!</definedName>
    <definedName name="_1quotesummaryArray116" localSheetId="2">'[3]PCBA Times'!#REF!</definedName>
    <definedName name="_1quotesummaryArray116">'[3]PCBA Times'!#REF!</definedName>
    <definedName name="_1quotesummaryArray117" localSheetId="3">'[3]PCBA Times'!#REF!</definedName>
    <definedName name="_1quotesummaryArray117" localSheetId="2">'[3]PCBA Times'!#REF!</definedName>
    <definedName name="_1quotesummaryArray117">'[3]PCBA Times'!#REF!</definedName>
    <definedName name="_1quotesummaryArray118" localSheetId="3">'[3]PCBA Times'!#REF!</definedName>
    <definedName name="_1quotesummaryArray118" localSheetId="2">'[3]PCBA Times'!#REF!</definedName>
    <definedName name="_1quotesummaryArray118">'[3]PCBA Times'!#REF!</definedName>
    <definedName name="_1quotesummaryArray119" localSheetId="3">'[3]PCBA Times'!#REF!</definedName>
    <definedName name="_1quotesummaryArray119" localSheetId="2">'[3]PCBA Times'!#REF!</definedName>
    <definedName name="_1quotesummaryArray119">'[3]PCBA Times'!#REF!</definedName>
    <definedName name="_1quotesummaryArray120" localSheetId="3">'[3]PCBA Times'!#REF!</definedName>
    <definedName name="_1quotesummaryArray120" localSheetId="2">'[3]PCBA Times'!#REF!</definedName>
    <definedName name="_1quotesummaryArray120">'[3]PCBA Times'!#REF!</definedName>
    <definedName name="_1quotesummaryArray121" localSheetId="3">'[3]PCBA Times'!#REF!</definedName>
    <definedName name="_1quotesummaryArray121" localSheetId="2">'[3]PCBA Times'!#REF!</definedName>
    <definedName name="_1quotesummaryArray121">'[3]PCBA Times'!#REF!</definedName>
    <definedName name="_1quotesummaryArray122" localSheetId="3">'[3]PCBA Times'!#REF!</definedName>
    <definedName name="_1quotesummaryArray122" localSheetId="2">'[3]PCBA Times'!#REF!</definedName>
    <definedName name="_1quotesummaryArray122">'[3]PCBA Times'!#REF!</definedName>
    <definedName name="_1quotesummaryArray123" localSheetId="3">'[3]PCBA Times'!#REF!</definedName>
    <definedName name="_1quotesummaryArray123" localSheetId="2">'[3]PCBA Times'!#REF!</definedName>
    <definedName name="_1quotesummaryArray123">'[3]PCBA Times'!#REF!</definedName>
    <definedName name="_1quotesummaryArray124" localSheetId="3">'[3]PCBA Times'!#REF!</definedName>
    <definedName name="_1quotesummaryArray124" localSheetId="2">'[3]PCBA Times'!#REF!</definedName>
    <definedName name="_1quotesummaryArray124">'[3]PCBA Times'!#REF!</definedName>
    <definedName name="_1quotesummaryArray125" localSheetId="3">'[3]PCBA Times'!#REF!</definedName>
    <definedName name="_1quotesummaryArray125" localSheetId="2">'[3]PCBA Times'!#REF!</definedName>
    <definedName name="_1quotesummaryArray125">'[3]PCBA Times'!#REF!</definedName>
    <definedName name="_1quotesummaryArray126" localSheetId="3">'[3]PCBA Times'!#REF!</definedName>
    <definedName name="_1quotesummaryArray126" localSheetId="2">'[3]PCBA Times'!#REF!</definedName>
    <definedName name="_1quotesummaryArray126">'[3]PCBA Times'!#REF!</definedName>
    <definedName name="_1quotesummaryArray127" localSheetId="3">'[3]PCBA Times'!#REF!</definedName>
    <definedName name="_1quotesummaryArray127" localSheetId="2">'[3]PCBA Times'!#REF!</definedName>
    <definedName name="_1quotesummaryArray127">'[3]PCBA Times'!#REF!</definedName>
    <definedName name="_1quotesummaryArray128" localSheetId="3">'[3]PCBA Times'!#REF!</definedName>
    <definedName name="_1quotesummaryArray128" localSheetId="2">'[3]PCBA Times'!#REF!</definedName>
    <definedName name="_1quotesummaryArray128">'[3]PCBA Times'!#REF!</definedName>
    <definedName name="_1quotesummaryArray129" localSheetId="3">'[3]PCBA Times'!#REF!</definedName>
    <definedName name="_1quotesummaryArray129" localSheetId="2">'[3]PCBA Times'!#REF!</definedName>
    <definedName name="_1quotesummaryArray129">'[3]PCBA Times'!#REF!</definedName>
    <definedName name="_1quotesummaryArray130" localSheetId="3">'[3]PCBA Times'!#REF!</definedName>
    <definedName name="_1quotesummaryArray130" localSheetId="2">'[3]PCBA Times'!#REF!</definedName>
    <definedName name="_1quotesummaryArray130">'[3]PCBA Times'!#REF!</definedName>
    <definedName name="_1quotesummaryArray131" localSheetId="3">'[3]PCBA Times'!#REF!</definedName>
    <definedName name="_1quotesummaryArray131" localSheetId="2">'[3]PCBA Times'!#REF!</definedName>
    <definedName name="_1quotesummaryArray131">'[3]PCBA Times'!#REF!</definedName>
    <definedName name="_1quotesummaryArray132" localSheetId="3">'[3]PCBA Times'!#REF!</definedName>
    <definedName name="_1quotesummaryArray132" localSheetId="2">'[3]PCBA Times'!#REF!</definedName>
    <definedName name="_1quotesummaryArray132">'[3]PCBA Times'!#REF!</definedName>
    <definedName name="_1quotesummaryArray133" localSheetId="3">'[3]PCBA Times'!#REF!</definedName>
    <definedName name="_1quotesummaryArray133" localSheetId="2">'[3]PCBA Times'!#REF!</definedName>
    <definedName name="_1quotesummaryArray133">'[3]PCBA Times'!#REF!</definedName>
    <definedName name="_1quotesummaryArray134" localSheetId="3">'[3]PCBA Times'!#REF!</definedName>
    <definedName name="_1quotesummaryArray134" localSheetId="2">'[3]PCBA Times'!#REF!</definedName>
    <definedName name="_1quotesummaryArray134">'[3]PCBA Times'!#REF!</definedName>
    <definedName name="_1quotesummaryArray135" localSheetId="3">'[3]PCBA Times'!#REF!</definedName>
    <definedName name="_1quotesummaryArray135" localSheetId="2">'[3]PCBA Times'!#REF!</definedName>
    <definedName name="_1quotesummaryArray135">'[3]PCBA Times'!#REF!</definedName>
    <definedName name="_1quotesummaryArray136" localSheetId="3">'[3]PCBA Times'!#REF!</definedName>
    <definedName name="_1quotesummaryArray136" localSheetId="2">'[3]PCBA Times'!#REF!</definedName>
    <definedName name="_1quotesummaryArray136">'[3]PCBA Times'!#REF!</definedName>
    <definedName name="_1quotesummaryArray137" localSheetId="3">'[3]PCBA Times'!#REF!</definedName>
    <definedName name="_1quotesummaryArray137" localSheetId="2">'[3]PCBA Times'!#REF!</definedName>
    <definedName name="_1quotesummaryArray137">'[3]PCBA Times'!#REF!</definedName>
    <definedName name="_1quotesummaryArray138" localSheetId="3">'[3]PCBA Times'!#REF!</definedName>
    <definedName name="_1quotesummaryArray138" localSheetId="2">'[3]PCBA Times'!#REF!</definedName>
    <definedName name="_1quotesummaryArray138">'[3]PCBA Times'!#REF!</definedName>
    <definedName name="_1quotesummaryArray139" localSheetId="3">'[3]PCBA Times'!#REF!</definedName>
    <definedName name="_1quotesummaryArray139" localSheetId="2">'[3]PCBA Times'!#REF!</definedName>
    <definedName name="_1quotesummaryArray139">'[3]PCBA Times'!#REF!</definedName>
    <definedName name="_1quotesummaryArray140" localSheetId="3">'[3]PCBA Times'!#REF!</definedName>
    <definedName name="_1quotesummaryArray140" localSheetId="2">'[3]PCBA Times'!#REF!</definedName>
    <definedName name="_1quotesummaryArray140">'[3]PCBA Times'!#REF!</definedName>
    <definedName name="_1quotesummaryArray141" localSheetId="3">'[3]PCBA Times'!#REF!</definedName>
    <definedName name="_1quotesummaryArray141" localSheetId="2">'[3]PCBA Times'!#REF!</definedName>
    <definedName name="_1quotesummaryArray141">'[3]PCBA Times'!#REF!</definedName>
    <definedName name="_1quotesummaryArray142" localSheetId="3">'[3]PCBA Times'!#REF!</definedName>
    <definedName name="_1quotesummaryArray142" localSheetId="2">'[3]PCBA Times'!#REF!</definedName>
    <definedName name="_1quotesummaryArray142">'[3]PCBA Times'!#REF!</definedName>
    <definedName name="_1quotesummaryArray143" localSheetId="3">'[3]PCBA Times'!#REF!</definedName>
    <definedName name="_1quotesummaryArray143" localSheetId="2">'[3]PCBA Times'!#REF!</definedName>
    <definedName name="_1quotesummaryArray143">'[3]PCBA Times'!#REF!</definedName>
    <definedName name="_1quotesummaryArray144" localSheetId="3">'[3]PCBA Times'!#REF!</definedName>
    <definedName name="_1quotesummaryArray144" localSheetId="2">'[3]PCBA Times'!#REF!</definedName>
    <definedName name="_1quotesummaryArray144">'[3]PCBA Times'!#REF!</definedName>
    <definedName name="_1quotesummaryArray145" localSheetId="3">'[3]PCBA Times'!#REF!</definedName>
    <definedName name="_1quotesummaryArray145" localSheetId="2">'[3]PCBA Times'!#REF!</definedName>
    <definedName name="_1quotesummaryArray145">'[3]PCBA Times'!#REF!</definedName>
    <definedName name="_1quotesummaryArray146" localSheetId="3">'[3]PCBA Times'!#REF!</definedName>
    <definedName name="_1quotesummaryArray146" localSheetId="2">'[3]PCBA Times'!#REF!</definedName>
    <definedName name="_1quotesummaryArray146">'[3]PCBA Times'!#REF!</definedName>
    <definedName name="_1quotesummaryArray147" localSheetId="3">'[3]PCBA Times'!#REF!</definedName>
    <definedName name="_1quotesummaryArray147" localSheetId="2">'[3]PCBA Times'!#REF!</definedName>
    <definedName name="_1quotesummaryArray147">'[3]PCBA Times'!#REF!</definedName>
    <definedName name="_1quotesummaryArray148" localSheetId="3">'[3]PCBA Times'!#REF!</definedName>
    <definedName name="_1quotesummaryArray148" localSheetId="2">'[3]PCBA Times'!#REF!</definedName>
    <definedName name="_1quotesummaryArray148">'[3]PCBA Times'!#REF!</definedName>
    <definedName name="_1quotesummaryArray149" localSheetId="3">'[3]PCBA Times'!#REF!</definedName>
    <definedName name="_1quotesummaryArray149" localSheetId="2">'[3]PCBA Times'!#REF!</definedName>
    <definedName name="_1quotesummaryArray149">'[3]PCBA Times'!#REF!</definedName>
    <definedName name="_1quotesummaryArray15">'[2]G.In. &amp; Coms.'!$D$21</definedName>
    <definedName name="_1quotesummaryArray150" localSheetId="3">'[3]PCBA Times'!#REF!</definedName>
    <definedName name="_1quotesummaryArray150" localSheetId="2">'[3]PCBA Times'!#REF!</definedName>
    <definedName name="_1quotesummaryArray150">'[3]PCBA Times'!#REF!</definedName>
    <definedName name="_1quotesummaryArray151" localSheetId="3">'[3]PCBA Times'!#REF!</definedName>
    <definedName name="_1quotesummaryArray151" localSheetId="2">'[3]PCBA Times'!#REF!</definedName>
    <definedName name="_1quotesummaryArray151">'[3]PCBA Times'!#REF!</definedName>
    <definedName name="_1quotesummaryArray152" localSheetId="3">'[3]PCBA Times'!#REF!</definedName>
    <definedName name="_1quotesummaryArray152" localSheetId="2">'[3]PCBA Times'!#REF!</definedName>
    <definedName name="_1quotesummaryArray152">'[3]PCBA Times'!#REF!</definedName>
    <definedName name="_1quotesummaryArray153" localSheetId="3">'[3]PCBA Times'!#REF!</definedName>
    <definedName name="_1quotesummaryArray153" localSheetId="2">'[3]PCBA Times'!#REF!</definedName>
    <definedName name="_1quotesummaryArray153">'[3]PCBA Times'!#REF!</definedName>
    <definedName name="_1quotesummaryArray154" localSheetId="3">'[3]PCBA Times'!#REF!</definedName>
    <definedName name="_1quotesummaryArray154" localSheetId="2">'[3]PCBA Times'!#REF!</definedName>
    <definedName name="_1quotesummaryArray154">'[3]PCBA Times'!#REF!</definedName>
    <definedName name="_1quotesummaryArray155" localSheetId="3">'[3]PCBA Times'!#REF!</definedName>
    <definedName name="_1quotesummaryArray155" localSheetId="2">'[3]PCBA Times'!#REF!</definedName>
    <definedName name="_1quotesummaryArray155">'[3]PCBA Times'!#REF!</definedName>
    <definedName name="_1quotesummaryArray156" localSheetId="3">'[3]PCBA Times'!#REF!</definedName>
    <definedName name="_1quotesummaryArray156" localSheetId="2">'[3]PCBA Times'!#REF!</definedName>
    <definedName name="_1quotesummaryArray156">'[3]PCBA Times'!#REF!</definedName>
    <definedName name="_1quotesummaryArray157" localSheetId="3">'[3]PCBA Times'!#REF!</definedName>
    <definedName name="_1quotesummaryArray157" localSheetId="2">'[3]PCBA Times'!#REF!</definedName>
    <definedName name="_1quotesummaryArray157">'[3]PCBA Times'!#REF!</definedName>
    <definedName name="_1quotesummaryArray158" localSheetId="3">'[3]PCBA Times'!#REF!</definedName>
    <definedName name="_1quotesummaryArray158" localSheetId="2">'[3]PCBA Times'!#REF!</definedName>
    <definedName name="_1quotesummaryArray158">'[3]PCBA Times'!#REF!</definedName>
    <definedName name="_1quotesummaryArray159" localSheetId="3">'[3]PCBA Times'!#REF!</definedName>
    <definedName name="_1quotesummaryArray159" localSheetId="2">'[3]PCBA Times'!#REF!</definedName>
    <definedName name="_1quotesummaryArray159">'[3]PCBA Times'!#REF!</definedName>
    <definedName name="_1quotesummaryArray16" localSheetId="3">'[3]PCBA Times'!#REF!</definedName>
    <definedName name="_1quotesummaryArray16" localSheetId="2">'[3]PCBA Times'!#REF!</definedName>
    <definedName name="_1quotesummaryArray16">'[3]PCBA Times'!#REF!</definedName>
    <definedName name="_1quotesummaryArray160" localSheetId="3">'[3]PCBA Times'!#REF!</definedName>
    <definedName name="_1quotesummaryArray160" localSheetId="2">'[3]PCBA Times'!#REF!</definedName>
    <definedName name="_1quotesummaryArray160">'[3]PCBA Times'!#REF!</definedName>
    <definedName name="_1quotesummaryArray161" localSheetId="3">'[3]PCBA Times'!#REF!</definedName>
    <definedName name="_1quotesummaryArray161" localSheetId="2">'[3]PCBA Times'!#REF!</definedName>
    <definedName name="_1quotesummaryArray161">'[3]PCBA Times'!#REF!</definedName>
    <definedName name="_1quotesummaryArray162" localSheetId="3">'[3]PCBA Times'!#REF!</definedName>
    <definedName name="_1quotesummaryArray162" localSheetId="2">'[3]PCBA Times'!#REF!</definedName>
    <definedName name="_1quotesummaryArray162">'[3]PCBA Times'!#REF!</definedName>
    <definedName name="_1quotesummaryArray163" localSheetId="3">'[3]PCBA Times'!#REF!</definedName>
    <definedName name="_1quotesummaryArray163" localSheetId="2">'[3]PCBA Times'!#REF!</definedName>
    <definedName name="_1quotesummaryArray163">'[3]PCBA Times'!#REF!</definedName>
    <definedName name="_1quotesummaryArray164" localSheetId="3">'[3]PCBA Times'!#REF!</definedName>
    <definedName name="_1quotesummaryArray164" localSheetId="2">'[3]PCBA Times'!#REF!</definedName>
    <definedName name="_1quotesummaryArray164">'[3]PCBA Times'!#REF!</definedName>
    <definedName name="_1quotesummaryArray165" localSheetId="3">'[3]PCBA Times'!#REF!</definedName>
    <definedName name="_1quotesummaryArray165" localSheetId="2">'[3]PCBA Times'!#REF!</definedName>
    <definedName name="_1quotesummaryArray165">'[3]PCBA Times'!#REF!</definedName>
    <definedName name="_1quotesummaryArray166" localSheetId="3">'[3]PCBA Times'!#REF!</definedName>
    <definedName name="_1quotesummaryArray166" localSheetId="2">'[3]PCBA Times'!#REF!</definedName>
    <definedName name="_1quotesummaryArray166">'[3]PCBA Times'!#REF!</definedName>
    <definedName name="_1quotesummaryArray167" localSheetId="3">'[3]PCBA Times'!#REF!</definedName>
    <definedName name="_1quotesummaryArray167" localSheetId="2">'[3]PCBA Times'!#REF!</definedName>
    <definedName name="_1quotesummaryArray167">'[3]PCBA Times'!#REF!</definedName>
    <definedName name="_1quotesummaryArray168" localSheetId="3">'[3]PCBA Times'!#REF!</definedName>
    <definedName name="_1quotesummaryArray168" localSheetId="2">'[3]PCBA Times'!#REF!</definedName>
    <definedName name="_1quotesummaryArray168">'[3]PCBA Times'!#REF!</definedName>
    <definedName name="_1quotesummaryArray169" localSheetId="3">'[3]PCBA Times'!#REF!</definedName>
    <definedName name="_1quotesummaryArray169" localSheetId="2">'[3]PCBA Times'!#REF!</definedName>
    <definedName name="_1quotesummaryArray169">'[3]PCBA Times'!#REF!</definedName>
    <definedName name="_1quotesummaryArray17" localSheetId="3">'[3]PCBA Times'!#REF!</definedName>
    <definedName name="_1quotesummaryArray17" localSheetId="2">'[3]PCBA Times'!#REF!</definedName>
    <definedName name="_1quotesummaryArray17">'[3]PCBA Times'!#REF!</definedName>
    <definedName name="_1quotesummaryArray170" localSheetId="3">'[3]PCBA Times'!#REF!</definedName>
    <definedName name="_1quotesummaryArray170" localSheetId="2">'[3]PCBA Times'!#REF!</definedName>
    <definedName name="_1quotesummaryArray170">'[3]PCBA Times'!#REF!</definedName>
    <definedName name="_1quotesummaryArray171" localSheetId="3">'[3]PCBA Times'!#REF!</definedName>
    <definedName name="_1quotesummaryArray171" localSheetId="2">'[3]PCBA Times'!#REF!</definedName>
    <definedName name="_1quotesummaryArray171">'[3]PCBA Times'!#REF!</definedName>
    <definedName name="_1quotesummaryArray172" localSheetId="3">'[3]PCBA Times'!#REF!</definedName>
    <definedName name="_1quotesummaryArray172" localSheetId="2">'[3]PCBA Times'!#REF!</definedName>
    <definedName name="_1quotesummaryArray172">'[3]PCBA Times'!#REF!</definedName>
    <definedName name="_1quotesummaryArray173" localSheetId="3">'[3]PCBA Times'!#REF!</definedName>
    <definedName name="_1quotesummaryArray173" localSheetId="2">'[3]PCBA Times'!#REF!</definedName>
    <definedName name="_1quotesummaryArray173">'[3]PCBA Times'!#REF!</definedName>
    <definedName name="_1quotesummaryArray174" localSheetId="3">'[3]PCBA Times'!#REF!</definedName>
    <definedName name="_1quotesummaryArray174" localSheetId="2">'[3]PCBA Times'!#REF!</definedName>
    <definedName name="_1quotesummaryArray174">'[3]PCBA Times'!#REF!</definedName>
    <definedName name="_1quotesummaryArray175" localSheetId="3">'[3]PCBA Times'!#REF!</definedName>
    <definedName name="_1quotesummaryArray175" localSheetId="2">'[3]PCBA Times'!#REF!</definedName>
    <definedName name="_1quotesummaryArray175">'[3]PCBA Times'!#REF!</definedName>
    <definedName name="_1quotesummaryArray176" localSheetId="3">'[3]PCBA Times'!#REF!</definedName>
    <definedName name="_1quotesummaryArray176" localSheetId="2">'[3]PCBA Times'!#REF!</definedName>
    <definedName name="_1quotesummaryArray176">'[3]PCBA Times'!#REF!</definedName>
    <definedName name="_1quotesummaryArray177" localSheetId="3">'[3]PCBA Times'!#REF!</definedName>
    <definedName name="_1quotesummaryArray177" localSheetId="2">'[3]PCBA Times'!#REF!</definedName>
    <definedName name="_1quotesummaryArray177">'[3]PCBA Times'!#REF!</definedName>
    <definedName name="_1quotesummaryArray178" localSheetId="3">'[3]PCBA Times'!#REF!</definedName>
    <definedName name="_1quotesummaryArray178" localSheetId="2">'[3]PCBA Times'!#REF!</definedName>
    <definedName name="_1quotesummaryArray178">'[3]PCBA Times'!#REF!</definedName>
    <definedName name="_1quotesummaryArray179" localSheetId="3">'[3]PCBA Times'!#REF!</definedName>
    <definedName name="_1quotesummaryArray179" localSheetId="2">'[3]PCBA Times'!#REF!</definedName>
    <definedName name="_1quotesummaryArray179">'[3]PCBA Times'!#REF!</definedName>
    <definedName name="_1quotesummaryArray180" localSheetId="3">'[3]PCBA Times'!#REF!</definedName>
    <definedName name="_1quotesummaryArray180" localSheetId="2">'[3]PCBA Times'!#REF!</definedName>
    <definedName name="_1quotesummaryArray180">'[3]PCBA Times'!#REF!</definedName>
    <definedName name="_1quotesummaryArray181" localSheetId="3">'[3]PCBA Times'!#REF!</definedName>
    <definedName name="_1quotesummaryArray181" localSheetId="2">'[3]PCBA Times'!#REF!</definedName>
    <definedName name="_1quotesummaryArray181">'[3]PCBA Times'!#REF!</definedName>
    <definedName name="_1quotesummaryArray182" localSheetId="3">'[3]PCBA Times'!#REF!</definedName>
    <definedName name="_1quotesummaryArray182" localSheetId="2">'[3]PCBA Times'!#REF!</definedName>
    <definedName name="_1quotesummaryArray182">'[3]PCBA Times'!#REF!</definedName>
    <definedName name="_1quotesummaryArray183" localSheetId="3">'[3]PCBA Times'!#REF!</definedName>
    <definedName name="_1quotesummaryArray183" localSheetId="2">'[3]PCBA Times'!#REF!</definedName>
    <definedName name="_1quotesummaryArray183">'[3]PCBA Times'!#REF!</definedName>
    <definedName name="_1quotesummaryArray184" localSheetId="3">'[3]PCBA Times'!#REF!</definedName>
    <definedName name="_1quotesummaryArray184" localSheetId="2">'[3]PCBA Times'!#REF!</definedName>
    <definedName name="_1quotesummaryArray184">'[3]PCBA Times'!#REF!</definedName>
    <definedName name="_1quotesummaryArray185" localSheetId="3">'[3]PCBA Times'!#REF!</definedName>
    <definedName name="_1quotesummaryArray185" localSheetId="2">'[3]PCBA Times'!#REF!</definedName>
    <definedName name="_1quotesummaryArray185">'[3]PCBA Times'!#REF!</definedName>
    <definedName name="_1quotesummaryArray186" localSheetId="3">'[3]PCBA Times'!#REF!</definedName>
    <definedName name="_1quotesummaryArray186" localSheetId="2">'[3]PCBA Times'!#REF!</definedName>
    <definedName name="_1quotesummaryArray186">'[3]PCBA Times'!#REF!</definedName>
    <definedName name="_1quotesummaryArray187" localSheetId="3">'[3]PCBA Times'!#REF!</definedName>
    <definedName name="_1quotesummaryArray187" localSheetId="2">'[3]PCBA Times'!#REF!</definedName>
    <definedName name="_1quotesummaryArray187">'[3]PCBA Times'!#REF!</definedName>
    <definedName name="_1quotesummaryArray188" localSheetId="3">'[3]PCBA Times'!#REF!</definedName>
    <definedName name="_1quotesummaryArray188" localSheetId="2">'[3]PCBA Times'!#REF!</definedName>
    <definedName name="_1quotesummaryArray188">'[3]PCBA Times'!#REF!</definedName>
    <definedName name="_1quotesummaryArray189" localSheetId="3">'[3]PCBA Times'!#REF!</definedName>
    <definedName name="_1quotesummaryArray189" localSheetId="2">'[3]PCBA Times'!#REF!</definedName>
    <definedName name="_1quotesummaryArray189">'[3]PCBA Times'!#REF!</definedName>
    <definedName name="_1quotesummaryArray190" localSheetId="3">'[3]PCBA Times'!#REF!</definedName>
    <definedName name="_1quotesummaryArray190" localSheetId="2">'[3]PCBA Times'!#REF!</definedName>
    <definedName name="_1quotesummaryArray190">'[3]PCBA Times'!#REF!</definedName>
    <definedName name="_1quotesummaryArray191" localSheetId="3">'[3]PCBA Times'!#REF!</definedName>
    <definedName name="_1quotesummaryArray191" localSheetId="2">'[3]PCBA Times'!#REF!</definedName>
    <definedName name="_1quotesummaryArray191">'[3]PCBA Times'!#REF!</definedName>
    <definedName name="_1quotesummaryArray192" localSheetId="3">'[3]PCBA Times'!#REF!</definedName>
    <definedName name="_1quotesummaryArray192" localSheetId="2">'[3]PCBA Times'!#REF!</definedName>
    <definedName name="_1quotesummaryArray192">'[3]PCBA Times'!#REF!</definedName>
    <definedName name="_1quotesummaryArray193" localSheetId="3">'[3]PCBA Times'!#REF!</definedName>
    <definedName name="_1quotesummaryArray193" localSheetId="2">'[3]PCBA Times'!#REF!</definedName>
    <definedName name="_1quotesummaryArray193">'[3]PCBA Times'!#REF!</definedName>
    <definedName name="_1quotesummaryArray194" localSheetId="3">'[3]PCBA Times'!#REF!</definedName>
    <definedName name="_1quotesummaryArray194" localSheetId="2">'[3]PCBA Times'!#REF!</definedName>
    <definedName name="_1quotesummaryArray194">'[3]PCBA Times'!#REF!</definedName>
    <definedName name="_1quotesummaryArray195" localSheetId="3">'[3]PCBA Times'!#REF!</definedName>
    <definedName name="_1quotesummaryArray195" localSheetId="2">'[3]PCBA Times'!#REF!</definedName>
    <definedName name="_1quotesummaryArray195">'[3]PCBA Times'!#REF!</definedName>
    <definedName name="_1quotesummaryArray196" localSheetId="3">'[3]PCBA Times'!#REF!</definedName>
    <definedName name="_1quotesummaryArray196" localSheetId="2">'[3]PCBA Times'!#REF!</definedName>
    <definedName name="_1quotesummaryArray196">'[3]PCBA Times'!#REF!</definedName>
    <definedName name="_1quotesummaryArray197" localSheetId="3">'[3]PCBA Times'!#REF!</definedName>
    <definedName name="_1quotesummaryArray197" localSheetId="2">'[3]PCBA Times'!#REF!</definedName>
    <definedName name="_1quotesummaryArray197">'[3]PCBA Times'!#REF!</definedName>
    <definedName name="_1quotesummaryArray198" localSheetId="3">'[3]PCBA Times'!#REF!</definedName>
    <definedName name="_1quotesummaryArray198" localSheetId="2">'[3]PCBA Times'!#REF!</definedName>
    <definedName name="_1quotesummaryArray198">'[3]PCBA Times'!#REF!</definedName>
    <definedName name="_1quotesummaryArray199" localSheetId="3">'[3]PCBA Times'!#REF!</definedName>
    <definedName name="_1quotesummaryArray199" localSheetId="2">'[3]PCBA Times'!#REF!</definedName>
    <definedName name="_1quotesummaryArray199">'[3]PCBA Times'!#REF!</definedName>
    <definedName name="_1quotesummaryArray200" localSheetId="3">'[3]PCBA Times'!#REF!</definedName>
    <definedName name="_1quotesummaryArray200" localSheetId="2">'[3]PCBA Times'!#REF!</definedName>
    <definedName name="_1quotesummaryArray200">'[3]PCBA Times'!#REF!</definedName>
    <definedName name="_1quotesummaryArray201" localSheetId="3">'[3]PCBA Times'!#REF!</definedName>
    <definedName name="_1quotesummaryArray201" localSheetId="2">'[3]PCBA Times'!#REF!</definedName>
    <definedName name="_1quotesummaryArray201">'[3]PCBA Times'!#REF!</definedName>
    <definedName name="_1quotesummaryArray202" localSheetId="3">'[3]PCBA Times'!#REF!</definedName>
    <definedName name="_1quotesummaryArray202" localSheetId="2">'[3]PCBA Times'!#REF!</definedName>
    <definedName name="_1quotesummaryArray202">'[3]PCBA Times'!#REF!</definedName>
    <definedName name="_1quotesummaryArray203" localSheetId="3">'[3]PCBA Times'!#REF!</definedName>
    <definedName name="_1quotesummaryArray203" localSheetId="2">'[3]PCBA Times'!#REF!</definedName>
    <definedName name="_1quotesummaryArray203">'[3]PCBA Times'!#REF!</definedName>
    <definedName name="_1quotesummaryArray204" localSheetId="3">'[3]PCBA Times'!#REF!</definedName>
    <definedName name="_1quotesummaryArray204" localSheetId="2">'[3]PCBA Times'!#REF!</definedName>
    <definedName name="_1quotesummaryArray204">'[3]PCBA Times'!#REF!</definedName>
    <definedName name="_1quotesummaryArray205" localSheetId="3">'[3]PCBA Times'!#REF!</definedName>
    <definedName name="_1quotesummaryArray205" localSheetId="2">'[3]PCBA Times'!#REF!</definedName>
    <definedName name="_1quotesummaryArray205">'[3]PCBA Times'!#REF!</definedName>
    <definedName name="_1quotesummaryArray206" localSheetId="3">'[3]PCBA Times'!#REF!</definedName>
    <definedName name="_1quotesummaryArray206" localSheetId="2">'[3]PCBA Times'!#REF!</definedName>
    <definedName name="_1quotesummaryArray206">'[3]PCBA Times'!#REF!</definedName>
    <definedName name="_1quotesummaryArray207" localSheetId="3">'[3]PCBA Times'!#REF!</definedName>
    <definedName name="_1quotesummaryArray207" localSheetId="2">'[3]PCBA Times'!#REF!</definedName>
    <definedName name="_1quotesummaryArray207">'[3]PCBA Times'!#REF!</definedName>
    <definedName name="_1quotesummaryArray208" localSheetId="3">'[3]PCBA Times'!#REF!</definedName>
    <definedName name="_1quotesummaryArray208" localSheetId="2">'[3]PCBA Times'!#REF!</definedName>
    <definedName name="_1quotesummaryArray208">'[3]PCBA Times'!#REF!</definedName>
    <definedName name="_1quotesummaryArray209" localSheetId="3">'[3]PCBA Times'!#REF!</definedName>
    <definedName name="_1quotesummaryArray209" localSheetId="2">'[3]PCBA Times'!#REF!</definedName>
    <definedName name="_1quotesummaryArray209">'[3]PCBA Times'!#REF!</definedName>
    <definedName name="_1quotesummaryArray210" localSheetId="3">'[3]PCBA Times'!#REF!</definedName>
    <definedName name="_1quotesummaryArray210" localSheetId="2">'[3]PCBA Times'!#REF!</definedName>
    <definedName name="_1quotesummaryArray210">'[3]PCBA Times'!#REF!</definedName>
    <definedName name="_1quotesummaryArray211" localSheetId="3">'[3]PCBA Times'!#REF!</definedName>
    <definedName name="_1quotesummaryArray211" localSheetId="2">'[3]PCBA Times'!#REF!</definedName>
    <definedName name="_1quotesummaryArray211">'[3]PCBA Times'!#REF!</definedName>
    <definedName name="_1quotesummaryArray212" localSheetId="3">'[3]PCBA Times'!#REF!</definedName>
    <definedName name="_1quotesummaryArray212" localSheetId="2">'[3]PCBA Times'!#REF!</definedName>
    <definedName name="_1quotesummaryArray212">'[3]PCBA Times'!#REF!</definedName>
    <definedName name="_1quotesummaryArray213" localSheetId="3">'[3]PCBA Times'!#REF!</definedName>
    <definedName name="_1quotesummaryArray213" localSheetId="2">'[3]PCBA Times'!#REF!</definedName>
    <definedName name="_1quotesummaryArray213">'[3]PCBA Times'!#REF!</definedName>
    <definedName name="_1quotesummaryArray214" localSheetId="3">'[3]PCBA Times'!#REF!</definedName>
    <definedName name="_1quotesummaryArray214" localSheetId="2">'[3]PCBA Times'!#REF!</definedName>
    <definedName name="_1quotesummaryArray214">'[3]PCBA Times'!#REF!</definedName>
    <definedName name="_1quotesummaryArray215" localSheetId="3">'[3]PCBA Times'!#REF!</definedName>
    <definedName name="_1quotesummaryArray215" localSheetId="2">'[3]PCBA Times'!#REF!</definedName>
    <definedName name="_1quotesummaryArray215">'[3]PCBA Times'!#REF!</definedName>
    <definedName name="_1quotesummaryArray216" localSheetId="3">'[3]PCBA Times'!#REF!</definedName>
    <definedName name="_1quotesummaryArray216" localSheetId="2">'[3]PCBA Times'!#REF!</definedName>
    <definedName name="_1quotesummaryArray216">'[3]PCBA Times'!#REF!</definedName>
    <definedName name="_1quotesummaryArray217" localSheetId="3">'[3]PCBA Times'!#REF!</definedName>
    <definedName name="_1quotesummaryArray217" localSheetId="2">'[3]PCBA Times'!#REF!</definedName>
    <definedName name="_1quotesummaryArray217">'[3]PCBA Times'!#REF!</definedName>
    <definedName name="_1quotesummaryArray218" localSheetId="3">'[3]PCBA Times'!#REF!</definedName>
    <definedName name="_1quotesummaryArray218" localSheetId="2">'[3]PCBA Times'!#REF!</definedName>
    <definedName name="_1quotesummaryArray218">'[3]PCBA Times'!#REF!</definedName>
    <definedName name="_1quotesummaryArray219" localSheetId="3">'[3]PCBA Times'!#REF!</definedName>
    <definedName name="_1quotesummaryArray219" localSheetId="2">'[3]PCBA Times'!#REF!</definedName>
    <definedName name="_1quotesummaryArray219">'[3]PCBA Times'!#REF!</definedName>
    <definedName name="_1quotesummaryArray220" localSheetId="3">'[3]PCBA Times'!#REF!</definedName>
    <definedName name="_1quotesummaryArray220" localSheetId="2">'[3]PCBA Times'!#REF!</definedName>
    <definedName name="_1quotesummaryArray220">'[3]PCBA Times'!#REF!</definedName>
    <definedName name="_1quotesummaryArray221" localSheetId="3">'[3]PCBA Times'!#REF!</definedName>
    <definedName name="_1quotesummaryArray221" localSheetId="2">'[3]PCBA Times'!#REF!</definedName>
    <definedName name="_1quotesummaryArray221">'[3]PCBA Times'!#REF!</definedName>
    <definedName name="_1quotesummaryArray222" localSheetId="3">'[3]PCBA Times'!#REF!</definedName>
    <definedName name="_1quotesummaryArray222" localSheetId="2">'[3]PCBA Times'!#REF!</definedName>
    <definedName name="_1quotesummaryArray222">'[3]PCBA Times'!#REF!</definedName>
    <definedName name="_1quotesummaryArray223" localSheetId="3">'[3]PCBA Times'!#REF!</definedName>
    <definedName name="_1quotesummaryArray223" localSheetId="2">'[3]PCBA Times'!#REF!</definedName>
    <definedName name="_1quotesummaryArray223">'[3]PCBA Times'!#REF!</definedName>
    <definedName name="_1quotesummaryArray224" localSheetId="3">'[3]PCBA Times'!#REF!</definedName>
    <definedName name="_1quotesummaryArray224" localSheetId="2">'[3]PCBA Times'!#REF!</definedName>
    <definedName name="_1quotesummaryArray224">'[3]PCBA Times'!#REF!</definedName>
    <definedName name="_1quotesummaryArray3">'[2]G.In. &amp; Coms.'!$D$5</definedName>
    <definedName name="_1quotesummaryArray4">'[2]G.In. &amp; Coms.'!$L$7</definedName>
    <definedName name="_1quotesummaryArray5">'[2]G.In. &amp; Coms.'!$D$7</definedName>
    <definedName name="_1quotesummaryArray6">'[2]G.In. &amp; Coms.'!$D$9</definedName>
    <definedName name="_1quotesummaryArray90" localSheetId="3">'[2]NRE&amp;Consumable&amp;Facilities&amp;Power'!#REF!</definedName>
    <definedName name="_1quotesummaryArray90" localSheetId="2">'[2]NRE&amp;Consumable&amp;Facilities&amp;Power'!#REF!</definedName>
    <definedName name="_1quotesummaryArray90">'[2]NRE&amp;Consumable&amp;Facilities&amp;Power'!#REF!</definedName>
    <definedName name="_1quotesummaryArray91" localSheetId="3">'[3]PCBA Times'!#REF!</definedName>
    <definedName name="_1quotesummaryArray91" localSheetId="2">'[3]PCBA Times'!#REF!</definedName>
    <definedName name="_1quotesummaryArray91">'[3]PCBA Times'!#REF!</definedName>
    <definedName name="_1quotesummaryArray92" localSheetId="3">'[2]NRE&amp;Consumable&amp;Facilities&amp;Power'!#REF!</definedName>
    <definedName name="_1quotesummaryArray92" localSheetId="2">'[2]NRE&amp;Consumable&amp;Facilities&amp;Power'!#REF!</definedName>
    <definedName name="_1quotesummaryArray92">'[2]NRE&amp;Consumable&amp;Facilities&amp;Power'!#REF!</definedName>
    <definedName name="_1quotesummaryArray93" localSheetId="3">'[2]NRE&amp;Consumable&amp;Facilities&amp;Power'!#REF!</definedName>
    <definedName name="_1quotesummaryArray93" localSheetId="2">'[2]NRE&amp;Consumable&amp;Facilities&amp;Power'!#REF!</definedName>
    <definedName name="_1quotesummaryArray93">'[2]NRE&amp;Consumable&amp;Facilities&amp;Power'!#REF!</definedName>
    <definedName name="_1quotesummaryArray94" localSheetId="3">'[2]NRE&amp;Consumable&amp;Facilities&amp;Power'!#REF!</definedName>
    <definedName name="_1quotesummaryArray94" localSheetId="2">'[2]NRE&amp;Consumable&amp;Facilities&amp;Power'!#REF!</definedName>
    <definedName name="_1quotesummaryArray94">'[2]NRE&amp;Consumable&amp;Facilities&amp;Power'!#REF!</definedName>
    <definedName name="_1quotesummaryArray95" localSheetId="3">'[3]PCBA Times'!#REF!</definedName>
    <definedName name="_1quotesummaryArray95" localSheetId="2">'[3]PCBA Times'!#REF!</definedName>
    <definedName name="_1quotesummaryArray95">'[3]PCBA Times'!#REF!</definedName>
    <definedName name="_1quotesummaryArray96" localSheetId="3">'[3]PCBA Times'!#REF!</definedName>
    <definedName name="_1quotesummaryArray96" localSheetId="2">'[3]PCBA Times'!#REF!</definedName>
    <definedName name="_1quotesummaryArray96">'[3]PCBA Times'!#REF!</definedName>
    <definedName name="_1quotesummaryArray97" localSheetId="3">'[2]NRE&amp;Consumable&amp;Facilities&amp;Power'!#REF!</definedName>
    <definedName name="_1quotesummaryArray97" localSheetId="2">'[2]NRE&amp;Consumable&amp;Facilities&amp;Power'!#REF!</definedName>
    <definedName name="_1quotesummaryArray97">'[2]NRE&amp;Consumable&amp;Facilities&amp;Power'!#REF!</definedName>
    <definedName name="_1quotesummaryArray98" localSheetId="3">'[2]NRE&amp;Consumable&amp;Facilities&amp;Power'!#REF!</definedName>
    <definedName name="_1quotesummaryArray98" localSheetId="2">'[2]NRE&amp;Consumable&amp;Facilities&amp;Power'!#REF!</definedName>
    <definedName name="_1quotesummaryArray98">'[2]NRE&amp;Consumable&amp;Facilities&amp;Power'!#REF!</definedName>
    <definedName name="_1quotesummaryArray99" localSheetId="3">'[2]NRE&amp;Consumable&amp;Facilities&amp;Power'!#REF!</definedName>
    <definedName name="_1quotesummaryArray99" localSheetId="2">'[2]NRE&amp;Consumable&amp;Facilities&amp;Power'!#REF!</definedName>
    <definedName name="_1quotesummaryArray99">'[2]NRE&amp;Consumable&amp;Facilities&amp;Power'!#REF!</definedName>
    <definedName name="_20gc1_" localSheetId="3" hidden="1">{"Annual",#N/A,FALSE,"Sales &amp; Market";"Quarterly",#N/A,FALSE,"Sales &amp; Market"}</definedName>
    <definedName name="_20gc1_" localSheetId="2" hidden="1">{"Annual",#N/A,FALSE,"Sales &amp; Market";"Quarterly",#N/A,FALSE,"Sales &amp; Market"}</definedName>
    <definedName name="_20gc1_" hidden="1">{"Annual",#N/A,FALSE,"Sales &amp; Market";"Quarterly",#N/A,FALSE,"Sales &amp; Market"}</definedName>
    <definedName name="_23gc2_" localSheetId="3" hidden="1">{"Annual",#N/A,FALSE,"Sales &amp; Market";"Quarterly",#N/A,FALSE,"Sales &amp; Market"}</definedName>
    <definedName name="_23gc2_" localSheetId="2" hidden="1">{"Annual",#N/A,FALSE,"Sales &amp; Market";"Quarterly",#N/A,FALSE,"Sales &amp; Market"}</definedName>
    <definedName name="_23gc2_" hidden="1">{"Annual",#N/A,FALSE,"Sales &amp; Market";"Quarterly",#N/A,FALSE,"Sales &amp; Market"}</definedName>
    <definedName name="_2ac375_" localSheetId="3">#REF!</definedName>
    <definedName name="_2ac375_" localSheetId="2">#REF!</definedName>
    <definedName name="_2ac375_">#REF!</definedName>
    <definedName name="_2prepArray100" localSheetId="3">[4]Prep!#REF!</definedName>
    <definedName name="_2prepArray100" localSheetId="2">[4]Prep!#REF!</definedName>
    <definedName name="_2prepArray100">[4]Prep!#REF!</definedName>
    <definedName name="_2prepArray101" localSheetId="3">[4]Prep!#REF!</definedName>
    <definedName name="_2prepArray101" localSheetId="2">[4]Prep!#REF!</definedName>
    <definedName name="_2prepArray101">[4]Prep!#REF!</definedName>
    <definedName name="_2prepArray102" localSheetId="3">[4]Prep!#REF!</definedName>
    <definedName name="_2prepArray102" localSheetId="2">[4]Prep!#REF!</definedName>
    <definedName name="_2prepArray102">[4]Prep!#REF!</definedName>
    <definedName name="_2prepArray103" localSheetId="3">[4]Prep!#REF!</definedName>
    <definedName name="_2prepArray103" localSheetId="2">[4]Prep!#REF!</definedName>
    <definedName name="_2prepArray103">[4]Prep!#REF!</definedName>
    <definedName name="_2prepArray104" localSheetId="3">[4]Prep!#REF!</definedName>
    <definedName name="_2prepArray104" localSheetId="2">[4]Prep!#REF!</definedName>
    <definedName name="_2prepArray104">[4]Prep!#REF!</definedName>
    <definedName name="_2prepArray105" localSheetId="3">[4]Prep!#REF!</definedName>
    <definedName name="_2prepArray105" localSheetId="2">[4]Prep!#REF!</definedName>
    <definedName name="_2prepArray105">[4]Prep!#REF!</definedName>
    <definedName name="_2prepArray106" localSheetId="3">[4]Prep!#REF!</definedName>
    <definedName name="_2prepArray106" localSheetId="2">[4]Prep!#REF!</definedName>
    <definedName name="_2prepArray106">[4]Prep!#REF!</definedName>
    <definedName name="_2prepArray107" localSheetId="3">[4]Prep!#REF!</definedName>
    <definedName name="_2prepArray107" localSheetId="2">[4]Prep!#REF!</definedName>
    <definedName name="_2prepArray107">[4]Prep!#REF!</definedName>
    <definedName name="_2prepArray108" localSheetId="3">[4]Prep!#REF!</definedName>
    <definedName name="_2prepArray108" localSheetId="2">[4]Prep!#REF!</definedName>
    <definedName name="_2prepArray108">[4]Prep!#REF!</definedName>
    <definedName name="_2prepArray109" localSheetId="3">[4]Prep!#REF!</definedName>
    <definedName name="_2prepArray109" localSheetId="2">[4]Prep!#REF!</definedName>
    <definedName name="_2prepArray109">[4]Prep!#REF!</definedName>
    <definedName name="_2prepArray110" localSheetId="3">[4]Prep!#REF!</definedName>
    <definedName name="_2prepArray110" localSheetId="2">[4]Prep!#REF!</definedName>
    <definedName name="_2prepArray110">[4]Prep!#REF!</definedName>
    <definedName name="_2prepArray111" localSheetId="3">[4]Prep!#REF!</definedName>
    <definedName name="_2prepArray111" localSheetId="2">[4]Prep!#REF!</definedName>
    <definedName name="_2prepArray111">[4]Prep!#REF!</definedName>
    <definedName name="_2prepArray112" localSheetId="3">[4]Prep!#REF!</definedName>
    <definedName name="_2prepArray112" localSheetId="2">[4]Prep!#REF!</definedName>
    <definedName name="_2prepArray112">[4]Prep!#REF!</definedName>
    <definedName name="_2prepArray113" localSheetId="3">[4]Prep!#REF!</definedName>
    <definedName name="_2prepArray113" localSheetId="2">[4]Prep!#REF!</definedName>
    <definedName name="_2prepArray113">[4]Prep!#REF!</definedName>
    <definedName name="_2prepArray114" localSheetId="3">[4]Prep!#REF!</definedName>
    <definedName name="_2prepArray114" localSheetId="2">[4]Prep!#REF!</definedName>
    <definedName name="_2prepArray114">[4]Prep!#REF!</definedName>
    <definedName name="_2prepArray115" localSheetId="3">[4]Prep!#REF!</definedName>
    <definedName name="_2prepArray115" localSheetId="2">[4]Prep!#REF!</definedName>
    <definedName name="_2prepArray115">[4]Prep!#REF!</definedName>
    <definedName name="_2prepArray116" localSheetId="3">[4]Prep!#REF!</definedName>
    <definedName name="_2prepArray116" localSheetId="2">[4]Prep!#REF!</definedName>
    <definedName name="_2prepArray116">[4]Prep!#REF!</definedName>
    <definedName name="_2prepArray117" localSheetId="3">[4]Prep!#REF!</definedName>
    <definedName name="_2prepArray117" localSheetId="2">[4]Prep!#REF!</definedName>
    <definedName name="_2prepArray117">[4]Prep!#REF!</definedName>
    <definedName name="_2prepArray118" localSheetId="3">[4]Prep!#REF!</definedName>
    <definedName name="_2prepArray118" localSheetId="2">[4]Prep!#REF!</definedName>
    <definedName name="_2prepArray118">[4]Prep!#REF!</definedName>
    <definedName name="_2prepArray119" localSheetId="3">[4]Prep!#REF!</definedName>
    <definedName name="_2prepArray119" localSheetId="2">[4]Prep!#REF!</definedName>
    <definedName name="_2prepArray119">[4]Prep!#REF!</definedName>
    <definedName name="_2prepArray120" localSheetId="3">[4]Prep!#REF!</definedName>
    <definedName name="_2prepArray120" localSheetId="2">[4]Prep!#REF!</definedName>
    <definedName name="_2prepArray120">[4]Prep!#REF!</definedName>
    <definedName name="_2prepArray121" localSheetId="3">[4]Prep!#REF!</definedName>
    <definedName name="_2prepArray121" localSheetId="2">[4]Prep!#REF!</definedName>
    <definedName name="_2prepArray121">[4]Prep!#REF!</definedName>
    <definedName name="_2prepArray122" localSheetId="3">[4]Prep!#REF!</definedName>
    <definedName name="_2prepArray122" localSheetId="2">[4]Prep!#REF!</definedName>
    <definedName name="_2prepArray122">[4]Prep!#REF!</definedName>
    <definedName name="_2prepArray123" localSheetId="3">[4]Prep!#REF!</definedName>
    <definedName name="_2prepArray123" localSheetId="2">[4]Prep!#REF!</definedName>
    <definedName name="_2prepArray123">[4]Prep!#REF!</definedName>
    <definedName name="_2prepArray124" localSheetId="3">[4]Prep!#REF!</definedName>
    <definedName name="_2prepArray124" localSheetId="2">[4]Prep!#REF!</definedName>
    <definedName name="_2prepArray124">[4]Prep!#REF!</definedName>
    <definedName name="_2prepArray125" localSheetId="3">[4]Prep!#REF!</definedName>
    <definedName name="_2prepArray125" localSheetId="2">[4]Prep!#REF!</definedName>
    <definedName name="_2prepArray125">[4]Prep!#REF!</definedName>
    <definedName name="_2prepArray126" localSheetId="3">[4]Prep!#REF!</definedName>
    <definedName name="_2prepArray126" localSheetId="2">[4]Prep!#REF!</definedName>
    <definedName name="_2prepArray126">[4]Prep!#REF!</definedName>
    <definedName name="_2prepArray127" localSheetId="3">[4]Prep!#REF!</definedName>
    <definedName name="_2prepArray127" localSheetId="2">[4]Prep!#REF!</definedName>
    <definedName name="_2prepArray127">[4]Prep!#REF!</definedName>
    <definedName name="_2prepArray128" localSheetId="3">[4]Prep!#REF!</definedName>
    <definedName name="_2prepArray128" localSheetId="2">[4]Prep!#REF!</definedName>
    <definedName name="_2prepArray128">[4]Prep!#REF!</definedName>
    <definedName name="_2prepArray129" localSheetId="3">[4]Prep!#REF!</definedName>
    <definedName name="_2prepArray129" localSheetId="2">[4]Prep!#REF!</definedName>
    <definedName name="_2prepArray129">[4]Prep!#REF!</definedName>
    <definedName name="_2prepArray130" localSheetId="3">[4]Prep!#REF!</definedName>
    <definedName name="_2prepArray130" localSheetId="2">[4]Prep!#REF!</definedName>
    <definedName name="_2prepArray130">[4]Prep!#REF!</definedName>
    <definedName name="_2prepArray131" localSheetId="3">[4]Prep!#REF!</definedName>
    <definedName name="_2prepArray131" localSheetId="2">[4]Prep!#REF!</definedName>
    <definedName name="_2prepArray131">[4]Prep!#REF!</definedName>
    <definedName name="_2prepArray132" localSheetId="3">[4]Prep!#REF!</definedName>
    <definedName name="_2prepArray132" localSheetId="2">[4]Prep!#REF!</definedName>
    <definedName name="_2prepArray132">[4]Prep!#REF!</definedName>
    <definedName name="_2prepArray133" localSheetId="3">[4]Prep!#REF!</definedName>
    <definedName name="_2prepArray133" localSheetId="2">[4]Prep!#REF!</definedName>
    <definedName name="_2prepArray133">[4]Prep!#REF!</definedName>
    <definedName name="_2prepArray134" localSheetId="3">[4]Prep!#REF!</definedName>
    <definedName name="_2prepArray134" localSheetId="2">[4]Prep!#REF!</definedName>
    <definedName name="_2prepArray134">[4]Prep!#REF!</definedName>
    <definedName name="_2prepArray135" localSheetId="3">[4]Prep!#REF!</definedName>
    <definedName name="_2prepArray135" localSheetId="2">[4]Prep!#REF!</definedName>
    <definedName name="_2prepArray135">[4]Prep!#REF!</definedName>
    <definedName name="_2prepArray136" localSheetId="3">[4]Prep!#REF!</definedName>
    <definedName name="_2prepArray136" localSheetId="2">[4]Prep!#REF!</definedName>
    <definedName name="_2prepArray136">[4]Prep!#REF!</definedName>
    <definedName name="_2prepArray137" localSheetId="3">[4]Prep!#REF!</definedName>
    <definedName name="_2prepArray137" localSheetId="2">[4]Prep!#REF!</definedName>
    <definedName name="_2prepArray137">[4]Prep!#REF!</definedName>
    <definedName name="_2prepArray138" localSheetId="3">[4]Prep!#REF!</definedName>
    <definedName name="_2prepArray138" localSheetId="2">[4]Prep!#REF!</definedName>
    <definedName name="_2prepArray138">[4]Prep!#REF!</definedName>
    <definedName name="_2prepArray139" localSheetId="3">[4]Prep!#REF!</definedName>
    <definedName name="_2prepArray139" localSheetId="2">[4]Prep!#REF!</definedName>
    <definedName name="_2prepArray139">[4]Prep!#REF!</definedName>
    <definedName name="_2prepArray140" localSheetId="3">[4]Prep!#REF!</definedName>
    <definedName name="_2prepArray140" localSheetId="2">[4]Prep!#REF!</definedName>
    <definedName name="_2prepArray140">[4]Prep!#REF!</definedName>
    <definedName name="_2prepArray141" localSheetId="3">[4]Prep!#REF!</definedName>
    <definedName name="_2prepArray141" localSheetId="2">[4]Prep!#REF!</definedName>
    <definedName name="_2prepArray141">[4]Prep!#REF!</definedName>
    <definedName name="_2prepArray142" localSheetId="3">[4]Prep!#REF!</definedName>
    <definedName name="_2prepArray142" localSheetId="2">[4]Prep!#REF!</definedName>
    <definedName name="_2prepArray142">[4]Prep!#REF!</definedName>
    <definedName name="_2prepArray143" localSheetId="3">[4]Prep!#REF!</definedName>
    <definedName name="_2prepArray143" localSheetId="2">[4]Prep!#REF!</definedName>
    <definedName name="_2prepArray143">[4]Prep!#REF!</definedName>
    <definedName name="_2prepArray144" localSheetId="3">[4]Prep!#REF!</definedName>
    <definedName name="_2prepArray144" localSheetId="2">[4]Prep!#REF!</definedName>
    <definedName name="_2prepArray144">[4]Prep!#REF!</definedName>
    <definedName name="_2prepArray145" localSheetId="3">[4]Prep!#REF!</definedName>
    <definedName name="_2prepArray145" localSheetId="2">[4]Prep!#REF!</definedName>
    <definedName name="_2prepArray145">[4]Prep!#REF!</definedName>
    <definedName name="_2prepArray146" localSheetId="3">[4]Prep!#REF!</definedName>
    <definedName name="_2prepArray146" localSheetId="2">[4]Prep!#REF!</definedName>
    <definedName name="_2prepArray146">[4]Prep!#REF!</definedName>
    <definedName name="_2prepArray147" localSheetId="3">[4]Prep!#REF!</definedName>
    <definedName name="_2prepArray147" localSheetId="2">[4]Prep!#REF!</definedName>
    <definedName name="_2prepArray147">[4]Prep!#REF!</definedName>
    <definedName name="_2prepArray148" localSheetId="3">[4]Prep!#REF!</definedName>
    <definedName name="_2prepArray148" localSheetId="2">[4]Prep!#REF!</definedName>
    <definedName name="_2prepArray148">[4]Prep!#REF!</definedName>
    <definedName name="_2prepArray149" localSheetId="3">[4]Prep!#REF!</definedName>
    <definedName name="_2prepArray149" localSheetId="2">[4]Prep!#REF!</definedName>
    <definedName name="_2prepArray149">[4]Prep!#REF!</definedName>
    <definedName name="_2prepArray150" localSheetId="3">[4]Prep!#REF!</definedName>
    <definedName name="_2prepArray150" localSheetId="2">[4]Prep!#REF!</definedName>
    <definedName name="_2prepArray150">[4]Prep!#REF!</definedName>
    <definedName name="_2prepArray151" localSheetId="3">[4]Prep!#REF!</definedName>
    <definedName name="_2prepArray151" localSheetId="2">[4]Prep!#REF!</definedName>
    <definedName name="_2prepArray151">[4]Prep!#REF!</definedName>
    <definedName name="_2prepArray152" localSheetId="3">[4]Prep!#REF!</definedName>
    <definedName name="_2prepArray152" localSheetId="2">[4]Prep!#REF!</definedName>
    <definedName name="_2prepArray152">[4]Prep!#REF!</definedName>
    <definedName name="_2prepArray153" localSheetId="3">[4]Prep!#REF!</definedName>
    <definedName name="_2prepArray153" localSheetId="2">[4]Prep!#REF!</definedName>
    <definedName name="_2prepArray153">[4]Prep!#REF!</definedName>
    <definedName name="_2prepArray154" localSheetId="3">[4]Prep!#REF!</definedName>
    <definedName name="_2prepArray154" localSheetId="2">[4]Prep!#REF!</definedName>
    <definedName name="_2prepArray154">[4]Prep!#REF!</definedName>
    <definedName name="_2prepArray155" localSheetId="3">[4]Prep!#REF!</definedName>
    <definedName name="_2prepArray155" localSheetId="2">[4]Prep!#REF!</definedName>
    <definedName name="_2prepArray155">[4]Prep!#REF!</definedName>
    <definedName name="_2prepArray156" localSheetId="3">[4]Prep!#REF!</definedName>
    <definedName name="_2prepArray156" localSheetId="2">[4]Prep!#REF!</definedName>
    <definedName name="_2prepArray156">[4]Prep!#REF!</definedName>
    <definedName name="_2prepArray28" localSheetId="3">[4]Prep!#REF!</definedName>
    <definedName name="_2prepArray28" localSheetId="2">[4]Prep!#REF!</definedName>
    <definedName name="_2prepArray28">[4]Prep!#REF!</definedName>
    <definedName name="_2prepArray29" localSheetId="3">[4]Prep!#REF!</definedName>
    <definedName name="_2prepArray29" localSheetId="2">[4]Prep!#REF!</definedName>
    <definedName name="_2prepArray29">[4]Prep!#REF!</definedName>
    <definedName name="_2prepArray30" localSheetId="3">[4]Prep!#REF!</definedName>
    <definedName name="_2prepArray30" localSheetId="2">[4]Prep!#REF!</definedName>
    <definedName name="_2prepArray30">[4]Prep!#REF!</definedName>
    <definedName name="_2prepArray31" localSheetId="3">[4]Prep!#REF!</definedName>
    <definedName name="_2prepArray31" localSheetId="2">[4]Prep!#REF!</definedName>
    <definedName name="_2prepArray31">[4]Prep!#REF!</definedName>
    <definedName name="_2prepArray32" localSheetId="3">[4]Prep!#REF!</definedName>
    <definedName name="_2prepArray32" localSheetId="2">[4]Prep!#REF!</definedName>
    <definedName name="_2prepArray32">[4]Prep!#REF!</definedName>
    <definedName name="_2prepArray33" localSheetId="3">[4]Prep!#REF!</definedName>
    <definedName name="_2prepArray33" localSheetId="2">[4]Prep!#REF!</definedName>
    <definedName name="_2prepArray33">[4]Prep!#REF!</definedName>
    <definedName name="_2prepArray34" localSheetId="3">[4]Prep!#REF!</definedName>
    <definedName name="_2prepArray34" localSheetId="2">[4]Prep!#REF!</definedName>
    <definedName name="_2prepArray34">[4]Prep!#REF!</definedName>
    <definedName name="_2prepArray35" localSheetId="3">[4]Prep!#REF!</definedName>
    <definedName name="_2prepArray35" localSheetId="2">[4]Prep!#REF!</definedName>
    <definedName name="_2prepArray35">[4]Prep!#REF!</definedName>
    <definedName name="_2prepArray36" localSheetId="3">[4]Prep!#REF!</definedName>
    <definedName name="_2prepArray36" localSheetId="2">[4]Prep!#REF!</definedName>
    <definedName name="_2prepArray36">[4]Prep!#REF!</definedName>
    <definedName name="_2prepArray37" localSheetId="3">[4]Prep!#REF!</definedName>
    <definedName name="_2prepArray37" localSheetId="2">[4]Prep!#REF!</definedName>
    <definedName name="_2prepArray37">[4]Prep!#REF!</definedName>
    <definedName name="_2prepArray38" localSheetId="3">[4]Prep!#REF!</definedName>
    <definedName name="_2prepArray38" localSheetId="2">[4]Prep!#REF!</definedName>
    <definedName name="_2prepArray38">[4]Prep!#REF!</definedName>
    <definedName name="_2prepArray39" localSheetId="3">[4]Prep!#REF!</definedName>
    <definedName name="_2prepArray39" localSheetId="2">[4]Prep!#REF!</definedName>
    <definedName name="_2prepArray39">[4]Prep!#REF!</definedName>
    <definedName name="_2prepArray40" localSheetId="3">[4]Prep!#REF!</definedName>
    <definedName name="_2prepArray40" localSheetId="2">[4]Prep!#REF!</definedName>
    <definedName name="_2prepArray40">[4]Prep!#REF!</definedName>
    <definedName name="_2prepArray41" localSheetId="3">[4]Prep!#REF!</definedName>
    <definedName name="_2prepArray41" localSheetId="2">[4]Prep!#REF!</definedName>
    <definedName name="_2prepArray41">[4]Prep!#REF!</definedName>
    <definedName name="_2prepArray42" localSheetId="3">[4]Prep!#REF!</definedName>
    <definedName name="_2prepArray42" localSheetId="2">[4]Prep!#REF!</definedName>
    <definedName name="_2prepArray42">[4]Prep!#REF!</definedName>
    <definedName name="_2prepArray43" localSheetId="3">[4]Prep!#REF!</definedName>
    <definedName name="_2prepArray43" localSheetId="2">[4]Prep!#REF!</definedName>
    <definedName name="_2prepArray43">[4]Prep!#REF!</definedName>
    <definedName name="_2prepArray44" localSheetId="3">[4]Prep!#REF!</definedName>
    <definedName name="_2prepArray44" localSheetId="2">[4]Prep!#REF!</definedName>
    <definedName name="_2prepArray44">[4]Prep!#REF!</definedName>
    <definedName name="_2prepArray45" localSheetId="3">[4]Prep!#REF!</definedName>
    <definedName name="_2prepArray45" localSheetId="2">[4]Prep!#REF!</definedName>
    <definedName name="_2prepArray45">[4]Prep!#REF!</definedName>
    <definedName name="_2prepArray46" localSheetId="3">[4]Prep!#REF!</definedName>
    <definedName name="_2prepArray46" localSheetId="2">[4]Prep!#REF!</definedName>
    <definedName name="_2prepArray46">[4]Prep!#REF!</definedName>
    <definedName name="_2prepArray47" localSheetId="3">[4]Prep!#REF!</definedName>
    <definedName name="_2prepArray47" localSheetId="2">[4]Prep!#REF!</definedName>
    <definedName name="_2prepArray47">[4]Prep!#REF!</definedName>
    <definedName name="_2prepArray48" localSheetId="3">[4]Prep!#REF!</definedName>
    <definedName name="_2prepArray48" localSheetId="2">[4]Prep!#REF!</definedName>
    <definedName name="_2prepArray48">[4]Prep!#REF!</definedName>
    <definedName name="_2prepArray49" localSheetId="3">[4]Prep!#REF!</definedName>
    <definedName name="_2prepArray49" localSheetId="2">[4]Prep!#REF!</definedName>
    <definedName name="_2prepArray49">[4]Prep!#REF!</definedName>
    <definedName name="_2prepArray5" localSheetId="3">[4]Prep!#REF!</definedName>
    <definedName name="_2prepArray5" localSheetId="2">[4]Prep!#REF!</definedName>
    <definedName name="_2prepArray5">[4]Prep!#REF!</definedName>
    <definedName name="_2prepArray50" localSheetId="3">[4]Prep!#REF!</definedName>
    <definedName name="_2prepArray50" localSheetId="2">[4]Prep!#REF!</definedName>
    <definedName name="_2prepArray50">[4]Prep!#REF!</definedName>
    <definedName name="_2prepArray51" localSheetId="3">[4]Prep!#REF!</definedName>
    <definedName name="_2prepArray51" localSheetId="2">[4]Prep!#REF!</definedName>
    <definedName name="_2prepArray51">[4]Prep!#REF!</definedName>
    <definedName name="_2prepArray52" localSheetId="3">[4]Prep!#REF!</definedName>
    <definedName name="_2prepArray52" localSheetId="2">[4]Prep!#REF!</definedName>
    <definedName name="_2prepArray52">[4]Prep!#REF!</definedName>
    <definedName name="_2prepArray53" localSheetId="3">[4]Prep!#REF!</definedName>
    <definedName name="_2prepArray53" localSheetId="2">[4]Prep!#REF!</definedName>
    <definedName name="_2prepArray53">[4]Prep!#REF!</definedName>
    <definedName name="_2prepArray54" localSheetId="3">[4]Prep!#REF!</definedName>
    <definedName name="_2prepArray54" localSheetId="2">[4]Prep!#REF!</definedName>
    <definedName name="_2prepArray54">[4]Prep!#REF!</definedName>
    <definedName name="_2prepArray55" localSheetId="3">[4]Prep!#REF!</definedName>
    <definedName name="_2prepArray55" localSheetId="2">[4]Prep!#REF!</definedName>
    <definedName name="_2prepArray55">[4]Prep!#REF!</definedName>
    <definedName name="_2prepArray56" localSheetId="3">[4]Prep!#REF!</definedName>
    <definedName name="_2prepArray56" localSheetId="2">[4]Prep!#REF!</definedName>
    <definedName name="_2prepArray56">[4]Prep!#REF!</definedName>
    <definedName name="_2prepArray57" localSheetId="3">[4]Prep!#REF!</definedName>
    <definedName name="_2prepArray57" localSheetId="2">[4]Prep!#REF!</definedName>
    <definedName name="_2prepArray57">[4]Prep!#REF!</definedName>
    <definedName name="_2prepArray58" localSheetId="3">[4]Prep!#REF!</definedName>
    <definedName name="_2prepArray58" localSheetId="2">[4]Prep!#REF!</definedName>
    <definedName name="_2prepArray58">[4]Prep!#REF!</definedName>
    <definedName name="_2prepArray59" localSheetId="3">[4]Prep!#REF!</definedName>
    <definedName name="_2prepArray59" localSheetId="2">[4]Prep!#REF!</definedName>
    <definedName name="_2prepArray59">[4]Prep!#REF!</definedName>
    <definedName name="_2prepArray6" localSheetId="3">[4]Prep!#REF!</definedName>
    <definedName name="_2prepArray6" localSheetId="2">[4]Prep!#REF!</definedName>
    <definedName name="_2prepArray6">[4]Prep!#REF!</definedName>
    <definedName name="_2prepArray60" localSheetId="3">[4]Prep!#REF!</definedName>
    <definedName name="_2prepArray60" localSheetId="2">[4]Prep!#REF!</definedName>
    <definedName name="_2prepArray60">[4]Prep!#REF!</definedName>
    <definedName name="_2prepArray61" localSheetId="3">[4]Prep!#REF!</definedName>
    <definedName name="_2prepArray61" localSheetId="2">[4]Prep!#REF!</definedName>
    <definedName name="_2prepArray61">[4]Prep!#REF!</definedName>
    <definedName name="_2prepArray62" localSheetId="3">[4]Prep!#REF!</definedName>
    <definedName name="_2prepArray62" localSheetId="2">[4]Prep!#REF!</definedName>
    <definedName name="_2prepArray62">[4]Prep!#REF!</definedName>
    <definedName name="_2prepArray63" localSheetId="3">[4]Prep!#REF!</definedName>
    <definedName name="_2prepArray63" localSheetId="2">[4]Prep!#REF!</definedName>
    <definedName name="_2prepArray63">[4]Prep!#REF!</definedName>
    <definedName name="_2prepArray64" localSheetId="3">[4]Prep!#REF!</definedName>
    <definedName name="_2prepArray64" localSheetId="2">[4]Prep!#REF!</definedName>
    <definedName name="_2prepArray64">[4]Prep!#REF!</definedName>
    <definedName name="_2prepArray65" localSheetId="3">[4]Prep!#REF!</definedName>
    <definedName name="_2prepArray65" localSheetId="2">[4]Prep!#REF!</definedName>
    <definedName name="_2prepArray65">[4]Prep!#REF!</definedName>
    <definedName name="_2prepArray66" localSheetId="3">[4]Prep!#REF!</definedName>
    <definedName name="_2prepArray66" localSheetId="2">[4]Prep!#REF!</definedName>
    <definedName name="_2prepArray66">[4]Prep!#REF!</definedName>
    <definedName name="_2prepArray67" localSheetId="3">[4]Prep!#REF!</definedName>
    <definedName name="_2prepArray67" localSheetId="2">[4]Prep!#REF!</definedName>
    <definedName name="_2prepArray67">[4]Prep!#REF!</definedName>
    <definedName name="_2prepArray68" localSheetId="3">[4]Prep!#REF!</definedName>
    <definedName name="_2prepArray68" localSheetId="2">[4]Prep!#REF!</definedName>
    <definedName name="_2prepArray68">[4]Prep!#REF!</definedName>
    <definedName name="_2prepArray71" localSheetId="3">[4]Prep!#REF!</definedName>
    <definedName name="_2prepArray71" localSheetId="2">[4]Prep!#REF!</definedName>
    <definedName name="_2prepArray71">[4]Prep!#REF!</definedName>
    <definedName name="_2prepArray72" localSheetId="3">[4]Prep!#REF!</definedName>
    <definedName name="_2prepArray72" localSheetId="2">[4]Prep!#REF!</definedName>
    <definedName name="_2prepArray72">[4]Prep!#REF!</definedName>
    <definedName name="_2prepArray73" localSheetId="3">[4]Prep!#REF!</definedName>
    <definedName name="_2prepArray73" localSheetId="2">[4]Prep!#REF!</definedName>
    <definedName name="_2prepArray73">[4]Prep!#REF!</definedName>
    <definedName name="_2prepArray74" localSheetId="3">[4]Prep!#REF!</definedName>
    <definedName name="_2prepArray74" localSheetId="2">[4]Prep!#REF!</definedName>
    <definedName name="_2prepArray74">[4]Prep!#REF!</definedName>
    <definedName name="_2prepArray75" localSheetId="3">[4]Prep!#REF!</definedName>
    <definedName name="_2prepArray75" localSheetId="2">[4]Prep!#REF!</definedName>
    <definedName name="_2prepArray75">[4]Prep!#REF!</definedName>
    <definedName name="_2prepArray76" localSheetId="3">[4]Prep!#REF!</definedName>
    <definedName name="_2prepArray76" localSheetId="2">[4]Prep!#REF!</definedName>
    <definedName name="_2prepArray76">[4]Prep!#REF!</definedName>
    <definedName name="_2prepArray77" localSheetId="3">[4]Prep!#REF!</definedName>
    <definedName name="_2prepArray77" localSheetId="2">[4]Prep!#REF!</definedName>
    <definedName name="_2prepArray77">[4]Prep!#REF!</definedName>
    <definedName name="_2prepArray78" localSheetId="3">[4]Prep!#REF!</definedName>
    <definedName name="_2prepArray78" localSheetId="2">[4]Prep!#REF!</definedName>
    <definedName name="_2prepArray78">[4]Prep!#REF!</definedName>
    <definedName name="_2prepArray79" localSheetId="3">[4]Prep!#REF!</definedName>
    <definedName name="_2prepArray79" localSheetId="2">[4]Prep!#REF!</definedName>
    <definedName name="_2prepArray79">[4]Prep!#REF!</definedName>
    <definedName name="_2prepArray80" localSheetId="3">[4]Prep!#REF!</definedName>
    <definedName name="_2prepArray80" localSheetId="2">[4]Prep!#REF!</definedName>
    <definedName name="_2prepArray80">[4]Prep!#REF!</definedName>
    <definedName name="_2prepArray81" localSheetId="3">[4]Prep!#REF!</definedName>
    <definedName name="_2prepArray81" localSheetId="2">[4]Prep!#REF!</definedName>
    <definedName name="_2prepArray81">[4]Prep!#REF!</definedName>
    <definedName name="_2prepArray82" localSheetId="3">[4]Prep!#REF!</definedName>
    <definedName name="_2prepArray82" localSheetId="2">[4]Prep!#REF!</definedName>
    <definedName name="_2prepArray82">[4]Prep!#REF!</definedName>
    <definedName name="_2prepArray83" localSheetId="3">[4]Prep!#REF!</definedName>
    <definedName name="_2prepArray83" localSheetId="2">[4]Prep!#REF!</definedName>
    <definedName name="_2prepArray83">[4]Prep!#REF!</definedName>
    <definedName name="_2prepArray84" localSheetId="3">[4]Prep!#REF!</definedName>
    <definedName name="_2prepArray84" localSheetId="2">[4]Prep!#REF!</definedName>
    <definedName name="_2prepArray84">[4]Prep!#REF!</definedName>
    <definedName name="_2prepArray85" localSheetId="3">[4]Prep!#REF!</definedName>
    <definedName name="_2prepArray85" localSheetId="2">[4]Prep!#REF!</definedName>
    <definedName name="_2prepArray85">[4]Prep!#REF!</definedName>
    <definedName name="_2prepArray86" localSheetId="3">[4]Prep!#REF!</definedName>
    <definedName name="_2prepArray86" localSheetId="2">[4]Prep!#REF!</definedName>
    <definedName name="_2prepArray86">[4]Prep!#REF!</definedName>
    <definedName name="_2prepArray87" localSheetId="3">[4]Prep!#REF!</definedName>
    <definedName name="_2prepArray87" localSheetId="2">[4]Prep!#REF!</definedName>
    <definedName name="_2prepArray87">[4]Prep!#REF!</definedName>
    <definedName name="_2prepArray88" localSheetId="3">[4]Prep!#REF!</definedName>
    <definedName name="_2prepArray88" localSheetId="2">[4]Prep!#REF!</definedName>
    <definedName name="_2prepArray88">[4]Prep!#REF!</definedName>
    <definedName name="_2prepArray89" localSheetId="3">[4]Prep!#REF!</definedName>
    <definedName name="_2prepArray89" localSheetId="2">[4]Prep!#REF!</definedName>
    <definedName name="_2prepArray89">[4]Prep!#REF!</definedName>
    <definedName name="_2prepArray90" localSheetId="3">[4]Prep!#REF!</definedName>
    <definedName name="_2prepArray90" localSheetId="2">[4]Prep!#REF!</definedName>
    <definedName name="_2prepArray90">[4]Prep!#REF!</definedName>
    <definedName name="_2prepArray91" localSheetId="3">[4]Prep!#REF!</definedName>
    <definedName name="_2prepArray91" localSheetId="2">[4]Prep!#REF!</definedName>
    <definedName name="_2prepArray91">[4]Prep!#REF!</definedName>
    <definedName name="_2prepArray92" localSheetId="3">[4]Prep!#REF!</definedName>
    <definedName name="_2prepArray92" localSheetId="2">[4]Prep!#REF!</definedName>
    <definedName name="_2prepArray92">[4]Prep!#REF!</definedName>
    <definedName name="_2prepArray93" localSheetId="3">[4]Prep!#REF!</definedName>
    <definedName name="_2prepArray93" localSheetId="2">[4]Prep!#REF!</definedName>
    <definedName name="_2prepArray93">[4]Prep!#REF!</definedName>
    <definedName name="_2prepArray94" localSheetId="3">[4]Prep!#REF!</definedName>
    <definedName name="_2prepArray94" localSheetId="2">[4]Prep!#REF!</definedName>
    <definedName name="_2prepArray94">[4]Prep!#REF!</definedName>
    <definedName name="_2prepArray95" localSheetId="3">[4]Prep!#REF!</definedName>
    <definedName name="_2prepArray95" localSheetId="2">[4]Prep!#REF!</definedName>
    <definedName name="_2prepArray95">[4]Prep!#REF!</definedName>
    <definedName name="_2prepArray96" localSheetId="3">[4]Prep!#REF!</definedName>
    <definedName name="_2prepArray96" localSheetId="2">[4]Prep!#REF!</definedName>
    <definedName name="_2prepArray96">[4]Prep!#REF!</definedName>
    <definedName name="_2prepArray97" localSheetId="3">[4]Prep!#REF!</definedName>
    <definedName name="_2prepArray97" localSheetId="2">[4]Prep!#REF!</definedName>
    <definedName name="_2prepArray97">[4]Prep!#REF!</definedName>
    <definedName name="_2prepArray98" localSheetId="3">[4]Prep!#REF!</definedName>
    <definedName name="_2prepArray98" localSheetId="2">[4]Prep!#REF!</definedName>
    <definedName name="_2prepArray98">[4]Prep!#REF!</definedName>
    <definedName name="_2prepArray99" localSheetId="3">[4]Prep!#REF!</definedName>
    <definedName name="_2prepArray99" localSheetId="2">[4]Prep!#REF!</definedName>
    <definedName name="_2prepArray99">[4]Prep!#REF!</definedName>
    <definedName name="_4topandbtmsidesmtArray3">[2]TopandBtmsideSMT!$D$8</definedName>
    <definedName name="_4topandbtmsidesmtArray4">[2]TopandBtmsideSMT!$J$8</definedName>
    <definedName name="_4topandbtmsidesmtArray62" localSheetId="3">[2]TopandBtmsideSMT!#REF!</definedName>
    <definedName name="_4topandbtmsidesmtArray62" localSheetId="2">[2]TopandBtmsideSMT!#REF!</definedName>
    <definedName name="_4topandbtmsidesmtArray62">[2]TopandBtmsideSMT!#REF!</definedName>
    <definedName name="_4topandbtmsidesmtArray63" localSheetId="3">[2]TopandBtmsideSMT!#REF!</definedName>
    <definedName name="_4topandbtmsidesmtArray63" localSheetId="2">[2]TopandBtmsideSMT!#REF!</definedName>
    <definedName name="_4topandbtmsidesmtArray63">[2]TopandBtmsideSMT!#REF!</definedName>
    <definedName name="_4topandbtmsidesmtArray64" localSheetId="3">[2]TopandBtmsideSMT!#REF!</definedName>
    <definedName name="_4topandbtmsidesmtArray64" localSheetId="2">[2]TopandBtmsideSMT!#REF!</definedName>
    <definedName name="_4topandbtmsidesmtArray64">[2]TopandBtmsideSMT!#REF!</definedName>
    <definedName name="_4topandbtmsidesmtArray65" localSheetId="3">[2]TopandBtmsideSMT!#REF!</definedName>
    <definedName name="_4topandbtmsidesmtArray65" localSheetId="2">[2]TopandBtmsideSMT!#REF!</definedName>
    <definedName name="_4topandbtmsidesmtArray65">[2]TopandBtmsideSMT!#REF!</definedName>
    <definedName name="_4topandbtmsidesmtArray78" localSheetId="3">[2]TopandBtmsideSMT!#REF!</definedName>
    <definedName name="_4topandbtmsidesmtArray78" localSheetId="2">[2]TopandBtmsideSMT!#REF!</definedName>
    <definedName name="_4topandbtmsidesmtArray78">[2]TopandBtmsideSMT!#REF!</definedName>
    <definedName name="_4topandbtmsidesmtArray79" localSheetId="3">[2]TopandBtmsideSMT!#REF!</definedName>
    <definedName name="_4topandbtmsidesmtArray79" localSheetId="2">[2]TopandBtmsideSMT!#REF!</definedName>
    <definedName name="_4topandbtmsidesmtArray79">[2]TopandBtmsideSMT!#REF!</definedName>
    <definedName name="_4topandbtmsidesmtArray80" localSheetId="3">[2]TopandBtmsideSMT!#REF!</definedName>
    <definedName name="_4topandbtmsidesmtArray80" localSheetId="2">[2]TopandBtmsideSMT!#REF!</definedName>
    <definedName name="_4topandbtmsidesmtArray80">[2]TopandBtmsideSMT!#REF!</definedName>
    <definedName name="_4topandbtmsidesmtArray81" localSheetId="3">[2]TopandBtmsideSMT!#REF!</definedName>
    <definedName name="_4topandbtmsidesmtArray81" localSheetId="2">[2]TopandBtmsideSMT!#REF!</definedName>
    <definedName name="_4topandbtmsidesmtArray81">[2]TopandBtmsideSMT!#REF!</definedName>
    <definedName name="_4topandbtmsidesmtArray89" localSheetId="3">[2]TopandBtmsideSMT!#REF!</definedName>
    <definedName name="_4topandbtmsidesmtArray89" localSheetId="2">[2]TopandBtmsideSMT!#REF!</definedName>
    <definedName name="_4topandbtmsidesmtArray89">[2]TopandBtmsideSMT!#REF!</definedName>
    <definedName name="_4topandbtmsidesmtArray90" localSheetId="3">[2]TopandBtmsideSMT!#REF!</definedName>
    <definedName name="_4topandbtmsidesmtArray90" localSheetId="2">[2]TopandBtmsideSMT!#REF!</definedName>
    <definedName name="_4topandbtmsidesmtArray90">[2]TopandBtmsideSMT!#REF!</definedName>
    <definedName name="_4topandbtmsidesmtArray91" localSheetId="3">[2]TopandBtmsideSMT!#REF!</definedName>
    <definedName name="_4topandbtmsidesmtArray91" localSheetId="2">[2]TopandBtmsideSMT!#REF!</definedName>
    <definedName name="_4topandbtmsidesmtArray91">[2]TopandBtmsideSMT!#REF!</definedName>
    <definedName name="_4topandbtmsidesmtArray92" localSheetId="3">[2]TopandBtmsideSMT!#REF!</definedName>
    <definedName name="_4topandbtmsidesmtArray92" localSheetId="2">[2]TopandBtmsideSMT!#REF!</definedName>
    <definedName name="_4topandbtmsidesmtArray92">[2]TopandBtmsideSMT!#REF!</definedName>
    <definedName name="_4topandbtmsidesmtArray98" localSheetId="3">[2]TopandBtmsideSMT!#REF!</definedName>
    <definedName name="_4topandbtmsidesmtArray98" localSheetId="2">[2]TopandBtmsideSMT!#REF!</definedName>
    <definedName name="_4topandbtmsidesmtArray98">[2]TopandBtmsideSMT!#REF!</definedName>
    <definedName name="_5d1_" localSheetId="3" hidden="1">{#N/A,#N/A,FALSE,"Sales"}</definedName>
    <definedName name="_5d1_" localSheetId="2" hidden="1">{#N/A,#N/A,FALSE,"Sales"}</definedName>
    <definedName name="_5d1_" hidden="1">{#N/A,#N/A,FALSE,"Sales"}</definedName>
    <definedName name="_5offlineArray100" localSheetId="3">[4]Offline!#REF!</definedName>
    <definedName name="_5offlineArray100" localSheetId="2">[4]Offline!#REF!</definedName>
    <definedName name="_5offlineArray100">[4]Offline!#REF!</definedName>
    <definedName name="_5offlineArray101" localSheetId="3">[4]Offline!#REF!</definedName>
    <definedName name="_5offlineArray101" localSheetId="2">[4]Offline!#REF!</definedName>
    <definedName name="_5offlineArray101">[4]Offline!#REF!</definedName>
    <definedName name="_5offlineArray102" localSheetId="3">[4]Offline!#REF!</definedName>
    <definedName name="_5offlineArray102" localSheetId="2">[4]Offline!#REF!</definedName>
    <definedName name="_5offlineArray102">[4]Offline!#REF!</definedName>
    <definedName name="_5offlineArray103" localSheetId="3">[4]Offline!#REF!</definedName>
    <definedName name="_5offlineArray103" localSheetId="2">[4]Offline!#REF!</definedName>
    <definedName name="_5offlineArray103">[4]Offline!#REF!</definedName>
    <definedName name="_5offlineArray104" localSheetId="3">[4]Offline!#REF!</definedName>
    <definedName name="_5offlineArray104" localSheetId="2">[4]Offline!#REF!</definedName>
    <definedName name="_5offlineArray104">[4]Offline!#REF!</definedName>
    <definedName name="_5offlineArray105" localSheetId="3">[4]Offline!#REF!</definedName>
    <definedName name="_5offlineArray105" localSheetId="2">[4]Offline!#REF!</definedName>
    <definedName name="_5offlineArray105">[4]Offline!#REF!</definedName>
    <definedName name="_5offlineArray106" localSheetId="3">[4]Offline!#REF!</definedName>
    <definedName name="_5offlineArray106" localSheetId="2">[4]Offline!#REF!</definedName>
    <definedName name="_5offlineArray106">[4]Offline!#REF!</definedName>
    <definedName name="_5offlineArray107" localSheetId="3">[4]Offline!#REF!</definedName>
    <definedName name="_5offlineArray107" localSheetId="2">[4]Offline!#REF!</definedName>
    <definedName name="_5offlineArray107">[4]Offline!#REF!</definedName>
    <definedName name="_5offlineArray108" localSheetId="3">[4]Offline!#REF!</definedName>
    <definedName name="_5offlineArray108" localSheetId="2">[4]Offline!#REF!</definedName>
    <definedName name="_5offlineArray108">[4]Offline!#REF!</definedName>
    <definedName name="_5offlineArray109" localSheetId="3">[4]Offline!#REF!</definedName>
    <definedName name="_5offlineArray109" localSheetId="2">[4]Offline!#REF!</definedName>
    <definedName name="_5offlineArray109">[4]Offline!#REF!</definedName>
    <definedName name="_5offlineArray11" localSheetId="3">[4]Offline!#REF!</definedName>
    <definedName name="_5offlineArray11" localSheetId="2">[4]Offline!#REF!</definedName>
    <definedName name="_5offlineArray11">[4]Offline!#REF!</definedName>
    <definedName name="_5offlineArray110" localSheetId="3">[4]Offline!#REF!</definedName>
    <definedName name="_5offlineArray110" localSheetId="2">[4]Offline!#REF!</definedName>
    <definedName name="_5offlineArray110">[4]Offline!#REF!</definedName>
    <definedName name="_5offlineArray111" localSheetId="3">[4]Offline!#REF!</definedName>
    <definedName name="_5offlineArray111" localSheetId="2">[4]Offline!#REF!</definedName>
    <definedName name="_5offlineArray111">[4]Offline!#REF!</definedName>
    <definedName name="_5offlineArray112" localSheetId="3">[4]Offline!#REF!</definedName>
    <definedName name="_5offlineArray112" localSheetId="2">[4]Offline!#REF!</definedName>
    <definedName name="_5offlineArray112">[4]Offline!#REF!</definedName>
    <definedName name="_5offlineArray113" localSheetId="3">[4]Offline!#REF!</definedName>
    <definedName name="_5offlineArray113" localSheetId="2">[4]Offline!#REF!</definedName>
    <definedName name="_5offlineArray113">[4]Offline!#REF!</definedName>
    <definedName name="_5offlineArray114" localSheetId="3">[4]Offline!#REF!</definedName>
    <definedName name="_5offlineArray114" localSheetId="2">[4]Offline!#REF!</definedName>
    <definedName name="_5offlineArray114">[4]Offline!#REF!</definedName>
    <definedName name="_5offlineArray115" localSheetId="3">[4]Offline!#REF!</definedName>
    <definedName name="_5offlineArray115" localSheetId="2">[4]Offline!#REF!</definedName>
    <definedName name="_5offlineArray115">[4]Offline!#REF!</definedName>
    <definedName name="_5offlineArray116" localSheetId="3">[4]Offline!#REF!</definedName>
    <definedName name="_5offlineArray116" localSheetId="2">[4]Offline!#REF!</definedName>
    <definedName name="_5offlineArray116">[4]Offline!#REF!</definedName>
    <definedName name="_5offlineArray12" localSheetId="3">[4]Offline!#REF!</definedName>
    <definedName name="_5offlineArray12" localSheetId="2">[4]Offline!#REF!</definedName>
    <definedName name="_5offlineArray12">[4]Offline!#REF!</definedName>
    <definedName name="_5offlineArray13" localSheetId="3">[4]Offline!#REF!</definedName>
    <definedName name="_5offlineArray13" localSheetId="2">[4]Offline!#REF!</definedName>
    <definedName name="_5offlineArray13">[4]Offline!#REF!</definedName>
    <definedName name="_5offlineArray14" localSheetId="3">[4]Offline!#REF!</definedName>
    <definedName name="_5offlineArray14" localSheetId="2">[4]Offline!#REF!</definedName>
    <definedName name="_5offlineArray14">[4]Offline!#REF!</definedName>
    <definedName name="_5offlineArray15" localSheetId="3">[4]Offline!#REF!</definedName>
    <definedName name="_5offlineArray15" localSheetId="2">[4]Offline!#REF!</definedName>
    <definedName name="_5offlineArray15">[4]Offline!#REF!</definedName>
    <definedName name="_5offlineArray39" localSheetId="3">[4]Offline!#REF!</definedName>
    <definedName name="_5offlineArray39" localSheetId="2">[4]Offline!#REF!</definedName>
    <definedName name="_5offlineArray39">[4]Offline!#REF!</definedName>
    <definedName name="_5offlineArray40" localSheetId="3">[4]Offline!#REF!</definedName>
    <definedName name="_5offlineArray40" localSheetId="2">[4]Offline!#REF!</definedName>
    <definedName name="_5offlineArray40">[4]Offline!#REF!</definedName>
    <definedName name="_5offlineArray41" localSheetId="3">[4]Offline!#REF!</definedName>
    <definedName name="_5offlineArray41" localSheetId="2">[4]Offline!#REF!</definedName>
    <definedName name="_5offlineArray41">[4]Offline!#REF!</definedName>
    <definedName name="_5offlineArray42" localSheetId="3">[4]Offline!#REF!</definedName>
    <definedName name="_5offlineArray42" localSheetId="2">[4]Offline!#REF!</definedName>
    <definedName name="_5offlineArray42">[4]Offline!#REF!</definedName>
    <definedName name="_5offlineArray43" localSheetId="3">[4]Offline!#REF!</definedName>
    <definedName name="_5offlineArray43" localSheetId="2">[4]Offline!#REF!</definedName>
    <definedName name="_5offlineArray43">[4]Offline!#REF!</definedName>
    <definedName name="_5offlineArray44" localSheetId="3">[4]Offline!#REF!</definedName>
    <definedName name="_5offlineArray44" localSheetId="2">[4]Offline!#REF!</definedName>
    <definedName name="_5offlineArray44">[4]Offline!#REF!</definedName>
    <definedName name="_5offlineArray45" localSheetId="3">[4]Offline!#REF!</definedName>
    <definedName name="_5offlineArray45" localSheetId="2">[4]Offline!#REF!</definedName>
    <definedName name="_5offlineArray45">[4]Offline!#REF!</definedName>
    <definedName name="_5offlineArray46" localSheetId="3">[4]Offline!#REF!</definedName>
    <definedName name="_5offlineArray46" localSheetId="2">[4]Offline!#REF!</definedName>
    <definedName name="_5offlineArray46">[4]Offline!#REF!</definedName>
    <definedName name="_5offlineArray47" localSheetId="3">[4]Offline!#REF!</definedName>
    <definedName name="_5offlineArray47" localSheetId="2">[4]Offline!#REF!</definedName>
    <definedName name="_5offlineArray47">[4]Offline!#REF!</definedName>
    <definedName name="_5offlineArray48" localSheetId="3">[4]Offline!#REF!</definedName>
    <definedName name="_5offlineArray48" localSheetId="2">[4]Offline!#REF!</definedName>
    <definedName name="_5offlineArray48">[4]Offline!#REF!</definedName>
    <definedName name="_5offlineArray49" localSheetId="3">[4]Offline!#REF!</definedName>
    <definedName name="_5offlineArray49" localSheetId="2">[4]Offline!#REF!</definedName>
    <definedName name="_5offlineArray49">[4]Offline!#REF!</definedName>
    <definedName name="_5offlineArray50" localSheetId="3">[4]Offline!#REF!</definedName>
    <definedName name="_5offlineArray50" localSheetId="2">[4]Offline!#REF!</definedName>
    <definedName name="_5offlineArray50">[4]Offline!#REF!</definedName>
    <definedName name="_5offlineArray51" localSheetId="3">[4]Offline!#REF!</definedName>
    <definedName name="_5offlineArray51" localSheetId="2">[4]Offline!#REF!</definedName>
    <definedName name="_5offlineArray51">[4]Offline!#REF!</definedName>
    <definedName name="_5offlineArray52" localSheetId="3">[4]Offline!#REF!</definedName>
    <definedName name="_5offlineArray52" localSheetId="2">[4]Offline!#REF!</definedName>
    <definedName name="_5offlineArray52">[4]Offline!#REF!</definedName>
    <definedName name="_5offlineArray53" localSheetId="3">[4]Offline!#REF!</definedName>
    <definedName name="_5offlineArray53" localSheetId="2">[4]Offline!#REF!</definedName>
    <definedName name="_5offlineArray53">[4]Offline!#REF!</definedName>
    <definedName name="_5offlineArray54" localSheetId="3">[4]Offline!#REF!</definedName>
    <definedName name="_5offlineArray54" localSheetId="2">[4]Offline!#REF!</definedName>
    <definedName name="_5offlineArray54">[4]Offline!#REF!</definedName>
    <definedName name="_5offlineArray55" localSheetId="3">[4]Offline!#REF!</definedName>
    <definedName name="_5offlineArray55" localSheetId="2">[4]Offline!#REF!</definedName>
    <definedName name="_5offlineArray55">[4]Offline!#REF!</definedName>
    <definedName name="_5offlineArray56" localSheetId="3">[4]Offline!#REF!</definedName>
    <definedName name="_5offlineArray56" localSheetId="2">[4]Offline!#REF!</definedName>
    <definedName name="_5offlineArray56">[4]Offline!#REF!</definedName>
    <definedName name="_5offlineArray57" localSheetId="3">[4]Offline!#REF!</definedName>
    <definedName name="_5offlineArray57" localSheetId="2">[4]Offline!#REF!</definedName>
    <definedName name="_5offlineArray57">[4]Offline!#REF!</definedName>
    <definedName name="_5offlineArray58" localSheetId="3">[4]Offline!#REF!</definedName>
    <definedName name="_5offlineArray58" localSheetId="2">[4]Offline!#REF!</definedName>
    <definedName name="_5offlineArray58">[4]Offline!#REF!</definedName>
    <definedName name="_5offlineArray59" localSheetId="3">[4]Offline!#REF!</definedName>
    <definedName name="_5offlineArray59" localSheetId="2">[4]Offline!#REF!</definedName>
    <definedName name="_5offlineArray59">[4]Offline!#REF!</definedName>
    <definedName name="_5offlineArray60" localSheetId="3">[4]Offline!#REF!</definedName>
    <definedName name="_5offlineArray60" localSheetId="2">[4]Offline!#REF!</definedName>
    <definedName name="_5offlineArray60">[4]Offline!#REF!</definedName>
    <definedName name="_5offlineArray61" localSheetId="3">[4]Offline!#REF!</definedName>
    <definedName name="_5offlineArray61" localSheetId="2">[4]Offline!#REF!</definedName>
    <definedName name="_5offlineArray61">[4]Offline!#REF!</definedName>
    <definedName name="_5offlineArray62" localSheetId="3">[4]Offline!#REF!</definedName>
    <definedName name="_5offlineArray62" localSheetId="2">[4]Offline!#REF!</definedName>
    <definedName name="_5offlineArray62">[4]Offline!#REF!</definedName>
    <definedName name="_5offlineArray63" localSheetId="3">[4]Offline!#REF!</definedName>
    <definedName name="_5offlineArray63" localSheetId="2">[4]Offline!#REF!</definedName>
    <definedName name="_5offlineArray63">[4]Offline!#REF!</definedName>
    <definedName name="_5offlineArray64" localSheetId="3">[4]Offline!#REF!</definedName>
    <definedName name="_5offlineArray64" localSheetId="2">[4]Offline!#REF!</definedName>
    <definedName name="_5offlineArray64">[4]Offline!#REF!</definedName>
    <definedName name="_5offlineArray65" localSheetId="3">[4]Offline!#REF!</definedName>
    <definedName name="_5offlineArray65" localSheetId="2">[4]Offline!#REF!</definedName>
    <definedName name="_5offlineArray65">[4]Offline!#REF!</definedName>
    <definedName name="_5offlineArray66" localSheetId="3">[4]Offline!#REF!</definedName>
    <definedName name="_5offlineArray66" localSheetId="2">[4]Offline!#REF!</definedName>
    <definedName name="_5offlineArray66">[4]Offline!#REF!</definedName>
    <definedName name="_5offlineArray67" localSheetId="3">[4]Offline!#REF!</definedName>
    <definedName name="_5offlineArray67" localSheetId="2">[4]Offline!#REF!</definedName>
    <definedName name="_5offlineArray67">[4]Offline!#REF!</definedName>
    <definedName name="_5offlineArray68" localSheetId="3">[4]Offline!#REF!</definedName>
    <definedName name="_5offlineArray68" localSheetId="2">[4]Offline!#REF!</definedName>
    <definedName name="_5offlineArray68">[4]Offline!#REF!</definedName>
    <definedName name="_5offlineArray69" localSheetId="3">[4]Offline!#REF!</definedName>
    <definedName name="_5offlineArray69" localSheetId="2">[4]Offline!#REF!</definedName>
    <definedName name="_5offlineArray69">[4]Offline!#REF!</definedName>
    <definedName name="_5offlineArray70" localSheetId="3">[4]Offline!#REF!</definedName>
    <definedName name="_5offlineArray70" localSheetId="2">[4]Offline!#REF!</definedName>
    <definedName name="_5offlineArray70">[4]Offline!#REF!</definedName>
    <definedName name="_5offlineArray71" localSheetId="3">[4]Offline!#REF!</definedName>
    <definedName name="_5offlineArray71" localSheetId="2">[4]Offline!#REF!</definedName>
    <definedName name="_5offlineArray71">[4]Offline!#REF!</definedName>
    <definedName name="_5offlineArray72" localSheetId="3">[4]Offline!#REF!</definedName>
    <definedName name="_5offlineArray72" localSheetId="2">[4]Offline!#REF!</definedName>
    <definedName name="_5offlineArray72">[4]Offline!#REF!</definedName>
    <definedName name="_5offlineArray73" localSheetId="3">[4]Offline!#REF!</definedName>
    <definedName name="_5offlineArray73" localSheetId="2">[4]Offline!#REF!</definedName>
    <definedName name="_5offlineArray73">[4]Offline!#REF!</definedName>
    <definedName name="_5offlineArray74" localSheetId="3">[4]Offline!#REF!</definedName>
    <definedName name="_5offlineArray74" localSheetId="2">[4]Offline!#REF!</definedName>
    <definedName name="_5offlineArray74">[4]Offline!#REF!</definedName>
    <definedName name="_5offlineArray75" localSheetId="3">[4]Offline!#REF!</definedName>
    <definedName name="_5offlineArray75" localSheetId="2">[4]Offline!#REF!</definedName>
    <definedName name="_5offlineArray75">[4]Offline!#REF!</definedName>
    <definedName name="_5offlineArray76" localSheetId="3">[4]Offline!#REF!</definedName>
    <definedName name="_5offlineArray76" localSheetId="2">[4]Offline!#REF!</definedName>
    <definedName name="_5offlineArray76">[4]Offline!#REF!</definedName>
    <definedName name="_5offlineArray77" localSheetId="3">[4]Offline!#REF!</definedName>
    <definedName name="_5offlineArray77" localSheetId="2">[4]Offline!#REF!</definedName>
    <definedName name="_5offlineArray77">[4]Offline!#REF!</definedName>
    <definedName name="_5offlineArray78" localSheetId="3">[4]Offline!#REF!</definedName>
    <definedName name="_5offlineArray78" localSheetId="2">[4]Offline!#REF!</definedName>
    <definedName name="_5offlineArray78">[4]Offline!#REF!</definedName>
    <definedName name="_5offlineArray79" localSheetId="3">[4]Offline!#REF!</definedName>
    <definedName name="_5offlineArray79" localSheetId="2">[4]Offline!#REF!</definedName>
    <definedName name="_5offlineArray79">[4]Offline!#REF!</definedName>
    <definedName name="_5offlineArray80" localSheetId="3">[4]Offline!#REF!</definedName>
    <definedName name="_5offlineArray80" localSheetId="2">[4]Offline!#REF!</definedName>
    <definedName name="_5offlineArray80">[4]Offline!#REF!</definedName>
    <definedName name="_5offlineArray81" localSheetId="3">[4]Offline!#REF!</definedName>
    <definedName name="_5offlineArray81" localSheetId="2">[4]Offline!#REF!</definedName>
    <definedName name="_5offlineArray81">[4]Offline!#REF!</definedName>
    <definedName name="_5offlineArray82" localSheetId="3">[4]Offline!#REF!</definedName>
    <definedName name="_5offlineArray82" localSheetId="2">[4]Offline!#REF!</definedName>
    <definedName name="_5offlineArray82">[4]Offline!#REF!</definedName>
    <definedName name="_5offlineArray83" localSheetId="3">[4]Offline!#REF!</definedName>
    <definedName name="_5offlineArray83" localSheetId="2">[4]Offline!#REF!</definedName>
    <definedName name="_5offlineArray83">[4]Offline!#REF!</definedName>
    <definedName name="_5offlineArray84" localSheetId="3">[4]Offline!#REF!</definedName>
    <definedName name="_5offlineArray84" localSheetId="2">[4]Offline!#REF!</definedName>
    <definedName name="_5offlineArray84">[4]Offline!#REF!</definedName>
    <definedName name="_5offlineArray85" localSheetId="3">[4]Offline!#REF!</definedName>
    <definedName name="_5offlineArray85" localSheetId="2">[4]Offline!#REF!</definedName>
    <definedName name="_5offlineArray85">[4]Offline!#REF!</definedName>
    <definedName name="_5offlineArray86" localSheetId="3">[4]Offline!#REF!</definedName>
    <definedName name="_5offlineArray86" localSheetId="2">[4]Offline!#REF!</definedName>
    <definedName name="_5offlineArray86">[4]Offline!#REF!</definedName>
    <definedName name="_5offlineArray87" localSheetId="3">[4]Offline!#REF!</definedName>
    <definedName name="_5offlineArray87" localSheetId="2">[4]Offline!#REF!</definedName>
    <definedName name="_5offlineArray87">[4]Offline!#REF!</definedName>
    <definedName name="_5offlineArray88" localSheetId="3">[4]Offline!#REF!</definedName>
    <definedName name="_5offlineArray88" localSheetId="2">[4]Offline!#REF!</definedName>
    <definedName name="_5offlineArray88">[4]Offline!#REF!</definedName>
    <definedName name="_5offlineArray89" localSheetId="3">[4]Offline!#REF!</definedName>
    <definedName name="_5offlineArray89" localSheetId="2">[4]Offline!#REF!</definedName>
    <definedName name="_5offlineArray89">[4]Offline!#REF!</definedName>
    <definedName name="_5offlineArray90" localSheetId="3">[4]Offline!#REF!</definedName>
    <definedName name="_5offlineArray90" localSheetId="2">[4]Offline!#REF!</definedName>
    <definedName name="_5offlineArray90">[4]Offline!#REF!</definedName>
    <definedName name="_5offlineArray91" localSheetId="3">[4]Offline!#REF!</definedName>
    <definedName name="_5offlineArray91" localSheetId="2">[4]Offline!#REF!</definedName>
    <definedName name="_5offlineArray91">[4]Offline!#REF!</definedName>
    <definedName name="_5offlineArray92" localSheetId="3">[4]Offline!#REF!</definedName>
    <definedName name="_5offlineArray92" localSheetId="2">[4]Offline!#REF!</definedName>
    <definedName name="_5offlineArray92">[4]Offline!#REF!</definedName>
    <definedName name="_5offlineArray93" localSheetId="3">[4]Offline!#REF!</definedName>
    <definedName name="_5offlineArray93" localSheetId="2">[4]Offline!#REF!</definedName>
    <definedName name="_5offlineArray93">[4]Offline!#REF!</definedName>
    <definedName name="_5offlineArray94" localSheetId="3">[4]Offline!#REF!</definedName>
    <definedName name="_5offlineArray94" localSheetId="2">[4]Offline!#REF!</definedName>
    <definedName name="_5offlineArray94">[4]Offline!#REF!</definedName>
    <definedName name="_5offlineArray95" localSheetId="3">[4]Offline!#REF!</definedName>
    <definedName name="_5offlineArray95" localSheetId="2">[4]Offline!#REF!</definedName>
    <definedName name="_5offlineArray95">[4]Offline!#REF!</definedName>
    <definedName name="_5offlineArray96" localSheetId="3">[4]Offline!#REF!</definedName>
    <definedName name="_5offlineArray96" localSheetId="2">[4]Offline!#REF!</definedName>
    <definedName name="_5offlineArray96">[4]Offline!#REF!</definedName>
    <definedName name="_5offlineArray97" localSheetId="3">[4]Offline!#REF!</definedName>
    <definedName name="_5offlineArray97" localSheetId="2">[4]Offline!#REF!</definedName>
    <definedName name="_5offlineArray97">[4]Offline!#REF!</definedName>
    <definedName name="_5offlineArray98" localSheetId="3">[4]Offline!#REF!</definedName>
    <definedName name="_5offlineArray98" localSheetId="2">[4]Offline!#REF!</definedName>
    <definedName name="_5offlineArray98">[4]Offline!#REF!</definedName>
    <definedName name="_5offlineArray99" localSheetId="3">[4]Offline!#REF!</definedName>
    <definedName name="_5offlineArray99" localSheetId="2">[4]Offline!#REF!</definedName>
    <definedName name="_5offlineArray99">[4]Offline!#REF!</definedName>
    <definedName name="_6manualassyandwavesolderArray140" localSheetId="3">[2]ManualAssyandWaveSolder!#REF!</definedName>
    <definedName name="_6manualassyandwavesolderArray140" localSheetId="2">[2]ManualAssyandWaveSolder!#REF!</definedName>
    <definedName name="_6manualassyandwavesolderArray140">[2]ManualAssyandWaveSolder!#REF!</definedName>
    <definedName name="_6manualassyandwavesolderArray141" localSheetId="3">[2]ManualAssyandWaveSolder!#REF!</definedName>
    <definedName name="_6manualassyandwavesolderArray141" localSheetId="2">[2]ManualAssyandWaveSolder!#REF!</definedName>
    <definedName name="_6manualassyandwavesolderArray141">[2]ManualAssyandWaveSolder!#REF!</definedName>
    <definedName name="_6manualassyandwavesolderArray143" localSheetId="3">[2]ManualAssyandWaveSolder!#REF!</definedName>
    <definedName name="_6manualassyandwavesolderArray143" localSheetId="2">[2]ManualAssyandWaveSolder!#REF!</definedName>
    <definedName name="_6manualassyandwavesolderArray143">[2]ManualAssyandWaveSolder!#REF!</definedName>
    <definedName name="_7finalassyArray10" localSheetId="3">[4]FinalAssy!#REF!</definedName>
    <definedName name="_7finalassyArray10" localSheetId="2">[4]FinalAssy!#REF!</definedName>
    <definedName name="_7finalassyArray10">[4]FinalAssy!#REF!</definedName>
    <definedName name="_7finalassyArray11" localSheetId="3">[4]FinalAssy!#REF!</definedName>
    <definedName name="_7finalassyArray11" localSheetId="2">[4]FinalAssy!#REF!</definedName>
    <definedName name="_7finalassyArray11">[4]FinalAssy!#REF!</definedName>
    <definedName name="_7finalassyArray110" localSheetId="3">[4]FinalAssy!#REF!</definedName>
    <definedName name="_7finalassyArray110" localSheetId="2">[4]FinalAssy!#REF!</definedName>
    <definedName name="_7finalassyArray110">[4]FinalAssy!#REF!</definedName>
    <definedName name="_7finalassyArray111" localSheetId="3">[4]FinalAssy!#REF!</definedName>
    <definedName name="_7finalassyArray111" localSheetId="2">[4]FinalAssy!#REF!</definedName>
    <definedName name="_7finalassyArray111">[4]FinalAssy!#REF!</definedName>
    <definedName name="_7finalassyArray112" localSheetId="3">[4]FinalAssy!#REF!</definedName>
    <definedName name="_7finalassyArray112" localSheetId="2">[4]FinalAssy!#REF!</definedName>
    <definedName name="_7finalassyArray112">[4]FinalAssy!#REF!</definedName>
    <definedName name="_7finalassyArray113" localSheetId="3">[4]FinalAssy!#REF!</definedName>
    <definedName name="_7finalassyArray113" localSheetId="2">[4]FinalAssy!#REF!</definedName>
    <definedName name="_7finalassyArray113">[4]FinalAssy!#REF!</definedName>
    <definedName name="_7finalassyArray114" localSheetId="3">[4]FinalAssy!#REF!</definedName>
    <definedName name="_7finalassyArray114" localSheetId="2">[4]FinalAssy!#REF!</definedName>
    <definedName name="_7finalassyArray114">[4]FinalAssy!#REF!</definedName>
    <definedName name="_7finalassyArray115" localSheetId="3">[4]FinalAssy!#REF!</definedName>
    <definedName name="_7finalassyArray115" localSheetId="2">[4]FinalAssy!#REF!</definedName>
    <definedName name="_7finalassyArray115">[4]FinalAssy!#REF!</definedName>
    <definedName name="_7finalassyArray116" localSheetId="3">[4]FinalAssy!#REF!</definedName>
    <definedName name="_7finalassyArray116" localSheetId="2">[4]FinalAssy!#REF!</definedName>
    <definedName name="_7finalassyArray116">[4]FinalAssy!#REF!</definedName>
    <definedName name="_7finalassyArray117" localSheetId="3">[4]FinalAssy!#REF!</definedName>
    <definedName name="_7finalassyArray117" localSheetId="2">[4]FinalAssy!#REF!</definedName>
    <definedName name="_7finalassyArray117">[4]FinalAssy!#REF!</definedName>
    <definedName name="_7finalassyArray118" localSheetId="3">[4]FinalAssy!#REF!</definedName>
    <definedName name="_7finalassyArray118" localSheetId="2">[4]FinalAssy!#REF!</definedName>
    <definedName name="_7finalassyArray118">[4]FinalAssy!#REF!</definedName>
    <definedName name="_7finalassyArray119" localSheetId="3">[4]FinalAssy!#REF!</definedName>
    <definedName name="_7finalassyArray119" localSheetId="2">[4]FinalAssy!#REF!</definedName>
    <definedName name="_7finalassyArray119">[4]FinalAssy!#REF!</definedName>
    <definedName name="_7finalassyArray12" localSheetId="3">[4]FinalAssy!#REF!</definedName>
    <definedName name="_7finalassyArray12" localSheetId="2">[4]FinalAssy!#REF!</definedName>
    <definedName name="_7finalassyArray12">[4]FinalAssy!#REF!</definedName>
    <definedName name="_7finalassyArray120" localSheetId="3">[4]FinalAssy!#REF!</definedName>
    <definedName name="_7finalassyArray120" localSheetId="2">[4]FinalAssy!#REF!</definedName>
    <definedName name="_7finalassyArray120">[4]FinalAssy!#REF!</definedName>
    <definedName name="_7finalassyArray121" localSheetId="3">[4]FinalAssy!#REF!</definedName>
    <definedName name="_7finalassyArray121" localSheetId="2">[4]FinalAssy!#REF!</definedName>
    <definedName name="_7finalassyArray121">[4]FinalAssy!#REF!</definedName>
    <definedName name="_7finalassyArray13" localSheetId="3">[4]FinalAssy!#REF!</definedName>
    <definedName name="_7finalassyArray13" localSheetId="2">[4]FinalAssy!#REF!</definedName>
    <definedName name="_7finalassyArray13">[4]FinalAssy!#REF!</definedName>
    <definedName name="_7finalassyArray14" localSheetId="3">[4]FinalAssy!#REF!</definedName>
    <definedName name="_7finalassyArray14" localSheetId="2">[4]FinalAssy!#REF!</definedName>
    <definedName name="_7finalassyArray14">[4]FinalAssy!#REF!</definedName>
    <definedName name="_7finalassyArray6" localSheetId="3">[4]FinalAssy!#REF!</definedName>
    <definedName name="_7finalassyArray6" localSheetId="2">[4]FinalAssy!#REF!</definedName>
    <definedName name="_7finalassyArray6">[4]FinalAssy!#REF!</definedName>
    <definedName name="_7finalassyArray7" localSheetId="3">[4]FinalAssy!#REF!</definedName>
    <definedName name="_7finalassyArray7" localSheetId="2">[4]FinalAssy!#REF!</definedName>
    <definedName name="_7finalassyArray7">[4]FinalAssy!#REF!</definedName>
    <definedName name="_7finalassyArray8" localSheetId="3">[4]FinalAssy!#REF!</definedName>
    <definedName name="_7finalassyArray8" localSheetId="2">[4]FinalAssy!#REF!</definedName>
    <definedName name="_7finalassyArray8">[4]FinalAssy!#REF!</definedName>
    <definedName name="_7finalassyArray9" localSheetId="3">[4]FinalAssy!#REF!</definedName>
    <definedName name="_7finalassyArray9" localSheetId="2">[4]FinalAssy!#REF!</definedName>
    <definedName name="_7finalassyArray9">[4]FinalAssy!#REF!</definedName>
    <definedName name="_8960C" localSheetId="3">'[5]Tester Costs'!#REF!</definedName>
    <definedName name="_8960C" localSheetId="2">'[5]Tester Costs'!#REF!</definedName>
    <definedName name="_8960C">'[5]Tester Costs'!#REF!</definedName>
    <definedName name="_8d116_" localSheetId="3" hidden="1">{#N/A,#N/A,FALSE,"Sales"}</definedName>
    <definedName name="_8d116_" localSheetId="2" hidden="1">{#N/A,#N/A,FALSE,"Sales"}</definedName>
    <definedName name="_8d116_" hidden="1">{#N/A,#N/A,FALSE,"Sales"}</definedName>
    <definedName name="_8testArray14" localSheetId="3">#REF!</definedName>
    <definedName name="_8testArray14" localSheetId="2">#REF!</definedName>
    <definedName name="_8testArray14">#REF!</definedName>
    <definedName name="_8testArray17" localSheetId="3">#REF!</definedName>
    <definedName name="_8testArray17" localSheetId="2">#REF!</definedName>
    <definedName name="_8testArray17">#REF!</definedName>
    <definedName name="_8testArray2" localSheetId="3">#REF!</definedName>
    <definedName name="_8testArray2" localSheetId="2">#REF!</definedName>
    <definedName name="_8testArray2">#REF!</definedName>
    <definedName name="_8testArray36" localSheetId="3">#REF!</definedName>
    <definedName name="_8testArray36" localSheetId="2">#REF!</definedName>
    <definedName name="_8testArray36">#REF!</definedName>
    <definedName name="_8testArray39" localSheetId="3">#REF!</definedName>
    <definedName name="_8testArray39" localSheetId="2">#REF!</definedName>
    <definedName name="_8testArray39">#REF!</definedName>
    <definedName name="_8testArray8" localSheetId="3">#REF!</definedName>
    <definedName name="_8testArray8" localSheetId="2">#REF!</definedName>
    <definedName name="_8testArray8">#REF!</definedName>
    <definedName name="_9boxbuildArray119" localSheetId="3">[4]BoxBuild!#REF!</definedName>
    <definedName name="_9boxbuildArray119" localSheetId="2">[4]BoxBuild!#REF!</definedName>
    <definedName name="_9boxbuildArray119">[4]BoxBuild!#REF!</definedName>
    <definedName name="_9boxbuildArray120" localSheetId="3">[4]BoxBuild!#REF!</definedName>
    <definedName name="_9boxbuildArray120" localSheetId="2">[4]BoxBuild!#REF!</definedName>
    <definedName name="_9boxbuildArray120">[4]BoxBuild!#REF!</definedName>
    <definedName name="_9boxbuildArray121" localSheetId="3">[4]BoxBuild!#REF!</definedName>
    <definedName name="_9boxbuildArray121" localSheetId="2">[4]BoxBuild!#REF!</definedName>
    <definedName name="_9boxbuildArray121">[4]BoxBuild!#REF!</definedName>
    <definedName name="_9boxbuildArray122" localSheetId="3">[4]BoxBuild!#REF!</definedName>
    <definedName name="_9boxbuildArray122" localSheetId="2">[4]BoxBuild!#REF!</definedName>
    <definedName name="_9boxbuildArray122">[4]BoxBuild!#REF!</definedName>
    <definedName name="_9boxbuildArray123" localSheetId="3">[4]BoxBuild!#REF!</definedName>
    <definedName name="_9boxbuildArray123" localSheetId="2">[4]BoxBuild!#REF!</definedName>
    <definedName name="_9boxbuildArray123">[4]BoxBuild!#REF!</definedName>
    <definedName name="_9boxbuildArray124" localSheetId="3">[4]BoxBuild!#REF!</definedName>
    <definedName name="_9boxbuildArray124" localSheetId="2">[4]BoxBuild!#REF!</definedName>
    <definedName name="_9boxbuildArray124">[4]BoxBuild!#REF!</definedName>
    <definedName name="_9boxbuildArray125" localSheetId="3">[4]BoxBuild!#REF!</definedName>
    <definedName name="_9boxbuildArray125" localSheetId="2">[4]BoxBuild!#REF!</definedName>
    <definedName name="_9boxbuildArray125">[4]BoxBuild!#REF!</definedName>
    <definedName name="_9boxbuildArray126" localSheetId="3">[4]BoxBuild!#REF!</definedName>
    <definedName name="_9boxbuildArray126" localSheetId="2">[4]BoxBuild!#REF!</definedName>
    <definedName name="_9boxbuildArray126">[4]BoxBuild!#REF!</definedName>
    <definedName name="_9boxbuildArray127" localSheetId="3">[4]BoxBuild!#REF!</definedName>
    <definedName name="_9boxbuildArray127" localSheetId="2">[4]BoxBuild!#REF!</definedName>
    <definedName name="_9boxbuildArray127">[4]BoxBuild!#REF!</definedName>
    <definedName name="_9boxbuildArray128" localSheetId="3">[4]BoxBuild!#REF!</definedName>
    <definedName name="_9boxbuildArray128" localSheetId="2">[4]BoxBuild!#REF!</definedName>
    <definedName name="_9boxbuildArray128">[4]BoxBuild!#REF!</definedName>
    <definedName name="_9boxbuildArray129" localSheetId="3">[4]BoxBuild!#REF!</definedName>
    <definedName name="_9boxbuildArray129" localSheetId="2">[4]BoxBuild!#REF!</definedName>
    <definedName name="_9boxbuildArray129">[4]BoxBuild!#REF!</definedName>
    <definedName name="_9boxbuildArray130" localSheetId="3">[4]BoxBuild!#REF!</definedName>
    <definedName name="_9boxbuildArray130" localSheetId="2">[4]BoxBuild!#REF!</definedName>
    <definedName name="_9boxbuildArray130">[4]BoxBuild!#REF!</definedName>
    <definedName name="_9boxbuildArray131" localSheetId="3">[4]BoxBuild!#REF!</definedName>
    <definedName name="_9boxbuildArray131" localSheetId="2">[4]BoxBuild!#REF!</definedName>
    <definedName name="_9boxbuildArray131">[4]BoxBuild!#REF!</definedName>
    <definedName name="_9boxbuildArray132" localSheetId="3">[4]BoxBuild!#REF!</definedName>
    <definedName name="_9boxbuildArray132" localSheetId="2">[4]BoxBuild!#REF!</definedName>
    <definedName name="_9boxbuildArray132">[4]BoxBuild!#REF!</definedName>
    <definedName name="_9boxbuildArray133" localSheetId="3">[4]BoxBuild!#REF!</definedName>
    <definedName name="_9boxbuildArray133" localSheetId="2">[4]BoxBuild!#REF!</definedName>
    <definedName name="_9boxbuildArray133">[4]BoxBuild!#REF!</definedName>
    <definedName name="_9boxbuildArray134" localSheetId="3">[4]BoxBuild!#REF!</definedName>
    <definedName name="_9boxbuildArray134" localSheetId="2">[4]BoxBuild!#REF!</definedName>
    <definedName name="_9boxbuildArray134">[4]BoxBuild!#REF!</definedName>
    <definedName name="_9boxbuildArray135" localSheetId="3">[4]BoxBuild!#REF!</definedName>
    <definedName name="_9boxbuildArray135" localSheetId="2">[4]BoxBuild!#REF!</definedName>
    <definedName name="_9boxbuildArray135">[4]BoxBuild!#REF!</definedName>
    <definedName name="_9boxbuildArray136" localSheetId="3">[4]BoxBuild!#REF!</definedName>
    <definedName name="_9boxbuildArray136" localSheetId="2">[4]BoxBuild!#REF!</definedName>
    <definedName name="_9boxbuildArray136">[4]BoxBuild!#REF!</definedName>
    <definedName name="_9boxbuildArray137" localSheetId="3">[4]BoxBuild!#REF!</definedName>
    <definedName name="_9boxbuildArray137" localSheetId="2">[4]BoxBuild!#REF!</definedName>
    <definedName name="_9boxbuildArray137">[4]BoxBuild!#REF!</definedName>
    <definedName name="_9boxbuildArray138" localSheetId="3">[4]BoxBuild!#REF!</definedName>
    <definedName name="_9boxbuildArray138" localSheetId="2">[4]BoxBuild!#REF!</definedName>
    <definedName name="_9boxbuildArray138">[4]BoxBuild!#REF!</definedName>
    <definedName name="_acc345" localSheetId="3">#REF!</definedName>
    <definedName name="_acc345" localSheetId="2">#REF!</definedName>
    <definedName name="_acc345">#REF!</definedName>
    <definedName name="_acc370" localSheetId="3">#REF!</definedName>
    <definedName name="_acc370" localSheetId="2">#REF!</definedName>
    <definedName name="_acc370">#REF!</definedName>
    <definedName name="_acc375" localSheetId="3">#REF!</definedName>
    <definedName name="_acc375" localSheetId="2">#REF!</definedName>
    <definedName name="_acc375">#REF!</definedName>
    <definedName name="_acc730" localSheetId="3">#REF!</definedName>
    <definedName name="_acc730" localSheetId="2">#REF!</definedName>
    <definedName name="_acc730">#REF!</definedName>
    <definedName name="_acc75" localSheetId="3">#REF!</definedName>
    <definedName name="_acc75" localSheetId="2">#REF!</definedName>
    <definedName name="_acc75">#REF!</definedName>
    <definedName name="_ApackingArray10" localSheetId="3">[4]Packing!#REF!</definedName>
    <definedName name="_ApackingArray10" localSheetId="2">[4]Packing!#REF!</definedName>
    <definedName name="_ApackingArray10">[4]Packing!#REF!</definedName>
    <definedName name="_ApackingArray11" localSheetId="3">[4]Packing!#REF!</definedName>
    <definedName name="_ApackingArray11" localSheetId="2">[4]Packing!#REF!</definedName>
    <definedName name="_ApackingArray11">[4]Packing!#REF!</definedName>
    <definedName name="_ApackingArray14" localSheetId="3">[4]Packing!#REF!</definedName>
    <definedName name="_ApackingArray14" localSheetId="2">[4]Packing!#REF!</definedName>
    <definedName name="_ApackingArray14">[4]Packing!#REF!</definedName>
    <definedName name="_ApackingArray15" localSheetId="3">[4]Packing!#REF!</definedName>
    <definedName name="_ApackingArray15" localSheetId="2">[4]Packing!#REF!</definedName>
    <definedName name="_ApackingArray15">[4]Packing!#REF!</definedName>
    <definedName name="_ApackingArray16" localSheetId="3">[4]Packing!#REF!</definedName>
    <definedName name="_ApackingArray16" localSheetId="2">[4]Packing!#REF!</definedName>
    <definedName name="_ApackingArray16">[4]Packing!#REF!</definedName>
    <definedName name="_ApackingArray17" localSheetId="3">[4]Packing!#REF!</definedName>
    <definedName name="_ApackingArray17" localSheetId="2">[4]Packing!#REF!</definedName>
    <definedName name="_ApackingArray17">[4]Packing!#REF!</definedName>
    <definedName name="_ApackingArray18" localSheetId="3">[4]Packing!#REF!</definedName>
    <definedName name="_ApackingArray18" localSheetId="2">[4]Packing!#REF!</definedName>
    <definedName name="_ApackingArray18">[4]Packing!#REF!</definedName>
    <definedName name="_ApackingArray19" localSheetId="3">[4]Packing!#REF!</definedName>
    <definedName name="_ApackingArray19" localSheetId="2">[4]Packing!#REF!</definedName>
    <definedName name="_ApackingArray19">[4]Packing!#REF!</definedName>
    <definedName name="_ApackingArray20" localSheetId="3">[4]Packing!#REF!</definedName>
    <definedName name="_ApackingArray20" localSheetId="2">[4]Packing!#REF!</definedName>
    <definedName name="_ApackingArray20">[4]Packing!#REF!</definedName>
    <definedName name="_ApackingArray21" localSheetId="3">[4]Packing!#REF!</definedName>
    <definedName name="_ApackingArray21" localSheetId="2">[4]Packing!#REF!</definedName>
    <definedName name="_ApackingArray21">[4]Packing!#REF!</definedName>
    <definedName name="_ApackingArray22" localSheetId="3">[4]Packing!#REF!</definedName>
    <definedName name="_ApackingArray22" localSheetId="2">[4]Packing!#REF!</definedName>
    <definedName name="_ApackingArray22">[4]Packing!#REF!</definedName>
    <definedName name="_ApackingArray23" localSheetId="3">[4]Packing!#REF!</definedName>
    <definedName name="_ApackingArray23" localSheetId="2">[4]Packing!#REF!</definedName>
    <definedName name="_ApackingArray23">[4]Packing!#REF!</definedName>
    <definedName name="_ApackingArray24" localSheetId="3">[4]Packing!#REF!</definedName>
    <definedName name="_ApackingArray24" localSheetId="2">[4]Packing!#REF!</definedName>
    <definedName name="_ApackingArray24">[4]Packing!#REF!</definedName>
    <definedName name="_ApackingArray25" localSheetId="3">[4]Packing!#REF!</definedName>
    <definedName name="_ApackingArray25" localSheetId="2">[4]Packing!#REF!</definedName>
    <definedName name="_ApackingArray25">[4]Packing!#REF!</definedName>
    <definedName name="_ApackingArray26" localSheetId="3">[4]Packing!#REF!</definedName>
    <definedName name="_ApackingArray26" localSheetId="2">[4]Packing!#REF!</definedName>
    <definedName name="_ApackingArray26">[4]Packing!#REF!</definedName>
    <definedName name="_ApackingArray27" localSheetId="3">[4]Packing!#REF!</definedName>
    <definedName name="_ApackingArray27" localSheetId="2">[4]Packing!#REF!</definedName>
    <definedName name="_ApackingArray27">[4]Packing!#REF!</definedName>
    <definedName name="_ApackingArray28" localSheetId="3">[4]Packing!#REF!</definedName>
    <definedName name="_ApackingArray28" localSheetId="2">[4]Packing!#REF!</definedName>
    <definedName name="_ApackingArray28">[4]Packing!#REF!</definedName>
    <definedName name="_ApackingArray29" localSheetId="3">[4]Packing!#REF!</definedName>
    <definedName name="_ApackingArray29" localSheetId="2">[4]Packing!#REF!</definedName>
    <definedName name="_ApackingArray29">[4]Packing!#REF!</definedName>
    <definedName name="_ApackingArray4" localSheetId="3">[4]Packing!#REF!</definedName>
    <definedName name="_ApackingArray4" localSheetId="2">[4]Packing!#REF!</definedName>
    <definedName name="_ApackingArray4">[4]Packing!#REF!</definedName>
    <definedName name="_ApackingArray48" localSheetId="3">[4]Packing!#REF!</definedName>
    <definedName name="_ApackingArray48" localSheetId="2">[4]Packing!#REF!</definedName>
    <definedName name="_ApackingArray48">[4]Packing!#REF!</definedName>
    <definedName name="_ApackingArray49" localSheetId="3">[4]Packing!#REF!</definedName>
    <definedName name="_ApackingArray49" localSheetId="2">[4]Packing!#REF!</definedName>
    <definedName name="_ApackingArray49">[4]Packing!#REF!</definedName>
    <definedName name="_ApackingArray5" localSheetId="3">[4]Packing!#REF!</definedName>
    <definedName name="_ApackingArray5" localSheetId="2">[4]Packing!#REF!</definedName>
    <definedName name="_ApackingArray5">[4]Packing!#REF!</definedName>
    <definedName name="_ApackingArray50" localSheetId="3">[4]Packing!#REF!</definedName>
    <definedName name="_ApackingArray50" localSheetId="2">[4]Packing!#REF!</definedName>
    <definedName name="_ApackingArray50">[4]Packing!#REF!</definedName>
    <definedName name="_ApackingArray51" localSheetId="3">[4]Packing!#REF!</definedName>
    <definedName name="_ApackingArray51" localSheetId="2">[4]Packing!#REF!</definedName>
    <definedName name="_ApackingArray51">[4]Packing!#REF!</definedName>
    <definedName name="_ApackingArray52" localSheetId="3">[4]Packing!#REF!</definedName>
    <definedName name="_ApackingArray52" localSheetId="2">[4]Packing!#REF!</definedName>
    <definedName name="_ApackingArray52">[4]Packing!#REF!</definedName>
    <definedName name="_ApackingArray53" localSheetId="3">[4]Packing!#REF!</definedName>
    <definedName name="_ApackingArray53" localSheetId="2">[4]Packing!#REF!</definedName>
    <definedName name="_ApackingArray53">[4]Packing!#REF!</definedName>
    <definedName name="_ApackingArray54" localSheetId="3">[4]Packing!#REF!</definedName>
    <definedName name="_ApackingArray54" localSheetId="2">[4]Packing!#REF!</definedName>
    <definedName name="_ApackingArray54">[4]Packing!#REF!</definedName>
    <definedName name="_ApackingArray55" localSheetId="3">[4]Packing!#REF!</definedName>
    <definedName name="_ApackingArray55" localSheetId="2">[4]Packing!#REF!</definedName>
    <definedName name="_ApackingArray55">[4]Packing!#REF!</definedName>
    <definedName name="_ApackingArray56" localSheetId="3">[4]Packing!#REF!</definedName>
    <definedName name="_ApackingArray56" localSheetId="2">[4]Packing!#REF!</definedName>
    <definedName name="_ApackingArray56">[4]Packing!#REF!</definedName>
    <definedName name="_ApackingArray57" localSheetId="3">[4]Packing!#REF!</definedName>
    <definedName name="_ApackingArray57" localSheetId="2">[4]Packing!#REF!</definedName>
    <definedName name="_ApackingArray57">[4]Packing!#REF!</definedName>
    <definedName name="_ApackingArray58" localSheetId="3">[4]Packing!#REF!</definedName>
    <definedName name="_ApackingArray58" localSheetId="2">[4]Packing!#REF!</definedName>
    <definedName name="_ApackingArray58">[4]Packing!#REF!</definedName>
    <definedName name="_ApackingArray59" localSheetId="3">[4]Packing!#REF!</definedName>
    <definedName name="_ApackingArray59" localSheetId="2">[4]Packing!#REF!</definedName>
    <definedName name="_ApackingArray59">[4]Packing!#REF!</definedName>
    <definedName name="_ApackingArray6" localSheetId="3">[4]Packing!#REF!</definedName>
    <definedName name="_ApackingArray6" localSheetId="2">[4]Packing!#REF!</definedName>
    <definedName name="_ApackingArray6">[4]Packing!#REF!</definedName>
    <definedName name="_ApackingArray60" localSheetId="3">[4]Packing!#REF!</definedName>
    <definedName name="_ApackingArray60" localSheetId="2">[4]Packing!#REF!</definedName>
    <definedName name="_ApackingArray60">[4]Packing!#REF!</definedName>
    <definedName name="_ApackingArray61" localSheetId="3">[4]Packing!#REF!</definedName>
    <definedName name="_ApackingArray61" localSheetId="2">[4]Packing!#REF!</definedName>
    <definedName name="_ApackingArray61">[4]Packing!#REF!</definedName>
    <definedName name="_ApackingArray62" localSheetId="3">[4]Packing!#REF!</definedName>
    <definedName name="_ApackingArray62" localSheetId="2">[4]Packing!#REF!</definedName>
    <definedName name="_ApackingArray62">[4]Packing!#REF!</definedName>
    <definedName name="_ApackingArray63" localSheetId="3">[4]Packing!#REF!</definedName>
    <definedName name="_ApackingArray63" localSheetId="2">[4]Packing!#REF!</definedName>
    <definedName name="_ApackingArray63">[4]Packing!#REF!</definedName>
    <definedName name="_ApackingArray64" localSheetId="3">[4]Packing!#REF!</definedName>
    <definedName name="_ApackingArray64" localSheetId="2">[4]Packing!#REF!</definedName>
    <definedName name="_ApackingArray64">[4]Packing!#REF!</definedName>
    <definedName name="_ApackingArray65" localSheetId="3">[4]Packing!#REF!</definedName>
    <definedName name="_ApackingArray65" localSheetId="2">[4]Packing!#REF!</definedName>
    <definedName name="_ApackingArray65">[4]Packing!#REF!</definedName>
    <definedName name="_ApackingArray66" localSheetId="3">[4]Packing!#REF!</definedName>
    <definedName name="_ApackingArray66" localSheetId="2">[4]Packing!#REF!</definedName>
    <definedName name="_ApackingArray66">[4]Packing!#REF!</definedName>
    <definedName name="_ApackingArray67" localSheetId="3">[4]Packing!#REF!</definedName>
    <definedName name="_ApackingArray67" localSheetId="2">[4]Packing!#REF!</definedName>
    <definedName name="_ApackingArray67">[4]Packing!#REF!</definedName>
    <definedName name="_ApackingArray68" localSheetId="3">[4]Packing!#REF!</definedName>
    <definedName name="_ApackingArray68" localSheetId="2">[4]Packing!#REF!</definedName>
    <definedName name="_ApackingArray68">[4]Packing!#REF!</definedName>
    <definedName name="_ApackingArray69" localSheetId="3">[4]Packing!#REF!</definedName>
    <definedName name="_ApackingArray69" localSheetId="2">[4]Packing!#REF!</definedName>
    <definedName name="_ApackingArray69">[4]Packing!#REF!</definedName>
    <definedName name="_ApackingArray7" localSheetId="3">[4]Packing!#REF!</definedName>
    <definedName name="_ApackingArray7" localSheetId="2">[4]Packing!#REF!</definedName>
    <definedName name="_ApackingArray7">[4]Packing!#REF!</definedName>
    <definedName name="_ApackingArray70" localSheetId="3">[4]Packing!#REF!</definedName>
    <definedName name="_ApackingArray70" localSheetId="2">[4]Packing!#REF!</definedName>
    <definedName name="_ApackingArray70">[4]Packing!#REF!</definedName>
    <definedName name="_ApackingArray71" localSheetId="3">[4]Packing!#REF!</definedName>
    <definedName name="_ApackingArray71" localSheetId="2">[4]Packing!#REF!</definedName>
    <definedName name="_ApackingArray71">[4]Packing!#REF!</definedName>
    <definedName name="_ApackingArray72" localSheetId="3">[4]Packing!#REF!</definedName>
    <definedName name="_ApackingArray72" localSheetId="2">[4]Packing!#REF!</definedName>
    <definedName name="_ApackingArray72">[4]Packing!#REF!</definedName>
    <definedName name="_ApackingArray73" localSheetId="3">[4]Packing!#REF!</definedName>
    <definedName name="_ApackingArray73" localSheetId="2">[4]Packing!#REF!</definedName>
    <definedName name="_ApackingArray73">[4]Packing!#REF!</definedName>
    <definedName name="_ApackingArray74" localSheetId="3">[4]Packing!#REF!</definedName>
    <definedName name="_ApackingArray74" localSheetId="2">[4]Packing!#REF!</definedName>
    <definedName name="_ApackingArray74">[4]Packing!#REF!</definedName>
    <definedName name="_ApackingArray75" localSheetId="3">[4]Packing!#REF!</definedName>
    <definedName name="_ApackingArray75" localSheetId="2">[4]Packing!#REF!</definedName>
    <definedName name="_ApackingArray75">[4]Packing!#REF!</definedName>
    <definedName name="_ApackingArray76" localSheetId="3">[4]Packing!#REF!</definedName>
    <definedName name="_ApackingArray76" localSheetId="2">[4]Packing!#REF!</definedName>
    <definedName name="_ApackingArray76">[4]Packing!#REF!</definedName>
    <definedName name="_ApackingArray77" localSheetId="3">[4]Packing!#REF!</definedName>
    <definedName name="_ApackingArray77" localSheetId="2">[4]Packing!#REF!</definedName>
    <definedName name="_ApackingArray77">[4]Packing!#REF!</definedName>
    <definedName name="_ApackingArray78" localSheetId="3">[4]Packing!#REF!</definedName>
    <definedName name="_ApackingArray78" localSheetId="2">[4]Packing!#REF!</definedName>
    <definedName name="_ApackingArray78">[4]Packing!#REF!</definedName>
    <definedName name="_ApackingArray79" localSheetId="3">[4]Packing!#REF!</definedName>
    <definedName name="_ApackingArray79" localSheetId="2">[4]Packing!#REF!</definedName>
    <definedName name="_ApackingArray79">[4]Packing!#REF!</definedName>
    <definedName name="_ApackingArray8" localSheetId="3">[4]Packing!#REF!</definedName>
    <definedName name="_ApackingArray8" localSheetId="2">[4]Packing!#REF!</definedName>
    <definedName name="_ApackingArray8">[4]Packing!#REF!</definedName>
    <definedName name="_ApackingArray80" localSheetId="3">[6]Packing!#REF!</definedName>
    <definedName name="_ApackingArray80" localSheetId="2">[6]Packing!#REF!</definedName>
    <definedName name="_ApackingArray80">[6]Packing!#REF!</definedName>
    <definedName name="_ApackingArray84" localSheetId="3">[6]Packing!#REF!</definedName>
    <definedName name="_ApackingArray84" localSheetId="2">[6]Packing!#REF!</definedName>
    <definedName name="_ApackingArray84">[6]Packing!#REF!</definedName>
    <definedName name="_ApackingArray85" localSheetId="3">[6]Packing!#REF!</definedName>
    <definedName name="_ApackingArray85" localSheetId="2">[6]Packing!#REF!</definedName>
    <definedName name="_ApackingArray85">[6]Packing!#REF!</definedName>
    <definedName name="_ApackingArray86" localSheetId="3">[6]Packing!#REF!</definedName>
    <definedName name="_ApackingArray86" localSheetId="2">[6]Packing!#REF!</definedName>
    <definedName name="_ApackingArray86">[6]Packing!#REF!</definedName>
    <definedName name="_ApackingArray87" localSheetId="3">[6]Packing!#REF!</definedName>
    <definedName name="_ApackingArray87" localSheetId="2">[6]Packing!#REF!</definedName>
    <definedName name="_ApackingArray87">[6]Packing!#REF!</definedName>
    <definedName name="_ApackingArray9" localSheetId="3">[4]Packing!#REF!</definedName>
    <definedName name="_ApackingArray9" localSheetId="2">[4]Packing!#REF!</definedName>
    <definedName name="_ApackingArray9">[4]Packing!#REF!</definedName>
    <definedName name="_BassumptionsArray1" localSheetId="3">#REF!</definedName>
    <definedName name="_BassumptionsArray1" localSheetId="2">#REF!</definedName>
    <definedName name="_BassumptionsArray1">#REF!</definedName>
    <definedName name="_BassumptionsArray10" localSheetId="3">#REF!</definedName>
    <definedName name="_BassumptionsArray10" localSheetId="2">#REF!</definedName>
    <definedName name="_BassumptionsArray10">#REF!</definedName>
    <definedName name="_BassumptionsArray11" localSheetId="3">#REF!</definedName>
    <definedName name="_BassumptionsArray11" localSheetId="2">#REF!</definedName>
    <definedName name="_BassumptionsArray11">#REF!</definedName>
    <definedName name="_BassumptionsArray12" localSheetId="3">#REF!</definedName>
    <definedName name="_BassumptionsArray12" localSheetId="2">#REF!</definedName>
    <definedName name="_BassumptionsArray12">#REF!</definedName>
    <definedName name="_BassumptionsArray13" localSheetId="3">#REF!</definedName>
    <definedName name="_BassumptionsArray13" localSheetId="2">#REF!</definedName>
    <definedName name="_BassumptionsArray13">#REF!</definedName>
    <definedName name="_BassumptionsArray14" localSheetId="3">#REF!</definedName>
    <definedName name="_BassumptionsArray14" localSheetId="2">#REF!</definedName>
    <definedName name="_BassumptionsArray14">#REF!</definedName>
    <definedName name="_BassumptionsArray15" localSheetId="3">#REF!</definedName>
    <definedName name="_BassumptionsArray15" localSheetId="2">#REF!</definedName>
    <definedName name="_BassumptionsArray15">#REF!</definedName>
    <definedName name="_BassumptionsArray16" localSheetId="3">#REF!</definedName>
    <definedName name="_BassumptionsArray16" localSheetId="2">#REF!</definedName>
    <definedName name="_BassumptionsArray16">#REF!</definedName>
    <definedName name="_BassumptionsArray17" localSheetId="3">#REF!</definedName>
    <definedName name="_BassumptionsArray17" localSheetId="2">#REF!</definedName>
    <definedName name="_BassumptionsArray17">#REF!</definedName>
    <definedName name="_BassumptionsArray18" localSheetId="3">#REF!</definedName>
    <definedName name="_BassumptionsArray18" localSheetId="2">#REF!</definedName>
    <definedName name="_BassumptionsArray18">#REF!</definedName>
    <definedName name="_BassumptionsArray19" localSheetId="3">#REF!</definedName>
    <definedName name="_BassumptionsArray19" localSheetId="2">#REF!</definedName>
    <definedName name="_BassumptionsArray19">#REF!</definedName>
    <definedName name="_BassumptionsArray2" localSheetId="3">#REF!</definedName>
    <definedName name="_BassumptionsArray2" localSheetId="2">#REF!</definedName>
    <definedName name="_BassumptionsArray2">#REF!</definedName>
    <definedName name="_BassumptionsArray20" localSheetId="3">#REF!</definedName>
    <definedName name="_BassumptionsArray20" localSheetId="2">#REF!</definedName>
    <definedName name="_BassumptionsArray20">#REF!</definedName>
    <definedName name="_BassumptionsArray3" localSheetId="3">#REF!</definedName>
    <definedName name="_BassumptionsArray3" localSheetId="2">#REF!</definedName>
    <definedName name="_BassumptionsArray3">#REF!</definedName>
    <definedName name="_BassumptionsArray4" localSheetId="3">#REF!</definedName>
    <definedName name="_BassumptionsArray4" localSheetId="2">#REF!</definedName>
    <definedName name="_BassumptionsArray4">#REF!</definedName>
    <definedName name="_BassumptionsArray5" localSheetId="3">#REF!</definedName>
    <definedName name="_BassumptionsArray5" localSheetId="2">#REF!</definedName>
    <definedName name="_BassumptionsArray5">#REF!</definedName>
    <definedName name="_BassumptionsArray6" localSheetId="3">#REF!</definedName>
    <definedName name="_BassumptionsArray6" localSheetId="2">#REF!</definedName>
    <definedName name="_BassumptionsArray6">#REF!</definedName>
    <definedName name="_BassumptionsArray7" localSheetId="3">#REF!</definedName>
    <definedName name="_BassumptionsArray7" localSheetId="2">#REF!</definedName>
    <definedName name="_BassumptionsArray7">#REF!</definedName>
    <definedName name="_BassumptionsArray8" localSheetId="3">#REF!</definedName>
    <definedName name="_BassumptionsArray8" localSheetId="2">#REF!</definedName>
    <definedName name="_BassumptionsArray8">#REF!</definedName>
    <definedName name="_BassumptionsArray9" localSheetId="3">#REF!</definedName>
    <definedName name="_BassumptionsArray9" localSheetId="2">#REF!</definedName>
    <definedName name="_BassumptionsArray9">#REF!</definedName>
    <definedName name="_BGAbtmside_gsm1" localSheetId="3">[2]BtmsideSMTComp.Count!#REF!</definedName>
    <definedName name="_BGAbtmside_gsm1" localSheetId="2">[2]BtmsideSMTComp.Count!#REF!</definedName>
    <definedName name="_BGAbtmside_gsm1">[2]BtmsideSMTComp.Count!#REF!</definedName>
    <definedName name="_BGAbtmside_gsm2" localSheetId="3">[2]BtmsideSMTComp.Count!#REF!</definedName>
    <definedName name="_BGAbtmside_gsm2" localSheetId="2">[2]BtmsideSMTComp.Count!#REF!</definedName>
    <definedName name="_BGAbtmside_gsm2">[2]BtmsideSMTComp.Count!#REF!</definedName>
    <definedName name="_BGAtopside_gsm2" localSheetId="3">[2]TopsideSMTComp.Count!#REF!</definedName>
    <definedName name="_BGAtopside_gsm2" localSheetId="2">[2]TopsideSMTComp.Count!#REF!</definedName>
    <definedName name="_BGAtopside_gsm2">[2]TopsideSMTComp.Count!#REF!</definedName>
    <definedName name="_BUS2">[7]Backend!$C$1</definedName>
    <definedName name="_D_PAKbtmside_gsm1" localSheetId="3">[2]BtmsideSMTComp.Count!#REF!</definedName>
    <definedName name="_D_PAKbtmside_gsm1" localSheetId="2">[2]BtmsideSMTComp.Count!#REF!</definedName>
    <definedName name="_D_PAKbtmside_gsm1">[2]BtmsideSMTComp.Count!#REF!</definedName>
    <definedName name="_D_PAKbtmside_gsm2" localSheetId="3">[2]BtmsideSMTComp.Count!#REF!</definedName>
    <definedName name="_D_PAKbtmside_gsm2" localSheetId="2">[2]BtmsideSMTComp.Count!#REF!</definedName>
    <definedName name="_D_PAKbtmside_gsm2">[2]BtmsideSMTComp.Count!#REF!</definedName>
    <definedName name="_D_PAKtopside_gsm2" localSheetId="3">[2]TopsideSMTComp.Count!#REF!</definedName>
    <definedName name="_D_PAKtopside_gsm2" localSheetId="2">[2]TopsideSMTComp.Count!#REF!</definedName>
    <definedName name="_D_PAKtopside_gsm2">[2]TopsideSMTComp.Count!#REF!</definedName>
    <definedName name="_DAT1" localSheetId="3">[8]Sheet1!#REF!</definedName>
    <definedName name="_DAT1" localSheetId="2">[8]Sheet1!#REF!</definedName>
    <definedName name="_DAT1">[8]Sheet1!#REF!</definedName>
    <definedName name="_DAT10" localSheetId="3">[8]Sheet1!#REF!</definedName>
    <definedName name="_DAT10" localSheetId="2">[8]Sheet1!#REF!</definedName>
    <definedName name="_DAT10">[8]Sheet1!#REF!</definedName>
    <definedName name="_DAT11" localSheetId="3">#REF!</definedName>
    <definedName name="_DAT11" localSheetId="2">#REF!</definedName>
    <definedName name="_DAT11">#REF!</definedName>
    <definedName name="_DAT13" localSheetId="3">[8]Sheet1!#REF!</definedName>
    <definedName name="_DAT13" localSheetId="2">[8]Sheet1!#REF!</definedName>
    <definedName name="_DAT13">[8]Sheet1!#REF!</definedName>
    <definedName name="_DAT16" localSheetId="3">[8]Sheet1!#REF!</definedName>
    <definedName name="_DAT16" localSheetId="2">[8]Sheet1!#REF!</definedName>
    <definedName name="_DAT16">[8]Sheet1!#REF!</definedName>
    <definedName name="_DAT17" localSheetId="3">[8]Sheet1!#REF!</definedName>
    <definedName name="_DAT17" localSheetId="2">[8]Sheet1!#REF!</definedName>
    <definedName name="_DAT17">[8]Sheet1!#REF!</definedName>
    <definedName name="_DAT18" localSheetId="3">[8]Sheet1!#REF!</definedName>
    <definedName name="_DAT18" localSheetId="2">[8]Sheet1!#REF!</definedName>
    <definedName name="_DAT18">[8]Sheet1!#REF!</definedName>
    <definedName name="_DAT2" localSheetId="3">#REF!</definedName>
    <definedName name="_DAT2" localSheetId="2">#REF!</definedName>
    <definedName name="_DAT2">#REF!</definedName>
    <definedName name="_DAT20" localSheetId="3">[8]Sheet1!#REF!</definedName>
    <definedName name="_DAT20" localSheetId="2">[8]Sheet1!#REF!</definedName>
    <definedName name="_DAT20">[8]Sheet1!#REF!</definedName>
    <definedName name="_DAT24" localSheetId="3">'[9]Open 9 Dec'!#REF!</definedName>
    <definedName name="_DAT24" localSheetId="2">'[9]Open 9 Dec'!#REF!</definedName>
    <definedName name="_DAT24">'[9]Open 9 Dec'!#REF!</definedName>
    <definedName name="_DAT3" localSheetId="3">#REF!</definedName>
    <definedName name="_DAT3" localSheetId="2">#REF!</definedName>
    <definedName name="_DAT3">#REF!</definedName>
    <definedName name="_DAT4" localSheetId="3">#REF!</definedName>
    <definedName name="_DAT4" localSheetId="2">#REF!</definedName>
    <definedName name="_DAT4">#REF!</definedName>
    <definedName name="_DAT5" localSheetId="3">#REF!</definedName>
    <definedName name="_DAT5" localSheetId="2">#REF!</definedName>
    <definedName name="_DAT5">#REF!</definedName>
    <definedName name="_DAT6" localSheetId="3">[8]Sheet1!#REF!</definedName>
    <definedName name="_DAT6" localSheetId="2">[8]Sheet1!#REF!</definedName>
    <definedName name="_DAT6">[8]Sheet1!#REF!</definedName>
    <definedName name="_DAT7" localSheetId="3">#REF!</definedName>
    <definedName name="_DAT7" localSheetId="2">#REF!</definedName>
    <definedName name="_DAT7">#REF!</definedName>
    <definedName name="_DAT8" localSheetId="3">[8]Sheet1!#REF!</definedName>
    <definedName name="_DAT8" localSheetId="2">[8]Sheet1!#REF!</definedName>
    <definedName name="_DAT8">[8]Sheet1!#REF!</definedName>
    <definedName name="_DAT9" localSheetId="3">[8]Sheet1!#REF!</definedName>
    <definedName name="_DAT9" localSheetId="2">[8]Sheet1!#REF!</definedName>
    <definedName name="_DAT9">[8]Sheet1!#REF!</definedName>
    <definedName name="_fff1" localSheetId="3" hidden="1">{"Annual",#N/A,FALSE,"Sales &amp; Market";"Quarterly",#N/A,FALSE,"Sales &amp; Market"}</definedName>
    <definedName name="_fff1" localSheetId="2" hidden="1">{"Annual",#N/A,FALSE,"Sales &amp; Market";"Quarterly",#N/A,FALSE,"Sales &amp; Market"}</definedName>
    <definedName name="_fff1" hidden="1">{"Annual",#N/A,FALSE,"Sales &amp; Market";"Quarterly",#N/A,FALSE,"Sales &amp; Market"}</definedName>
    <definedName name="_Fill" localSheetId="3" hidden="1">#REF!</definedName>
    <definedName name="_Fill" localSheetId="2" hidden="1">#REF!</definedName>
    <definedName name="_Fill" hidden="1">#REF!</definedName>
    <definedName name="_xlnm._FilterDatabase" localSheetId="1" hidden="1">'D3M &amp; D3S Material'!$A$5:$AY$320</definedName>
    <definedName name="_xlnm._FilterDatabase" localSheetId="8" hidden="1">Excess!$A$3:$Z$147</definedName>
    <definedName name="_xlnm._FilterDatabase" localSheetId="3" hidden="1">'LQ 500055'!$A$19:$A$388</definedName>
    <definedName name="_xlnm._FilterDatabase" localSheetId="2" hidden="1">'LQ 500088 + SA'!$A$19:$A$388</definedName>
    <definedName name="_xlnm._FilterDatabase">#REF!</definedName>
    <definedName name="_Key1" localSheetId="3" hidden="1">#REF!</definedName>
    <definedName name="_Key1" localSheetId="2" hidden="1">#REF!</definedName>
    <definedName name="_Key1" hidden="1">#REF!</definedName>
    <definedName name="_MELFbtmside_gsm1" localSheetId="3">[2]BtmsideSMTComp.Count!#REF!</definedName>
    <definedName name="_MELFbtmside_gsm1" localSheetId="2">[2]BtmsideSMTComp.Count!#REF!</definedName>
    <definedName name="_MELFbtmside_gsm1">[2]BtmsideSMTComp.Count!#REF!</definedName>
    <definedName name="_MELFbtmside_gsm2" localSheetId="3">[2]BtmsideSMTComp.Count!#REF!</definedName>
    <definedName name="_MELFbtmside_gsm2" localSheetId="2">[2]BtmsideSMTComp.Count!#REF!</definedName>
    <definedName name="_MELFbtmside_gsm2">[2]BtmsideSMTComp.Count!#REF!</definedName>
    <definedName name="_MELFtopside_gsm2" localSheetId="3">[2]TopsideSMTComp.Count!#REF!</definedName>
    <definedName name="_MELFtopside_gsm2" localSheetId="2">[2]TopsideSMTComp.Count!#REF!</definedName>
    <definedName name="_MELFtopside_gsm2">[2]TopsideSMTComp.Count!#REF!</definedName>
    <definedName name="_MINI_MELFbtmside_gsm1" localSheetId="3">[2]BtmsideSMTComp.Count!#REF!</definedName>
    <definedName name="_MINI_MELFbtmside_gsm1" localSheetId="2">[2]BtmsideSMTComp.Count!#REF!</definedName>
    <definedName name="_MINI_MELFbtmside_gsm1">[2]BtmsideSMTComp.Count!#REF!</definedName>
    <definedName name="_MINI_MELFbtmside_gsm2" localSheetId="3">[2]BtmsideSMTComp.Count!#REF!</definedName>
    <definedName name="_MINI_MELFbtmside_gsm2" localSheetId="2">[2]BtmsideSMTComp.Count!#REF!</definedName>
    <definedName name="_MINI_MELFbtmside_gsm2">[2]BtmsideSMTComp.Count!#REF!</definedName>
    <definedName name="_MINI_MELFtopside_gsm2" localSheetId="3">[2]TopsideSMTComp.Count!#REF!</definedName>
    <definedName name="_MINI_MELFtopside_gsm2" localSheetId="2">[2]TopsideSMTComp.Count!#REF!</definedName>
    <definedName name="_MINI_MELFtopside_gsm2">[2]TopsideSMTComp.Count!#REF!</definedName>
    <definedName name="_Month">[10]Input_Config!$E$9</definedName>
    <definedName name="_oj1208" localSheetId="3">#REF!</definedName>
    <definedName name="_oj1208" localSheetId="2">#REF!</definedName>
    <definedName name="_oj1208">#REF!</definedName>
    <definedName name="_ok1" localSheetId="3" hidden="1">{"Annual",#N/A,FALSE,"Sales &amp; Market";"Quarterly",#N/A,FALSE,"Sales &amp; Market"}</definedName>
    <definedName name="_ok1" localSheetId="2" hidden="1">{"Annual",#N/A,FALSE,"Sales &amp; Market";"Quarterly",#N/A,FALSE,"Sales &amp; Market"}</definedName>
    <definedName name="_ok1" hidden="1">{"Annual",#N/A,FALSE,"Sales &amp; Market";"Quarterly",#N/A,FALSE,"Sales &amp; Market"}</definedName>
    <definedName name="_Order1" hidden="1">0</definedName>
    <definedName name="_Order2" hidden="1">0</definedName>
    <definedName name="_pik1" localSheetId="3">#REF!</definedName>
    <definedName name="_pik1" localSheetId="2">#REF!</definedName>
    <definedName name="_pik1">#REF!</definedName>
    <definedName name="_pik2" localSheetId="3">#REF!</definedName>
    <definedName name="_pik2" localSheetId="2">#REF!</definedName>
    <definedName name="_pik2">#REF!</definedName>
    <definedName name="_PLCC28btmside_gsm1" localSheetId="3">[2]BtmsideSMTComp.Count!#REF!</definedName>
    <definedName name="_PLCC28btmside_gsm1" localSheetId="2">[2]BtmsideSMTComp.Count!#REF!</definedName>
    <definedName name="_PLCC28btmside_gsm1">[2]BtmsideSMTComp.Count!#REF!</definedName>
    <definedName name="_PLCC28btmside_gsm2" localSheetId="3">[2]BtmsideSMTComp.Count!#REF!</definedName>
    <definedName name="_PLCC28btmside_gsm2" localSheetId="2">[2]BtmsideSMTComp.Count!#REF!</definedName>
    <definedName name="_PLCC28btmside_gsm2">[2]BtmsideSMTComp.Count!#REF!</definedName>
    <definedName name="_PLCC28topside_gsm2" localSheetId="3">[2]TopsideSMTComp.Count!#REF!</definedName>
    <definedName name="_PLCC28topside_gsm2" localSheetId="2">[2]TopsideSMTComp.Count!#REF!</definedName>
    <definedName name="_PLCC28topside_gsm2">[2]TopsideSMTComp.Count!#REF!</definedName>
    <definedName name="_PLCC32btmside_gsm1" localSheetId="3">[2]BtmsideSMTComp.Count!#REF!</definedName>
    <definedName name="_PLCC32btmside_gsm1" localSheetId="2">[2]BtmsideSMTComp.Count!#REF!</definedName>
    <definedName name="_PLCC32btmside_gsm1">[2]BtmsideSMTComp.Count!#REF!</definedName>
    <definedName name="_PLCC32btmside_gsm2" localSheetId="3">[2]BtmsideSMTComp.Count!#REF!</definedName>
    <definedName name="_PLCC32btmside_gsm2" localSheetId="2">[2]BtmsideSMTComp.Count!#REF!</definedName>
    <definedName name="_PLCC32btmside_gsm2">[2]BtmsideSMTComp.Count!#REF!</definedName>
    <definedName name="_PLCC32topside_gsm2" localSheetId="3">[2]TopsideSMTComp.Count!#REF!</definedName>
    <definedName name="_PLCC32topside_gsm2" localSheetId="2">[2]TopsideSMTComp.Count!#REF!</definedName>
    <definedName name="_PLCC32topside_gsm2">[2]TopsideSMTComp.Count!#REF!</definedName>
    <definedName name="_PLCC44btmside_gsm1" localSheetId="3">[2]BtmsideSMTComp.Count!#REF!</definedName>
    <definedName name="_PLCC44btmside_gsm1" localSheetId="2">[2]BtmsideSMTComp.Count!#REF!</definedName>
    <definedName name="_PLCC44btmside_gsm1">[2]BtmsideSMTComp.Count!#REF!</definedName>
    <definedName name="_PLCC44btmside_gsm2" localSheetId="3">[2]BtmsideSMTComp.Count!#REF!</definedName>
    <definedName name="_PLCC44btmside_gsm2" localSheetId="2">[2]BtmsideSMTComp.Count!#REF!</definedName>
    <definedName name="_PLCC44btmside_gsm2">[2]BtmsideSMTComp.Count!#REF!</definedName>
    <definedName name="_PLCC44topside_gsm2" localSheetId="3">[2]TopsideSMTComp.Count!#REF!</definedName>
    <definedName name="_PLCC44topside_gsm2" localSheetId="2">[2]TopsideSMTComp.Count!#REF!</definedName>
    <definedName name="_PLCC44topside_gsm2">[2]TopsideSMTComp.Count!#REF!</definedName>
    <definedName name="_PQFP_100btmside_gsm1" localSheetId="3">[2]BtmsideSMTComp.Count!#REF!</definedName>
    <definedName name="_PQFP_100btmside_gsm1" localSheetId="2">[2]BtmsideSMTComp.Count!#REF!</definedName>
    <definedName name="_PQFP_100btmside_gsm1">[2]BtmsideSMTComp.Count!#REF!</definedName>
    <definedName name="_PQFP_100btmside_gsm2" localSheetId="3">[2]BtmsideSMTComp.Count!#REF!</definedName>
    <definedName name="_PQFP_100btmside_gsm2" localSheetId="2">[2]BtmsideSMTComp.Count!#REF!</definedName>
    <definedName name="_PQFP_100btmside_gsm2">[2]BtmsideSMTComp.Count!#REF!</definedName>
    <definedName name="_PQFP_100topside_gsm2" localSheetId="3">[2]TopsideSMTComp.Count!#REF!</definedName>
    <definedName name="_PQFP_100topside_gsm2" localSheetId="2">[2]TopsideSMTComp.Count!#REF!</definedName>
    <definedName name="_PQFP_100topside_gsm2">[2]TopsideSMTComp.Count!#REF!</definedName>
    <definedName name="_PQFP_120btmside_gsm1" localSheetId="3">[2]BtmsideSMTComp.Count!#REF!</definedName>
    <definedName name="_PQFP_120btmside_gsm1" localSheetId="2">[2]BtmsideSMTComp.Count!#REF!</definedName>
    <definedName name="_PQFP_120btmside_gsm1">[2]BtmsideSMTComp.Count!#REF!</definedName>
    <definedName name="_PQFP_120btmside_gsm2" localSheetId="3">[2]BtmsideSMTComp.Count!#REF!</definedName>
    <definedName name="_PQFP_120btmside_gsm2" localSheetId="2">[2]BtmsideSMTComp.Count!#REF!</definedName>
    <definedName name="_PQFP_120btmside_gsm2">[2]BtmsideSMTComp.Count!#REF!</definedName>
    <definedName name="_PQFP_120topside_gsm2" localSheetId="3">[2]TopsideSMTComp.Count!#REF!</definedName>
    <definedName name="_PQFP_120topside_gsm2" localSheetId="2">[2]TopsideSMTComp.Count!#REF!</definedName>
    <definedName name="_PQFP_120topside_gsm2">[2]TopsideSMTComp.Count!#REF!</definedName>
    <definedName name="_PQFP_144btmside_gsm1" localSheetId="3">[2]BtmsideSMTComp.Count!#REF!</definedName>
    <definedName name="_PQFP_144btmside_gsm1" localSheetId="2">[2]BtmsideSMTComp.Count!#REF!</definedName>
    <definedName name="_PQFP_144btmside_gsm1">[2]BtmsideSMTComp.Count!#REF!</definedName>
    <definedName name="_PQFP_144btmside_gsm2" localSheetId="3">[2]BtmsideSMTComp.Count!#REF!</definedName>
    <definedName name="_PQFP_144btmside_gsm2" localSheetId="2">[2]BtmsideSMTComp.Count!#REF!</definedName>
    <definedName name="_PQFP_144btmside_gsm2">[2]BtmsideSMTComp.Count!#REF!</definedName>
    <definedName name="_PQFP_144topside_gsm2" localSheetId="3">[2]TopsideSMTComp.Count!#REF!</definedName>
    <definedName name="_PQFP_144topside_gsm2" localSheetId="2">[2]TopsideSMTComp.Count!#REF!</definedName>
    <definedName name="_PQFP_144topside_gsm2">[2]TopsideSMTComp.Count!#REF!</definedName>
    <definedName name="_PQFP_208btmside_gsm1" localSheetId="3">[2]BtmsideSMTComp.Count!#REF!</definedName>
    <definedName name="_PQFP_208btmside_gsm1" localSheetId="2">[2]BtmsideSMTComp.Count!#REF!</definedName>
    <definedName name="_PQFP_208btmside_gsm1">[2]BtmsideSMTComp.Count!#REF!</definedName>
    <definedName name="_PQFP_208btmside_gsm2" localSheetId="3">[2]BtmsideSMTComp.Count!#REF!</definedName>
    <definedName name="_PQFP_208btmside_gsm2" localSheetId="2">[2]BtmsideSMTComp.Count!#REF!</definedName>
    <definedName name="_PQFP_208btmside_gsm2">[2]BtmsideSMTComp.Count!#REF!</definedName>
    <definedName name="_PQFP_208topside_gsm2" localSheetId="3">[2]TopsideSMTComp.Count!#REF!</definedName>
    <definedName name="_PQFP_208topside_gsm2" localSheetId="2">[2]TopsideSMTComp.Count!#REF!</definedName>
    <definedName name="_PQFP_208topside_gsm2">[2]TopsideSMTComp.Count!#REF!</definedName>
    <definedName name="_PQFP_280btmside_gsm1" localSheetId="3">[2]BtmsideSMTComp.Count!#REF!</definedName>
    <definedName name="_PQFP_280btmside_gsm1" localSheetId="2">[2]BtmsideSMTComp.Count!#REF!</definedName>
    <definedName name="_PQFP_280btmside_gsm1">[2]BtmsideSMTComp.Count!#REF!</definedName>
    <definedName name="_PQFP_280btmside_gsm2" localSheetId="3">[2]BtmsideSMTComp.Count!#REF!</definedName>
    <definedName name="_PQFP_280btmside_gsm2" localSheetId="2">[2]BtmsideSMTComp.Count!#REF!</definedName>
    <definedName name="_PQFP_280btmside_gsm2">[2]BtmsideSMTComp.Count!#REF!</definedName>
    <definedName name="_PQFP_280topside_gsm2" localSheetId="3">[2]TopsideSMTComp.Count!#REF!</definedName>
    <definedName name="_PQFP_280topside_gsm2" localSheetId="2">[2]TopsideSMTComp.Count!#REF!</definedName>
    <definedName name="_PQFP_280topside_gsm2">[2]TopsideSMTComp.Count!#REF!</definedName>
    <definedName name="_PQFP_44btmside_gsm1" localSheetId="3">[2]BtmsideSMTComp.Count!#REF!</definedName>
    <definedName name="_PQFP_44btmside_gsm1" localSheetId="2">[2]BtmsideSMTComp.Count!#REF!</definedName>
    <definedName name="_PQFP_44btmside_gsm1">[2]BtmsideSMTComp.Count!#REF!</definedName>
    <definedName name="_PQFP_44btmside_gsm2" localSheetId="3">[2]BtmsideSMTComp.Count!#REF!</definedName>
    <definedName name="_PQFP_44btmside_gsm2" localSheetId="2">[2]BtmsideSMTComp.Count!#REF!</definedName>
    <definedName name="_PQFP_44btmside_gsm2">[2]BtmsideSMTComp.Count!#REF!</definedName>
    <definedName name="_PQFP_44topside_gsm2" localSheetId="3">[2]TopsideSMTComp.Count!#REF!</definedName>
    <definedName name="_PQFP_44topside_gsm2" localSheetId="2">[2]TopsideSMTComp.Count!#REF!</definedName>
    <definedName name="_PQFP_44topside_gsm2">[2]TopsideSMTComp.Count!#REF!</definedName>
    <definedName name="_PQFP_64btmside_gsm1" localSheetId="3">[2]BtmsideSMTComp.Count!#REF!</definedName>
    <definedName name="_PQFP_64btmside_gsm1" localSheetId="2">[2]BtmsideSMTComp.Count!#REF!</definedName>
    <definedName name="_PQFP_64btmside_gsm1">[2]BtmsideSMTComp.Count!#REF!</definedName>
    <definedName name="_PQFP_64btmside_gsm2" localSheetId="3">[2]BtmsideSMTComp.Count!#REF!</definedName>
    <definedName name="_PQFP_64btmside_gsm2" localSheetId="2">[2]BtmsideSMTComp.Count!#REF!</definedName>
    <definedName name="_PQFP_64btmside_gsm2">[2]BtmsideSMTComp.Count!#REF!</definedName>
    <definedName name="_PQFP_64topside_gsm2" localSheetId="3">[2]TopsideSMTComp.Count!#REF!</definedName>
    <definedName name="_PQFP_64topside_gsm2" localSheetId="2">[2]TopsideSMTComp.Count!#REF!</definedName>
    <definedName name="_PQFP_64topside_gsm2">[2]TopsideSMTComp.Count!#REF!</definedName>
    <definedName name="_req2" localSheetId="3">#REF!</definedName>
    <definedName name="_req2" localSheetId="2">#REF!</definedName>
    <definedName name="_req2">#REF!</definedName>
    <definedName name="_req3" localSheetId="3">#REF!</definedName>
    <definedName name="_req3" localSheetId="2">#REF!</definedName>
    <definedName name="_req3">#REF!</definedName>
    <definedName name="_RFN1" localSheetId="3" hidden="1">{"Annual",#N/A,FALSE,"Sales &amp; Market";"Quarterly",#N/A,FALSE,"Sales &amp; Market"}</definedName>
    <definedName name="_RFN1" localSheetId="2" hidden="1">{"Annual",#N/A,FALSE,"Sales &amp; Market";"Quarterly",#N/A,FALSE,"Sales &amp; Market"}</definedName>
    <definedName name="_RFN1" hidden="1">{"Annual",#N/A,FALSE,"Sales &amp; Market";"Quarterly",#N/A,FALSE,"Sales &amp; Market"}</definedName>
    <definedName name="_rfn2" localSheetId="3" hidden="1">{#N/A,#N/A,FALSE,"Sales"}</definedName>
    <definedName name="_rfn2" localSheetId="2" hidden="1">{#N/A,#N/A,FALSE,"Sales"}</definedName>
    <definedName name="_rfn2" hidden="1">{#N/A,#N/A,FALSE,"Sales"}</definedName>
    <definedName name="_sga1" localSheetId="3">'[11]Fixed sg&amp;A '!#REF!</definedName>
    <definedName name="_sga1" localSheetId="2">'[11]Fixed sg&amp;A '!#REF!</definedName>
    <definedName name="_sga1">'[11]Fixed sg&amp;A '!#REF!</definedName>
    <definedName name="_sga2" localSheetId="3">'[11]Fixed sg&amp;A '!#REF!</definedName>
    <definedName name="_sga2" localSheetId="2">'[11]Fixed sg&amp;A '!#REF!</definedName>
    <definedName name="_sga2">'[11]Fixed sg&amp;A '!#REF!</definedName>
    <definedName name="_sga3" localSheetId="3">'[11]Fixed sg&amp;A '!#REF!</definedName>
    <definedName name="_sga3" localSheetId="2">'[11]Fixed sg&amp;A '!#REF!</definedName>
    <definedName name="_sga3">'[11]Fixed sg&amp;A '!#REF!</definedName>
    <definedName name="_SMT_CONN20btmside_gsm1" localSheetId="3">[2]BtmsideSMTComp.Count!#REF!</definedName>
    <definedName name="_SMT_CONN20btmside_gsm1" localSheetId="2">[2]BtmsideSMTComp.Count!#REF!</definedName>
    <definedName name="_SMT_CONN20btmside_gsm1">[2]BtmsideSMTComp.Count!#REF!</definedName>
    <definedName name="_SMT_CONN20btmside_gsm2" localSheetId="3">[2]BtmsideSMTComp.Count!#REF!</definedName>
    <definedName name="_SMT_CONN20btmside_gsm2" localSheetId="2">[2]BtmsideSMTComp.Count!#REF!</definedName>
    <definedName name="_SMT_CONN20btmside_gsm2">[2]BtmsideSMTComp.Count!#REF!</definedName>
    <definedName name="_SMT_CONN20topside_gsm2" localSheetId="3">[2]TopsideSMTComp.Count!#REF!</definedName>
    <definedName name="_SMT_CONN20topside_gsm2" localSheetId="2">[2]TopsideSMTComp.Count!#REF!</definedName>
    <definedName name="_SMT_CONN20topside_gsm2">[2]TopsideSMTComp.Count!#REF!</definedName>
    <definedName name="_SMT_CONN40btmside_gsm1" localSheetId="3">[2]BtmsideSMTComp.Count!#REF!</definedName>
    <definedName name="_SMT_CONN40btmside_gsm1" localSheetId="2">[2]BtmsideSMTComp.Count!#REF!</definedName>
    <definedName name="_SMT_CONN40btmside_gsm1">[2]BtmsideSMTComp.Count!#REF!</definedName>
    <definedName name="_SMT_CONN40btmside_gsm2" localSheetId="3">[2]BtmsideSMTComp.Count!#REF!</definedName>
    <definedName name="_SMT_CONN40btmside_gsm2" localSheetId="2">[2]BtmsideSMTComp.Count!#REF!</definedName>
    <definedName name="_SMT_CONN40btmside_gsm2">[2]BtmsideSMTComp.Count!#REF!</definedName>
    <definedName name="_SMT_CONN40topside_gsm2" localSheetId="3">[2]TopsideSMTComp.Count!#REF!</definedName>
    <definedName name="_SMT_CONN40topside_gsm2" localSheetId="2">[2]TopsideSMTComp.Count!#REF!</definedName>
    <definedName name="_SMT_CONN40topside_gsm2">[2]TopsideSMTComp.Count!#REF!</definedName>
    <definedName name="_SMT_CRYSTALbtmside_gsm1" localSheetId="3">[2]BtmsideSMTComp.Count!#REF!</definedName>
    <definedName name="_SMT_CRYSTALbtmside_gsm1" localSheetId="2">[2]BtmsideSMTComp.Count!#REF!</definedName>
    <definedName name="_SMT_CRYSTALbtmside_gsm1">[2]BtmsideSMTComp.Count!#REF!</definedName>
    <definedName name="_SMT_CRYSTALbtmside_gsm2" localSheetId="3">[2]BtmsideSMTComp.Count!#REF!</definedName>
    <definedName name="_SMT_CRYSTALbtmside_gsm2" localSheetId="2">[2]BtmsideSMTComp.Count!#REF!</definedName>
    <definedName name="_SMT_CRYSTALbtmside_gsm2">[2]BtmsideSMTComp.Count!#REF!</definedName>
    <definedName name="_SMT_CRYSTALtopside_gsm2" localSheetId="3">[2]TopsideSMTComp.Count!#REF!</definedName>
    <definedName name="_SMT_CRYSTALtopside_gsm2" localSheetId="2">[2]TopsideSMTComp.Count!#REF!</definedName>
    <definedName name="_SMT_CRYSTALtopside_gsm2">[2]TopsideSMTComp.Count!#REF!</definedName>
    <definedName name="_SMT_SOCKETbtmside_gsm1" localSheetId="3">[2]BtmsideSMTComp.Count!#REF!</definedName>
    <definedName name="_SMT_SOCKETbtmside_gsm1" localSheetId="2">[2]BtmsideSMTComp.Count!#REF!</definedName>
    <definedName name="_SMT_SOCKETbtmside_gsm1">[2]BtmsideSMTComp.Count!#REF!</definedName>
    <definedName name="_SMT_SOCKETbtmside_gsm2" localSheetId="3">[2]BtmsideSMTComp.Count!#REF!</definedName>
    <definedName name="_SMT_SOCKETbtmside_gsm2" localSheetId="2">[2]BtmsideSMTComp.Count!#REF!</definedName>
    <definedName name="_SMT_SOCKETbtmside_gsm2">[2]BtmsideSMTComp.Count!#REF!</definedName>
    <definedName name="_SMT_SOCKETtopside_gsm2" localSheetId="3">[2]TopsideSMTComp.Count!#REF!</definedName>
    <definedName name="_SMT_SOCKETtopside_gsm2" localSheetId="2">[2]TopsideSMTComp.Count!#REF!</definedName>
    <definedName name="_SMT_SOCKETtopside_gsm2">[2]TopsideSMTComp.Count!#REF!</definedName>
    <definedName name="_SOIC_14btmside_gsm1" localSheetId="3">[2]BtmsideSMTComp.Count!#REF!</definedName>
    <definedName name="_SOIC_14btmside_gsm1" localSheetId="2">[2]BtmsideSMTComp.Count!#REF!</definedName>
    <definedName name="_SOIC_14btmside_gsm1">[2]BtmsideSMTComp.Count!#REF!</definedName>
    <definedName name="_SOIC_14btmside_gsm2" localSheetId="3">[2]BtmsideSMTComp.Count!#REF!</definedName>
    <definedName name="_SOIC_14btmside_gsm2" localSheetId="2">[2]BtmsideSMTComp.Count!#REF!</definedName>
    <definedName name="_SOIC_14btmside_gsm2">[2]BtmsideSMTComp.Count!#REF!</definedName>
    <definedName name="_SOIC_14topside_gsm2" localSheetId="3">[2]TopsideSMTComp.Count!#REF!</definedName>
    <definedName name="_SOIC_14topside_gsm2" localSheetId="2">[2]TopsideSMTComp.Count!#REF!</definedName>
    <definedName name="_SOIC_14topside_gsm2">[2]TopsideSMTComp.Count!#REF!</definedName>
    <definedName name="_SOIC_16btmside_gsm1" localSheetId="3">[2]BtmsideSMTComp.Count!#REF!</definedName>
    <definedName name="_SOIC_16btmside_gsm1" localSheetId="2">[2]BtmsideSMTComp.Count!#REF!</definedName>
    <definedName name="_SOIC_16btmside_gsm1">[2]BtmsideSMTComp.Count!#REF!</definedName>
    <definedName name="_SOIC_16btmside_gsm2" localSheetId="3">[2]BtmsideSMTComp.Count!#REF!</definedName>
    <definedName name="_SOIC_16btmside_gsm2" localSheetId="2">[2]BtmsideSMTComp.Count!#REF!</definedName>
    <definedName name="_SOIC_16btmside_gsm2">[2]BtmsideSMTComp.Count!#REF!</definedName>
    <definedName name="_SOIC_16Lbtmside_gsm1" localSheetId="3">[2]BtmsideSMTComp.Count!#REF!</definedName>
    <definedName name="_SOIC_16Lbtmside_gsm1" localSheetId="2">[2]BtmsideSMTComp.Count!#REF!</definedName>
    <definedName name="_SOIC_16Lbtmside_gsm1">[2]BtmsideSMTComp.Count!#REF!</definedName>
    <definedName name="_SOIC_16Lbtmside_gsm2" localSheetId="3">[2]BtmsideSMTComp.Count!#REF!</definedName>
    <definedName name="_SOIC_16Lbtmside_gsm2" localSheetId="2">[2]BtmsideSMTComp.Count!#REF!</definedName>
    <definedName name="_SOIC_16Lbtmside_gsm2">[2]BtmsideSMTComp.Count!#REF!</definedName>
    <definedName name="_SOIC_16Ltopside_gsm2" localSheetId="3">[2]TopsideSMTComp.Count!#REF!</definedName>
    <definedName name="_SOIC_16Ltopside_gsm2" localSheetId="2">[2]TopsideSMTComp.Count!#REF!</definedName>
    <definedName name="_SOIC_16Ltopside_gsm2">[2]TopsideSMTComp.Count!#REF!</definedName>
    <definedName name="_SOIC_16topside_gsm2" localSheetId="3">[2]TopsideSMTComp.Count!#REF!</definedName>
    <definedName name="_SOIC_16topside_gsm2" localSheetId="2">[2]TopsideSMTComp.Count!#REF!</definedName>
    <definedName name="_SOIC_16topside_gsm2">[2]TopsideSMTComp.Count!#REF!</definedName>
    <definedName name="_SOIC_18btmside_gsm1" localSheetId="3">[2]BtmsideSMTComp.Count!#REF!</definedName>
    <definedName name="_SOIC_18btmside_gsm1" localSheetId="2">[2]BtmsideSMTComp.Count!#REF!</definedName>
    <definedName name="_SOIC_18btmside_gsm1">[2]BtmsideSMTComp.Count!#REF!</definedName>
    <definedName name="_SOIC_18btmside_gsm2" localSheetId="3">[2]BtmsideSMTComp.Count!#REF!</definedName>
    <definedName name="_SOIC_18btmside_gsm2" localSheetId="2">[2]BtmsideSMTComp.Count!#REF!</definedName>
    <definedName name="_SOIC_18btmside_gsm2">[2]BtmsideSMTComp.Count!#REF!</definedName>
    <definedName name="_SOIC_18Lbtmside_gsm1" localSheetId="3">[2]BtmsideSMTComp.Count!#REF!</definedName>
    <definedName name="_SOIC_18Lbtmside_gsm1" localSheetId="2">[2]BtmsideSMTComp.Count!#REF!</definedName>
    <definedName name="_SOIC_18Lbtmside_gsm1">[2]BtmsideSMTComp.Count!#REF!</definedName>
    <definedName name="_SOIC_18Lbtmside_gsm2" localSheetId="3">[2]BtmsideSMTComp.Count!#REF!</definedName>
    <definedName name="_SOIC_18Lbtmside_gsm2" localSheetId="2">[2]BtmsideSMTComp.Count!#REF!</definedName>
    <definedName name="_SOIC_18Lbtmside_gsm2">[2]BtmsideSMTComp.Count!#REF!</definedName>
    <definedName name="_SOIC_18Ltopside_gsm2" localSheetId="3">[2]TopsideSMTComp.Count!#REF!</definedName>
    <definedName name="_SOIC_18Ltopside_gsm2" localSheetId="2">[2]TopsideSMTComp.Count!#REF!</definedName>
    <definedName name="_SOIC_18Ltopside_gsm2">[2]TopsideSMTComp.Count!#REF!</definedName>
    <definedName name="_SOIC_18topside_gsm2" localSheetId="3">[2]TopsideSMTComp.Count!#REF!</definedName>
    <definedName name="_SOIC_18topside_gsm2" localSheetId="2">[2]TopsideSMTComp.Count!#REF!</definedName>
    <definedName name="_SOIC_18topside_gsm2">[2]TopsideSMTComp.Count!#REF!</definedName>
    <definedName name="_SOIC_20btmside_gsm1" localSheetId="3">[2]BtmsideSMTComp.Count!#REF!</definedName>
    <definedName name="_SOIC_20btmside_gsm1" localSheetId="2">[2]BtmsideSMTComp.Count!#REF!</definedName>
    <definedName name="_SOIC_20btmside_gsm1">[2]BtmsideSMTComp.Count!#REF!</definedName>
    <definedName name="_SOIC_20btmside_gsm2" localSheetId="3">[2]BtmsideSMTComp.Count!#REF!</definedName>
    <definedName name="_SOIC_20btmside_gsm2" localSheetId="2">[2]BtmsideSMTComp.Count!#REF!</definedName>
    <definedName name="_SOIC_20btmside_gsm2">[2]BtmsideSMTComp.Count!#REF!</definedName>
    <definedName name="_SOIC_20topside_gsm2" localSheetId="3">[2]TopsideSMTComp.Count!#REF!</definedName>
    <definedName name="_SOIC_20topside_gsm2" localSheetId="2">[2]TopsideSMTComp.Count!#REF!</definedName>
    <definedName name="_SOIC_20topside_gsm2">[2]TopsideSMTComp.Count!#REF!</definedName>
    <definedName name="_SOIC_24btmside_gsm1" localSheetId="3">[2]BtmsideSMTComp.Count!#REF!</definedName>
    <definedName name="_SOIC_24btmside_gsm1" localSheetId="2">[2]BtmsideSMTComp.Count!#REF!</definedName>
    <definedName name="_SOIC_24btmside_gsm1">[2]BtmsideSMTComp.Count!#REF!</definedName>
    <definedName name="_SOIC_24btmside_gsm2" localSheetId="3">[2]BtmsideSMTComp.Count!#REF!</definedName>
    <definedName name="_SOIC_24btmside_gsm2" localSheetId="2">[2]BtmsideSMTComp.Count!#REF!</definedName>
    <definedName name="_SOIC_24btmside_gsm2">[2]BtmsideSMTComp.Count!#REF!</definedName>
    <definedName name="_SOIC_24topside_gsm2" localSheetId="3">[2]TopsideSMTComp.Count!#REF!</definedName>
    <definedName name="_SOIC_24topside_gsm2" localSheetId="2">[2]TopsideSMTComp.Count!#REF!</definedName>
    <definedName name="_SOIC_24topside_gsm2">[2]TopsideSMTComp.Count!#REF!</definedName>
    <definedName name="_SOIC_28btmside_gsm1" localSheetId="3">[2]BtmsideSMTComp.Count!#REF!</definedName>
    <definedName name="_SOIC_28btmside_gsm1" localSheetId="2">[2]BtmsideSMTComp.Count!#REF!</definedName>
    <definedName name="_SOIC_28btmside_gsm1">[2]BtmsideSMTComp.Count!#REF!</definedName>
    <definedName name="_SOIC_28btmside_gsm2" localSheetId="3">[2]BtmsideSMTComp.Count!#REF!</definedName>
    <definedName name="_SOIC_28btmside_gsm2" localSheetId="2">[2]BtmsideSMTComp.Count!#REF!</definedName>
    <definedName name="_SOIC_28btmside_gsm2">[2]BtmsideSMTComp.Count!#REF!</definedName>
    <definedName name="_SOIC_28topside_gsm2" localSheetId="3">[2]TopsideSMTComp.Count!#REF!</definedName>
    <definedName name="_SOIC_28topside_gsm2" localSheetId="2">[2]TopsideSMTComp.Count!#REF!</definedName>
    <definedName name="_SOIC_28topside_gsm2">[2]TopsideSMTComp.Count!#REF!</definedName>
    <definedName name="_SOIC_32btmside_gsm1" localSheetId="3">[2]BtmsideSMTComp.Count!#REF!</definedName>
    <definedName name="_SOIC_32btmside_gsm1" localSheetId="2">[2]BtmsideSMTComp.Count!#REF!</definedName>
    <definedName name="_SOIC_32btmside_gsm1">[2]BtmsideSMTComp.Count!#REF!</definedName>
    <definedName name="_SOIC_32btmside_gsm2" localSheetId="3">[2]BtmsideSMTComp.Count!#REF!</definedName>
    <definedName name="_SOIC_32btmside_gsm2" localSheetId="2">[2]BtmsideSMTComp.Count!#REF!</definedName>
    <definedName name="_SOIC_32btmside_gsm2">[2]BtmsideSMTComp.Count!#REF!</definedName>
    <definedName name="_SOIC_32topside_gsm2" localSheetId="3">[2]TopsideSMTComp.Count!#REF!</definedName>
    <definedName name="_SOIC_32topside_gsm2" localSheetId="2">[2]TopsideSMTComp.Count!#REF!</definedName>
    <definedName name="_SOIC_32topside_gsm2">[2]TopsideSMTComp.Count!#REF!</definedName>
    <definedName name="_SOIC_40btmside_gsm1" localSheetId="3">[2]BtmsideSMTComp.Count!#REF!</definedName>
    <definedName name="_SOIC_40btmside_gsm1" localSheetId="2">[2]BtmsideSMTComp.Count!#REF!</definedName>
    <definedName name="_SOIC_40btmside_gsm1">[2]BtmsideSMTComp.Count!#REF!</definedName>
    <definedName name="_SOIC_40btmside_gsm2" localSheetId="3">[2]BtmsideSMTComp.Count!#REF!</definedName>
    <definedName name="_SOIC_40btmside_gsm2" localSheetId="2">[2]BtmsideSMTComp.Count!#REF!</definedName>
    <definedName name="_SOIC_40btmside_gsm2">[2]BtmsideSMTComp.Count!#REF!</definedName>
    <definedName name="_SOIC_40topside_gsm2" localSheetId="3">[2]TopsideSMTComp.Count!#REF!</definedName>
    <definedName name="_SOIC_40topside_gsm2" localSheetId="2">[2]TopsideSMTComp.Count!#REF!</definedName>
    <definedName name="_SOIC_40topside_gsm2">[2]TopsideSMTComp.Count!#REF!</definedName>
    <definedName name="_SOIC_48btmside_gsm1" localSheetId="3">[2]BtmsideSMTComp.Count!#REF!</definedName>
    <definedName name="_SOIC_48btmside_gsm1" localSheetId="2">[2]BtmsideSMTComp.Count!#REF!</definedName>
    <definedName name="_SOIC_48btmside_gsm1">[2]BtmsideSMTComp.Count!#REF!</definedName>
    <definedName name="_SOIC_48btmside_gsm2" localSheetId="3">[2]BtmsideSMTComp.Count!#REF!</definedName>
    <definedName name="_SOIC_48btmside_gsm2" localSheetId="2">[2]BtmsideSMTComp.Count!#REF!</definedName>
    <definedName name="_SOIC_48btmside_gsm2">[2]BtmsideSMTComp.Count!#REF!</definedName>
    <definedName name="_SOIC_48topside_gsm2" localSheetId="3">[2]TopsideSMTComp.Count!#REF!</definedName>
    <definedName name="_SOIC_48topside_gsm2" localSheetId="2">[2]TopsideSMTComp.Count!#REF!</definedName>
    <definedName name="_SOIC_48topside_gsm2">[2]TopsideSMTComp.Count!#REF!</definedName>
    <definedName name="_SOIC_8btmside_gsm1" localSheetId="3">[2]BtmsideSMTComp.Count!#REF!</definedName>
    <definedName name="_SOIC_8btmside_gsm1" localSheetId="2">[2]BtmsideSMTComp.Count!#REF!</definedName>
    <definedName name="_SOIC_8btmside_gsm1">[2]BtmsideSMTComp.Count!#REF!</definedName>
    <definedName name="_SOIC_8btmside_gsm2" localSheetId="3">[2]BtmsideSMTComp.Count!#REF!</definedName>
    <definedName name="_SOIC_8btmside_gsm2" localSheetId="2">[2]BtmsideSMTComp.Count!#REF!</definedName>
    <definedName name="_SOIC_8btmside_gsm2">[2]BtmsideSMTComp.Count!#REF!</definedName>
    <definedName name="_SOIC_8topside_gsm2" localSheetId="3">[2]TopsideSMTComp.Count!#REF!</definedName>
    <definedName name="_SOIC_8topside_gsm2" localSheetId="2">[2]TopsideSMTComp.Count!#REF!</definedName>
    <definedName name="_SOIC_8topside_gsm2">[2]TopsideSMTComp.Count!#REF!</definedName>
    <definedName name="_SOT_23btmside_gsm1" localSheetId="3">[2]BtmsideSMTComp.Count!#REF!</definedName>
    <definedName name="_SOT_23btmside_gsm1" localSheetId="2">[2]BtmsideSMTComp.Count!#REF!</definedName>
    <definedName name="_SOT_23btmside_gsm1">[2]BtmsideSMTComp.Count!#REF!</definedName>
    <definedName name="_SOT_23btmside_gsm2" localSheetId="3">[2]BtmsideSMTComp.Count!#REF!</definedName>
    <definedName name="_SOT_23btmside_gsm2" localSheetId="2">[2]BtmsideSMTComp.Count!#REF!</definedName>
    <definedName name="_SOT_23btmside_gsm2">[2]BtmsideSMTComp.Count!#REF!</definedName>
    <definedName name="_SOT_23topside_gsm2" localSheetId="3">[2]TopsideSMTComp.Count!#REF!</definedName>
    <definedName name="_SOT_23topside_gsm2" localSheetId="2">[2]TopsideSMTComp.Count!#REF!</definedName>
    <definedName name="_SOT_23topside_gsm2">[2]TopsideSMTComp.Count!#REF!</definedName>
    <definedName name="_SOT_89btmside_gsm1" localSheetId="3">[2]BtmsideSMTComp.Count!#REF!</definedName>
    <definedName name="_SOT_89btmside_gsm1" localSheetId="2">[2]BtmsideSMTComp.Count!#REF!</definedName>
    <definedName name="_SOT_89btmside_gsm1">[2]BtmsideSMTComp.Count!#REF!</definedName>
    <definedName name="_SOT_89btmside_gsm2" localSheetId="3">[2]BtmsideSMTComp.Count!#REF!</definedName>
    <definedName name="_SOT_89btmside_gsm2" localSheetId="2">[2]BtmsideSMTComp.Count!#REF!</definedName>
    <definedName name="_SOT_89btmside_gsm2">[2]BtmsideSMTComp.Count!#REF!</definedName>
    <definedName name="_SOT_89topside_gsm2" localSheetId="3">[2]TopsideSMTComp.Count!#REF!</definedName>
    <definedName name="_SOT_89topside_gsm2" localSheetId="2">[2]TopsideSMTComp.Count!#REF!</definedName>
    <definedName name="_SOT_89topside_gsm2">[2]TopsideSMTComp.Count!#REF!</definedName>
    <definedName name="_SSOP_24btmside_gsm1" localSheetId="3">[2]BtmsideSMTComp.Count!#REF!</definedName>
    <definedName name="_SSOP_24btmside_gsm1" localSheetId="2">[2]BtmsideSMTComp.Count!#REF!</definedName>
    <definedName name="_SSOP_24btmside_gsm1">[2]BtmsideSMTComp.Count!#REF!</definedName>
    <definedName name="_SSOP_24btmside_gsm2" localSheetId="3">[2]BtmsideSMTComp.Count!#REF!</definedName>
    <definedName name="_SSOP_24btmside_gsm2" localSheetId="2">[2]BtmsideSMTComp.Count!#REF!</definedName>
    <definedName name="_SSOP_24btmside_gsm2">[2]BtmsideSMTComp.Count!#REF!</definedName>
    <definedName name="_SSOP_24topside_gsm2" localSheetId="3">[2]TopsideSMTComp.Count!#REF!</definedName>
    <definedName name="_SSOP_24topside_gsm2" localSheetId="2">[2]TopsideSMTComp.Count!#REF!</definedName>
    <definedName name="_SSOP_24topside_gsm2">[2]TopsideSMTComp.Count!#REF!</definedName>
    <definedName name="_sub1" localSheetId="3">#REF!</definedName>
    <definedName name="_sub1" localSheetId="2">#REF!</definedName>
    <definedName name="_sub1">#REF!</definedName>
    <definedName name="_sub2" localSheetId="3">#REF!</definedName>
    <definedName name="_sub2" localSheetId="2">#REF!</definedName>
    <definedName name="_sub2">#REF!</definedName>
    <definedName name="_T_SOP44topside_gsm2" localSheetId="3">[2]TopsideSMTComp.Count!#REF!</definedName>
    <definedName name="_T_SOP44topside_gsm2" localSheetId="2">[2]TopsideSMTComp.Count!#REF!</definedName>
    <definedName name="_T_SOP44topside_gsm2">[2]TopsideSMTComp.Count!#REF!</definedName>
    <definedName name="_tab1" localSheetId="3">#REF!</definedName>
    <definedName name="_tab1" localSheetId="2">#REF!</definedName>
    <definedName name="_tab1">#REF!</definedName>
    <definedName name="_tab2" localSheetId="3">#REF!</definedName>
    <definedName name="_tab2" localSheetId="2">#REF!</definedName>
    <definedName name="_tab2">#REF!</definedName>
    <definedName name="_tab3" localSheetId="3">#REF!</definedName>
    <definedName name="_tab3" localSheetId="2">#REF!</definedName>
    <definedName name="_tab3">#REF!</definedName>
    <definedName name="_tab4" localSheetId="3">#REF!</definedName>
    <definedName name="_tab4" localSheetId="2">#REF!</definedName>
    <definedName name="_tab4">#REF!</definedName>
    <definedName name="_tab5" localSheetId="3">#REF!</definedName>
    <definedName name="_tab5" localSheetId="2">#REF!</definedName>
    <definedName name="_tab5">#REF!</definedName>
    <definedName name="_tab6" localSheetId="3">#REF!</definedName>
    <definedName name="_tab6" localSheetId="2">#REF!</definedName>
    <definedName name="_tab6">#REF!</definedName>
    <definedName name="_TANT_Abtmside_chipshooter2" localSheetId="3">[2]BtmsideSMTComp.Count!#REF!</definedName>
    <definedName name="_TANT_Abtmside_chipshooter2" localSheetId="2">[2]BtmsideSMTComp.Count!#REF!</definedName>
    <definedName name="_TANT_Abtmside_chipshooter2">[2]BtmsideSMTComp.Count!#REF!</definedName>
    <definedName name="_TANT_Atopside_chipshooter2" localSheetId="3">[2]TopsideSMTComp.Count!#REF!</definedName>
    <definedName name="_TANT_Atopside_chipshooter2" localSheetId="2">[2]TopsideSMTComp.Count!#REF!</definedName>
    <definedName name="_TANT_Atopside_chipshooter2">[2]TopsideSMTComp.Count!#REF!</definedName>
    <definedName name="_TANT_B_C_Dbtmside_chipshooter2" localSheetId="3">[2]BtmsideSMTComp.Count!#REF!</definedName>
    <definedName name="_TANT_B_C_Dbtmside_chipshooter2" localSheetId="2">[2]BtmsideSMTComp.Count!#REF!</definedName>
    <definedName name="_TANT_B_C_Dbtmside_chipshooter2">[2]BtmsideSMTComp.Count!#REF!</definedName>
    <definedName name="_TANT_B_C_Dtopside_chipshooter2" localSheetId="3">[2]TopsideSMTComp.Count!#REF!</definedName>
    <definedName name="_TANT_B_C_Dtopside_chipshooter2" localSheetId="2">[2]TopsideSMTComp.Count!#REF!</definedName>
    <definedName name="_TANT_B_C_Dtopside_chipshooter2">[2]TopsideSMTComp.Count!#REF!</definedName>
    <definedName name="_TANT_Ebtmside_chipshooter2" localSheetId="3">[2]BtmsideSMTComp.Count!#REF!</definedName>
    <definedName name="_TANT_Ebtmside_chipshooter2" localSheetId="2">[2]BtmsideSMTComp.Count!#REF!</definedName>
    <definedName name="_TANT_Ebtmside_chipshooter2">[2]BtmsideSMTComp.Count!#REF!</definedName>
    <definedName name="_TANT_Etopside_chipshooter2" localSheetId="3">[2]TopsideSMTComp.Count!#REF!</definedName>
    <definedName name="_TANT_Etopside_chipshooter2" localSheetId="2">[2]TopsideSMTComp.Count!#REF!</definedName>
    <definedName name="_TANT_Etopside_chipshooter2">[2]TopsideSMTComp.Count!#REF!</definedName>
    <definedName name="_TANTbtmside_gsm1" localSheetId="3">[2]BtmsideSMTComp.Count!#REF!</definedName>
    <definedName name="_TANTbtmside_gsm1" localSheetId="2">[2]BtmsideSMTComp.Count!#REF!</definedName>
    <definedName name="_TANTbtmside_gsm1">[2]BtmsideSMTComp.Count!#REF!</definedName>
    <definedName name="_TANTbtmside_gsm2" localSheetId="3">[2]BtmsideSMTComp.Count!#REF!</definedName>
    <definedName name="_TANTbtmside_gsm2" localSheetId="2">[2]BtmsideSMTComp.Count!#REF!</definedName>
    <definedName name="_TANTbtmside_gsm2">[2]BtmsideSMTComp.Count!#REF!</definedName>
    <definedName name="_TANTtopside_gsm2" localSheetId="3">[2]TopsideSMTComp.Count!#REF!</definedName>
    <definedName name="_TANTtopside_gsm2" localSheetId="2">[2]TopsideSMTComp.Count!#REF!</definedName>
    <definedName name="_TANTtopside_gsm2">[2]TopsideSMTComp.Count!#REF!</definedName>
    <definedName name="_tax1" localSheetId="3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_tax1" localSheetId="2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_tax1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_TC1" localSheetId="3">#REF!</definedName>
    <definedName name="_TC1" localSheetId="2">#REF!</definedName>
    <definedName name="_TC1">#REF!</definedName>
    <definedName name="_TC2" localSheetId="3">#REF!</definedName>
    <definedName name="_TC2" localSheetId="2">#REF!</definedName>
    <definedName name="_TC2">#REF!</definedName>
    <definedName name="_vol2" localSheetId="3">'[11]Vol 2'!#REF!</definedName>
    <definedName name="_vol2" localSheetId="2">'[11]Vol 2'!#REF!</definedName>
    <definedName name="_vol2">'[11]Vol 2'!#REF!</definedName>
    <definedName name="_vol3" localSheetId="3">#REF!</definedName>
    <definedName name="_vol3" localSheetId="2">#REF!</definedName>
    <definedName name="_vol3">#REF!</definedName>
    <definedName name="_Year">[10]Input_Config!$E$8</definedName>
    <definedName name="a" localSheetId="3" hidden="1">{"'T&amp;C'!$A$1:$B$35","'Utility Requiments-Footprint'!$A$1:$E$92","'UP2000 Conf'!$A$1:$F$311","'Quote Summary'!$B$1:$D$43","'Features-Config'!$A$1:$D$99","'quocvrpge'!$A$1:$J$42"}</definedName>
    <definedName name="a" localSheetId="2" hidden="1">{"'T&amp;C'!$A$1:$B$35","'Utility Requiments-Footprint'!$A$1:$E$92","'UP2000 Conf'!$A$1:$F$311","'Quote Summary'!$B$1:$D$43","'Features-Config'!$A$1:$D$99","'quocvrpge'!$A$1:$J$42"}</definedName>
    <definedName name="a" hidden="1">{"'T&amp;C'!$A$1:$B$35","'Utility Requiments-Footprint'!$A$1:$E$92","'UP2000 Conf'!$A$1:$F$311","'Quote Summary'!$B$1:$D$43","'Features-Config'!$A$1:$D$99","'quocvrpge'!$A$1:$J$42"}</definedName>
    <definedName name="A220F220" localSheetId="3">#REF!</definedName>
    <definedName name="A220F220" localSheetId="2">#REF!</definedName>
    <definedName name="A220F220">#REF!</definedName>
    <definedName name="aaaa" localSheetId="3">'[12]#REF'!#REF!</definedName>
    <definedName name="aaaa" localSheetId="2">'[12]#REF'!#REF!</definedName>
    <definedName name="aaaa">'[12]#REF'!#REF!</definedName>
    <definedName name="aaaaa" localSheetId="3" hidden="1">{"Annual",#N/A,FALSE,"Sales &amp; Market";"Quarterly",#N/A,FALSE,"Sales &amp; Market"}</definedName>
    <definedName name="aaaaa" localSheetId="2" hidden="1">{"Annual",#N/A,FALSE,"Sales &amp; Market";"Quarterly",#N/A,FALSE,"Sales &amp; Market"}</definedName>
    <definedName name="aaaaa" hidden="1">{"Annual",#N/A,FALSE,"Sales &amp; Market";"Quarterly",#N/A,FALSE,"Sales &amp; Market"}</definedName>
    <definedName name="ab" localSheetId="3" hidden="1">{"'T&amp;C'!$A$1:$B$35","'Utility Requiments-Footprint'!$A$1:$E$92","'UP2000 Conf'!$A$1:$F$311","'Quote Summary'!$B$1:$D$43","'Features-Config'!$A$1:$D$99","'quocvrpge'!$A$1:$J$42"}</definedName>
    <definedName name="ab" localSheetId="2" hidden="1">{"'T&amp;C'!$A$1:$B$35","'Utility Requiments-Footprint'!$A$1:$E$92","'UP2000 Conf'!$A$1:$F$311","'Quote Summary'!$B$1:$D$43","'Features-Config'!$A$1:$D$99","'quocvrpge'!$A$1:$J$42"}</definedName>
    <definedName name="ab" hidden="1">{"'T&amp;C'!$A$1:$B$35","'Utility Requiments-Footprint'!$A$1:$E$92","'UP2000 Conf'!$A$1:$F$311","'Quote Summary'!$B$1:$D$43","'Features-Config'!$A$1:$D$99","'quocvrpge'!$A$1:$J$42"}</definedName>
    <definedName name="AC">'[13]Part Names'!$A$3:$B$194</definedName>
    <definedName name="acc" localSheetId="3">#REF!</definedName>
    <definedName name="acc" localSheetId="2">#REF!</definedName>
    <definedName name="acc">#REF!</definedName>
    <definedName name="accc" localSheetId="3">#REF!</definedName>
    <definedName name="accc" localSheetId="2">#REF!</definedName>
    <definedName name="accc">#REF!</definedName>
    <definedName name="accc370" localSheetId="3">#REF!</definedName>
    <definedName name="accc370" localSheetId="2">#REF!</definedName>
    <definedName name="accc370">#REF!</definedName>
    <definedName name="ACCDEPR">[14]DataYTD!$B$166</definedName>
    <definedName name="ACCRCOMP">[14]DataYTD!$B$316</definedName>
    <definedName name="ACCRINCTX">[14]DataYTD!$B$335</definedName>
    <definedName name="ACCRINT" localSheetId="3">#REF!</definedName>
    <definedName name="ACCRINT" localSheetId="2">#REF!</definedName>
    <definedName name="ACCRINT">#REF!</definedName>
    <definedName name="ACCRPAY">[14]DataYTD!$B$232</definedName>
    <definedName name="ACCRPRLIAB">[14]DataYTD!$B$308</definedName>
    <definedName name="ACCRPSLIAB">[14]DataYTD!$B$297</definedName>
    <definedName name="ACCRTXLIAB">[14]DataYTD!$B$324</definedName>
    <definedName name="acct" localSheetId="3">#REF!</definedName>
    <definedName name="acct" localSheetId="2">#REF!</definedName>
    <definedName name="acct">#REF!</definedName>
    <definedName name="actCap" localSheetId="3">#REF!</definedName>
    <definedName name="actCap" localSheetId="2">#REF!</definedName>
    <definedName name="actCap">#REF!</definedName>
    <definedName name="actEVA" localSheetId="3">#REF!</definedName>
    <definedName name="actEVA" localSheetId="2">#REF!</definedName>
    <definedName name="actEVA">#REF!</definedName>
    <definedName name="actOP" localSheetId="3">#REF!</definedName>
    <definedName name="actOP" localSheetId="2">#REF!</definedName>
    <definedName name="actOP">#REF!</definedName>
    <definedName name="actOth" localSheetId="3">#REF!</definedName>
    <definedName name="actOth" localSheetId="2">#REF!</definedName>
    <definedName name="actOth">#REF!</definedName>
    <definedName name="actRev" localSheetId="3">#REF!</definedName>
    <definedName name="actRev" localSheetId="2">#REF!</definedName>
    <definedName name="actRev">#REF!</definedName>
    <definedName name="ad">[15]ROIC!$A$1</definedName>
    <definedName name="adfsd" localSheetId="3" hidden="1">{"Annual",#N/A,FALSE,"Sales &amp; Market";"Quarterly",#N/A,FALSE,"Sales &amp; Market"}</definedName>
    <definedName name="adfsd" localSheetId="2" hidden="1">{"Annual",#N/A,FALSE,"Sales &amp; Market";"Quarterly",#N/A,FALSE,"Sales &amp; Market"}</definedName>
    <definedName name="adfsd" hidden="1">{"Annual",#N/A,FALSE,"Sales &amp; Market";"Quarterly",#N/A,FALSE,"Sales &amp; Market"}</definedName>
    <definedName name="adsf" localSheetId="3" hidden="1">{"Annual",#N/A,FALSE,"Sales &amp; Market";"Quarterly",#N/A,FALSE,"Sales &amp; Market"}</definedName>
    <definedName name="adsf" localSheetId="2" hidden="1">{"Annual",#N/A,FALSE,"Sales &amp; Market";"Quarterly",#N/A,FALSE,"Sales &amp; Market"}</definedName>
    <definedName name="adsf" hidden="1">{"Annual",#N/A,FALSE,"Sales &amp; Market";"Quarterly",#N/A,FALSE,"Sales &amp; Market"}</definedName>
    <definedName name="adsf1" localSheetId="3" hidden="1">{"Annual",#N/A,FALSE,"Sales &amp; Market";"Quarterly",#N/A,FALSE,"Sales &amp; Market"}</definedName>
    <definedName name="adsf1" localSheetId="2" hidden="1">{"Annual",#N/A,FALSE,"Sales &amp; Market";"Quarterly",#N/A,FALSE,"Sales &amp; Market"}</definedName>
    <definedName name="adsf1" hidden="1">{"Annual",#N/A,FALSE,"Sales &amp; Market";"Quarterly",#N/A,FALSE,"Sales &amp; Market"}</definedName>
    <definedName name="ADSLSRECBLE">[14]DataYTD!$B$49</definedName>
    <definedName name="ae">[15]Schedule!$A$1</definedName>
    <definedName name="af">'[15]Inventory Turns'!$A$1</definedName>
    <definedName name="agedreceivables" localSheetId="3">#REF!</definedName>
    <definedName name="agedreceivables" localSheetId="2">#REF!</definedName>
    <definedName name="agedreceivables">#REF!</definedName>
    <definedName name="alr" localSheetId="3">#REF!</definedName>
    <definedName name="alr" localSheetId="2">#REF!</definedName>
    <definedName name="alr">#REF!</definedName>
    <definedName name="annquote1" localSheetId="3">'[11]Vol 1'!#REF!</definedName>
    <definedName name="annquote1" localSheetId="2">'[11]Vol 1'!#REF!</definedName>
    <definedName name="annquote1">'[11]Vol 1'!#REF!</definedName>
    <definedName name="annquote2" localSheetId="3">'[11]Vol 2'!#REF!</definedName>
    <definedName name="annquote2" localSheetId="2">'[11]Vol 2'!#REF!</definedName>
    <definedName name="annquote2">'[11]Vol 2'!#REF!</definedName>
    <definedName name="annquote3" localSheetId="3">#REF!</definedName>
    <definedName name="annquote3" localSheetId="2">#REF!</definedName>
    <definedName name="annquote3">#REF!</definedName>
    <definedName name="annual" localSheetId="3">[16]Fitout!#REF!</definedName>
    <definedName name="annual" localSheetId="2">[16]Fitout!#REF!</definedName>
    <definedName name="annual">[16]Fitout!#REF!</definedName>
    <definedName name="annual_quarterly1" localSheetId="3" hidden="1">{"Annual",#N/A,FALSE,"Sales &amp; Market";"Quarterly",#N/A,FALSE,"Sales &amp; Market"}</definedName>
    <definedName name="annual_quarterly1" localSheetId="2" hidden="1">{"Annual",#N/A,FALSE,"Sales &amp; Market";"Quarterly",#N/A,FALSE,"Sales &amp; Market"}</definedName>
    <definedName name="annual_quarterly1" hidden="1">{"Annual",#N/A,FALSE,"Sales &amp; Market";"Quarterly",#N/A,FALSE,"Sales &amp; Market"}</definedName>
    <definedName name="AOI" localSheetId="3">#REF!</definedName>
    <definedName name="AOI" localSheetId="2">#REF!</definedName>
    <definedName name="AOI">#REF!</definedName>
    <definedName name="AP">[14]DataYTD!$B$223</definedName>
    <definedName name="apa">#REF!</definedName>
    <definedName name="apa_1">#REF!</definedName>
    <definedName name="APEur" localSheetId="3">'[17]Site Total - AP'!#REF!</definedName>
    <definedName name="APEur" localSheetId="2">'[17]Site Total - AP'!#REF!</definedName>
    <definedName name="APEur">'[17]Site Total - AP'!#REF!</definedName>
    <definedName name="Apple" localSheetId="3">'[18]On-line FCT'!#REF!</definedName>
    <definedName name="Apple" localSheetId="2">'[18]On-line FCT'!#REF!</definedName>
    <definedName name="Apple">'[18]On-line FCT'!#REF!</definedName>
    <definedName name="AppleNvidia">[19]Apple!$R:$T</definedName>
    <definedName name="Application" localSheetId="3">#REF!</definedName>
    <definedName name="Application" localSheetId="2">#REF!</definedName>
    <definedName name="Application">#REF!</definedName>
    <definedName name="as" localSheetId="3" hidden="1">{#N/A,#N/A,FALSE,"Sales"}</definedName>
    <definedName name="as" localSheetId="2" hidden="1">{#N/A,#N/A,FALSE,"Sales"}</definedName>
    <definedName name="as" hidden="1">{#N/A,#N/A,FALSE,"Sales"}</definedName>
    <definedName name="as_1">#REF!</definedName>
    <definedName name="asasf" localSheetId="3" hidden="1">{"Annual",#N/A,FALSE,"Sales &amp; Market";"Quarterly",#N/A,FALSE,"Sales &amp; Market"}</definedName>
    <definedName name="asasf" localSheetId="2" hidden="1">{"Annual",#N/A,FALSE,"Sales &amp; Market";"Quarterly",#N/A,FALSE,"Sales &amp; Market"}</definedName>
    <definedName name="asasf" hidden="1">{"Annual",#N/A,FALSE,"Sales &amp; Market";"Quarterly",#N/A,FALSE,"Sales &amp; Market"}</definedName>
    <definedName name="asd" localSheetId="3" hidden="1">{"Annual",#N/A,FALSE,"Sales &amp; Market";"Quarterly",#N/A,FALSE,"Sales &amp; Market"}</definedName>
    <definedName name="asd" localSheetId="2" hidden="1">{"Annual",#N/A,FALSE,"Sales &amp; Market";"Quarterly",#N/A,FALSE,"Sales &amp; Market"}</definedName>
    <definedName name="asd" hidden="1">{"Annual",#N/A,FALSE,"Sales &amp; Market";"Quarterly",#N/A,FALSE,"Sales &amp; Market"}</definedName>
    <definedName name="asdfasdf" localSheetId="3" hidden="1">{"Annual",#N/A,FALSE,"Sales &amp; Market";"Quarterly",#N/A,FALSE,"Sales &amp; Market"}</definedName>
    <definedName name="asdfasdf" localSheetId="2" hidden="1">{"Annual",#N/A,FALSE,"Sales &amp; Market";"Quarterly",#N/A,FALSE,"Sales &amp; Market"}</definedName>
    <definedName name="asdfasdf" hidden="1">{"Annual",#N/A,FALSE,"Sales &amp; Market";"Quarterly",#N/A,FALSE,"Sales &amp; Market"}</definedName>
    <definedName name="asdfasdf1" localSheetId="3" hidden="1">{"Annual",#N/A,FALSE,"Sales &amp; Market";"Quarterly",#N/A,FALSE,"Sales &amp; Market"}</definedName>
    <definedName name="asdfasdf1" localSheetId="2" hidden="1">{"Annual",#N/A,FALSE,"Sales &amp; Market";"Quarterly",#N/A,FALSE,"Sales &amp; Market"}</definedName>
    <definedName name="asdfasdf1" hidden="1">{"Annual",#N/A,FALSE,"Sales &amp; Market";"Quarterly",#N/A,FALSE,"Sales &amp; Market"}</definedName>
    <definedName name="asdfasf" localSheetId="3" hidden="1">{"Annual",#N/A,FALSE,"Sales &amp; Market";"Quarterly",#N/A,FALSE,"Sales &amp; Market"}</definedName>
    <definedName name="asdfasf" localSheetId="2" hidden="1">{"Annual",#N/A,FALSE,"Sales &amp; Market";"Quarterly",#N/A,FALSE,"Sales &amp; Market"}</definedName>
    <definedName name="asdfasf" hidden="1">{"Annual",#N/A,FALSE,"Sales &amp; Market";"Quarterly",#N/A,FALSE,"Sales &amp; Market"}</definedName>
    <definedName name="asdfsdf" localSheetId="3" hidden="1">{"Annual",#N/A,FALSE,"Sales &amp; Market";"Quarterly",#N/A,FALSE,"Sales &amp; Market"}</definedName>
    <definedName name="asdfsdf" localSheetId="2" hidden="1">{"Annual",#N/A,FALSE,"Sales &amp; Market";"Quarterly",#N/A,FALSE,"Sales &amp; Market"}</definedName>
    <definedName name="asdfsdf" hidden="1">{"Annual",#N/A,FALSE,"Sales &amp; Market";"Quarterly",#N/A,FALSE,"Sales &amp; Market"}</definedName>
    <definedName name="asdfsdf1" localSheetId="3" hidden="1">{"Annual",#N/A,FALSE,"Sales &amp; Market";"Quarterly",#N/A,FALSE,"Sales &amp; Market"}</definedName>
    <definedName name="asdfsdf1" localSheetId="2" hidden="1">{"Annual",#N/A,FALSE,"Sales &amp; Market";"Quarterly",#N/A,FALSE,"Sales &amp; Market"}</definedName>
    <definedName name="asdfsdf1" hidden="1">{"Annual",#N/A,FALSE,"Sales &amp; Market";"Quarterly",#N/A,FALSE,"Sales &amp; Market"}</definedName>
    <definedName name="Assemblies">'[20]Part Names'!$A$3:$B$174</definedName>
    <definedName name="assumptions" localSheetId="3">#REF!</definedName>
    <definedName name="assumptions" localSheetId="2">#REF!</definedName>
    <definedName name="assumptions">#REF!</definedName>
    <definedName name="ATS" localSheetId="3">#REF!</definedName>
    <definedName name="ATS" localSheetId="2">#REF!</definedName>
    <definedName name="ATS">#REF!</definedName>
    <definedName name="ATSA" localSheetId="3">#REF!</definedName>
    <definedName name="ATSA" localSheetId="2">#REF!</definedName>
    <definedName name="ATSA">#REF!</definedName>
    <definedName name="AUD">[21]Quote!$N$9</definedName>
    <definedName name="AUD_100TOT">[22]BOM!$E$42</definedName>
    <definedName name="AUD_10KTOT">[23]LX_PCB_BOM_OLD!$I$42</definedName>
    <definedName name="AUD_1KTOT">[22]BOM!$G$42</definedName>
    <definedName name="AUS" localSheetId="3">#REF!</definedName>
    <definedName name="AUS" localSheetId="2">#REF!</definedName>
    <definedName name="AUS">#REF!</definedName>
    <definedName name="Austin">[19]Apple!$F:$K</definedName>
    <definedName name="AXSRT" localSheetId="3">'LQ 500055'!#REF!</definedName>
    <definedName name="AXSRT" localSheetId="2">'LQ 500088 + SA'!#REF!</definedName>
    <definedName name="AXSRT">[24]LQ25!#REF!</definedName>
    <definedName name="AXSRT1">#REF!</definedName>
    <definedName name="AXSRTSETUP" localSheetId="3">'LQ 500055'!#REF!</definedName>
    <definedName name="AXSRTSETUP" localSheetId="2">'LQ 500088 + SA'!#REF!</definedName>
    <definedName name="AXSRTSETUP">[24]LQ25!#REF!</definedName>
    <definedName name="AXSRTSETUP1">#REF!</definedName>
    <definedName name="b" localSheetId="3" hidden="1">{"'T&amp;C'!$A$1:$B$35","'Utility Requiments-Footprint'!$A$1:$E$92","'UP2000 Conf'!$A$1:$F$311","'Quote Summary'!$B$1:$D$43","'Features-Config'!$A$1:$D$99","'quocvrpge'!$A$1:$J$42"}</definedName>
    <definedName name="b" localSheetId="2" hidden="1">{"'T&amp;C'!$A$1:$B$35","'Utility Requiments-Footprint'!$A$1:$E$92","'UP2000 Conf'!$A$1:$F$311","'Quote Summary'!$B$1:$D$43","'Features-Config'!$A$1:$D$99","'quocvrpge'!$A$1:$J$42"}</definedName>
    <definedName name="b" hidden="1">{"'T&amp;C'!$A$1:$B$35","'Utility Requiments-Footprint'!$A$1:$E$92","'UP2000 Conf'!$A$1:$F$311","'Quote Summary'!$B$1:$D$43","'Features-Config'!$A$1:$D$99","'quocvrpge'!$A$1:$J$42"}</definedName>
    <definedName name="B_DoneDate" localSheetId="3">#REF!</definedName>
    <definedName name="B_DoneDate" localSheetId="2">#REF!</definedName>
    <definedName name="B_DoneDate">#REF!</definedName>
    <definedName name="Base" localSheetId="3">#REF!</definedName>
    <definedName name="Base" localSheetId="2">#REF!</definedName>
    <definedName name="Base">#REF!</definedName>
    <definedName name="Base_Business" localSheetId="3">#REF!</definedName>
    <definedName name="Base_Business" localSheetId="2">#REF!</definedName>
    <definedName name="Base_Business">#REF!</definedName>
    <definedName name="Basic_Unit" localSheetId="3">#REF!</definedName>
    <definedName name="Basic_Unit" localSheetId="2">#REF!</definedName>
    <definedName name="Basic_Unit">#REF!</definedName>
    <definedName name="batchSize1" localSheetId="3">'[3]PCBA Times'!#REF!</definedName>
    <definedName name="batchSize1" localSheetId="2">'[3]PCBA Times'!#REF!</definedName>
    <definedName name="batchSize1">'[3]PCBA Times'!#REF!</definedName>
    <definedName name="bb" localSheetId="3" hidden="1">{"'T&amp;C'!$A$1:$B$35","'Utility Requiments-Footprint'!$A$1:$E$92","'UP2000 Conf'!$A$1:$F$311","'Quote Summary'!$B$1:$D$43","'Features-Config'!$A$1:$D$99","'quocvrpge'!$A$1:$J$42"}</definedName>
    <definedName name="bb" localSheetId="2" hidden="1">{"'T&amp;C'!$A$1:$B$35","'Utility Requiments-Footprint'!$A$1:$E$92","'UP2000 Conf'!$A$1:$F$311","'Quote Summary'!$B$1:$D$43","'Features-Config'!$A$1:$D$99","'quocvrpge'!$A$1:$J$42"}</definedName>
    <definedName name="bb" hidden="1">{"'T&amp;C'!$A$1:$B$35","'Utility Requiments-Footprint'!$A$1:$E$92","'UP2000 Conf'!$A$1:$F$311","'Quote Summary'!$B$1:$D$43","'Features-Config'!$A$1:$D$99","'quocvrpge'!$A$1:$J$42"}</definedName>
    <definedName name="BB_AP" localSheetId="3">#REF!</definedName>
    <definedName name="BB_AP" localSheetId="2">#REF!</definedName>
    <definedName name="BB_AP">#REF!</definedName>
    <definedName name="BB_D" localSheetId="3">#REF!</definedName>
    <definedName name="BB_D" localSheetId="2">#REF!</definedName>
    <definedName name="BB_D">#REF!</definedName>
    <definedName name="BB_DSO" localSheetId="3">#REF!</definedName>
    <definedName name="BB_DSO" localSheetId="2">#REF!</definedName>
    <definedName name="BB_DSO">#REF!</definedName>
    <definedName name="BB_t" localSheetId="3">#REF!</definedName>
    <definedName name="BB_t" localSheetId="2">#REF!</definedName>
    <definedName name="BB_t">#REF!</definedName>
    <definedName name="BB_Turns" localSheetId="3">#REF!</definedName>
    <definedName name="BB_Turns" localSheetId="2">#REF!</definedName>
    <definedName name="BB_Turns">#REF!</definedName>
    <definedName name="BBB" localSheetId="3" hidden="1">{"'T&amp;C'!$A$1:$B$35","'Utility Requiments-Footprint'!$A$1:$E$92","'UP2000 Conf'!$A$1:$F$311","'Quote Summary'!$B$1:$D$43","'Features-Config'!$A$1:$D$99","'quocvrpge'!$A$1:$J$42"}</definedName>
    <definedName name="BBB" localSheetId="2" hidden="1">{"'T&amp;C'!$A$1:$B$35","'Utility Requiments-Footprint'!$A$1:$E$92","'UP2000 Conf'!$A$1:$F$311","'Quote Summary'!$B$1:$D$43","'Features-Config'!$A$1:$D$99","'quocvrpge'!$A$1:$J$42"}</definedName>
    <definedName name="BBB" hidden="1">{"'T&amp;C'!$A$1:$B$35","'Utility Requiments-Footprint'!$A$1:$E$92","'UP2000 Conf'!$A$1:$F$311","'Quote Summary'!$B$1:$D$43","'Features-Config'!$A$1:$D$99","'quocvrpge'!$A$1:$J$42"}</definedName>
    <definedName name="BEF" localSheetId="3">#REF!</definedName>
    <definedName name="BEF" localSheetId="2">#REF!</definedName>
    <definedName name="BEF">#REF!</definedName>
    <definedName name="BEFA" localSheetId="3">#REF!</definedName>
    <definedName name="BEFA" localSheetId="2">#REF!</definedName>
    <definedName name="BEFA">#REF!</definedName>
    <definedName name="Best_Buy" localSheetId="3">#REF!</definedName>
    <definedName name="Best_Buy" localSheetId="2">#REF!</definedName>
    <definedName name="Best_Buy">#REF!</definedName>
    <definedName name="BOMList" localSheetId="3">#REF!</definedName>
    <definedName name="BOMList" localSheetId="2">#REF!</definedName>
    <definedName name="BOMList">#REF!</definedName>
    <definedName name="BotUPH" localSheetId="3">#REF!</definedName>
    <definedName name="BotUPH" localSheetId="2">#REF!</definedName>
    <definedName name="BotUPH">#REF!</definedName>
    <definedName name="Box" localSheetId="3">#REF!</definedName>
    <definedName name="Box" localSheetId="2">#REF!</definedName>
    <definedName name="Box">#REF!</definedName>
    <definedName name="boxbuild_noParts">[4]BoxBuild!$J$102</definedName>
    <definedName name="BST_100TOT">[22]BOM!$E$63</definedName>
    <definedName name="BST_10KTOT">[23]LX_PCB_BOM_OLD!$I$63</definedName>
    <definedName name="BST_1KTOT">[22]BOM!$G$63</definedName>
    <definedName name="BT" localSheetId="3">#REF!</definedName>
    <definedName name="BT" localSheetId="2">#REF!</definedName>
    <definedName name="BT">#REF!</definedName>
    <definedName name="btmside_no_smtParts">[2]TopandBtmsideSMT!$J$6</definedName>
    <definedName name="btmside_xy_table_allowCS1Line5" localSheetId="3">[2]TopandBtmsideSMT!#REF!</definedName>
    <definedName name="btmside_xy_table_allowCS1Line5" localSheetId="2">[2]TopandBtmsideSMT!#REF!</definedName>
    <definedName name="btmside_xy_table_allowCS1Line5">[2]TopandBtmsideSMT!#REF!</definedName>
    <definedName name="btmside_xy_table_allowCS2Line5" localSheetId="3">[2]TopandBtmsideSMT!#REF!</definedName>
    <definedName name="btmside_xy_table_allowCS2Line5" localSheetId="2">[2]TopandBtmsideSMT!#REF!</definedName>
    <definedName name="btmside_xy_table_allowCS2Line5">[2]TopandBtmsideSMT!#REF!</definedName>
    <definedName name="btmside_xy_table_allowCS3Line5" localSheetId="3">[2]TopandBtmsideSMT!#REF!</definedName>
    <definedName name="btmside_xy_table_allowCS3Line5" localSheetId="2">[2]TopandBtmsideSMT!#REF!</definedName>
    <definedName name="btmside_xy_table_allowCS3Line5">[2]TopandBtmsideSMT!#REF!</definedName>
    <definedName name="btmside_xy_table_allowICP1Line5" localSheetId="3">[2]TopandBtmsideSMT!#REF!</definedName>
    <definedName name="btmside_xy_table_allowICP1Line5" localSheetId="2">[2]TopandBtmsideSMT!#REF!</definedName>
    <definedName name="btmside_xy_table_allowICP1Line5">[2]TopandBtmsideSMT!#REF!</definedName>
    <definedName name="BtmSMTCycleTime">[25]PrdMatrix!$C$24</definedName>
    <definedName name="budget" localSheetId="3">#REF!</definedName>
    <definedName name="budget" localSheetId="2">#REF!</definedName>
    <definedName name="budget">#REF!</definedName>
    <definedName name="budget1" localSheetId="3">'[12]#REF'!#REF!</definedName>
    <definedName name="budget1" localSheetId="2">'[12]#REF'!#REF!</definedName>
    <definedName name="budget1">'[12]#REF'!#REF!</definedName>
    <definedName name="budget2">[15]BudgetFY00!$A$1</definedName>
    <definedName name="BuildQty" localSheetId="3">'[26]Purchasing BOM (Optional)'!$T$5</definedName>
    <definedName name="BuildQty" localSheetId="2">'[26]Purchasing BOM (Optional)'!$T$5</definedName>
    <definedName name="BuildQty">'[27]Purchasing BOM (Optional)'!$T$5</definedName>
    <definedName name="BuildQty2" localSheetId="3">'[26]Purchasing BOM (Optional)'!$Z$5</definedName>
    <definedName name="BuildQty2" localSheetId="2">'[26]Purchasing BOM (Optional)'!$Z$5</definedName>
    <definedName name="BuildQty2">'[27]Purchasing BOM (Optional)'!$Z$5</definedName>
    <definedName name="BuildQty3" localSheetId="3">'[26]Purchasing BOM (Optional)'!$AF$5</definedName>
    <definedName name="BuildQty3" localSheetId="2">'[26]Purchasing BOM (Optional)'!$AF$5</definedName>
    <definedName name="BuildQty3">'[27]Purchasing BOM (Optional)'!$AF$5</definedName>
    <definedName name="BusPartnerExistList" localSheetId="3">#REF!</definedName>
    <definedName name="BusPartnerExistList" localSheetId="2">#REF!</definedName>
    <definedName name="BusPartnerExistList">#REF!</definedName>
    <definedName name="C_DoneDate" localSheetId="3">#REF!</definedName>
    <definedName name="C_DoneDate" localSheetId="2">#REF!</definedName>
    <definedName name="C_DoneDate">#REF!</definedName>
    <definedName name="CABHOME">'[28]Philips - AOL'!$A$1</definedName>
    <definedName name="CABLETIME">'[28]Philips - AOL'!$A$5:$L$80</definedName>
    <definedName name="CAD">[21]Quote!$N$10</definedName>
    <definedName name="CADA" localSheetId="3">#REF!</definedName>
    <definedName name="CADA" localSheetId="2">#REF!</definedName>
    <definedName name="CADA">#REF!</definedName>
    <definedName name="CAG" localSheetId="3">#REF!</definedName>
    <definedName name="CAG" localSheetId="2">#REF!</definedName>
    <definedName name="CAG">#REF!</definedName>
    <definedName name="capex" localSheetId="3">#REF!</definedName>
    <definedName name="capex" localSheetId="2">#REF!</definedName>
    <definedName name="capex">#REF!</definedName>
    <definedName name="CAPEX2" localSheetId="3" hidden="1">{"one (KEY)",#N/A,FALSE,"P&amp;L"}</definedName>
    <definedName name="CAPEX2" localSheetId="2" hidden="1">{"one (KEY)",#N/A,FALSE,"P&amp;L"}</definedName>
    <definedName name="CAPEX2" hidden="1">{"one (KEY)",#N/A,FALSE,"P&amp;L"}</definedName>
    <definedName name="capexp" localSheetId="3">#REF!</definedName>
    <definedName name="capexp" localSheetId="2">#REF!</definedName>
    <definedName name="capexp">#REF!</definedName>
    <definedName name="capexpcba1" localSheetId="3">#REF!</definedName>
    <definedName name="capexpcba1" localSheetId="2">#REF!</definedName>
    <definedName name="capexpcba1">#REF!</definedName>
    <definedName name="Case" localSheetId="3">#REF!</definedName>
    <definedName name="Case" localSheetId="2">#REF!</definedName>
    <definedName name="Case">#REF!</definedName>
    <definedName name="CASHEQUIV">[14]DataYTD!$B$30</definedName>
    <definedName name="CD22A4" localSheetId="3">#REF!</definedName>
    <definedName name="CD22A4" localSheetId="2">#REF!</definedName>
    <definedName name="CD22A4">#REF!</definedName>
    <definedName name="CellAbove">INDIRECT(ADDRESS(ROW()-1,COLUMN()))</definedName>
    <definedName name="CellLeft">INDIRECT(ADDRESS(ROW(),COLUMN()-1))</definedName>
    <definedName name="CH_10KTOT">[23]LX_PCB_BOM_OLD!$I$60</definedName>
    <definedName name="CHF" localSheetId="3">#REF!</definedName>
    <definedName name="CHF" localSheetId="2">#REF!</definedName>
    <definedName name="CHF">#REF!</definedName>
    <definedName name="CHFA" localSheetId="3">#REF!</definedName>
    <definedName name="CHFA" localSheetId="2">#REF!</definedName>
    <definedName name="CHFA">#REF!</definedName>
    <definedName name="Circuit_City" localSheetId="3">#REF!</definedName>
    <definedName name="Circuit_City" localSheetId="2">#REF!</definedName>
    <definedName name="Circuit_City">#REF!</definedName>
    <definedName name="cleanProcess">[2]ManualAssyandWaveSolder!$D$14</definedName>
    <definedName name="COMBINED">'[12]#REF'!$A$1</definedName>
    <definedName name="COMBINEDPANDL">'[12]#REF'!$A$1</definedName>
    <definedName name="CommentLine">[29]Notes!$C$8</definedName>
    <definedName name="COMPANY_P_L_AND_B_S" localSheetId="3">#REF!</definedName>
    <definedName name="COMPANY_P_L_AND_B_S" localSheetId="2">#REF!</definedName>
    <definedName name="COMPANY_P_L_AND_B_S">#REF!</definedName>
    <definedName name="compar" localSheetId="3">[16]review!#REF!</definedName>
    <definedName name="compar" localSheetId="2">[16]review!#REF!</definedName>
    <definedName name="compar">[16]review!#REF!</definedName>
    <definedName name="comparison" localSheetId="3">[16]review!#REF!</definedName>
    <definedName name="comparison" localSheetId="2">[16]review!#REF!</definedName>
    <definedName name="comparison">[16]review!#REF!</definedName>
    <definedName name="COMPCOUNT" localSheetId="3">#REF!</definedName>
    <definedName name="COMPCOUNT" localSheetId="2">#REF!</definedName>
    <definedName name="COMPCOUNT">#REF!</definedName>
    <definedName name="ComponentCosts" localSheetId="3">#REF!</definedName>
    <definedName name="ComponentCosts" localSheetId="2">#REF!</definedName>
    <definedName name="ComponentCosts">#REF!</definedName>
    <definedName name="CompUSA" localSheetId="3">#REF!</definedName>
    <definedName name="CompUSA" localSheetId="2">#REF!</definedName>
    <definedName name="CompUSA">#REF!</definedName>
    <definedName name="Conf" localSheetId="3">'LQ 500055'!$E$329</definedName>
    <definedName name="Conf" localSheetId="2">'LQ 500088 + SA'!$E$329</definedName>
    <definedName name="Conf">[24]LQ25!$E$329</definedName>
    <definedName name="ConfMach" localSheetId="3">'LQ 500055'!$E$318</definedName>
    <definedName name="ConfMach" localSheetId="2">'LQ 500088 + SA'!$E$318</definedName>
    <definedName name="ConfMach">[24]LQ25!$E$318</definedName>
    <definedName name="ConfMachSETUP" localSheetId="3">'LQ 500055'!$D$312</definedName>
    <definedName name="ConfMachSETUP" localSheetId="2">'LQ 500088 + SA'!$D$312</definedName>
    <definedName name="ConfMachSETUP">[24]LQ25!$D$312</definedName>
    <definedName name="ConfMan" localSheetId="3">'LQ 500055'!$E$329</definedName>
    <definedName name="ConfMan" localSheetId="2">'LQ 500088 + SA'!$E$329</definedName>
    <definedName name="ConfMan">#REF!</definedName>
    <definedName name="ConfSUp" localSheetId="3">'LQ 500055'!$D$323</definedName>
    <definedName name="ConfSUp" localSheetId="2">'LQ 500088 + SA'!$D$323</definedName>
    <definedName name="ConfSUp">[24]LQ25!$D$323</definedName>
    <definedName name="consol" localSheetId="3">#REF!</definedName>
    <definedName name="consol" localSheetId="2">#REF!</definedName>
    <definedName name="consol">#REF!</definedName>
    <definedName name="consol1" localSheetId="3">#REF!</definedName>
    <definedName name="consol1" localSheetId="2">#REF!</definedName>
    <definedName name="consol1">#REF!</definedName>
    <definedName name="consolflx">'[30]FLX Consolflxidated'!$A:$H</definedName>
    <definedName name="consum" localSheetId="3">#REF!</definedName>
    <definedName name="consum" localSheetId="2">#REF!</definedName>
    <definedName name="consum">#REF!</definedName>
    <definedName name="cork">[19]Apple!$B:$B</definedName>
    <definedName name="CORKNYV1" localSheetId="3">'[11]Vol 1'!#REF!</definedName>
    <definedName name="CORKNYV1" localSheetId="2">'[11]Vol 1'!#REF!</definedName>
    <definedName name="CORKNYV1">'[11]Vol 1'!#REF!</definedName>
    <definedName name="CORKNYV2" localSheetId="3">'[11]Vol 2'!#REF!</definedName>
    <definedName name="CORKNYV2" localSheetId="2">'[11]Vol 2'!#REF!</definedName>
    <definedName name="CORKNYV2">'[11]Vol 2'!#REF!</definedName>
    <definedName name="CORKNYV3" localSheetId="3">#REF!</definedName>
    <definedName name="CORKNYV3" localSheetId="2">#REF!</definedName>
    <definedName name="CORKNYV3">#REF!</definedName>
    <definedName name="Corp.Procurement" localSheetId="3">#REF!</definedName>
    <definedName name="Corp.Procurement" localSheetId="2">#REF!</definedName>
    <definedName name="Corp.Procurement">#REF!</definedName>
    <definedName name="COSRetRange" localSheetId="3">#REF!</definedName>
    <definedName name="COSRetRange" localSheetId="2">#REF!</definedName>
    <definedName name="COSRetRange">#REF!</definedName>
    <definedName name="Cost_Centers" localSheetId="3">#REF!</definedName>
    <definedName name="Cost_Centers" localSheetId="2">#REF!</definedName>
    <definedName name="Cost_Centers">#REF!</definedName>
    <definedName name="Costco" localSheetId="3">#REF!</definedName>
    <definedName name="Costco" localSheetId="2">#REF!</definedName>
    <definedName name="Costco">#REF!</definedName>
    <definedName name="CostSource" localSheetId="3">[26]!Table2[CostSource]</definedName>
    <definedName name="CostSource" localSheetId="2">[26]!Table2[CostSource]</definedName>
    <definedName name="CostSource">[27]!Table2[CostSource]</definedName>
    <definedName name="_xlnm.Criteria" localSheetId="3">#REF!</definedName>
    <definedName name="_xlnm.Criteria" localSheetId="2">#REF!</definedName>
    <definedName name="_xlnm.Criteria">#REF!</definedName>
    <definedName name="Criteria_MI" localSheetId="3">#REF!</definedName>
    <definedName name="Criteria_MI" localSheetId="2">#REF!</definedName>
    <definedName name="Criteria_MI">#REF!</definedName>
    <definedName name="Criteriao" localSheetId="3">#REF!</definedName>
    <definedName name="Criteriao" localSheetId="2">#REF!</definedName>
    <definedName name="Criteriao">#REF!</definedName>
    <definedName name="crknyann" localSheetId="3">'[11]Vol 1'!#REF!</definedName>
    <definedName name="crknyann" localSheetId="2">'[11]Vol 1'!#REF!</definedName>
    <definedName name="crknyann">'[11]Vol 1'!#REF!</definedName>
    <definedName name="crknyannv2" localSheetId="3">'[11]Vol 2'!#REF!</definedName>
    <definedName name="crknyannv2" localSheetId="2">'[11]Vol 2'!#REF!</definedName>
    <definedName name="crknyannv2">'[11]Vol 2'!#REF!</definedName>
    <definedName name="crknyannv3" localSheetId="3">#REF!</definedName>
    <definedName name="crknyannv3" localSheetId="2">#REF!</definedName>
    <definedName name="crknyannv3">#REF!</definedName>
    <definedName name="currency" localSheetId="3">#REF!</definedName>
    <definedName name="currency" localSheetId="2">#REF!</definedName>
    <definedName name="currency">#REF!</definedName>
    <definedName name="Currency?" localSheetId="3">#REF!</definedName>
    <definedName name="Currency?" localSheetId="2">#REF!</definedName>
    <definedName name="Currency?">#REF!</definedName>
    <definedName name="CY_YTD_RetRange" localSheetId="3">#REF!</definedName>
    <definedName name="CY_YTD_RetRange" localSheetId="2">#REF!</definedName>
    <definedName name="CY_YTD_RetRange">#REF!</definedName>
    <definedName name="cycletime_secsAxial">[4]AI!$L$48</definedName>
    <definedName name="cycletime_secsDIP">[4]AI!$L$101</definedName>
    <definedName name="cycletime_secsRadial">[4]AI!$L$154</definedName>
    <definedName name="CZKA" localSheetId="3">#REF!</definedName>
    <definedName name="CZKA" localSheetId="2">#REF!</definedName>
    <definedName name="CZKA">#REF!</definedName>
    <definedName name="d" localSheetId="3" hidden="1">{"Annual",#N/A,FALSE,"Sales &amp; Market";"Quarterly",#N/A,FALSE,"Sales &amp; Market"}</definedName>
    <definedName name="d" localSheetId="2" hidden="1">{"Annual",#N/A,FALSE,"Sales &amp; Market";"Quarterly",#N/A,FALSE,"Sales &amp; Market"}</definedName>
    <definedName name="d" hidden="1">{"Annual",#N/A,FALSE,"Sales &amp; Market";"Quarterly",#N/A,FALSE,"Sales &amp; Market"}</definedName>
    <definedName name="D_DoneDate" localSheetId="3">#REF!</definedName>
    <definedName name="D_DoneDate" localSheetId="2">#REF!</definedName>
    <definedName name="D_DoneDate">#REF!</definedName>
    <definedName name="Data" localSheetId="3" hidden="1">{#N/A,#N/A,FALSE,"Sales"}</definedName>
    <definedName name="Data" localSheetId="2" hidden="1">{#N/A,#N/A,FALSE,"Sales"}</definedName>
    <definedName name="Data" hidden="1">{#N/A,#N/A,FALSE,"Sales"}</definedName>
    <definedName name="Data.Row.Count" localSheetId="3">#REF!</definedName>
    <definedName name="Data.Row.Count" localSheetId="2">#REF!</definedName>
    <definedName name="Data.Row.Count">#REF!</definedName>
    <definedName name="Data1" localSheetId="3" hidden="1">{#N/A,#N/A,FALSE,"Sales"}</definedName>
    <definedName name="Data1" localSheetId="2" hidden="1">{#N/A,#N/A,FALSE,"Sales"}</definedName>
    <definedName name="Data1" hidden="1">{#N/A,#N/A,FALSE,"Sales"}</definedName>
    <definedName name="DATA10" localSheetId="3">'[31]Original RFQ'!#REF!</definedName>
    <definedName name="DATA10" localSheetId="2">'[31]Original RFQ'!#REF!</definedName>
    <definedName name="DATA10">'[31]Original RFQ'!#REF!</definedName>
    <definedName name="DATA11" localSheetId="3">'[31]Original RFQ'!#REF!</definedName>
    <definedName name="DATA11" localSheetId="2">'[31]Original RFQ'!#REF!</definedName>
    <definedName name="DATA11">'[31]Original RFQ'!#REF!</definedName>
    <definedName name="Data116" localSheetId="3" hidden="1">{#N/A,#N/A,FALSE,"Sales"}</definedName>
    <definedName name="Data116" localSheetId="2" hidden="1">{#N/A,#N/A,FALSE,"Sales"}</definedName>
    <definedName name="Data116" hidden="1">{#N/A,#N/A,FALSE,"Sales"}</definedName>
    <definedName name="DATA12" localSheetId="3">'[31]Original RFQ'!#REF!</definedName>
    <definedName name="DATA12" localSheetId="2">'[31]Original RFQ'!#REF!</definedName>
    <definedName name="DATA12">'[31]Original RFQ'!#REF!</definedName>
    <definedName name="DATA13" localSheetId="3">'[31]Original RFQ'!#REF!</definedName>
    <definedName name="DATA13" localSheetId="2">'[31]Original RFQ'!#REF!</definedName>
    <definedName name="DATA13">'[31]Original RFQ'!#REF!</definedName>
    <definedName name="DATA14" localSheetId="3">'[31]Original RFQ'!#REF!</definedName>
    <definedName name="DATA14" localSheetId="2">'[31]Original RFQ'!#REF!</definedName>
    <definedName name="DATA14">'[31]Original RFQ'!#REF!</definedName>
    <definedName name="DATA15" localSheetId="3">'[31]Original RFQ'!#REF!</definedName>
    <definedName name="DATA15" localSheetId="2">'[31]Original RFQ'!#REF!</definedName>
    <definedName name="DATA15">'[31]Original RFQ'!#REF!</definedName>
    <definedName name="DATA16" localSheetId="3">'[31]Original RFQ'!#REF!</definedName>
    <definedName name="DATA16" localSheetId="2">'[31]Original RFQ'!#REF!</definedName>
    <definedName name="DATA16">'[31]Original RFQ'!#REF!</definedName>
    <definedName name="DATA17" localSheetId="3">'[31]Original RFQ'!#REF!</definedName>
    <definedName name="DATA17" localSheetId="2">'[31]Original RFQ'!#REF!</definedName>
    <definedName name="DATA17">'[31]Original RFQ'!#REF!</definedName>
    <definedName name="DATA18" localSheetId="3">'[31]Original RFQ'!#REF!</definedName>
    <definedName name="DATA18" localSheetId="2">'[31]Original RFQ'!#REF!</definedName>
    <definedName name="DATA18">'[31]Original RFQ'!#REF!</definedName>
    <definedName name="DATA19" localSheetId="3">'[31]Original RFQ'!#REF!</definedName>
    <definedName name="DATA19" localSheetId="2">'[31]Original RFQ'!#REF!</definedName>
    <definedName name="DATA19">'[31]Original RFQ'!#REF!</definedName>
    <definedName name="DATA3" localSheetId="3">'[31]Original RFQ'!#REF!</definedName>
    <definedName name="DATA3" localSheetId="2">'[31]Original RFQ'!#REF!</definedName>
    <definedName name="DATA3">'[31]Original RFQ'!#REF!</definedName>
    <definedName name="DATA4" localSheetId="3">'[31]Original RFQ'!#REF!</definedName>
    <definedName name="DATA4" localSheetId="2">'[31]Original RFQ'!#REF!</definedName>
    <definedName name="DATA4">'[31]Original RFQ'!#REF!</definedName>
    <definedName name="DATA5" localSheetId="3">'[31]Original RFQ'!#REF!</definedName>
    <definedName name="DATA5" localSheetId="2">'[31]Original RFQ'!#REF!</definedName>
    <definedName name="DATA5">'[31]Original RFQ'!#REF!</definedName>
    <definedName name="DATA6" localSheetId="3">'[31]Original RFQ'!#REF!</definedName>
    <definedName name="DATA6" localSheetId="2">'[31]Original RFQ'!#REF!</definedName>
    <definedName name="DATA6">'[31]Original RFQ'!#REF!</definedName>
    <definedName name="DATA7" localSheetId="3">'[31]Original RFQ'!#REF!</definedName>
    <definedName name="DATA7" localSheetId="2">'[31]Original RFQ'!#REF!</definedName>
    <definedName name="DATA7">'[31]Original RFQ'!#REF!</definedName>
    <definedName name="DATA8" localSheetId="3">'[31]Original RFQ'!#REF!</definedName>
    <definedName name="DATA8" localSheetId="2">'[31]Original RFQ'!#REF!</definedName>
    <definedName name="DATA8">'[31]Original RFQ'!#REF!</definedName>
    <definedName name="data80902" localSheetId="3">#REF!</definedName>
    <definedName name="data80902" localSheetId="2">#REF!</definedName>
    <definedName name="data80902">#REF!</definedName>
    <definedName name="data8202" localSheetId="3">#REF!</definedName>
    <definedName name="data8202" localSheetId="2">#REF!</definedName>
    <definedName name="data8202">#REF!</definedName>
    <definedName name="data82302" localSheetId="3">#REF!</definedName>
    <definedName name="data82302" localSheetId="2">#REF!</definedName>
    <definedName name="data82302">#REF!</definedName>
    <definedName name="DATA9" localSheetId="3">'[31]Original RFQ'!#REF!</definedName>
    <definedName name="DATA9" localSheetId="2">'[31]Original RFQ'!#REF!</definedName>
    <definedName name="DATA9">'[31]Original RFQ'!#REF!</definedName>
    <definedName name="_xlnm.Database" localSheetId="3">#REF!</definedName>
    <definedName name="_xlnm.Database" localSheetId="2">#REF!</definedName>
    <definedName name="_xlnm.Database">#REF!</definedName>
    <definedName name="Database_MI" localSheetId="3">#REF!</definedName>
    <definedName name="Database_MI" localSheetId="2">#REF!</definedName>
    <definedName name="Database_MI">#REF!</definedName>
    <definedName name="database1900" localSheetId="3">#REF!</definedName>
    <definedName name="database1900" localSheetId="2">#REF!</definedName>
    <definedName name="database1900">#REF!</definedName>
    <definedName name="database2900flx" localSheetId="3">#REF!</definedName>
    <definedName name="database2900flx" localSheetId="2">#REF!</definedName>
    <definedName name="database2900flx">#REF!</definedName>
    <definedName name="database2900fmx" localSheetId="3">#REF!</definedName>
    <definedName name="database2900fmx" localSheetId="2">#REF!</definedName>
    <definedName name="database2900fmx">#REF!</definedName>
    <definedName name="dateSearch" localSheetId="3">[32]Flatfile!#REF!</definedName>
    <definedName name="dateSearch" localSheetId="2">[32]Flatfile!#REF!</definedName>
    <definedName name="dateSearch">[32]Flatfile!#REF!</definedName>
    <definedName name="DBTACCTSADV">[14]DataYTD!$B$54</definedName>
    <definedName name="DDD" localSheetId="3">#REF!</definedName>
    <definedName name="DDD" localSheetId="2">#REF!</definedName>
    <definedName name="DDD">#REF!</definedName>
    <definedName name="DEB_100TOT">[22]BOM!$E$85</definedName>
    <definedName name="DEB_10KTOT">[23]LX_PCB_BOM_OLD!$I$85</definedName>
    <definedName name="DEB_1KTOT">[22]BOM!$G$85</definedName>
    <definedName name="debt" localSheetId="3" hidden="1">{"Annual",#N/A,FALSE,"Sales &amp; Market";"Quarterly",#N/A,FALSE,"Sales &amp; Market"}</definedName>
    <definedName name="debt" localSheetId="2" hidden="1">{"Annual",#N/A,FALSE,"Sales &amp; Market";"Quarterly",#N/A,FALSE,"Sales &amp; Market"}</definedName>
    <definedName name="debt" hidden="1">{"Annual",#N/A,FALSE,"Sales &amp; Market";"Quarterly",#N/A,FALSE,"Sales &amp; Market"}</definedName>
    <definedName name="debt1" localSheetId="3" hidden="1">{"Annual",#N/A,FALSE,"Sales &amp; Market";"Quarterly",#N/A,FALSE,"Sales &amp; Market"}</definedName>
    <definedName name="debt1" localSheetId="2" hidden="1">{"Annual",#N/A,FALSE,"Sales &amp; Market";"Quarterly",#N/A,FALSE,"Sales &amp; Market"}</definedName>
    <definedName name="debt1" hidden="1">{"Annual",#N/A,FALSE,"Sales &amp; Market";"Quarterly",#N/A,FALSE,"Sales &amp; Market"}</definedName>
    <definedName name="debug_timeFunctional1">[4]Test!$L$93</definedName>
    <definedName name="debug_timeFunctional2">[4]Test!$L$139</definedName>
    <definedName name="debug_timeFunctional3">[4]Test!$L$162</definedName>
    <definedName name="debug_timeHiPot">[4]Test!$L$116</definedName>
    <definedName name="debug_timeICT">[4]Test!$L$70</definedName>
    <definedName name="debug_timeLife" localSheetId="3">[4]Test!#REF!</definedName>
    <definedName name="debug_timeLife" localSheetId="2">[4]Test!#REF!</definedName>
    <definedName name="debug_timeLife">[4]Test!#REF!</definedName>
    <definedName name="debug_timeSystems">[4]Test!$L$195</definedName>
    <definedName name="DefaultDoneDate" localSheetId="3">#REF!</definedName>
    <definedName name="DefaultDoneDate" localSheetId="2">#REF!</definedName>
    <definedName name="DefaultDoneDate">#REF!</definedName>
    <definedName name="DEFREV">[14]DataYTD!$B$356</definedName>
    <definedName name="DEFRVLT">[14]DataYTD!$B$365</definedName>
    <definedName name="DELARUE">[28]Microsoft!$A$5:$L$80</definedName>
    <definedName name="DELHOME">[28]Microsoft!$A$1</definedName>
    <definedName name="DEM" localSheetId="3">#REF!</definedName>
    <definedName name="DEM" localSheetId="2">#REF!</definedName>
    <definedName name="DEM">#REF!</definedName>
    <definedName name="DEMA" localSheetId="3">#REF!</definedName>
    <definedName name="DEMA" localSheetId="2">#REF!</definedName>
    <definedName name="DEMA">#REF!</definedName>
    <definedName name="Depanel" localSheetId="3">'LQ 500055'!$E$243</definedName>
    <definedName name="Depanel" localSheetId="2">'LQ 500088 + SA'!$E$243</definedName>
    <definedName name="Depanel">[24]LQ25!$E$243</definedName>
    <definedName name="Designers" localSheetId="3">[26]!Table1[Designers]</definedName>
    <definedName name="Designers" localSheetId="2">[26]!Table1[Designers]</definedName>
    <definedName name="Designers">[27]!Table1[Designers]</definedName>
    <definedName name="dfgasdfasd" localSheetId="3" hidden="1">{#N/A,#N/A,FALSE,"Sales"}</definedName>
    <definedName name="dfgasdfasd" localSheetId="2" hidden="1">{#N/A,#N/A,FALSE,"Sales"}</definedName>
    <definedName name="dfgasdfasd" hidden="1">{#N/A,#N/A,FALSE,"Sales"}</definedName>
    <definedName name="dfgrdge" localSheetId="3" hidden="1">{"'T&amp;C'!$A$1:$B$35","'Utility Requiments-Footprint'!$A$1:$E$92","'UP2000 Conf'!$A$1:$F$311","'Quote Summary'!$B$1:$D$43","'Features-Config'!$A$1:$D$99","'quocvrpge'!$A$1:$J$42"}</definedName>
    <definedName name="dfgrdge" localSheetId="2" hidden="1">{"'T&amp;C'!$A$1:$B$35","'Utility Requiments-Footprint'!$A$1:$E$92","'UP2000 Conf'!$A$1:$F$311","'Quote Summary'!$B$1:$D$43","'Features-Config'!$A$1:$D$99","'quocvrpge'!$A$1:$J$42"}</definedName>
    <definedName name="dfgrdge" hidden="1">{"'T&amp;C'!$A$1:$B$35","'Utility Requiments-Footprint'!$A$1:$E$92","'UP2000 Conf'!$A$1:$F$311","'Quote Summary'!$B$1:$D$43","'Features-Config'!$A$1:$D$99","'quocvrpge'!$A$1:$J$42"}</definedName>
    <definedName name="DHT">[28]Compaq!$A$5:$M$80</definedName>
    <definedName name="DHTHOME">[28]Compaq!$A$1</definedName>
    <definedName name="DIPSRT" localSheetId="3">'LQ 500055'!#REF!</definedName>
    <definedName name="DIPSRT" localSheetId="2">'LQ 500088 + SA'!#REF!</definedName>
    <definedName name="DIPSRT">[24]LQ25!#REF!</definedName>
    <definedName name="DIPSRTSETUP" localSheetId="3">'LQ 500055'!#REF!</definedName>
    <definedName name="DIPSRTSETUP" localSheetId="2">'LQ 500088 + SA'!#REF!</definedName>
    <definedName name="DIPSRTSETUP">[24]LQ25!#REF!</definedName>
    <definedName name="direct" localSheetId="3">#REF!</definedName>
    <definedName name="direct" localSheetId="2">#REF!</definedName>
    <definedName name="direct">#REF!</definedName>
    <definedName name="directlab" localSheetId="3">#REF!</definedName>
    <definedName name="directlab" localSheetId="2">#REF!</definedName>
    <definedName name="directlab">#REF!</definedName>
    <definedName name="directlabor" localSheetId="3">#REF!</definedName>
    <definedName name="directlabor" localSheetId="2">#REF!</definedName>
    <definedName name="directlabor">#REF!</definedName>
    <definedName name="DIRLAB2" localSheetId="3">[11]D.Lab!#REF!</definedName>
    <definedName name="DIRLAB2" localSheetId="2">[11]D.Lab!#REF!</definedName>
    <definedName name="DIRLAB2">[11]D.Lab!#REF!</definedName>
    <definedName name="DIRLAB3" localSheetId="3">[11]D.Lab!#REF!</definedName>
    <definedName name="DIRLAB3" localSheetId="2">[11]D.Lab!#REF!</definedName>
    <definedName name="DIRLAB3">[11]D.Lab!#REF!</definedName>
    <definedName name="DKK" localSheetId="3">#REF!</definedName>
    <definedName name="DKK" localSheetId="2">#REF!</definedName>
    <definedName name="DKK">#REF!</definedName>
    <definedName name="DKKA" localSheetId="3">#REF!</definedName>
    <definedName name="DKKA" localSheetId="2">#REF!</definedName>
    <definedName name="DKKA">#REF!</definedName>
    <definedName name="dlsummary" localSheetId="3">#REF!</definedName>
    <definedName name="dlsummary" localSheetId="2">#REF!</definedName>
    <definedName name="dlsummary">#REF!</definedName>
    <definedName name="dlsummarypcba1" localSheetId="3">#REF!</definedName>
    <definedName name="dlsummarypcba1" localSheetId="2">#REF!</definedName>
    <definedName name="dlsummarypcba1">#REF!</definedName>
    <definedName name="DOUBLE_SIDE" localSheetId="3">#REF!</definedName>
    <definedName name="DOUBLE_SIDE" localSheetId="2">#REF!</definedName>
    <definedName name="DOUBLE_SIDE">#REF!</definedName>
    <definedName name="DPM">[25]PrdMatrix!$I$8</definedName>
    <definedName name="dsa" localSheetId="3" hidden="1">{"'B-S Accounts Translation'!$A$1:$G$190"}</definedName>
    <definedName name="dsa" localSheetId="2" hidden="1">{"'B-S Accounts Translation'!$A$1:$G$190"}</definedName>
    <definedName name="dsa" hidden="1">{"'B-S Accounts Translation'!$A$1:$G$190"}</definedName>
    <definedName name="dsfg">[33]Palm!$A$1</definedName>
    <definedName name="DSide" localSheetId="3">#REF!</definedName>
    <definedName name="DSide" localSheetId="2">#REF!</definedName>
    <definedName name="DSide">#REF!</definedName>
    <definedName name="dso" localSheetId="3">#REF!</definedName>
    <definedName name="dso" localSheetId="2">#REF!</definedName>
    <definedName name="dso">#REF!</definedName>
    <definedName name="e" localSheetId="3">#REF!</definedName>
    <definedName name="e" localSheetId="2">#REF!</definedName>
    <definedName name="e">#REF!</definedName>
    <definedName name="E_DoneDate" localSheetId="3">#REF!</definedName>
    <definedName name="E_DoneDate" localSheetId="2">#REF!</definedName>
    <definedName name="E_DoneDate">#REF!</definedName>
    <definedName name="EBN">[28]Cisco!$A$5:$L$80</definedName>
    <definedName name="EBNHOME">[28]Cisco!$A$1</definedName>
    <definedName name="edit">#REF!</definedName>
    <definedName name="Edwina" localSheetId="3">[1]CONSOBS!#REF!</definedName>
    <definedName name="Edwina" localSheetId="2">[1]CONSOBS!#REF!</definedName>
    <definedName name="Edwina">[1]CONSOBS!#REF!</definedName>
    <definedName name="EERECV">[14]DataYTD!$B$92</definedName>
    <definedName name="EEWITH">[14]DataYTD!$B$242</definedName>
    <definedName name="Efficiency" localSheetId="3">'LQ 500055'!$E$436</definedName>
    <definedName name="Efficiency" localSheetId="2">'LQ 500088 + SA'!$E$436</definedName>
    <definedName name="Efficiency">#REF!</definedName>
    <definedName name="EH_100TOT">[22]BOM!$E$55</definedName>
    <definedName name="EH_10KTOT">[23]LX_PCB_BOM_OLD!$I$55</definedName>
    <definedName name="EH_1KTOT">[22]BOM!$G$55</definedName>
    <definedName name="Electronics_Boutique" localSheetId="3">#REF!</definedName>
    <definedName name="Electronics_Boutique" localSheetId="2">#REF!</definedName>
    <definedName name="Electronics_Boutique">#REF!</definedName>
    <definedName name="entry1" localSheetId="3" hidden="1">{#N/A,#N/A,FALSE,"Sales"}</definedName>
    <definedName name="entry1" localSheetId="2" hidden="1">{#N/A,#N/A,FALSE,"Sales"}</definedName>
    <definedName name="entry1" hidden="1">{#N/A,#N/A,FALSE,"Sales"}</definedName>
    <definedName name="ERICSSON">[28]Adtran!$A$5:$L$81</definedName>
    <definedName name="ERIHOME">[28]Adtran!$A$1</definedName>
    <definedName name="err" localSheetId="3" hidden="1">{"Annual",#N/A,FALSE,"Sales &amp; Market";"Quarterly",#N/A,FALSE,"Sales &amp; Market"}</definedName>
    <definedName name="err" localSheetId="2" hidden="1">{"Annual",#N/A,FALSE,"Sales &amp; Market";"Quarterly",#N/A,FALSE,"Sales &amp; Market"}</definedName>
    <definedName name="err" hidden="1">{"Annual",#N/A,FALSE,"Sales &amp; Market";"Quarterly",#N/A,FALSE,"Sales &amp; Market"}</definedName>
    <definedName name="esojf" localSheetId="3" hidden="1">{"BS_00",#N/A,FALSE,"Consolidated_BS";"BS_01",#N/A,FALSE,"Consolidated_BS";"BS_02",#N/A,FALSE,"Consolidated_BS";"IS_00",#N/A,FALSE,"Consolidated_IS";"IS_01",#N/A,FALSE,"Consolidated_IS";"IS_02",#N/A,FALSE,"Consolidated_IS";"SanMarcos_00",#N/A,FALSE,"San Marcos_IS";"SanMarcos_01",#N/A,FALSE,"San Marcos_IS";"SanMarcos_02",#N/A,FALSE,"San Marcos_IS";"Hagerstown_00",#N/A,FALSE,"Hagerstown_IS";"Hagerstown_01",#N/A,FALSE,"Hagerstown_IS";"Hagerstown_02",#N/A,FALSE,"Hagerstown_IS";"Corporate_00",#N/A,FALSE,"Corporate_IS";"Corporate_01",#N/A,FALSE,"Corporate_IS";"Corporate_02",#N/A,FALSE,"Corporate_IS";"Cash_Flow_00",#N/A,FALSE,"Consolidated_CashFlow";"Store#3_02",#N/A,FALSE,"Store#3";"Store#3_01",#N/A,FALSE,"Store#3";"Store#4_01",#N/A,FALSE,"Store#4";"Store#4_02",#N/A,FALSE,"Store#4";"Store#5_02",#N/A,FALSE,"Store#5";"Store#6_02",#N/A,FALSE,"Store#6";"San_Marcos_99",#N/A,FALSE,"San Marcos_IS _99";"Corporate_99",#N/A,FALSE,"Corp_IS_99"}</definedName>
    <definedName name="esojf" localSheetId="2" hidden="1">{"BS_00",#N/A,FALSE,"Consolidated_BS";"BS_01",#N/A,FALSE,"Consolidated_BS";"BS_02",#N/A,FALSE,"Consolidated_BS";"IS_00",#N/A,FALSE,"Consolidated_IS";"IS_01",#N/A,FALSE,"Consolidated_IS";"IS_02",#N/A,FALSE,"Consolidated_IS";"SanMarcos_00",#N/A,FALSE,"San Marcos_IS";"SanMarcos_01",#N/A,FALSE,"San Marcos_IS";"SanMarcos_02",#N/A,FALSE,"San Marcos_IS";"Hagerstown_00",#N/A,FALSE,"Hagerstown_IS";"Hagerstown_01",#N/A,FALSE,"Hagerstown_IS";"Hagerstown_02",#N/A,FALSE,"Hagerstown_IS";"Corporate_00",#N/A,FALSE,"Corporate_IS";"Corporate_01",#N/A,FALSE,"Corporate_IS";"Corporate_02",#N/A,FALSE,"Corporate_IS";"Cash_Flow_00",#N/A,FALSE,"Consolidated_CashFlow";"Store#3_02",#N/A,FALSE,"Store#3";"Store#3_01",#N/A,FALSE,"Store#3";"Store#4_01",#N/A,FALSE,"Store#4";"Store#4_02",#N/A,FALSE,"Store#4";"Store#5_02",#N/A,FALSE,"Store#5";"Store#6_02",#N/A,FALSE,"Store#6";"San_Marcos_99",#N/A,FALSE,"San Marcos_IS _99";"Corporate_99",#N/A,FALSE,"Corp_IS_99"}</definedName>
    <definedName name="esojf" hidden="1">{"BS_00",#N/A,FALSE,"Consolidated_BS";"BS_01",#N/A,FALSE,"Consolidated_BS";"BS_02",#N/A,FALSE,"Consolidated_BS";"IS_00",#N/A,FALSE,"Consolidated_IS";"IS_01",#N/A,FALSE,"Consolidated_IS";"IS_02",#N/A,FALSE,"Consolidated_IS";"SanMarcos_00",#N/A,FALSE,"San Marcos_IS";"SanMarcos_01",#N/A,FALSE,"San Marcos_IS";"SanMarcos_02",#N/A,FALSE,"San Marcos_IS";"Hagerstown_00",#N/A,FALSE,"Hagerstown_IS";"Hagerstown_01",#N/A,FALSE,"Hagerstown_IS";"Hagerstown_02",#N/A,FALSE,"Hagerstown_IS";"Corporate_00",#N/A,FALSE,"Corporate_IS";"Corporate_01",#N/A,FALSE,"Corporate_IS";"Corporate_02",#N/A,FALSE,"Corporate_IS";"Cash_Flow_00",#N/A,FALSE,"Consolidated_CashFlow";"Store#3_02",#N/A,FALSE,"Store#3";"Store#3_01",#N/A,FALSE,"Store#3";"Store#4_01",#N/A,FALSE,"Store#4";"Store#4_02",#N/A,FALSE,"Store#4";"Store#5_02",#N/A,FALSE,"Store#5";"Store#6_02",#N/A,FALSE,"Store#6";"San_Marcos_99",#N/A,FALSE,"San Marcos_IS _99";"Corporate_99",#N/A,FALSE,"Corp_IS_99"}</definedName>
    <definedName name="Ess.Calc.Connection.1">"Sheet1!1"</definedName>
    <definedName name="Ess.Calc.File.1">"Sheet1!F1AggCus"</definedName>
    <definedName name="Ess.ColumnHeaderRange.1" localSheetId="3">#REF!</definedName>
    <definedName name="Ess.ColumnHeaderRange.1" localSheetId="2">#REF!</definedName>
    <definedName name="Ess.ColumnHeaderRange.1">#REF!</definedName>
    <definedName name="Ess.ColumnHeaderRange.2" localSheetId="3">#REF!</definedName>
    <definedName name="Ess.ColumnHeaderRange.2" localSheetId="2">#REF!</definedName>
    <definedName name="Ess.ColumnHeaderRange.2">#REF!</definedName>
    <definedName name="Ess.DataRange.1" localSheetId="3">#REF!</definedName>
    <definedName name="Ess.DataRange.1" localSheetId="2">#REF!</definedName>
    <definedName name="Ess.DataRange.1">#REF!</definedName>
    <definedName name="Ess.DataRange.2" localSheetId="3">#REF!</definedName>
    <definedName name="Ess.DataRange.2" localSheetId="2">#REF!</definedName>
    <definedName name="Ess.DataRange.2">#REF!</definedName>
    <definedName name="Ess.PageHeaderRange.1" localSheetId="3">#REF!</definedName>
    <definedName name="Ess.PageHeaderRange.1" localSheetId="2">#REF!</definedName>
    <definedName name="Ess.PageHeaderRange.1">#REF!</definedName>
    <definedName name="Ess.PageHeaderRange.2" localSheetId="3">#REF!</definedName>
    <definedName name="Ess.PageHeaderRange.2" localSheetId="2">#REF!</definedName>
    <definedName name="Ess.PageHeaderRange.2">#REF!</definedName>
    <definedName name="Ess.Retrieve.Connection.1">"IS!1"</definedName>
    <definedName name="Ess.Retrieve.Connection.10">"OTH_EQTY!1"</definedName>
    <definedName name="Ess.Retrieve.Connection.11">"CF_DETAIL!1"</definedName>
    <definedName name="Ess.Retrieve.Connection.12">"FA!1"</definedName>
    <definedName name="Ess.Retrieve.Connection.13">"DISPOSALS!1"</definedName>
    <definedName name="Ess.Retrieve.Connection.14">"FA_IC!1"</definedName>
    <definedName name="Ess.Retrieve.Connection.15">"IS_USD!1"</definedName>
    <definedName name="Ess.Retrieve.Connection.2">"BS!1"</definedName>
    <definedName name="Ess.Retrieve.Connection.3">"Cust_Sales!1"</definedName>
    <definedName name="Ess.Retrieve.Connection.4">"Sales_%_by_Prod!1"</definedName>
    <definedName name="Ess.Retrieve.Connection.5">"BS_IC!1"</definedName>
    <definedName name="Ess.Retrieve.Connection.6">"IS_IC!1"</definedName>
    <definedName name="Ess.Retrieve.Connection.7">"INV_IC!1"</definedName>
    <definedName name="Ess.Retrieve.Connection.9">"EQUITY!1"</definedName>
    <definedName name="Ess.Retrieve.Range.1" localSheetId="3">#REF!</definedName>
    <definedName name="Ess.Retrieve.Range.1" localSheetId="2">#REF!</definedName>
    <definedName name="Ess.Retrieve.Range.1">#REF!</definedName>
    <definedName name="Ess.Retrieve.Range.2" localSheetId="3">#REF!</definedName>
    <definedName name="Ess.Retrieve.Range.2" localSheetId="2">#REF!</definedName>
    <definedName name="Ess.Retrieve.Range.2">#REF!</definedName>
    <definedName name="Ess.RowHeaderRange.1" localSheetId="3">#REF!</definedName>
    <definedName name="Ess.RowHeaderRange.1" localSheetId="2">#REF!</definedName>
    <definedName name="Ess.RowHeaderRange.1">#REF!</definedName>
    <definedName name="Ess.RowHeaderRange.2" localSheetId="3">#REF!</definedName>
    <definedName name="Ess.RowHeaderRange.2" localSheetId="2">#REF!</definedName>
    <definedName name="Ess.RowHeaderRange.2">#REF!</definedName>
    <definedName name="Ess.Send.Connection.1">"IS!1"</definedName>
    <definedName name="Ess.Send.Connection.10">"OTH_EQTY!1"</definedName>
    <definedName name="Ess.Send.Connection.11">"CF_DETAIL!1"</definedName>
    <definedName name="Ess.Send.Connection.12">"FA!1"</definedName>
    <definedName name="Ess.Send.Connection.13">"DISPOSALS!1"</definedName>
    <definedName name="Ess.Send.Connection.14">"FA_IC!1"</definedName>
    <definedName name="Ess.Send.Connection.15">"IS_USD!1"</definedName>
    <definedName name="Ess.Send.Connection.2">"BS!1"</definedName>
    <definedName name="Ess.Send.Connection.3">"Cust_Sales!1"</definedName>
    <definedName name="Ess.Send.Connection.4">"Sales_%_by_Prod!1"</definedName>
    <definedName name="Ess.Send.Connection.5">"BS_IC!1"</definedName>
    <definedName name="Ess.Send.Connection.6">"IS_IC!1"</definedName>
    <definedName name="Ess.Send.Connection.7">"INV_IC!1"</definedName>
    <definedName name="Ess.Send.Connection.9">"EQUITY!1"</definedName>
    <definedName name="Ess.Send.Range.1" localSheetId="3">#REF!</definedName>
    <definedName name="Ess.Send.Range.1" localSheetId="2">#REF!</definedName>
    <definedName name="Ess.Send.Range.1">#REF!</definedName>
    <definedName name="Ess.Send.Range.2" localSheetId="3">#REF!</definedName>
    <definedName name="Ess.Send.Range.2" localSheetId="2">#REF!</definedName>
    <definedName name="Ess.Send.Range.2">#REF!</definedName>
    <definedName name="EssAliasTable">"Default"</definedName>
    <definedName name="EssLatest">"APR00"</definedName>
    <definedName name="EssOptions">"A1100010000110001000101110000_01000"</definedName>
    <definedName name="EUR">[21]Quote!$P$6</definedName>
    <definedName name="EURA" localSheetId="3">#REF!</definedName>
    <definedName name="EURA" localSheetId="2">#REF!</definedName>
    <definedName name="EURA">#REF!</definedName>
    <definedName name="EV__CVPARAMS__" hidden="1">"P&amp;L by Product!$A$4:$B$16;"</definedName>
    <definedName name="EV__EXPOPTIONS__" hidden="1">0</definedName>
    <definedName name="EV__LASTREFTIME__" hidden="1">38254.8165277778</definedName>
    <definedName name="EV__MAXEXPCOLS__" hidden="1">255</definedName>
    <definedName name="EV__MAXEXPROWS__" hidden="1">1000</definedName>
    <definedName name="EV__MEMORYCVW__" hidden="1">0</definedName>
    <definedName name="EV__MEMORYCVW__ACCOUNT_WT.XLS" hidden="1">"WEEKLY_TRACKER"</definedName>
    <definedName name="EV__MEMORYCVW__ACCOUNT_WT.XLS_ACCOUNT_WT" hidden="1">"NET_CASHFLOW"</definedName>
    <definedName name="EV__MEMORYCVW__ACCOUNT_WT.XLS_ACTIVEAPPLICATION" hidden="1">"WEEKLY_TRACKER"</definedName>
    <definedName name="EV__MEMORYCVW__ACCOUNT_WT.XLS_BUSORG" hidden="1">"BU_103"</definedName>
    <definedName name="EV__MEMORYCVW__ACCOUNT_WT.XLS_BUSPARTNER_WT" hidden="1">"UND_BP"</definedName>
    <definedName name="EV__MEMORYCVW__ACCOUNT_WT.XLS_CATEGORY" hidden="1">"CURR_FCST"</definedName>
    <definedName name="EV__MEMORYCVW__ACCOUNT_WT.XLS_DATASRC" hidden="1">"TotWithAdj"</definedName>
    <definedName name="EV__MEMORYCVW__ACCOUNT_WT.XLS_MEASURES" hidden="1">"PERIODIC"</definedName>
    <definedName name="EV__MEMORYCVW__ACCOUNT_WT.XLS_PRODLINE" hidden="1">"ALL_PRODLINES"</definedName>
    <definedName name="EV__MEMORYCVW__ACCOUNT_WT.XLS_PROJECT" hidden="1">"UND_PROJECT"</definedName>
    <definedName name="EV__MEMORYCVW__ACCOUNT_WT.XLS_RPTBASIS" hidden="1">"LC"</definedName>
    <definedName name="EV__MEMORYCVW__ACCOUNT_WT.XLS_TIME_WK" hidden="1">"2005.APR"</definedName>
    <definedName name="EV__MEMORYCVW__TEMPLATE11" hidden="1">"WEEKLY_TRACKER"</definedName>
    <definedName name="EV__MEMORYCVW__TEMPLATE11_ACCOUNT_WT" hidden="1">"NET_CASHFLOW"</definedName>
    <definedName name="EV__MEMORYCVW__TEMPLATE11_ACTIVEAPPLICATION" hidden="1">"WEEKLY_TRACKER"</definedName>
    <definedName name="EV__MEMORYCVW__TEMPLATE11_BUSORG" hidden="1">"BU_103"</definedName>
    <definedName name="EV__MEMORYCVW__TEMPLATE11_BUSPARTNER_WT" hidden="1">"UND_BP"</definedName>
    <definedName name="EV__MEMORYCVW__TEMPLATE11_CATEGORY" hidden="1">"CURR_FCST"</definedName>
    <definedName name="EV__MEMORYCVW__TEMPLATE11_DATASRC" hidden="1">"TotWithAdj"</definedName>
    <definedName name="EV__MEMORYCVW__TEMPLATE11_MEASURES" hidden="1">"PERIODIC"</definedName>
    <definedName name="EV__MEMORYCVW__TEMPLATE11_PRODLINE" hidden="1">"ALL_PRODLINES"</definedName>
    <definedName name="EV__MEMORYCVW__TEMPLATE11_PROJECT" hidden="1">"UND_PROJECT"</definedName>
    <definedName name="EV__MEMORYCVW__TEMPLATE11_RPTBASIS" hidden="1">"LC"</definedName>
    <definedName name="EV__MEMORYCVW__TEMPLATE11_TIME_WK" hidden="1">"2005.APR"</definedName>
    <definedName name="EV__MEMORYCVW__TEMPLATE31" hidden="1">"WEEKLY_TRACKER"</definedName>
    <definedName name="EV__MEMORYCVW__TEMPLATE31_ACCOUNT_WT" hidden="1">"NET_CASHFLOW"</definedName>
    <definedName name="EV__MEMORYCVW__TEMPLATE31_ACTIVEAPPLICATION" hidden="1">"WEEKLY_TRACKER"</definedName>
    <definedName name="EV__MEMORYCVW__TEMPLATE31_BUSORG" hidden="1">"BU_103"</definedName>
    <definedName name="EV__MEMORYCVW__TEMPLATE31_BUSPARTNER_WT" hidden="1">"UND_BP"</definedName>
    <definedName name="EV__MEMORYCVW__TEMPLATE31_CATEGORY" hidden="1">"CURR_FCST"</definedName>
    <definedName name="EV__MEMORYCVW__TEMPLATE31_DATASRC" hidden="1">"TotWithAdj"</definedName>
    <definedName name="EV__MEMORYCVW__TEMPLATE31_MEASURES" hidden="1">"PERIODIC"</definedName>
    <definedName name="EV__MEMORYCVW__TEMPLATE31_PRODLINE" hidden="1">"ALL_PRODLINES"</definedName>
    <definedName name="EV__MEMORYCVW__TEMPLATE31_PROJECT" hidden="1">"UND_PROJECT"</definedName>
    <definedName name="EV__MEMORYCVW__TEMPLATE31_RPTBASIS" hidden="1">"LC"</definedName>
    <definedName name="EV__MEMORYCVW__TEMPLATE31_TIME_WK" hidden="1">"2005.APR"</definedName>
    <definedName name="EV__MEMORYCVW__TEMPLATE51" hidden="1">"WEEKLY_TRACKER"</definedName>
    <definedName name="EV__MEMORYCVW__TEMPLATE511" hidden="1">"WEEKLY_TRACKER"</definedName>
    <definedName name="EV__MEMORYCVW__TEMPLATE7.XLT" hidden="1">"WEEKLY_TRACKER"</definedName>
    <definedName name="EV__MEMORYCVW__TEMPLATE71" hidden="1">"WEEKLY_TRACKER"</definedName>
    <definedName name="EV__WBEVMODE__" hidden="1">0</definedName>
    <definedName name="EV__WBREFOPTIONS__" hidden="1">134217751</definedName>
    <definedName name="EV__WBVERSION__" hidden="1">0</definedName>
    <definedName name="EV__WSINFO__" hidden="1">"flex"</definedName>
    <definedName name="exhibits1" localSheetId="3" hidden="1">{"BS_00",#N/A,FALSE,"Consolidated_BS";"BS_01",#N/A,FALSE,"Consolidated_BS";"BS_02",#N/A,FALSE,"Consolidated_BS";"IS_00",#N/A,FALSE,"Consolidated_IS";"IS_01",#N/A,FALSE,"Consolidated_IS";"IS_02",#N/A,FALSE,"Consolidated_IS";"SanMarcos_00",#N/A,FALSE,"San Marcos_IS";"SanMarcos_01",#N/A,FALSE,"San Marcos_IS";"SanMarcos_02",#N/A,FALSE,"San Marcos_IS";"Hagerstown_00",#N/A,FALSE,"Hagerstown_IS";"Hagerstown_01",#N/A,FALSE,"Hagerstown_IS";"Hagerstown_02",#N/A,FALSE,"Hagerstown_IS";"Corporate_00",#N/A,FALSE,"Corporate_IS";"Corporate_01",#N/A,FALSE,"Corporate_IS";"Corporate_02",#N/A,FALSE,"Corporate_IS";"Cash_Flow_00",#N/A,FALSE,"Consolidated_CashFlow";"Store#3_02",#N/A,FALSE,"Store#3";"Store#3_01",#N/A,FALSE,"Store#3";"Store#4_01",#N/A,FALSE,"Store#4";"Store#4_02",#N/A,FALSE,"Store#4";"Store#5_02",#N/A,FALSE,"Store#5";"Store#6_02",#N/A,FALSE,"Store#6";"San_Marcos_99",#N/A,FALSE,"San Marcos_IS _99";"Corporate_99",#N/A,FALSE,"Corp_IS_99"}</definedName>
    <definedName name="exhibits1" localSheetId="2" hidden="1">{"BS_00",#N/A,FALSE,"Consolidated_BS";"BS_01",#N/A,FALSE,"Consolidated_BS";"BS_02",#N/A,FALSE,"Consolidated_BS";"IS_00",#N/A,FALSE,"Consolidated_IS";"IS_01",#N/A,FALSE,"Consolidated_IS";"IS_02",#N/A,FALSE,"Consolidated_IS";"SanMarcos_00",#N/A,FALSE,"San Marcos_IS";"SanMarcos_01",#N/A,FALSE,"San Marcos_IS";"SanMarcos_02",#N/A,FALSE,"San Marcos_IS";"Hagerstown_00",#N/A,FALSE,"Hagerstown_IS";"Hagerstown_01",#N/A,FALSE,"Hagerstown_IS";"Hagerstown_02",#N/A,FALSE,"Hagerstown_IS";"Corporate_00",#N/A,FALSE,"Corporate_IS";"Corporate_01",#N/A,FALSE,"Corporate_IS";"Corporate_02",#N/A,FALSE,"Corporate_IS";"Cash_Flow_00",#N/A,FALSE,"Consolidated_CashFlow";"Store#3_02",#N/A,FALSE,"Store#3";"Store#3_01",#N/A,FALSE,"Store#3";"Store#4_01",#N/A,FALSE,"Store#4";"Store#4_02",#N/A,FALSE,"Store#4";"Store#5_02",#N/A,FALSE,"Store#5";"Store#6_02",#N/A,FALSE,"Store#6";"San_Marcos_99",#N/A,FALSE,"San Marcos_IS _99";"Corporate_99",#N/A,FALSE,"Corp_IS_99"}</definedName>
    <definedName name="exhibits1" hidden="1">{"BS_00",#N/A,FALSE,"Consolidated_BS";"BS_01",#N/A,FALSE,"Consolidated_BS";"BS_02",#N/A,FALSE,"Consolidated_BS";"IS_00",#N/A,FALSE,"Consolidated_IS";"IS_01",#N/A,FALSE,"Consolidated_IS";"IS_02",#N/A,FALSE,"Consolidated_IS";"SanMarcos_00",#N/A,FALSE,"San Marcos_IS";"SanMarcos_01",#N/A,FALSE,"San Marcos_IS";"SanMarcos_02",#N/A,FALSE,"San Marcos_IS";"Hagerstown_00",#N/A,FALSE,"Hagerstown_IS";"Hagerstown_01",#N/A,FALSE,"Hagerstown_IS";"Hagerstown_02",#N/A,FALSE,"Hagerstown_IS";"Corporate_00",#N/A,FALSE,"Corporate_IS";"Corporate_01",#N/A,FALSE,"Corporate_IS";"Corporate_02",#N/A,FALSE,"Corporate_IS";"Cash_Flow_00",#N/A,FALSE,"Consolidated_CashFlow";"Store#3_02",#N/A,FALSE,"Store#3";"Store#3_01",#N/A,FALSE,"Store#3";"Store#4_01",#N/A,FALSE,"Store#4";"Store#4_02",#N/A,FALSE,"Store#4";"Store#5_02",#N/A,FALSE,"Store#5";"Store#6_02",#N/A,FALSE,"Store#6";"San_Marcos_99",#N/A,FALSE,"San Marcos_IS _99";"Corporate_99",#N/A,FALSE,"Corp_IS_99"}</definedName>
    <definedName name="EXMAT" localSheetId="3">'[12]Fcst SALES'!#REF!</definedName>
    <definedName name="EXMAT" localSheetId="2">'[12]Fcst SALES'!#REF!</definedName>
    <definedName name="EXMAT">'[12]Fcst SALES'!#REF!</definedName>
    <definedName name="_xlnm.Extract" localSheetId="3">#REF!</definedName>
    <definedName name="_xlnm.Extract" localSheetId="2">#REF!</definedName>
    <definedName name="_xlnm.Extract">#REF!</definedName>
    <definedName name="Extract_MI" localSheetId="3">#REF!</definedName>
    <definedName name="Extract_MI" localSheetId="2">#REF!</definedName>
    <definedName name="Extract_MI">#REF!</definedName>
    <definedName name="f" localSheetId="3" hidden="1">{#N/A,#N/A,FALSE,"Sales"}</definedName>
    <definedName name="f" localSheetId="2" hidden="1">{#N/A,#N/A,FALSE,"Sales"}</definedName>
    <definedName name="f" hidden="1">{#N/A,#N/A,FALSE,"Sales"}</definedName>
    <definedName name="F_DoneDate" localSheetId="3">#REF!</definedName>
    <definedName name="F_DoneDate" localSheetId="2">#REF!</definedName>
    <definedName name="F_DoneDate">#REF!</definedName>
    <definedName name="FA_CM" localSheetId="3">[34]FA!#REF!</definedName>
    <definedName name="FA_CM" localSheetId="2">[34]FA!#REF!</definedName>
    <definedName name="FA_CM">[34]FA!#REF!</definedName>
    <definedName name="fachoh2" localSheetId="3">'[11]Fixed Factory Overheads'!#REF!</definedName>
    <definedName name="fachoh2" localSheetId="2">'[11]Fixed Factory Overheads'!#REF!</definedName>
    <definedName name="fachoh2">'[11]Fixed Factory Overheads'!#REF!</definedName>
    <definedName name="factoh3" localSheetId="3">'[11]Fixed Factory Overheads'!#REF!</definedName>
    <definedName name="factoh3" localSheetId="2">'[11]Fixed Factory Overheads'!#REF!</definedName>
    <definedName name="factoh3">'[11]Fixed Factory Overheads'!#REF!</definedName>
    <definedName name="FC" localSheetId="3">#REF!</definedName>
    <definedName name="FC" localSheetId="2">#REF!</definedName>
    <definedName name="FC">#REF!</definedName>
    <definedName name="FCT" localSheetId="3">'LQ 500055'!$E$301</definedName>
    <definedName name="FCT" localSheetId="2">'LQ 500088 + SA'!$E$301</definedName>
    <definedName name="FCT">#REF!</definedName>
    <definedName name="FCTDBg" localSheetId="3">'LQ 500055'!$E$307</definedName>
    <definedName name="FCTDBg" localSheetId="2">'LQ 500088 + SA'!$E$307</definedName>
    <definedName name="FCTDBg">[24]LQ25!$E$307</definedName>
    <definedName name="fff" localSheetId="3" hidden="1">{"Annual",#N/A,FALSE,"Sales &amp; Market";"Quarterly",#N/A,FALSE,"Sales &amp; Market"}</definedName>
    <definedName name="fff" localSheetId="2" hidden="1">{"Annual",#N/A,FALSE,"Sales &amp; Market";"Quarterly",#N/A,FALSE,"Sales &amp; Market"}</definedName>
    <definedName name="fff" hidden="1">{"Annual",#N/A,FALSE,"Sales &amp; Market";"Quarterly",#N/A,FALSE,"Sales &amp; Market"}</definedName>
    <definedName name="fg" localSheetId="3">#REF!</definedName>
    <definedName name="fg" localSheetId="2">#REF!</definedName>
    <definedName name="fg">#REF!</definedName>
    <definedName name="FIMA" localSheetId="3">#REF!</definedName>
    <definedName name="FIMA" localSheetId="2">#REF!</definedName>
    <definedName name="FIMA">#REF!</definedName>
    <definedName name="finalassy_noParts">[4]FinalAssy!$J$118</definedName>
    <definedName name="FireAllocEventRange" localSheetId="3">#REF!</definedName>
    <definedName name="FireAllocEventRange" localSheetId="2">#REF!</definedName>
    <definedName name="FireAllocEventRange">#REF!</definedName>
    <definedName name="First.Data.Row" localSheetId="3">#REF!</definedName>
    <definedName name="First.Data.Row" localSheetId="2">#REF!</definedName>
    <definedName name="First.Data.Row">#REF!</definedName>
    <definedName name="fmoh" localSheetId="3">#REF!</definedName>
    <definedName name="fmoh" localSheetId="2">#REF!</definedName>
    <definedName name="fmoh">#REF!</definedName>
    <definedName name="fmxatp" localSheetId="3">#REF!</definedName>
    <definedName name="fmxatp" localSheetId="2">#REF!</definedName>
    <definedName name="fmxatp">#REF!</definedName>
    <definedName name="FOB" localSheetId="3">#REF!</definedName>
    <definedName name="FOB" localSheetId="2">#REF!</definedName>
    <definedName name="FOB">#REF!</definedName>
    <definedName name="FormatLU" localSheetId="3">#REF!</definedName>
    <definedName name="FormatLU" localSheetId="2">#REF!</definedName>
    <definedName name="FormatLU">#REF!</definedName>
    <definedName name="FOURTH" localSheetId="3">[1]CONSOBS!#REF!</definedName>
    <definedName name="FOURTH" localSheetId="2">[1]CONSOBS!#REF!</definedName>
    <definedName name="FOURTH">[1]CONSOBS!#REF!</definedName>
    <definedName name="fp" localSheetId="3">#REF!</definedName>
    <definedName name="fp" localSheetId="2">#REF!</definedName>
    <definedName name="fp">#REF!</definedName>
    <definedName name="FQA" localSheetId="3">'LQ 500055'!$E$369</definedName>
    <definedName name="FQA" localSheetId="2">'LQ 500088 + SA'!$E$369</definedName>
    <definedName name="FQA">[24]LQ25!$E$369</definedName>
    <definedName name="FQC" localSheetId="3">'LQ 500055'!$E$358</definedName>
    <definedName name="FQC" localSheetId="2">'LQ 500088 + SA'!$E$358</definedName>
    <definedName name="FQC">[24]LQ25!$E$358</definedName>
    <definedName name="FREIGHT" localSheetId="3">'[12]Fcst SALES'!#REF!</definedName>
    <definedName name="FREIGHT" localSheetId="2">'[12]Fcst SALES'!#REF!</definedName>
    <definedName name="FREIGHT">'[12]Fcst SALES'!#REF!</definedName>
    <definedName name="FRF" localSheetId="3">#REF!</definedName>
    <definedName name="FRF" localSheetId="2">#REF!</definedName>
    <definedName name="FRF">#REF!</definedName>
    <definedName name="FRFA" localSheetId="3">#REF!</definedName>
    <definedName name="FRFA" localSheetId="2">#REF!</definedName>
    <definedName name="FRFA">#REF!</definedName>
    <definedName name="frt" localSheetId="3">#REF!</definedName>
    <definedName name="frt" localSheetId="2">#REF!</definedName>
    <definedName name="frt">#REF!</definedName>
    <definedName name="FTCDBg" localSheetId="3">'LQ 500055'!$E$307</definedName>
    <definedName name="FTCDBg" localSheetId="2">'LQ 500088 + SA'!$E$307</definedName>
    <definedName name="FTCDBg">#REF!</definedName>
    <definedName name="functional1_debugTime" localSheetId="3">#REF!</definedName>
    <definedName name="functional1_debugTime" localSheetId="2">#REF!</definedName>
    <definedName name="functional1_debugTime">#REF!</definedName>
    <definedName name="functional1_reworkTime" localSheetId="3">#REF!</definedName>
    <definedName name="functional1_reworkTime" localSheetId="2">#REF!</definedName>
    <definedName name="functional1_reworkTime">#REF!</definedName>
    <definedName name="functional1_reworkYield" localSheetId="3">#REF!</definedName>
    <definedName name="functional1_reworkYield" localSheetId="2">#REF!</definedName>
    <definedName name="functional1_reworkYield">#REF!</definedName>
    <definedName name="functional1_testTime" localSheetId="3">#REF!</definedName>
    <definedName name="functional1_testTime" localSheetId="2">#REF!</definedName>
    <definedName name="functional1_testTime">#REF!</definedName>
    <definedName name="functional1Yield" localSheetId="3">#REF!</definedName>
    <definedName name="functional1Yield" localSheetId="2">#REF!</definedName>
    <definedName name="functional1Yield">#REF!</definedName>
    <definedName name="functional2_debugTime" localSheetId="3">#REF!</definedName>
    <definedName name="functional2_debugTime" localSheetId="2">#REF!</definedName>
    <definedName name="functional2_debugTime">#REF!</definedName>
    <definedName name="functional2_reworkTime" localSheetId="3">#REF!</definedName>
    <definedName name="functional2_reworkTime" localSheetId="2">#REF!</definedName>
    <definedName name="functional2_reworkTime">#REF!</definedName>
    <definedName name="functional2_reworkYield" localSheetId="3">#REF!</definedName>
    <definedName name="functional2_reworkYield" localSheetId="2">#REF!</definedName>
    <definedName name="functional2_reworkYield">#REF!</definedName>
    <definedName name="functional2_testTime" localSheetId="3">#REF!</definedName>
    <definedName name="functional2_testTime" localSheetId="2">#REF!</definedName>
    <definedName name="functional2_testTime">#REF!</definedName>
    <definedName name="functional2Yield" localSheetId="3">#REF!</definedName>
    <definedName name="functional2Yield" localSheetId="2">#REF!</definedName>
    <definedName name="functional2Yield">#REF!</definedName>
    <definedName name="Functional3" localSheetId="3">#REF!</definedName>
    <definedName name="Functional3" localSheetId="2">#REF!</definedName>
    <definedName name="Functional3">#REF!</definedName>
    <definedName name="functional3_debugTime" localSheetId="3">#REF!</definedName>
    <definedName name="functional3_debugTime" localSheetId="2">#REF!</definedName>
    <definedName name="functional3_debugTime">#REF!</definedName>
    <definedName name="functional3_reworkTime" localSheetId="3">#REF!</definedName>
    <definedName name="functional3_reworkTime" localSheetId="2">#REF!</definedName>
    <definedName name="functional3_reworkTime">#REF!</definedName>
    <definedName name="functional3_reworkYield" localSheetId="3">#REF!</definedName>
    <definedName name="functional3_reworkYield" localSheetId="2">#REF!</definedName>
    <definedName name="functional3_reworkYield">#REF!</definedName>
    <definedName name="functional3_testTime" localSheetId="3">#REF!</definedName>
    <definedName name="functional3_testTime" localSheetId="2">#REF!</definedName>
    <definedName name="functional3_testTime">#REF!</definedName>
    <definedName name="functional3Yield" localSheetId="3">#REF!</definedName>
    <definedName name="functional3Yield" localSheetId="2">#REF!</definedName>
    <definedName name="functional3Yield">#REF!</definedName>
    <definedName name="G" localSheetId="3">#REF!</definedName>
    <definedName name="G" localSheetId="2">#REF!</definedName>
    <definedName name="G">#REF!</definedName>
    <definedName name="G_DoneDate" localSheetId="3">#REF!</definedName>
    <definedName name="G_DoneDate" localSheetId="2">#REF!</definedName>
    <definedName name="G_DoneDate">#REF!</definedName>
    <definedName name="Gamecrazy" localSheetId="3">#REF!</definedName>
    <definedName name="Gamecrazy" localSheetId="2">#REF!</definedName>
    <definedName name="Gamecrazy">#REF!</definedName>
    <definedName name="GameStop" localSheetId="3">#REF!</definedName>
    <definedName name="GameStop" localSheetId="2">#REF!</definedName>
    <definedName name="GameStop">#REF!</definedName>
    <definedName name="GAS_100TOT">[22]BOM!$E$66</definedName>
    <definedName name="GAS_10KTOT">[23]LX_PCB_BOM_OLD!$I$66</definedName>
    <definedName name="GAS_1KTOT">[22]BOM!$G$66</definedName>
    <definedName name="GBP">[21]Quote!$P$7</definedName>
    <definedName name="GBPA" localSheetId="3">#REF!</definedName>
    <definedName name="GBPA" localSheetId="2">#REF!</definedName>
    <definedName name="GBPA">#REF!</definedName>
    <definedName name="gc" localSheetId="3" hidden="1">{"Annual",#N/A,FALSE,"Sales &amp; Market";"Quarterly",#N/A,FALSE,"Sales &amp; Market"}</definedName>
    <definedName name="gc" localSheetId="2" hidden="1">{"Annual",#N/A,FALSE,"Sales &amp; Market";"Quarterly",#N/A,FALSE,"Sales &amp; Market"}</definedName>
    <definedName name="gc" hidden="1">{"Annual",#N/A,FALSE,"Sales &amp; Market";"Quarterly",#N/A,FALSE,"Sales &amp; Market"}</definedName>
    <definedName name="gcgc" localSheetId="3" hidden="1">{"Annual",#N/A,FALSE,"Sales &amp; Market";"Quarterly",#N/A,FALSE,"Sales &amp; Market"}</definedName>
    <definedName name="gcgc" localSheetId="2" hidden="1">{"Annual",#N/A,FALSE,"Sales &amp; Market";"Quarterly",#N/A,FALSE,"Sales &amp; Market"}</definedName>
    <definedName name="gcgc" hidden="1">{"Annual",#N/A,FALSE,"Sales &amp; Market";"Quarterly",#N/A,FALSE,"Sales &amp; Market"}</definedName>
    <definedName name="gcgc1" localSheetId="3" hidden="1">{"Annual",#N/A,FALSE,"Sales &amp; Market";"Quarterly",#N/A,FALSE,"Sales &amp; Market"}</definedName>
    <definedName name="gcgc1" localSheetId="2" hidden="1">{"Annual",#N/A,FALSE,"Sales &amp; Market";"Quarterly",#N/A,FALSE,"Sales &amp; Market"}</definedName>
    <definedName name="gcgc1" hidden="1">{"Annual",#N/A,FALSE,"Sales &amp; Market";"Quarterly",#N/A,FALSE,"Sales &amp; Market"}</definedName>
    <definedName name="gfg" localSheetId="3" hidden="1">{"'T&amp;C'!$A$1:$B$35","'Utility Requiments-Footprint'!$A$1:$E$92","'UP2000 Conf'!$A$1:$F$311","'Quote Summary'!$B$1:$D$43","'Features-Config'!$A$1:$D$99","'quocvrpge'!$A$1:$J$42"}</definedName>
    <definedName name="gfg" localSheetId="2" hidden="1">{"'T&amp;C'!$A$1:$B$35","'Utility Requiments-Footprint'!$A$1:$E$92","'UP2000 Conf'!$A$1:$F$311","'Quote Summary'!$B$1:$D$43","'Features-Config'!$A$1:$D$99","'quocvrpge'!$A$1:$J$42"}</definedName>
    <definedName name="gfg" hidden="1">{"'T&amp;C'!$A$1:$B$35","'Utility Requiments-Footprint'!$A$1:$E$92","'UP2000 Conf'!$A$1:$F$311","'Quote Summary'!$B$1:$D$43","'Features-Config'!$A$1:$D$99","'quocvrpge'!$A$1:$J$42"}</definedName>
    <definedName name="glossary">[28]Glossary!$A$1</definedName>
    <definedName name="GM" localSheetId="3">#REF!</definedName>
    <definedName name="GM" localSheetId="2">#REF!</definedName>
    <definedName name="GM" localSheetId="0">#REF!</definedName>
    <definedName name="GM">#REF!</definedName>
    <definedName name="GPC_100">[23]LX_PCB_BOM_OLD!$E$94</definedName>
    <definedName name="GPC_10K">[23]LX_PCB_BOM_OLD!$I$94</definedName>
    <definedName name="GPC_1K">[23]LX_PCB_BOM_OLD!$G$94</definedName>
    <definedName name="GPS_100TOT">[22]BOM!$E$37</definedName>
    <definedName name="GPS_10KTOT">[23]LX_PCB_BOM_OLD!$I$37</definedName>
    <definedName name="GPS_1KTOT">[22]BOM!$G$37</definedName>
    <definedName name="Grand_Total" localSheetId="3">'[35]Call Down Data OLD'!#REF!</definedName>
    <definedName name="Grand_Total" localSheetId="2">'[35]Call Down Data OLD'!#REF!</definedName>
    <definedName name="Grand_Total">'[35]Call Down Data OLD'!#REF!</definedName>
    <definedName name="Graph" localSheetId="3" hidden="1">{"Annual",#N/A,FALSE,"Sales &amp; Market";"Quarterly",#N/A,FALSE,"Sales &amp; Market"}</definedName>
    <definedName name="Graph" localSheetId="2" hidden="1">{"Annual",#N/A,FALSE,"Sales &amp; Market";"Quarterly",#N/A,FALSE,"Sales &amp; Market"}</definedName>
    <definedName name="Graph" hidden="1">{"Annual",#N/A,FALSE,"Sales &amp; Market";"Quarterly",#N/A,FALSE,"Sales &amp; Market"}</definedName>
    <definedName name="h" localSheetId="3">#REF!</definedName>
    <definedName name="h" localSheetId="2">#REF!</definedName>
    <definedName name="h">#REF!</definedName>
    <definedName name="H_DoneDate" localSheetId="3">#REF!</definedName>
    <definedName name="H_DoneDate" localSheetId="2">#REF!</definedName>
    <definedName name="H_DoneDate">#REF!</definedName>
    <definedName name="HandPb" localSheetId="3">'LQ 500055'!$E$218</definedName>
    <definedName name="HandPb" localSheetId="2">'LQ 500088 + SA'!$E$218</definedName>
    <definedName name="HandPb">[24]LQ25!$E$218</definedName>
    <definedName name="HandPbf" localSheetId="3">'LQ 500055'!$E$219</definedName>
    <definedName name="HandPbf" localSheetId="2">'LQ 500088 + SA'!$E$219</definedName>
    <definedName name="HandPbf">[24]LQ25!$E$219</definedName>
    <definedName name="Have_BE" localSheetId="3">'[36] SMT'!#REF!</definedName>
    <definedName name="Have_BE" localSheetId="2">'[36] SMT'!#REF!</definedName>
    <definedName name="Have_BE">'[36] SMT'!#REF!</definedName>
    <definedName name="headcount" localSheetId="3">#REF!</definedName>
    <definedName name="headcount" localSheetId="2">#REF!</definedName>
    <definedName name="headcount">#REF!</definedName>
    <definedName name="hepco_continuous_feedParts" localSheetId="3">[4]Prep!#REF!</definedName>
    <definedName name="hepco_continuous_feedParts" localSheetId="2">[4]Prep!#REF!</definedName>
    <definedName name="hepco_continuous_feedParts">[4]Prep!#REF!</definedName>
    <definedName name="hg" localSheetId="3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hg" localSheetId="2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hg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hipot_debugTime" localSheetId="3">#REF!</definedName>
    <definedName name="hipot_debugTime" localSheetId="2">#REF!</definedName>
    <definedName name="hipot_debugTime">#REF!</definedName>
    <definedName name="hipot_reworkTime" localSheetId="3">#REF!</definedName>
    <definedName name="hipot_reworkTime" localSheetId="2">#REF!</definedName>
    <definedName name="hipot_reworkTime">#REF!</definedName>
    <definedName name="hipot_reworkYield" localSheetId="3">#REF!</definedName>
    <definedName name="hipot_reworkYield" localSheetId="2">#REF!</definedName>
    <definedName name="hipot_reworkYield">#REF!</definedName>
    <definedName name="hipot_testTime" localSheetId="3">#REF!</definedName>
    <definedName name="hipot_testTime" localSheetId="2">#REF!</definedName>
    <definedName name="hipot_testTime">#REF!</definedName>
    <definedName name="hipotYield" localSheetId="3">#REF!</definedName>
    <definedName name="hipotYield" localSheetId="2">#REF!</definedName>
    <definedName name="hipotYield">#REF!</definedName>
    <definedName name="HKD">[21]Quote!$N$7</definedName>
    <definedName name="HKDA" localSheetId="3">#REF!</definedName>
    <definedName name="HKDA" localSheetId="2">#REF!</definedName>
    <definedName name="HKDA">#REF!</definedName>
    <definedName name="holstein" localSheetId="3">#REF!</definedName>
    <definedName name="holstein" localSheetId="2">#REF!</definedName>
    <definedName name="holstein">#REF!</definedName>
    <definedName name="Honhai">[19]Apple!$M:$N</definedName>
    <definedName name="HOY" localSheetId="3">#REF!</definedName>
    <definedName name="HOY" localSheetId="2">#REF!</definedName>
    <definedName name="HOY">#REF!</definedName>
    <definedName name="HP" localSheetId="3">'[18]On-line FCT'!#REF!</definedName>
    <definedName name="HP" localSheetId="2">'[18]On-line FCT'!#REF!</definedName>
    <definedName name="HP">'[18]On-line FCT'!#REF!</definedName>
    <definedName name="HP66311B" localSheetId="3">'[5]Tester Costs'!#REF!</definedName>
    <definedName name="HP66311B" localSheetId="2">'[5]Tester Costs'!#REF!</definedName>
    <definedName name="HP66311B">'[5]Tester Costs'!#REF!</definedName>
    <definedName name="HPMZ" localSheetId="3">'[18]On-line FCT'!#REF!</definedName>
    <definedName name="HPMZ" localSheetId="2">'[18]On-line FCT'!#REF!</definedName>
    <definedName name="HPMZ">'[18]On-line FCT'!#REF!</definedName>
    <definedName name="HPS">[25]PrdMatrix!$I$6</definedName>
    <definedName name="html" localSheetId="3" hidden="1">{"'T&amp;C'!$A$1:$B$35","'Utility Requiments-Footprint'!$A$1:$E$92","'UP2000 Conf'!$A$1:$F$311","'Quote Summary'!$B$1:$D$43","'Features-Config'!$A$1:$D$99","'quocvrpge'!$A$1:$J$42"}</definedName>
    <definedName name="html" localSheetId="2" hidden="1">{"'T&amp;C'!$A$1:$B$35","'Utility Requiments-Footprint'!$A$1:$E$92","'UP2000 Conf'!$A$1:$F$311","'Quote Summary'!$B$1:$D$43","'Features-Config'!$A$1:$D$99","'quocvrpge'!$A$1:$J$42"}</definedName>
    <definedName name="html" hidden="1">{"'T&amp;C'!$A$1:$B$35","'Utility Requiments-Footprint'!$A$1:$E$92","'UP2000 Conf'!$A$1:$F$311","'Quote Summary'!$B$1:$D$43","'Features-Config'!$A$1:$D$99","'quocvrpge'!$A$1:$J$42"}</definedName>
    <definedName name="HTML_CodePage" hidden="1">1252</definedName>
    <definedName name="HTML_Control" localSheetId="3" hidden="1">{"'T&amp;C'!$A$1:$B$35","'Utility Requiments-Footprint'!$A$1:$E$92","'UP2000 Conf'!$A$1:$F$311","'Quote Summary'!$B$1:$D$43","'Features-Config'!$A$1:$D$99","'quocvrpge'!$A$1:$J$42"}</definedName>
    <definedName name="HTML_Control" localSheetId="2" hidden="1">{"'T&amp;C'!$A$1:$B$35","'Utility Requiments-Footprint'!$A$1:$E$92","'UP2000 Conf'!$A$1:$F$311","'Quote Summary'!$B$1:$D$43","'Features-Config'!$A$1:$D$99","'quocvrpge'!$A$1:$J$42"}</definedName>
    <definedName name="HTML_Control" hidden="1">{"'T&amp;C'!$A$1:$B$35","'Utility Requiments-Footprint'!$A$1:$E$92","'UP2000 Conf'!$A$1:$F$311","'Quote Summary'!$B$1:$D$43","'Features-Config'!$A$1:$D$99","'quocvrpge'!$A$1:$J$42"}</definedName>
    <definedName name="HTML_Control2" localSheetId="3" hidden="1">{"'T&amp;C'!$A$1:$B$35","'Utility Requiments-Footprint'!$A$1:$E$92","'UP2000 Conf'!$A$1:$F$311","'Quote Summary'!$B$1:$D$43","'Features-Config'!$A$1:$D$99","'quocvrpge'!$A$1:$J$42"}</definedName>
    <definedName name="HTML_Control2" localSheetId="2" hidden="1">{"'T&amp;C'!$A$1:$B$35","'Utility Requiments-Footprint'!$A$1:$E$92","'UP2000 Conf'!$A$1:$F$311","'Quote Summary'!$B$1:$D$43","'Features-Config'!$A$1:$D$99","'quocvrpge'!$A$1:$J$42"}</definedName>
    <definedName name="HTML_Control2" hidden="1">{"'T&amp;C'!$A$1:$B$35","'Utility Requiments-Footprint'!$A$1:$E$92","'UP2000 Conf'!$A$1:$F$311","'Quote Summary'!$B$1:$D$43","'Features-Config'!$A$1:$D$99","'quocvrpge'!$A$1:$J$42"}</definedName>
    <definedName name="HTML_Description" hidden="1">""</definedName>
    <definedName name="HTML_Email" hidden="1">""</definedName>
    <definedName name="HTML_Header" hidden="1">""</definedName>
    <definedName name="HTML_LastUpdate" hidden="1">"10/2/01"</definedName>
    <definedName name="HTML_LineAfter" hidden="1">FALSE</definedName>
    <definedName name="HTML_LineBefore" hidden="1">FALSE</definedName>
    <definedName name="HTML_Name" hidden="1">"Matthew D. Engle"</definedName>
    <definedName name="HTML_OBDlg2" hidden="1">TRUE</definedName>
    <definedName name="HTML_OBDlg4" hidden="1">TRUE</definedName>
    <definedName name="HTML_OS" hidden="1">0</definedName>
    <definedName name="HTML_PathFile" hidden="1">"C:\WINDOWS\Profiles\mengle\My Documents\UP2000.htm"</definedName>
    <definedName name="HTML_Title" hidden="1">"UP2quote"</definedName>
    <definedName name="HTML1_1" hidden="1">"'[B-STRAN.XLS]Sheet 1'!$A$1:$F$176"</definedName>
    <definedName name="HTML1_10" hidden="1">""</definedName>
    <definedName name="HTML1_11" hidden="1">-4146</definedName>
    <definedName name="HTML1_12" hidden="1">"F:\WEB\CORPORAT\CFI\b-stran.htm"</definedName>
    <definedName name="HTML1_2" hidden="1">1</definedName>
    <definedName name="HTML1_3" hidden="1">"B-S Accounts Translation"</definedName>
    <definedName name="HTML1_4" hidden="1">"B-S Accounts Translation"</definedName>
    <definedName name="HTML1_5" hidden="1">""</definedName>
    <definedName name="HTML1_6" hidden="1">1</definedName>
    <definedName name="HTML1_7" hidden="1">1</definedName>
    <definedName name="HTML1_8" hidden="1">"10/28/97"</definedName>
    <definedName name="HTML1_9" hidden="1">""</definedName>
    <definedName name="HTML2_1" hidden="1">"'[B-STRAN.XLS]B-S Accounts Translation'!$A$1:$G$180"</definedName>
    <definedName name="HTML2_10" hidden="1">""</definedName>
    <definedName name="HTML2_11" hidden="1">1</definedName>
    <definedName name="HTML2_12" hidden="1">"F:\WEB\CORPORAT\CFI\1297\b-stran.htm"</definedName>
    <definedName name="HTML2_2" hidden="1">1</definedName>
    <definedName name="HTML2_3" hidden="1">"B/S Accounts Translation"</definedName>
    <definedName name="HTML2_4" hidden="1">"B/S Accounts Translation"</definedName>
    <definedName name="HTML2_5" hidden="1">""</definedName>
    <definedName name="HTML2_6" hidden="1">1</definedName>
    <definedName name="HTML2_7" hidden="1">1</definedName>
    <definedName name="HTML2_8" hidden="1">"12/18/97"</definedName>
    <definedName name="HTML2_9" hidden="1">""</definedName>
    <definedName name="HTMLCount" hidden="1">2</definedName>
    <definedName name="HuaWei">'[18]On-line FCT'!$9:$29</definedName>
    <definedName name="HUF" localSheetId="3">#REF!</definedName>
    <definedName name="HUF" localSheetId="2">#REF!</definedName>
    <definedName name="HUF">#REF!</definedName>
    <definedName name="HUFA" localSheetId="3">#REF!</definedName>
    <definedName name="HUFA" localSheetId="2">#REF!</definedName>
    <definedName name="HUFA">#REF!</definedName>
    <definedName name="hvgjuff" localSheetId="3" hidden="1">{"'T&amp;C'!$A$1:$B$35","'Utility Requiments-Footprint'!$A$1:$E$92","'UP2000 Conf'!$A$1:$F$311","'Quote Summary'!$B$1:$D$43","'Features-Config'!$A$1:$D$99","'quocvrpge'!$A$1:$J$42"}</definedName>
    <definedName name="hvgjuff" localSheetId="2" hidden="1">{"'T&amp;C'!$A$1:$B$35","'Utility Requiments-Footprint'!$A$1:$E$92","'UP2000 Conf'!$A$1:$F$311","'Quote Summary'!$B$1:$D$43","'Features-Config'!$A$1:$D$99","'quocvrpge'!$A$1:$J$42"}</definedName>
    <definedName name="hvgjuff" hidden="1">{"'T&amp;C'!$A$1:$B$35","'Utility Requiments-Footprint'!$A$1:$E$92","'UP2000 Conf'!$A$1:$F$311","'Quote Summary'!$B$1:$D$43","'Features-Config'!$A$1:$D$99","'quocvrpge'!$A$1:$J$42"}</definedName>
    <definedName name="HWFWT">'[18]On-line FCT'!$53:$73</definedName>
    <definedName name="i" localSheetId="3">#REF!</definedName>
    <definedName name="i" localSheetId="2">#REF!</definedName>
    <definedName name="i">#REF!</definedName>
    <definedName name="I_DoneDate" localSheetId="3">#REF!</definedName>
    <definedName name="I_DoneDate" localSheetId="2">#REF!</definedName>
    <definedName name="I_DoneDate">#REF!</definedName>
    <definedName name="ICORECV">[14]DataYTD!$B$87</definedName>
    <definedName name="ICT" localSheetId="3">'LQ 500055'!$E$289</definedName>
    <definedName name="ICT" localSheetId="2">'LQ 500088 + SA'!$E$289</definedName>
    <definedName name="ICT">#REF!</definedName>
    <definedName name="ict_debugTime" localSheetId="3">#REF!</definedName>
    <definedName name="ict_debugTime" localSheetId="2">#REF!</definedName>
    <definedName name="ict_debugTime">#REF!</definedName>
    <definedName name="ict_reworkTime" localSheetId="3">#REF!</definedName>
    <definedName name="ict_reworkTime" localSheetId="2">#REF!</definedName>
    <definedName name="ict_reworkTime">#REF!</definedName>
    <definedName name="ict_reworkYield" localSheetId="3">#REF!</definedName>
    <definedName name="ict_reworkYield" localSheetId="2">#REF!</definedName>
    <definedName name="ict_reworkYield">#REF!</definedName>
    <definedName name="ict_testTime" localSheetId="3">#REF!</definedName>
    <definedName name="ict_testTime" localSheetId="2">#REF!</definedName>
    <definedName name="ict_testTime">#REF!</definedName>
    <definedName name="ICTDBg" localSheetId="3">'LQ 500055'!$E$295</definedName>
    <definedName name="ICTDBg" localSheetId="2">'LQ 500088 + SA'!$E$295</definedName>
    <definedName name="ICTDBg">[24]LQ25!$E$295</definedName>
    <definedName name="ictYield" localSheetId="3">#REF!</definedName>
    <definedName name="ictYield" localSheetId="2">#REF!</definedName>
    <definedName name="ictYield">#REF!</definedName>
    <definedName name="IEP" localSheetId="3">#REF!</definedName>
    <definedName name="IEP" localSheetId="2">#REF!</definedName>
    <definedName name="IEP">#REF!</definedName>
    <definedName name="IEPA" localSheetId="3">#REF!</definedName>
    <definedName name="IEPA" localSheetId="2">#REF!</definedName>
    <definedName name="IEPA">#REF!</definedName>
    <definedName name="IMU_100TOT">[22]BOM!$E$33</definedName>
    <definedName name="IMU_10KTOT">[23]LX_PCB_BOM_OLD!$I$33</definedName>
    <definedName name="IMU_1KTOT">[22]BOM!$G$33</definedName>
    <definedName name="Inb" localSheetId="3">[1]CONSOPL!#REF!</definedName>
    <definedName name="Inb" localSheetId="2">[1]CONSOPL!#REF!</definedName>
    <definedName name="Inb">[1]CONSOPL!#REF!</definedName>
    <definedName name="INDEX">[37]INDEX!$B$42</definedName>
    <definedName name="indirectlabor" localSheetId="3">#REF!</definedName>
    <definedName name="indirectlabor" localSheetId="2">#REF!</definedName>
    <definedName name="indirectlabor">#REF!</definedName>
    <definedName name="Insert.Marker" localSheetId="3">#REF!</definedName>
    <definedName name="Insert.Marker" localSheetId="2">#REF!</definedName>
    <definedName name="Insert.Marker">#REF!</definedName>
    <definedName name="INTANG" localSheetId="3">#REF!</definedName>
    <definedName name="INTANG" localSheetId="2">#REF!</definedName>
    <definedName name="INTANG">#REF!</definedName>
    <definedName name="INTHOME">'[28]Sheet 6'!$A$1</definedName>
    <definedName name="INTRACOM">'[28]Sheet 6'!$A$5:$L$80</definedName>
    <definedName name="Inv" localSheetId="3">#REF!</definedName>
    <definedName name="Inv" localSheetId="2">#REF!</definedName>
    <definedName name="Inv">#REF!</definedName>
    <definedName name="Inv_W" localSheetId="3">#REF!</definedName>
    <definedName name="Inv_W" localSheetId="2">#REF!</definedName>
    <definedName name="Inv_W">#REF!</definedName>
    <definedName name="Inv_Wking_Capital" localSheetId="3">#REF!</definedName>
    <definedName name="Inv_Wking_Capital" localSheetId="2">#REF!</definedName>
    <definedName name="Inv_Wking_Capital">#REF!</definedName>
    <definedName name="INVENT">[14]DataYTD!$B$99</definedName>
    <definedName name="inventoryturns" localSheetId="3">#REF!</definedName>
    <definedName name="inventoryturns" localSheetId="2">#REF!</definedName>
    <definedName name="inventoryturns">#REF!</definedName>
    <definedName name="invoiceinfo">'[12]#REF'!$A$1</definedName>
    <definedName name="ITL" localSheetId="3">#REF!</definedName>
    <definedName name="ITL" localSheetId="2">#REF!</definedName>
    <definedName name="ITL">#REF!</definedName>
    <definedName name="ITLA" localSheetId="3">#REF!</definedName>
    <definedName name="ITLA" localSheetId="2">#REF!</definedName>
    <definedName name="ITLA">#REF!</definedName>
    <definedName name="J" localSheetId="3">#REF!</definedName>
    <definedName name="J" localSheetId="2">#REF!</definedName>
    <definedName name="J">#REF!</definedName>
    <definedName name="J_DoneDate" localSheetId="3">#REF!</definedName>
    <definedName name="J_DoneDate" localSheetId="2">#REF!</definedName>
    <definedName name="J_DoneDate">#REF!</definedName>
    <definedName name="jeuatp" localSheetId="3">#REF!</definedName>
    <definedName name="jeuatp" localSheetId="2">#REF!</definedName>
    <definedName name="jeuatp">#REF!</definedName>
    <definedName name="jeufgi" localSheetId="3">#REF!</definedName>
    <definedName name="jeufgi" localSheetId="2">#REF!</definedName>
    <definedName name="jeufgi">#REF!</definedName>
    <definedName name="jh" localSheetId="3">#REF!</definedName>
    <definedName name="jh" localSheetId="2">#REF!</definedName>
    <definedName name="jh">#REF!</definedName>
    <definedName name="JPY">[21]Quote!$P$8</definedName>
    <definedName name="JPYA" localSheetId="3">#REF!</definedName>
    <definedName name="JPYA" localSheetId="2">#REF!</definedName>
    <definedName name="JPYA">#REF!</definedName>
    <definedName name="Juan" localSheetId="3">#REF!</definedName>
    <definedName name="Juan" localSheetId="2">#REF!</definedName>
    <definedName name="Juan">#REF!</definedName>
    <definedName name="K" localSheetId="3">#REF!</definedName>
    <definedName name="K" localSheetId="2">#REF!</definedName>
    <definedName name="K">#REF!</definedName>
    <definedName name="K_DoneDate" localSheetId="3">#REF!</definedName>
    <definedName name="K_DoneDate" localSheetId="2">#REF!</definedName>
    <definedName name="K_DoneDate">#REF!</definedName>
    <definedName name="KB_Toys" localSheetId="3">#REF!</definedName>
    <definedName name="KB_Toys" localSheetId="2">#REF!</definedName>
    <definedName name="KB_Toys">#REF!</definedName>
    <definedName name="key">'[38]8-09-02'!$55:$104</definedName>
    <definedName name="KITTING" localSheetId="3">'LQ 500055'!$E$37</definedName>
    <definedName name="KITTING" localSheetId="2">'LQ 500088 + SA'!$E$37</definedName>
    <definedName name="KITTING">[24]LQ25!$E$37</definedName>
    <definedName name="Kitting1">#REF!</definedName>
    <definedName name="kl" localSheetId="3" hidden="1">{"Annual",#N/A,FALSE,"Sales &amp; Market";"Quarterly",#N/A,FALSE,"Sales &amp; Market"}</definedName>
    <definedName name="kl" localSheetId="2" hidden="1">{"Annual",#N/A,FALSE,"Sales &amp; Market";"Quarterly",#N/A,FALSE,"Sales &amp; Market"}</definedName>
    <definedName name="kl" hidden="1">{"Annual",#N/A,FALSE,"Sales &amp; Market";"Quarterly",#N/A,FALSE,"Sales &amp; Market"}</definedName>
    <definedName name="Kmart" localSheetId="3">#REF!</definedName>
    <definedName name="Kmart" localSheetId="2">#REF!</definedName>
    <definedName name="Kmart">#REF!</definedName>
    <definedName name="KMwf" localSheetId="3">#REF!</definedName>
    <definedName name="KMwf" localSheetId="2">#REF!</definedName>
    <definedName name="KMwf">#REF!</definedName>
    <definedName name="KS" localSheetId="3">#REF!</definedName>
    <definedName name="KS" localSheetId="2">#REF!</definedName>
    <definedName name="KS">#REF!</definedName>
    <definedName name="kunshan" localSheetId="3">#REF!</definedName>
    <definedName name="kunshan" localSheetId="2">#REF!</definedName>
    <definedName name="kunshan">#REF!</definedName>
    <definedName name="KWC">'[18]On-line FCT'!$106:$141</definedName>
    <definedName name="LABCOST" localSheetId="3">#REF!</definedName>
    <definedName name="LABCOST" localSheetId="2">#REF!</definedName>
    <definedName name="LABCOST" localSheetId="0">#REF!</definedName>
    <definedName name="LABCOST">#REF!</definedName>
    <definedName name="LABQUO" localSheetId="3">#REF!</definedName>
    <definedName name="LABQUO" localSheetId="2">#REF!</definedName>
    <definedName name="LABQUO" localSheetId="0">#REF!</definedName>
    <definedName name="LABQUO">#REF!</definedName>
    <definedName name="LABSELL" localSheetId="3">#REF!</definedName>
    <definedName name="LABSELL" localSheetId="2">#REF!</definedName>
    <definedName name="LABSELL" localSheetId="0">#REF!</definedName>
    <definedName name="LABSELL">#REF!</definedName>
    <definedName name="Last.Data.Row">98</definedName>
    <definedName name="LastCellRaw" localSheetId="3">[32]Flatfile!#REF!</definedName>
    <definedName name="LastCellRaw" localSheetId="2">[32]Flatfile!#REF!</definedName>
    <definedName name="LastCellRaw">[32]Flatfile!#REF!</definedName>
    <definedName name="LastRealCell" localSheetId="3">#REF!</definedName>
    <definedName name="LastRealCell" localSheetId="2">#REF!</definedName>
    <definedName name="LastRealCell">#REF!</definedName>
    <definedName name="LeadFree" localSheetId="3">#REF!</definedName>
    <definedName name="LeadFree" localSheetId="2">#REF!</definedName>
    <definedName name="LeadFree">#REF!</definedName>
    <definedName name="Level_List">#REF!</definedName>
    <definedName name="lioh" localSheetId="3">#REF!</definedName>
    <definedName name="lioh" localSheetId="2">#REF!</definedName>
    <definedName name="lioh">#REF!</definedName>
    <definedName name="LL" localSheetId="3">[39]非機種!#REF!</definedName>
    <definedName name="LL" localSheetId="2">[39]非機種!#REF!</definedName>
    <definedName name="LL">[39]非機種!#REF!</definedName>
    <definedName name="lo" localSheetId="3" hidden="1">{#N/A,#N/A,FALSE,"Sales"}</definedName>
    <definedName name="lo" localSheetId="2" hidden="1">{#N/A,#N/A,FALSE,"Sales"}</definedName>
    <definedName name="lo" hidden="1">{#N/A,#N/A,FALSE,"Sales"}</definedName>
    <definedName name="loh" localSheetId="3">#REF!</definedName>
    <definedName name="loh" localSheetId="2">#REF!</definedName>
    <definedName name="loh">#REF!</definedName>
    <definedName name="Lookup" localSheetId="3">#REF!</definedName>
    <definedName name="Lookup" localSheetId="2">#REF!</definedName>
    <definedName name="Lookup">#REF!</definedName>
    <definedName name="LookupRange" localSheetId="3">'[40]Summarized P&amp;L'!#REF!</definedName>
    <definedName name="LookupRange" localSheetId="2">'[40]Summarized P&amp;L'!#REF!</definedName>
    <definedName name="LookupRange">'[40]Summarized P&amp;L'!#REF!</definedName>
    <definedName name="LookupRange2" localSheetId="3">'[40]Summarized P&amp;L'!#REF!</definedName>
    <definedName name="LookupRange2" localSheetId="2">'[40]Summarized P&amp;L'!#REF!</definedName>
    <definedName name="LookupRange2">'[40]Summarized P&amp;L'!#REF!</definedName>
    <definedName name="LookupRange3" localSheetId="3">'[40]Summarized P&amp;L'!#REF!</definedName>
    <definedName name="LookupRange3" localSheetId="2">'[40]Summarized P&amp;L'!#REF!</definedName>
    <definedName name="LookupRange3">'[40]Summarized P&amp;L'!#REF!</definedName>
    <definedName name="LORA_100TOT">[22]BOM!$E$7</definedName>
    <definedName name="LORA_10KTOT">[23]LX_PCB_BOM_OLD!$I$7</definedName>
    <definedName name="LORA_1KTOT">[22]BOM!$G$7</definedName>
    <definedName name="LTRECV">[14]DataYTD!$B$192</definedName>
    <definedName name="m" localSheetId="3">{#N/A,#N/A,FALSE,"Sales"}</definedName>
    <definedName name="m" localSheetId="2">{#N/A,#N/A,FALSE,"Sales"}</definedName>
    <definedName name="m">{#N/A,#N/A,FALSE,"Sales"}</definedName>
    <definedName name="M_DoneDate" localSheetId="3">#REF!</definedName>
    <definedName name="M_DoneDate" localSheetId="2">#REF!</definedName>
    <definedName name="M_DoneDate">#REF!</definedName>
    <definedName name="MAG_100TOT">[22]BOM!$E$74</definedName>
    <definedName name="MAG_10KTOT">[23]LX_PCB_BOM_OLD!$I$74</definedName>
    <definedName name="MAG_1KTOT">[22]BOM!$G$74</definedName>
    <definedName name="MALZEME" localSheetId="3">#REF!</definedName>
    <definedName name="MALZEME" localSheetId="2">#REF!</definedName>
    <definedName name="MALZEME">#REF!</definedName>
    <definedName name="man" localSheetId="3" hidden="1">{#N/A,#N/A,FALSE,"Sales"}</definedName>
    <definedName name="man" localSheetId="2" hidden="1">{#N/A,#N/A,FALSE,"Sales"}</definedName>
    <definedName name="man" hidden="1">{#N/A,#N/A,FALSE,"Sales"}</definedName>
    <definedName name="manualassy_noParts">[2]ManualAssyandWaveSolder!$J$128</definedName>
    <definedName name="MAT" localSheetId="3">#REF!</definedName>
    <definedName name="MAT" localSheetId="2">#REF!</definedName>
    <definedName name="MAT" localSheetId="0">#REF!</definedName>
    <definedName name="MAT">#REF!</definedName>
    <definedName name="matl_1000" localSheetId="3">#REF!</definedName>
    <definedName name="matl_1000" localSheetId="2">#REF!</definedName>
    <definedName name="matl_1000">#REF!</definedName>
    <definedName name="matl_1500" localSheetId="3">#REF!</definedName>
    <definedName name="matl_1500" localSheetId="2">#REF!</definedName>
    <definedName name="matl_1500">#REF!</definedName>
    <definedName name="matl_250" localSheetId="3">#REF!</definedName>
    <definedName name="matl_250" localSheetId="2">#REF!</definedName>
    <definedName name="matl_250">#REF!</definedName>
    <definedName name="matl_500" localSheetId="3">#REF!</definedName>
    <definedName name="matl_500" localSheetId="2">#REF!</definedName>
    <definedName name="matl_500">#REF!</definedName>
    <definedName name="matlbur2" localSheetId="3">'[11]Matl Burden'!#REF!</definedName>
    <definedName name="matlbur2" localSheetId="2">'[11]Matl Burden'!#REF!</definedName>
    <definedName name="matlbur2">'[11]Matl Burden'!#REF!</definedName>
    <definedName name="matlbur3" localSheetId="3">'[11]Matl Burden'!#REF!</definedName>
    <definedName name="matlbur3" localSheetId="2">'[11]Matl Burden'!#REF!</definedName>
    <definedName name="matlbur3">'[11]Matl Burden'!#REF!</definedName>
    <definedName name="MATSELL" localSheetId="3">#REF!</definedName>
    <definedName name="MATSELL" localSheetId="2">#REF!</definedName>
    <definedName name="MATSELL" localSheetId="0">#REF!</definedName>
    <definedName name="MATSELL">#REF!</definedName>
    <definedName name="MATSTD" localSheetId="3">#REF!</definedName>
    <definedName name="MATSTD" localSheetId="2">#REF!</definedName>
    <definedName name="MATSTD" localSheetId="0">#REF!</definedName>
    <definedName name="MATSTD">#REF!</definedName>
    <definedName name="MCU_100TOT">[22]BOM!$E$13</definedName>
    <definedName name="MCU_10KTOT">[23]LX_PCB_BOM_OLD!$I$13</definedName>
    <definedName name="MCU_1KTOT">[22]BOM!$G$13</definedName>
    <definedName name="MechAssy" localSheetId="3">'LQ 500055'!$E$346</definedName>
    <definedName name="MechAssy" localSheetId="2">'LQ 500088 + SA'!$E$346</definedName>
    <definedName name="MechAssy">[24]LQ25!$E$346</definedName>
    <definedName name="Meijer" localSheetId="3">#REF!</definedName>
    <definedName name="Meijer" localSheetId="2">#REF!</definedName>
    <definedName name="Meijer">#REF!</definedName>
    <definedName name="menu">'[12]Cover sheet'!$A$1</definedName>
    <definedName name="MENUHOME">[28]MENU!$A$1</definedName>
    <definedName name="MER">'[28]Motorola - GI'!$A$5:$L$81</definedName>
    <definedName name="MERHOME">'[28]Motorola - GI'!$A$1</definedName>
    <definedName name="METCAL">'[28]Motorola - Zenith'!$A$5:$L$81</definedName>
    <definedName name="METHOME">'[28]Motorola - Zenith'!$A$1</definedName>
    <definedName name="Microcell" localSheetId="3">'[18]On-line FCT'!#REF!</definedName>
    <definedName name="Microcell" localSheetId="2">'[18]On-line FCT'!#REF!</definedName>
    <definedName name="Microcell">'[18]On-line FCT'!#REF!</definedName>
    <definedName name="MIM">[41]Notes!$D$11</definedName>
    <definedName name="MiscMod" localSheetId="3">'LQ 500055'!$E$268</definedName>
    <definedName name="MiscMod" localSheetId="2">'LQ 500088 + SA'!$E$268</definedName>
    <definedName name="MiscMod">[24]LQ25!$E$268</definedName>
    <definedName name="modules" localSheetId="3">#REF!</definedName>
    <definedName name="modules" localSheetId="2">#REF!</definedName>
    <definedName name="modules">#REF!</definedName>
    <definedName name="MonthEnded">[42]List!$A$5:$A$16</definedName>
    <definedName name="MRP" localSheetId="3">#REF!</definedName>
    <definedName name="MRP" localSheetId="2">#REF!</definedName>
    <definedName name="MRP">#REF!</definedName>
    <definedName name="Musicland" localSheetId="3">#REF!</definedName>
    <definedName name="Musicland" localSheetId="2">#REF!</definedName>
    <definedName name="Musicland">#REF!</definedName>
    <definedName name="MYR">[21]Quote!$P$9</definedName>
    <definedName name="MYRA" localSheetId="3">#REF!</definedName>
    <definedName name="MYRA" localSheetId="2">#REF!</definedName>
    <definedName name="MYRA">#REF!</definedName>
    <definedName name="n" localSheetId="3" hidden="1">{#N/A,#N/A,FALSE,"Sales"}</definedName>
    <definedName name="n" localSheetId="2" hidden="1">{#N/A,#N/A,FALSE,"Sales"}</definedName>
    <definedName name="n" hidden="1">{#N/A,#N/A,FALSE,"Sales"}</definedName>
    <definedName name="na" localSheetId="3" hidden="1">{"Annual",#N/A,FALSE,"Sales &amp; Market";"Quarterly",#N/A,FALSE,"Sales &amp; Market"}</definedName>
    <definedName name="na" localSheetId="2" hidden="1">{"Annual",#N/A,FALSE,"Sales &amp; Market";"Quarterly",#N/A,FALSE,"Sales &amp; Market"}</definedName>
    <definedName name="na" hidden="1">{"Annual",#N/A,FALSE,"Sales &amp; Market";"Quarterly",#N/A,FALSE,"Sales &amp; Market"}</definedName>
    <definedName name="Nb" localSheetId="3">#REF!</definedName>
    <definedName name="Nb" localSheetId="2">#REF!</definedName>
    <definedName name="Nb">#REF!</definedName>
    <definedName name="NB_" localSheetId="3">#REF!</definedName>
    <definedName name="NB_" localSheetId="2">#REF!</definedName>
    <definedName name="NB_">#REF!</definedName>
    <definedName name="NB_AP" localSheetId="3">#REF!</definedName>
    <definedName name="NB_AP" localSheetId="2">#REF!</definedName>
    <definedName name="NB_AP">#REF!</definedName>
    <definedName name="NB_D" localSheetId="3">#REF!</definedName>
    <definedName name="NB_D" localSheetId="2">#REF!</definedName>
    <definedName name="NB_D">#REF!</definedName>
    <definedName name="NB_DSO" localSheetId="3">#REF!</definedName>
    <definedName name="NB_DSO" localSheetId="2">#REF!</definedName>
    <definedName name="NB_DSO">#REF!</definedName>
    <definedName name="NB_T" localSheetId="3">#REF!</definedName>
    <definedName name="NB_T" localSheetId="2">#REF!</definedName>
    <definedName name="NB_T">#REF!</definedName>
    <definedName name="NB_Turns" localSheetId="3">#REF!</definedName>
    <definedName name="NB_Turns" localSheetId="2">#REF!</definedName>
    <definedName name="NB_Turns">#REF!</definedName>
    <definedName name="NBo" localSheetId="3">#REF!</definedName>
    <definedName name="NBo" localSheetId="2">#REF!</definedName>
    <definedName name="NBo">#REF!</definedName>
    <definedName name="New" localSheetId="3">#REF!</definedName>
    <definedName name="New" localSheetId="2">#REF!</definedName>
    <definedName name="New">#REF!</definedName>
    <definedName name="New_MBR_start" localSheetId="3">#REF!</definedName>
    <definedName name="New_MBR_start" localSheetId="2">#REF!</definedName>
    <definedName name="New_MBR_start">#REF!</definedName>
    <definedName name="newcomp" localSheetId="3">[16]review!#REF!</definedName>
    <definedName name="newcomp" localSheetId="2">[16]review!#REF!</definedName>
    <definedName name="newcomp">[16]review!#REF!</definedName>
    <definedName name="NewDataKeyRange" localSheetId="3">#REF!</definedName>
    <definedName name="NewDataKeyRange" localSheetId="2">#REF!</definedName>
    <definedName name="NewDataKeyRange">#REF!</definedName>
    <definedName name="newpandl2">'[12]#REF'!$A$1</definedName>
    <definedName name="newpandl4">'[12]#REF'!$A$1</definedName>
    <definedName name="NF.Down">INDIRECT(ADDRESS(ROW()-([43]Sales!$B2+2),COLUMN()+1))</definedName>
    <definedName name="NF.Downrate" localSheetId="3">INDIRECT(ADDRESS(ROW()-(#REF!+2),COLUMN()+1))</definedName>
    <definedName name="NF.Downrate" localSheetId="2">INDIRECT(ADDRESS(ROW()-(#REF!+2),COLUMN()+1))</definedName>
    <definedName name="NF.Downrate">INDIRECT(ADDRESS(ROW()-(#REF!+2),COLUMN()+1))</definedName>
    <definedName name="NF.Total12">SUM('[44]MOH-April'!XES1:XFD1)</definedName>
    <definedName name="NLG" localSheetId="3">#REF!</definedName>
    <definedName name="NLG" localSheetId="2">#REF!</definedName>
    <definedName name="NLG">#REF!</definedName>
    <definedName name="NLGA" localSheetId="3">#REF!</definedName>
    <definedName name="NLGA" localSheetId="2">#REF!</definedName>
    <definedName name="NLGA">#REF!</definedName>
    <definedName name="no_boards_perPanel">[45]QuoteSummary!$J$14</definedName>
    <definedName name="no_smt_glueDots" localSheetId="3">[2]BtmsideSMTComp.Count!#REF!</definedName>
    <definedName name="no_smt_glueDots" localSheetId="2">[2]BtmsideSMTComp.Count!#REF!</definedName>
    <definedName name="no_smt_glueDots">[2]BtmsideSMTComp.Count!#REF!</definedName>
    <definedName name="NOMAI">'[28]Philips - WebTV'!$A$5:$L$82</definedName>
    <definedName name="NOMHOME">'[28]Philips - WebTV'!$A$1</definedName>
    <definedName name="NTPAY">[14]DataYTD!$B$226</definedName>
    <definedName name="NTPAYLT" localSheetId="3">#REF!</definedName>
    <definedName name="NTPAYLT" localSheetId="2">#REF!</definedName>
    <definedName name="NTPAYLT">#REF!</definedName>
    <definedName name="NTRCVCURR">[14]DataYTD!$B$68</definedName>
    <definedName name="NullSpend" localSheetId="3">'[46]SMAD Dashboard'!#REF!</definedName>
    <definedName name="NullSpend" localSheetId="2">'[46]SMAD Dashboard'!#REF!</definedName>
    <definedName name="NullSpend">'[46]SMAD Dashboard'!#REF!</definedName>
    <definedName name="Nvidia" localSheetId="3">'[18]On-line FCT'!#REF!</definedName>
    <definedName name="Nvidia" localSheetId="2">'[18]On-line FCT'!#REF!</definedName>
    <definedName name="Nvidia">'[18]On-line FCT'!#REF!</definedName>
    <definedName name="NVIDIA126">[19]Speedracer!$5:$16</definedName>
    <definedName name="NVIDIA128DELL">[19]Speedracer!$17:$56</definedName>
    <definedName name="NVIDIA128FSC">[19]Speedracer!$136:$142</definedName>
    <definedName name="NVIDIA128HP">[19]Speedracer!$57:$106</definedName>
    <definedName name="NVIDIA128IBM">[19]Speedracer!$107:$135</definedName>
    <definedName name="NVIDIA128PNY">[19]Speedracer!$143:$146</definedName>
    <definedName name="NVIDIAspeedracer">[19]Speedracer!$147:$154</definedName>
    <definedName name="o0o0oi00p0" localSheetId="3" hidden="1">{"'T&amp;C'!$A$1:$B$35","'Utility Requiments-Footprint'!$A$1:$E$92","'UP2000 Conf'!$A$1:$F$311","'Quote Summary'!$B$1:$D$43","'Features-Config'!$A$1:$D$99","'quocvrpge'!$A$1:$J$42"}</definedName>
    <definedName name="o0o0oi00p0" localSheetId="2" hidden="1">{"'T&amp;C'!$A$1:$B$35","'Utility Requiments-Footprint'!$A$1:$E$92","'UP2000 Conf'!$A$1:$F$311","'Quote Summary'!$B$1:$D$43","'Features-Config'!$A$1:$D$99","'quocvrpge'!$A$1:$J$42"}</definedName>
    <definedName name="o0o0oi00p0" hidden="1">{"'T&amp;C'!$A$1:$B$35","'Utility Requiments-Footprint'!$A$1:$E$92","'UP2000 Conf'!$A$1:$F$311","'Quote Summary'!$B$1:$D$43","'Features-Config'!$A$1:$D$99","'quocvrpge'!$A$1:$J$42"}</definedName>
    <definedName name="ODD_SHAPE_PCB" localSheetId="3">#REF!</definedName>
    <definedName name="ODD_SHAPE_PCB" localSheetId="2">#REF!</definedName>
    <definedName name="ODD_SHAPE_PCB">#REF!</definedName>
    <definedName name="ODM" localSheetId="3">'[18]On-line FCT'!#REF!</definedName>
    <definedName name="ODM" localSheetId="2">'[18]On-line FCT'!#REF!</definedName>
    <definedName name="ODM">'[18]On-line FCT'!#REF!</definedName>
    <definedName name="offline_noParts">[4]Offline!$J$49</definedName>
    <definedName name="ok" localSheetId="3" hidden="1">{"Annual",#N/A,FALSE,"Sales &amp; Market";"Quarterly",#N/A,FALSE,"Sales &amp; Market"}</definedName>
    <definedName name="ok" localSheetId="2" hidden="1">{"Annual",#N/A,FALSE,"Sales &amp; Market";"Quarterly",#N/A,FALSE,"Sales &amp; Market"}</definedName>
    <definedName name="ok" hidden="1">{"Annual",#N/A,FALSE,"Sales &amp; Market";"Quarterly",#N/A,FALSE,"Sales &amp; Market"}</definedName>
    <definedName name="Operational.Hours.Input.Range" localSheetId="3">#REF!</definedName>
    <definedName name="Operational.Hours.Input.Range" localSheetId="2">#REF!</definedName>
    <definedName name="Operational.Hours.Input.Range">#REF!</definedName>
    <definedName name="OPEXRetRange" localSheetId="3">#REF!</definedName>
    <definedName name="OPEXRetRange" localSheetId="2">#REF!</definedName>
    <definedName name="OPEXRetRange">#REF!</definedName>
    <definedName name="OPTexponents">"0 3 6"</definedName>
    <definedName name="OPTvec">"1 1 1 3 0 0 0 0 0 0 0 8 0 1 0 30 1 1 0 0 1 0 1 0 1 0 0 0 0 0 1 0 100 300 0 0 0 0 13.78125 0 0 0 0"</definedName>
    <definedName name="OTHACCR" localSheetId="3">#REF!</definedName>
    <definedName name="OTHACCR" localSheetId="2">#REF!</definedName>
    <definedName name="OTHACCR">#REF!</definedName>
    <definedName name="OTHPAY" localSheetId="3">#REF!</definedName>
    <definedName name="OTHPAY" localSheetId="2">#REF!</definedName>
    <definedName name="OTHPAY">#REF!</definedName>
    <definedName name="OTHRECBL">[14]DataYTD!$B$66</definedName>
    <definedName name="out_of_box_auditTime">[4]Packing!$K$60</definedName>
    <definedName name="overhead" localSheetId="3">#REF!</definedName>
    <definedName name="overhead" localSheetId="2">#REF!</definedName>
    <definedName name="overhead">#REF!</definedName>
    <definedName name="overheads" localSheetId="3">#REF!</definedName>
    <definedName name="overheads" localSheetId="2">#REF!</definedName>
    <definedName name="overheads">#REF!</definedName>
    <definedName name="overheadspcba1">'[12]#REF'!$A$1</definedName>
    <definedName name="OverrideRange" localSheetId="3">#REF!</definedName>
    <definedName name="OverrideRange" localSheetId="2">#REF!</definedName>
    <definedName name="OverrideRange">#REF!</definedName>
    <definedName name="P" localSheetId="3">#REF!</definedName>
    <definedName name="P" localSheetId="2">#REF!</definedName>
    <definedName name="P">#REF!</definedName>
    <definedName name="P_DoneDate" localSheetId="3">#REF!</definedName>
    <definedName name="P_DoneDate" localSheetId="2">#REF!</definedName>
    <definedName name="P_DoneDate">#REF!</definedName>
    <definedName name="Pack" localSheetId="3">'LQ 500055'!$E$380</definedName>
    <definedName name="Pack" localSheetId="2">'LQ 500088 + SA'!$E$380</definedName>
    <definedName name="Pack">#REF!</definedName>
    <definedName name="pack_noParts">[4]Packing!$H$55</definedName>
    <definedName name="Page29" localSheetId="3">#REF!</definedName>
    <definedName name="Page29" localSheetId="2">#REF!</definedName>
    <definedName name="Page29">#REF!</definedName>
    <definedName name="PageDimensionRange" localSheetId="3">#REF!</definedName>
    <definedName name="PageDimensionRange" localSheetId="2">#REF!</definedName>
    <definedName name="PageDimensionRange">#REF!</definedName>
    <definedName name="pandl">'[12]#REF'!$A$1</definedName>
    <definedName name="pandl2" localSheetId="3">'[47]P&amp;L wCorpAlloc'!#REF!</definedName>
    <definedName name="pandl2" localSheetId="2">'[47]P&amp;L wCorpAlloc'!#REF!</definedName>
    <definedName name="pandl2">'[47]P&amp;L wCorpAlloc'!#REF!</definedName>
    <definedName name="pandl478">'[12]#REF'!$A$1</definedName>
    <definedName name="pandlsystems" localSheetId="3">#REF!</definedName>
    <definedName name="pandlsystems" localSheetId="2">#REF!</definedName>
    <definedName name="pandlsystems">#REF!</definedName>
    <definedName name="Para" localSheetId="3">#REF!</definedName>
    <definedName name="Para" localSheetId="2">#REF!</definedName>
    <definedName name="Para">#REF!</definedName>
    <definedName name="PARAMETERS" localSheetId="3">#REF!</definedName>
    <definedName name="PARAMETERS" localSheetId="2">#REF!</definedName>
    <definedName name="PARAMETERS">#REF!</definedName>
    <definedName name="partsAxial">[4]AI!$F$14</definedName>
    <definedName name="partsDIP">[4]AI!$F$66</definedName>
    <definedName name="partsRadial">[4]AI!$F$119</definedName>
    <definedName name="PBIT_a" localSheetId="3">#REF!</definedName>
    <definedName name="PBIT_a" localSheetId="2">#REF!</definedName>
    <definedName name="PBIT_a">#REF!</definedName>
    <definedName name="PBIT_aft_tax" localSheetId="3">#REF!</definedName>
    <definedName name="PBIT_aft_tax" localSheetId="2">#REF!</definedName>
    <definedName name="PBIT_aft_tax">#REF!</definedName>
    <definedName name="PC" localSheetId="3">'[5]Tester Costs'!#REF!</definedName>
    <definedName name="PC" localSheetId="2">'[5]Tester Costs'!#REF!</definedName>
    <definedName name="PC">'[5]Tester Costs'!#REF!</definedName>
    <definedName name="PCON_HP100">[23]LX_PCB_BOM_OLD!$E$93</definedName>
    <definedName name="PCON_HP10K">[23]LX_PCB_BOM_OLD!$I$93</definedName>
    <definedName name="PCON_HP1K">[23]LX_PCB_BOM_OLD!$G$93</definedName>
    <definedName name="PCON_LP100">[23]LX_PCB_BOM_OLD!$E$89</definedName>
    <definedName name="PCON_LP10K">[23]LX_PCB_BOM_OLD!$I$89</definedName>
    <definedName name="PCON_LP1K">[23]LX_PCB_BOM_OLD!$G$89</definedName>
    <definedName name="PEN" localSheetId="3">#REF!</definedName>
    <definedName name="PEN" localSheetId="2">#REF!</definedName>
    <definedName name="PEN">#REF!</definedName>
    <definedName name="Pending" localSheetId="3">[26]!Table3[Pending]</definedName>
    <definedName name="Pending" localSheetId="2">[26]!Table3[Pending]</definedName>
    <definedName name="Pending">[27]!Table3[Pending]</definedName>
    <definedName name="PercentDrivers" localSheetId="3">#REF!</definedName>
    <definedName name="PercentDrivers" localSheetId="2">#REF!</definedName>
    <definedName name="PercentDrivers">#REF!</definedName>
    <definedName name="PercentFormula">IF(ISERROR('[48]P&amp;L'!A1048576/'[48]P&amp;L'!A$13),0,'[48]P&amp;L'!A1048576/'[48]P&amp;L'!A$13)</definedName>
    <definedName name="Period">3</definedName>
    <definedName name="PFit" localSheetId="3">'LQ 500055'!$E$229</definedName>
    <definedName name="PFit" localSheetId="2">'LQ 500088 + SA'!$E$229</definedName>
    <definedName name="PFit">[24]LQ25!$E$229</definedName>
    <definedName name="PFitSUp" localSheetId="3">'LQ 500055'!$D$225</definedName>
    <definedName name="PFitSUp" localSheetId="2">'LQ 500088 + SA'!$D$225</definedName>
    <definedName name="PFitSUp">[24]LQ25!$D$225</definedName>
    <definedName name="pft" localSheetId="3">#REF!</definedName>
    <definedName name="pft" localSheetId="2">#REF!</definedName>
    <definedName name="pft">#REF!</definedName>
    <definedName name="PHIHOME">[28]Palm!$A$1</definedName>
    <definedName name="PHILIPS">[28]Palm!$A$5:$O$92</definedName>
    <definedName name="PIC">[14]DataYTD!$B$417</definedName>
    <definedName name="Plant" localSheetId="3">#REF!</definedName>
    <definedName name="Plant" localSheetId="2">#REF!</definedName>
    <definedName name="Plant">#REF!</definedName>
    <definedName name="Plant?">'[49]PAW template'!$C$66:$C$70</definedName>
    <definedName name="Plante" localSheetId="3">#REF!</definedName>
    <definedName name="Plante" localSheetId="2">#REF!</definedName>
    <definedName name="Plante">#REF!</definedName>
    <definedName name="Plants" localSheetId="3">[50]PAW!$D$114:$D$117</definedName>
    <definedName name="Plants" localSheetId="2">[50]PAW!$D$114:$D$117</definedName>
    <definedName name="Plants">[51]PAW!$D$114:$D$117</definedName>
    <definedName name="plnCap" localSheetId="3">#REF!</definedName>
    <definedName name="plnCap" localSheetId="2">#REF!</definedName>
    <definedName name="plnCap">#REF!</definedName>
    <definedName name="plnEVA" localSheetId="3">#REF!</definedName>
    <definedName name="plnEVA" localSheetId="2">#REF!</definedName>
    <definedName name="plnEVA">#REF!</definedName>
    <definedName name="plnOP" localSheetId="3">#REF!</definedName>
    <definedName name="plnOP" localSheetId="2">#REF!</definedName>
    <definedName name="plnOP">#REF!</definedName>
    <definedName name="plnOth" localSheetId="3">#REF!</definedName>
    <definedName name="plnOth" localSheetId="2">#REF!</definedName>
    <definedName name="plnOth">#REF!</definedName>
    <definedName name="plnRev" localSheetId="3">#REF!</definedName>
    <definedName name="plnRev" localSheetId="2">#REF!</definedName>
    <definedName name="plnRev">#REF!</definedName>
    <definedName name="Populated" localSheetId="3">#REF!</definedName>
    <definedName name="Populated" localSheetId="2">#REF!</definedName>
    <definedName name="Populated">#REF!</definedName>
    <definedName name="postwave_inspectionTime">[2]ManualAssyandWaveSolder!$O$174</definedName>
    <definedName name="postwave_touchupTime">[2]ManualAssyandWaveSolder!$O$181</definedName>
    <definedName name="PPDS">[14]DataYTD!$B$109</definedName>
    <definedName name="PPP" localSheetId="3">#REF!</definedName>
    <definedName name="PPP" localSheetId="2">#REF!</definedName>
    <definedName name="PPP">#REF!</definedName>
    <definedName name="PREP" localSheetId="3">'LQ 500055'!$E$60</definedName>
    <definedName name="PREP" localSheetId="2">'LQ 500088 + SA'!$E$60</definedName>
    <definedName name="PREP">[24]LQ25!$E$60</definedName>
    <definedName name="prep_noParts">[4]Prep!$J$38</definedName>
    <definedName name="PREPSETUP" localSheetId="3">'LQ 500055'!$D$54</definedName>
    <definedName name="PREPSETUP" localSheetId="2">'LQ 500088 + SA'!$D$54</definedName>
    <definedName name="PREPSETUP">[24]LQ25!$D$54</definedName>
    <definedName name="PREPSPEC" localSheetId="3">'LQ 500055'!$E$61</definedName>
    <definedName name="PREPSPEC" localSheetId="2">'LQ 500088 + SA'!$E$61</definedName>
    <definedName name="PREPSPEC">[24]LQ25!$E$61</definedName>
    <definedName name="Presentation.Range" localSheetId="3">#REF!</definedName>
    <definedName name="Presentation.Range" localSheetId="2">#REF!</definedName>
    <definedName name="Presentation.Range">#REF!</definedName>
    <definedName name="Presentation.Range.1" localSheetId="3">#REF!</definedName>
    <definedName name="Presentation.Range.1" localSheetId="2">#REF!</definedName>
    <definedName name="Presentation.Range.1">#REF!</definedName>
    <definedName name="Presentation.Range.2" localSheetId="3">#REF!</definedName>
    <definedName name="Presentation.Range.2" localSheetId="2">#REF!</definedName>
    <definedName name="Presentation.Range.2">#REF!</definedName>
    <definedName name="print" localSheetId="3" hidden="1">{#N/A,#N/A,FALSE,"Financial";#N/A,#N/A,FALSE,"Balance Sheet";#N/A,#N/A,FALSE,"Income stmt";#N/A,#N/A,FALSE,"Ratio"}</definedName>
    <definedName name="print" localSheetId="2" hidden="1">{#N/A,#N/A,FALSE,"Financial";#N/A,#N/A,FALSE,"Balance Sheet";#N/A,#N/A,FALSE,"Income stmt";#N/A,#N/A,FALSE,"Ratio"}</definedName>
    <definedName name="print" hidden="1">{#N/A,#N/A,FALSE,"Financial";#N/A,#N/A,FALSE,"Balance Sheet";#N/A,#N/A,FALSE,"Income stmt";#N/A,#N/A,FALSE,"Ratio"}</definedName>
    <definedName name="_xlnm.Print_Area" localSheetId="3">#REF!</definedName>
    <definedName name="_xlnm.Print_Area" localSheetId="2">#REF!</definedName>
    <definedName name="_xlnm.Print_Area" localSheetId="0">'QCW_D3M &amp; D3S'!$A$1:$S$47</definedName>
    <definedName name="_xlnm.Print_Area">#REF!</definedName>
    <definedName name="PRINT_AREA_MI" localSheetId="3">#REF!</definedName>
    <definedName name="PRINT_AREA_MI" localSheetId="2">#REF!</definedName>
    <definedName name="PRINT_AREA_MI">#REF!</definedName>
    <definedName name="_xlnm.Print_Titles" localSheetId="3">'LQ 500055'!$2:$2</definedName>
    <definedName name="_xlnm.Print_Titles" localSheetId="2">'LQ 500088 + SA'!$2:$2</definedName>
    <definedName name="_xlnm.Print_Titles">[52]BS!$A:$A,[52]BS!$1:$6</definedName>
    <definedName name="PRINT_TITLES_MI" localSheetId="3">#REF!</definedName>
    <definedName name="PRINT_TITLES_MI" localSheetId="2">#REF!</definedName>
    <definedName name="PRINT_TITLES_MI">#REF!</definedName>
    <definedName name="print1" localSheetId="3" hidden="1">{#N/A,#N/A,FALSE,"Financial";#N/A,#N/A,FALSE,"Balance Sheet";#N/A,#N/A,FALSE,"Income stmt";#N/A,#N/A,FALSE,"Ratio"}</definedName>
    <definedName name="print1" localSheetId="2" hidden="1">{#N/A,#N/A,FALSE,"Financial";#N/A,#N/A,FALSE,"Balance Sheet";#N/A,#N/A,FALSE,"Income stmt";#N/A,#N/A,FALSE,"Ratio"}</definedName>
    <definedName name="print1" hidden="1">{#N/A,#N/A,FALSE,"Financial";#N/A,#N/A,FALSE,"Balance Sheet";#N/A,#N/A,FALSE,"Income stmt";#N/A,#N/A,FALSE,"Ratio"}</definedName>
    <definedName name="print2">'[53]VAM Report Input'!$C:$C,'[53]VAM Report Input'!$4:$8</definedName>
    <definedName name="profitandlosspcba1">'[12]#REF'!$A$1</definedName>
    <definedName name="PROG" localSheetId="3">'LQ 500055'!$E$69</definedName>
    <definedName name="PROG" localSheetId="2">'LQ 500088 + SA'!$E$69</definedName>
    <definedName name="PROG">[24]LQ25!$E$69</definedName>
    <definedName name="Project_Name">'[54]Project Definition Form Summary'!$D$9</definedName>
    <definedName name="ProjEndDate" localSheetId="3">#REF!</definedName>
    <definedName name="ProjEndDate" localSheetId="2">#REF!</definedName>
    <definedName name="ProjEndDate">#REF!</definedName>
    <definedName name="ProjStartDate" localSheetId="3">#REF!</definedName>
    <definedName name="ProjStartDate" localSheetId="2">#REF!</definedName>
    <definedName name="ProjStartDate">#REF!</definedName>
    <definedName name="PROPIS">[14]DataYTD!$B$141</definedName>
    <definedName name="PROPNIS">[14]DataYTD!$B$147</definedName>
    <definedName name="PTE" localSheetId="3">#REF!</definedName>
    <definedName name="PTE" localSheetId="2">#REF!</definedName>
    <definedName name="PTE">#REF!</definedName>
    <definedName name="PTEA" localSheetId="3">#REF!</definedName>
    <definedName name="PTEA" localSheetId="2">#REF!</definedName>
    <definedName name="PTEA">#REF!</definedName>
    <definedName name="PTHLoad" localSheetId="3">'LQ 500055'!$E$158</definedName>
    <definedName name="PTHLoad" localSheetId="2">'LQ 500088 + SA'!$E$158</definedName>
    <definedName name="PTHLoad">[24]LQ25!$E$158</definedName>
    <definedName name="PTSA" localSheetId="3">#REF!</definedName>
    <definedName name="PTSA" localSheetId="2">#REF!</definedName>
    <definedName name="PTSA">#REF!</definedName>
    <definedName name="PUC">[14]DataYTD!$B$175</definedName>
    <definedName name="q" localSheetId="3" hidden="1">{"Annual",#N/A,FALSE,"Sales &amp; Market";"Quarterly",#N/A,FALSE,"Sales &amp; Market"}</definedName>
    <definedName name="q" localSheetId="2" hidden="1">{"Annual",#N/A,FALSE,"Sales &amp; Market";"Quarterly",#N/A,FALSE,"Sales &amp; Market"}</definedName>
    <definedName name="q" hidden="1">{"Annual",#N/A,FALSE,"Sales &amp; Market";"Quarterly",#N/A,FALSE,"Sales &amp; Market"}</definedName>
    <definedName name="qa" localSheetId="3">#REF!</definedName>
    <definedName name="qa" localSheetId="2">#REF!</definedName>
    <definedName name="qa">#REF!</definedName>
    <definedName name="qb" localSheetId="3">#REF!</definedName>
    <definedName name="qb" localSheetId="2">#REF!</definedName>
    <definedName name="qb">#REF!</definedName>
    <definedName name="qc" localSheetId="3">#REF!</definedName>
    <definedName name="qc" localSheetId="2">#REF!</definedName>
    <definedName name="qc">#REF!</definedName>
    <definedName name="qd" localSheetId="3">#REF!</definedName>
    <definedName name="qd" localSheetId="2">#REF!</definedName>
    <definedName name="qd">#REF!</definedName>
    <definedName name="qe" localSheetId="3">#REF!</definedName>
    <definedName name="qe" localSheetId="2">#REF!</definedName>
    <definedName name="qe">#REF!</definedName>
    <definedName name="qf" localSheetId="3">#REF!</definedName>
    <definedName name="qf" localSheetId="2">#REF!</definedName>
    <definedName name="qf">#REF!</definedName>
    <definedName name="qryExportCapsheet" localSheetId="3">#REF!</definedName>
    <definedName name="qryExportCapsheet" localSheetId="2">#REF!</definedName>
    <definedName name="qryExportCapsheet">#REF!</definedName>
    <definedName name="qrytest____CAP_Sht_Crosstab_Query" localSheetId="3">#REF!</definedName>
    <definedName name="qrytest____CAP_Sht_Crosstab_Query" localSheetId="2">#REF!</definedName>
    <definedName name="qrytest____CAP_Sht_Crosstab_Query">#REF!</definedName>
    <definedName name="QTDEur" localSheetId="3">'[17]Site Total - QTD'!#REF!</definedName>
    <definedName name="QTDEur" localSheetId="2">'[17]Site Total - QTD'!#REF!</definedName>
    <definedName name="QTDEur">'[17]Site Total - QTD'!#REF!</definedName>
    <definedName name="QTY" localSheetId="3">#REF!</definedName>
    <definedName name="QTY" localSheetId="2">#REF!</definedName>
    <definedName name="QTY" localSheetId="0">#REF!</definedName>
    <definedName name="QTY">#REF!</definedName>
    <definedName name="QuarterInsertFlag">0</definedName>
    <definedName name="Quarterly" localSheetId="3" hidden="1">{"Annual",#N/A,FALSE,"Sales &amp; Market";"Quarterly",#N/A,FALSE,"Sales &amp; Market"}</definedName>
    <definedName name="Quarterly" localSheetId="2" hidden="1">{"Annual",#N/A,FALSE,"Sales &amp; Market";"Quarterly",#N/A,FALSE,"Sales &amp; Market"}</definedName>
    <definedName name="Quarterly" hidden="1">{"Annual",#N/A,FALSE,"Sales &amp; Market";"Quarterly",#N/A,FALSE,"Sales &amp; Market"}</definedName>
    <definedName name="Quarterly1" localSheetId="3" hidden="1">{"Annual",#N/A,FALSE,"Sales &amp; Market";"Quarterly",#N/A,FALSE,"Sales &amp; Market"}</definedName>
    <definedName name="Quarterly1" localSheetId="2" hidden="1">{"Annual",#N/A,FALSE,"Sales &amp; Market";"Quarterly",#N/A,FALSE,"Sales &amp; Market"}</definedName>
    <definedName name="Quarterly1" hidden="1">{"Annual",#N/A,FALSE,"Sales &amp; Market";"Quarterly",#N/A,FALSE,"Sales &amp; Market"}</definedName>
    <definedName name="quote2" localSheetId="3">'[11]Vol 2'!#REF!</definedName>
    <definedName name="quote2" localSheetId="2">'[11]Vol 2'!#REF!</definedName>
    <definedName name="quote2">'[11]Vol 2'!#REF!</definedName>
    <definedName name="quote3" localSheetId="3">#REF!</definedName>
    <definedName name="quote3" localSheetId="2">#REF!</definedName>
    <definedName name="quote3">#REF!</definedName>
    <definedName name="quotesumm1" localSheetId="3">'[11]Vol 1'!#REF!</definedName>
    <definedName name="quotesumm1" localSheetId="2">'[11]Vol 1'!#REF!</definedName>
    <definedName name="quotesumm1">'[11]Vol 1'!#REF!</definedName>
    <definedName name="quotesumm2" localSheetId="3">'[11]Vol 2'!#REF!</definedName>
    <definedName name="quotesumm2" localSheetId="2">'[11]Vol 2'!#REF!</definedName>
    <definedName name="quotesumm2">'[11]Vol 2'!#REF!</definedName>
    <definedName name="quotesumm3" localSheetId="3">#REF!</definedName>
    <definedName name="quotesumm3" localSheetId="2">#REF!</definedName>
    <definedName name="quotesumm3">#REF!</definedName>
    <definedName name="qw" localSheetId="3">#REF!</definedName>
    <definedName name="qw" localSheetId="2">#REF!</definedName>
    <definedName name="qw">#REF!</definedName>
    <definedName name="Range1" localSheetId="3">#REF!</definedName>
    <definedName name="Range1" localSheetId="2">#REF!</definedName>
    <definedName name="Range1">#REF!</definedName>
    <definedName name="Range2" localSheetId="3">#REF!</definedName>
    <definedName name="Range2" localSheetId="2">#REF!</definedName>
    <definedName name="Range2">#REF!</definedName>
    <definedName name="RASRT" localSheetId="3">'LQ 500055'!#REF!</definedName>
    <definedName name="RASRT" localSheetId="2">'LQ 500088 + SA'!#REF!</definedName>
    <definedName name="RASRT">[24]LQ25!#REF!</definedName>
    <definedName name="RASRTSETUP" localSheetId="3">'LQ 500055'!#REF!</definedName>
    <definedName name="RASRTSETUP" localSheetId="2">'LQ 500088 + SA'!#REF!</definedName>
    <definedName name="RASRTSETUP">[24]LQ25!#REF!</definedName>
    <definedName name="rates" localSheetId="3">#REF!</definedName>
    <definedName name="rates" localSheetId="2">#REF!</definedName>
    <definedName name="rates">#REF!</definedName>
    <definedName name="repair_timeFunctional1">[4]Test!$L$96</definedName>
    <definedName name="repair_timeFunctional2">[4]Test!$L$142</definedName>
    <definedName name="repair_timeFunctional3">[4]Test!$L$165</definedName>
    <definedName name="repair_timeHiPot">[4]Test!$L$119</definedName>
    <definedName name="repair_timeICT">[4]Test!$L$73</definedName>
    <definedName name="repair_timeLife" localSheetId="3">[4]Test!#REF!</definedName>
    <definedName name="repair_timeLife" localSheetId="2">[4]Test!#REF!</definedName>
    <definedName name="repair_timeLife">[4]Test!#REF!</definedName>
    <definedName name="repair_timeSystems">[4]Test!$L$198</definedName>
    <definedName name="req" localSheetId="3">#REF!</definedName>
    <definedName name="req" localSheetId="2">#REF!</definedName>
    <definedName name="req">#REF!</definedName>
    <definedName name="RETEARNS">[14]DataYTD!$B$423</definedName>
    <definedName name="Reve" localSheetId="3">#REF!</definedName>
    <definedName name="Reve" localSheetId="2">#REF!</definedName>
    <definedName name="Reve">#REF!</definedName>
    <definedName name="Reven" localSheetId="3">#REF!</definedName>
    <definedName name="Reven" localSheetId="2">#REF!</definedName>
    <definedName name="Reven">#REF!</definedName>
    <definedName name="Revenue" localSheetId="3">#REF!</definedName>
    <definedName name="Revenue" localSheetId="2">#REF!</definedName>
    <definedName name="Revenue">#REF!</definedName>
    <definedName name="REVRetRange" localSheetId="3">#REF!</definedName>
    <definedName name="REVRetRange" localSheetId="2">#REF!</definedName>
    <definedName name="REVRetRange">#REF!</definedName>
    <definedName name="rework_time_secsAxial">[4]AI!$L$54</definedName>
    <definedName name="rework_time_secsDIP">[4]AI!$L$107</definedName>
    <definedName name="rework_time_secsRadial">[4]AI!$L$160</definedName>
    <definedName name="RFN" localSheetId="3" hidden="1">{"Annual",#N/A,FALSE,"Sales &amp; Market";"Quarterly",#N/A,FALSE,"Sales &amp; Market"}</definedName>
    <definedName name="RFN" localSheetId="2" hidden="1">{"Annual",#N/A,FALSE,"Sales &amp; Market";"Quarterly",#N/A,FALSE,"Sales &amp; Market"}</definedName>
    <definedName name="RFN" hidden="1">{"Annual",#N/A,FALSE,"Sales &amp; Market";"Quarterly",#N/A,FALSE,"Sales &amp; Market"}</definedName>
    <definedName name="RGB_100TOT">[22]BOM!$E$69</definedName>
    <definedName name="RGB_10KTOT">[23]LX_PCB_BOM_OLD!$I$69</definedName>
    <definedName name="RGB_1KTOT">[22]BOM!$G$69</definedName>
    <definedName name="RMB">[21]Quote!$N$8</definedName>
    <definedName name="rngComplDate" localSheetId="3">#REF!</definedName>
    <definedName name="rngComplDate" localSheetId="2">#REF!</definedName>
    <definedName name="rngComplDate">#REF!</definedName>
    <definedName name="rngDueDate" localSheetId="3">#REF!</definedName>
    <definedName name="rngDueDate" localSheetId="2">#REF!</definedName>
    <definedName name="rngDueDate">#REF!</definedName>
    <definedName name="rngGate0" localSheetId="3">#REF!</definedName>
    <definedName name="rngGate0" localSheetId="2">#REF!</definedName>
    <definedName name="rngGate0">#REF!</definedName>
    <definedName name="rngGate1" localSheetId="3">#REF!</definedName>
    <definedName name="rngGate1" localSheetId="2">#REF!</definedName>
    <definedName name="rngGate1">#REF!</definedName>
    <definedName name="rngGate2" localSheetId="3">#REF!</definedName>
    <definedName name="rngGate2" localSheetId="2">#REF!</definedName>
    <definedName name="rngGate2">#REF!</definedName>
    <definedName name="rngGate3" localSheetId="3">#REF!</definedName>
    <definedName name="rngGate3" localSheetId="2">#REF!</definedName>
    <definedName name="rngGate3">#REF!</definedName>
    <definedName name="rngGate4" localSheetId="3">#REF!</definedName>
    <definedName name="rngGate4" localSheetId="2">#REF!</definedName>
    <definedName name="rngGate4">#REF!</definedName>
    <definedName name="rngGate41" localSheetId="3">#REF!</definedName>
    <definedName name="rngGate41" localSheetId="2">#REF!</definedName>
    <definedName name="rngGate41">#REF!</definedName>
    <definedName name="rngGate5" localSheetId="3">#REF!</definedName>
    <definedName name="rngGate5" localSheetId="2">#REF!</definedName>
    <definedName name="rngGate5">#REF!</definedName>
    <definedName name="rngGate6" localSheetId="3">#REF!</definedName>
    <definedName name="rngGate6" localSheetId="2">#REF!</definedName>
    <definedName name="rngGate6">#REF!</definedName>
    <definedName name="rngGate7" localSheetId="3">#REF!</definedName>
    <definedName name="rngGate7" localSheetId="2">#REF!</definedName>
    <definedName name="rngGate7">#REF!</definedName>
    <definedName name="rngGate8" localSheetId="3">#REF!</definedName>
    <definedName name="rngGate8" localSheetId="2">#REF!</definedName>
    <definedName name="rngGate8">#REF!</definedName>
    <definedName name="rngGate9" localSheetId="3">#REF!</definedName>
    <definedName name="rngGate9" localSheetId="2">#REF!</definedName>
    <definedName name="rngGate9">#REF!</definedName>
    <definedName name="rngMile" localSheetId="3">#REF!</definedName>
    <definedName name="rngMile" localSheetId="2">#REF!</definedName>
    <definedName name="rngMile">#REF!</definedName>
    <definedName name="rngProjPlanStep" localSheetId="3">#REF!</definedName>
    <definedName name="rngProjPlanStep" localSheetId="2">#REF!</definedName>
    <definedName name="rngProjPlanStep">#REF!</definedName>
    <definedName name="rngRealValues" localSheetId="3">#REF!</definedName>
    <definedName name="rngRealValues" localSheetId="2">#REF!</definedName>
    <definedName name="rngRealValues">#REF!</definedName>
    <definedName name="rngRevDueDate" localSheetId="3">#REF!</definedName>
    <definedName name="rngRevDueDate" localSheetId="2">#REF!</definedName>
    <definedName name="rngRevDueDate">#REF!</definedName>
    <definedName name="rngStopLight" localSheetId="3">#REF!</definedName>
    <definedName name="rngStopLight" localSheetId="2">#REF!</definedName>
    <definedName name="rngStopLight">#REF!</definedName>
    <definedName name="rob">[55]Notes!$C$8</definedName>
    <definedName name="roic" localSheetId="3">#REF!</definedName>
    <definedName name="roic" localSheetId="2">#REF!</definedName>
    <definedName name="roic">#REF!</definedName>
    <definedName name="Row.Template" localSheetId="3">#REF!</definedName>
    <definedName name="Row.Template" localSheetId="2">#REF!</definedName>
    <definedName name="Row.Template">#REF!</definedName>
    <definedName name="Row.Template.NoPMDownrate" localSheetId="3">#REF!</definedName>
    <definedName name="Row.Template.NoPMDownrate" localSheetId="2">#REF!</definedName>
    <definedName name="Row.Template.NoPMDownrate">#REF!</definedName>
    <definedName name="Row.Template.SubTotal" localSheetId="3">#REF!</definedName>
    <definedName name="Row.Template.SubTotal" localSheetId="2">#REF!</definedName>
    <definedName name="Row.Template.SubTotal">#REF!</definedName>
    <definedName name="RPT" localSheetId="3">'LQ 500055'!$E$388</definedName>
    <definedName name="RPT" localSheetId="2">'LQ 500088 + SA'!$E$388</definedName>
    <definedName name="RPT">[24]LQ25!$E$388</definedName>
    <definedName name="RPTSUp" localSheetId="3">'LQ 500055'!$D$386</definedName>
    <definedName name="RPTSUp" localSheetId="2">'LQ 500088 + SA'!$D$386</definedName>
    <definedName name="RPTSUp">[24]LQ25!$D$386</definedName>
    <definedName name="S_DoneDate" localSheetId="3">#REF!</definedName>
    <definedName name="S_DoneDate" localSheetId="2">#REF!</definedName>
    <definedName name="S_DoneDate">#REF!</definedName>
    <definedName name="S3_Data" localSheetId="3">#REF!</definedName>
    <definedName name="S3_Data" localSheetId="2">#REF!</definedName>
    <definedName name="S3_Data">#REF!</definedName>
    <definedName name="S3ABOM" localSheetId="3">#REF!</definedName>
    <definedName name="S3ABOM" localSheetId="2">#REF!</definedName>
    <definedName name="S3ABOM">#REF!</definedName>
    <definedName name="Sac.">[19]Apple!$D:$D</definedName>
    <definedName name="salesfcast" localSheetId="3">#REF!</definedName>
    <definedName name="salesfcast" localSheetId="2">#REF!</definedName>
    <definedName name="salesfcast">#REF!</definedName>
    <definedName name="salesforecastpcba1">'[12]#REF'!$A$1</definedName>
    <definedName name="Sam_s_Club" localSheetId="3">#REF!</definedName>
    <definedName name="Sam_s_Club" localSheetId="2">#REF!</definedName>
    <definedName name="Sam_s_Club">#REF!</definedName>
    <definedName name="schedule" localSheetId="3">#REF!</definedName>
    <definedName name="schedule" localSheetId="2">#REF!</definedName>
    <definedName name="schedule">#REF!</definedName>
    <definedName name="scope" localSheetId="3">'[5]Tester Costs'!#REF!</definedName>
    <definedName name="scope" localSheetId="2">'[5]Tester Costs'!#REF!</definedName>
    <definedName name="scope">'[5]Tester Costs'!#REF!</definedName>
    <definedName name="Screw" localSheetId="3">'LQ 500055'!$E$167</definedName>
    <definedName name="Screw" localSheetId="2">'LQ 500088 + SA'!$E$167</definedName>
    <definedName name="Screw">[24]LQ25!$E$167</definedName>
    <definedName name="ScrewSETUP" localSheetId="3">'LQ 500055'!$D$163</definedName>
    <definedName name="ScrewSETUP" localSheetId="2">'LQ 500088 + SA'!$D$163</definedName>
    <definedName name="ScrewSETUP">[24]LQ25!$D$163</definedName>
    <definedName name="sd" localSheetId="3" hidden="1">{"'B-S Accounts Translation'!$A$1:$G$190"}</definedName>
    <definedName name="sd" localSheetId="2" hidden="1">{"'B-S Accounts Translation'!$A$1:$G$190"}</definedName>
    <definedName name="sd" hidden="1">{"'B-S Accounts Translation'!$A$1:$G$190"}</definedName>
    <definedName name="sdfasdf">#REF!</definedName>
    <definedName name="seagate" localSheetId="3">#REF!</definedName>
    <definedName name="seagate" localSheetId="2">#REF!</definedName>
    <definedName name="seagate">#REF!</definedName>
    <definedName name="Sears" localSheetId="3">#REF!</definedName>
    <definedName name="Sears" localSheetId="2">#REF!</definedName>
    <definedName name="Sears">#REF!</definedName>
    <definedName name="SEKA" localSheetId="3">#REF!</definedName>
    <definedName name="SEKA" localSheetId="2">#REF!</definedName>
    <definedName name="SEKA">#REF!</definedName>
    <definedName name="Selective" localSheetId="3">'LQ 500055'!$E$175</definedName>
    <definedName name="Selective" localSheetId="2">'LQ 500088 + SA'!$E$175</definedName>
    <definedName name="Selective">[24]LQ25!$E$175</definedName>
    <definedName name="SelectiveSETUP" localSheetId="3">'LQ 500055'!$D$171</definedName>
    <definedName name="SelectiveSETUP" localSheetId="2">'LQ 500088 + SA'!$D$171</definedName>
    <definedName name="SelectiveSETUP">[24]LQ25!$D$171</definedName>
    <definedName name="Self_Fund_Gr" localSheetId="3">#REF!</definedName>
    <definedName name="Self_Fund_Gr" localSheetId="2">#REF!</definedName>
    <definedName name="Self_Fund_Gr">#REF!</definedName>
    <definedName name="SELF_FUND_GRWTH" localSheetId="3">#REF!</definedName>
    <definedName name="SELF_FUND_GRWTH" localSheetId="2">#REF!</definedName>
    <definedName name="SELF_FUND_GRWTH">#REF!</definedName>
    <definedName name="SEMCKRH">'[18]On-line FCT'!$90:$105</definedName>
    <definedName name="SEP_DES">[56]DEFINITION!$B$4</definedName>
    <definedName name="SEP_REF">[56]DEFINITION!$B$3</definedName>
    <definedName name="Serial" localSheetId="3">#REF!</definedName>
    <definedName name="Serial" localSheetId="2">#REF!</definedName>
    <definedName name="Serial">#REF!</definedName>
    <definedName name="setup_time_minsAxial">[4]AI!$L$42</definedName>
    <definedName name="setup_time_minsDIP">[4]AI!$L$95</definedName>
    <definedName name="setup_time_minsRadial">[4]AI!$L$148</definedName>
    <definedName name="setup_timeBurnIn">[4]Test!$L$173</definedName>
    <definedName name="setup_timeLife">[4]Test!$L$206</definedName>
    <definedName name="SGA" localSheetId="3">#REF!</definedName>
    <definedName name="SGA" localSheetId="2">#REF!</definedName>
    <definedName name="SGA">#REF!</definedName>
    <definedName name="SGD">[21]Quote!$P$10</definedName>
    <definedName name="SGDA" localSheetId="3">#REF!</definedName>
    <definedName name="SGDA" localSheetId="2">#REF!</definedName>
    <definedName name="SGDA">#REF!</definedName>
    <definedName name="Sheet.Number">1</definedName>
    <definedName name="shieldingbox" localSheetId="3">#REF!</definedName>
    <definedName name="shieldingbox" localSheetId="2">#REF!</definedName>
    <definedName name="shieldingbox">#REF!</definedName>
    <definedName name="shift_time1">'[2]G.In. &amp; Coms.'!$L$15</definedName>
    <definedName name="shift_time2" localSheetId="3">'[3]PCBA Times'!#REF!</definedName>
    <definedName name="shift_time2" localSheetId="2">'[3]PCBA Times'!#REF!</definedName>
    <definedName name="shift_time2">'[3]PCBA Times'!#REF!</definedName>
    <definedName name="shift_time3" localSheetId="3">'[3]PCBA Times'!#REF!</definedName>
    <definedName name="shift_time3" localSheetId="2">'[3]PCBA Times'!#REF!</definedName>
    <definedName name="shift_time3">'[3]PCBA Times'!#REF!</definedName>
    <definedName name="Ship" localSheetId="3">#REF!</definedName>
    <definedName name="Ship" localSheetId="2">#REF!</definedName>
    <definedName name="Ship">#REF!</definedName>
    <definedName name="Shipped">'[57]Shipped Data'!$A:$D</definedName>
    <definedName name="SHOCK_100TOT">[22]BOM!$E$30</definedName>
    <definedName name="SHOCK_10KTOT">[23]LX_PCB_BOM_OLD!$I$30</definedName>
    <definedName name="SHOCK_1KTOT">[22]BOM!$G$30</definedName>
    <definedName name="Sin" localSheetId="3">#REF!</definedName>
    <definedName name="Sin" localSheetId="2">#REF!</definedName>
    <definedName name="Sin">#REF!</definedName>
    <definedName name="sing" localSheetId="3">#REF!</definedName>
    <definedName name="sing" localSheetId="2">#REF!</definedName>
    <definedName name="sing">#REF!</definedName>
    <definedName name="SMTBS" localSheetId="3">'LQ 500055'!$E$112</definedName>
    <definedName name="SMTBS" localSheetId="2">'LQ 500088 + SA'!$E$112</definedName>
    <definedName name="SMTBS">[24]LQ25!$E$112</definedName>
    <definedName name="SMTQA" localSheetId="3">'LQ 500055'!$E$139</definedName>
    <definedName name="SMTQA" localSheetId="2">'LQ 500088 + SA'!$E$139</definedName>
    <definedName name="SMTQA">[24]LQ25!$E$139</definedName>
    <definedName name="SMTSETUP" localSheetId="3">'LQ 500055'!$D$84</definedName>
    <definedName name="SMTSETUP" localSheetId="2">'LQ 500088 + SA'!$D$84</definedName>
    <definedName name="SMTSETUP">[24]LQ25!$D$84</definedName>
    <definedName name="SMTTS" localSheetId="3">'LQ 500055'!$E$110</definedName>
    <definedName name="SMTTS" localSheetId="2">'LQ 500088 + SA'!$E$110</definedName>
    <definedName name="SMTTS">[24]LQ25!$E$110</definedName>
    <definedName name="sno" localSheetId="3">#REF!</definedName>
    <definedName name="sno" localSheetId="2">#REF!</definedName>
    <definedName name="sno">#REF!</definedName>
    <definedName name="SPD">[25]PrdMatrix!$I$7</definedName>
    <definedName name="spectrum" localSheetId="3">'[5]Tester Costs'!#REF!</definedName>
    <definedName name="spectrum" localSheetId="2">'[5]Tester Costs'!#REF!</definedName>
    <definedName name="spectrum">'[5]Tester Costs'!#REF!</definedName>
    <definedName name="ss" localSheetId="3" hidden="1">{"Annual",#N/A,FALSE,"Sales &amp; Market";"Quarterly",#N/A,FALSE,"Sales &amp; Market"}</definedName>
    <definedName name="ss" localSheetId="2" hidden="1">{"Annual",#N/A,FALSE,"Sales &amp; Market";"Quarterly",#N/A,FALSE,"Sales &amp; Market"}</definedName>
    <definedName name="ss" hidden="1">{"Annual",#N/A,FALSE,"Sales &amp; Market";"Quarterly",#N/A,FALSE,"Sales &amp; Market"}</definedName>
    <definedName name="sss" localSheetId="3">'[58]Original RFQ'!#REF!</definedName>
    <definedName name="sss" localSheetId="2">'[58]Original RFQ'!#REF!</definedName>
    <definedName name="sss">'[59]Original RFQ'!#REF!</definedName>
    <definedName name="ssss" localSheetId="3">#REF!</definedName>
    <definedName name="ssss" localSheetId="2">#REF!</definedName>
    <definedName name="ssss">#REF!</definedName>
    <definedName name="STADT" localSheetId="3">#REF!</definedName>
    <definedName name="STADT" localSheetId="2">#REF!</definedName>
    <definedName name="STADT">#REF!</definedName>
    <definedName name="Start.Sheet1" localSheetId="3">#REF!</definedName>
    <definedName name="Start.Sheet1" localSheetId="2">#REF!</definedName>
    <definedName name="Start.Sheet1">#REF!</definedName>
    <definedName name="Start.Sheet2" localSheetId="3">#REF!</definedName>
    <definedName name="Start.Sheet2" localSheetId="2">#REF!</definedName>
    <definedName name="Start.Sheet2">#REF!</definedName>
    <definedName name="Startek">[19]Apple!$P:$P</definedName>
    <definedName name="STD_ÜBERSICHT">[12]STDVGL!$A$1:$J$40</definedName>
    <definedName name="STDEBT" localSheetId="3">#REF!</definedName>
    <definedName name="STDEBT" localSheetId="2">#REF!</definedName>
    <definedName name="STDEBT">#REF!</definedName>
    <definedName name="stk" localSheetId="3">#REF!</definedName>
    <definedName name="stk" localSheetId="2">#REF!</definedName>
    <definedName name="stk">#REF!</definedName>
    <definedName name="structure" localSheetId="3">#REF!</definedName>
    <definedName name="structure" localSheetId="2">#REF!</definedName>
    <definedName name="structure">#REF!</definedName>
    <definedName name="sub" localSheetId="3">#REF!</definedName>
    <definedName name="sub" localSheetId="2">#REF!</definedName>
    <definedName name="sub">#REF!</definedName>
    <definedName name="SUBRECBL">[14]DataYTD!$B$41</definedName>
    <definedName name="Subtotal.Block.Columns" localSheetId="3">#REF!</definedName>
    <definedName name="Subtotal.Block.Columns" localSheetId="2">#REF!</definedName>
    <definedName name="Subtotal.Block.Columns">#REF!</definedName>
    <definedName name="SubTotal.Directives" localSheetId="3">#REF!</definedName>
    <definedName name="SubTotal.Directives" localSheetId="2">#REF!</definedName>
    <definedName name="SubTotal.Directives">#REF!</definedName>
    <definedName name="SUMHOME">[28]SUMMARY!$A$1</definedName>
    <definedName name="Summary">'[12]#REF'!$C$47</definedName>
    <definedName name="Summary.Template" localSheetId="3">#REF!</definedName>
    <definedName name="Summary.Template" localSheetId="2">#REF!</definedName>
    <definedName name="Summary.Template">#REF!</definedName>
    <definedName name="SWEDEN">[28]Intel!$A$5:$M$80</definedName>
    <definedName name="SWEHOME">[28]Intel!$A$1</definedName>
    <definedName name="switches" localSheetId="3">#REF!</definedName>
    <definedName name="switches" localSheetId="2">#REF!</definedName>
    <definedName name="switches">#REF!</definedName>
    <definedName name="systems_debugTime" localSheetId="3">#REF!</definedName>
    <definedName name="systems_debugTime" localSheetId="2">#REF!</definedName>
    <definedName name="systems_debugTime">#REF!</definedName>
    <definedName name="systems_reworkTime" localSheetId="3">#REF!</definedName>
    <definedName name="systems_reworkTime" localSheetId="2">#REF!</definedName>
    <definedName name="systems_reworkTime">#REF!</definedName>
    <definedName name="systems_reworkYield" localSheetId="3">#REF!</definedName>
    <definedName name="systems_reworkYield" localSheetId="2">#REF!</definedName>
    <definedName name="systems_reworkYield">#REF!</definedName>
    <definedName name="systems_sampleSize" localSheetId="3">#REF!</definedName>
    <definedName name="systems_sampleSize" localSheetId="2">#REF!</definedName>
    <definedName name="systems_sampleSize">#REF!</definedName>
    <definedName name="systems_testTime" localSheetId="3">#REF!</definedName>
    <definedName name="systems_testTime" localSheetId="2">#REF!</definedName>
    <definedName name="systems_testTime">#REF!</definedName>
    <definedName name="systemsYield" localSheetId="3">#REF!</definedName>
    <definedName name="systemsYield" localSheetId="2">#REF!</definedName>
    <definedName name="systemsYield">#REF!</definedName>
    <definedName name="T" localSheetId="3" hidden="1">{"'T&amp;C'!$A$1:$B$35","'Utility Requiments-Footprint'!$A$1:$E$92","'UP2000 Conf'!$A$1:$F$311","'Quote Summary'!$B$1:$D$43","'Features-Config'!$A$1:$D$99","'quocvrpge'!$A$1:$J$42"}</definedName>
    <definedName name="T" localSheetId="2" hidden="1">{"'T&amp;C'!$A$1:$B$35","'Utility Requiments-Footprint'!$A$1:$E$92","'UP2000 Conf'!$A$1:$F$311","'Quote Summary'!$B$1:$D$43","'Features-Config'!$A$1:$D$99","'quocvrpge'!$A$1:$J$42"}</definedName>
    <definedName name="T" hidden="1">{"'T&amp;C'!$A$1:$B$35","'Utility Requiments-Footprint'!$A$1:$E$92","'UP2000 Conf'!$A$1:$F$311","'Quote Summary'!$B$1:$D$43","'Features-Config'!$A$1:$D$99","'quocvrpge'!$A$1:$J$42"}</definedName>
    <definedName name="takt" localSheetId="3">#REF!</definedName>
    <definedName name="takt" localSheetId="2">#REF!</definedName>
    <definedName name="takt">#REF!</definedName>
    <definedName name="Target" localSheetId="3">#REF!</definedName>
    <definedName name="Target" localSheetId="2">#REF!</definedName>
    <definedName name="Target">#REF!</definedName>
    <definedName name="Targeted_plant" localSheetId="3">'[60]RFQ checklist'!#REF!</definedName>
    <definedName name="Targeted_plant" localSheetId="2">'[60]RFQ checklist'!#REF!</definedName>
    <definedName name="Targeted_plant" localSheetId="0">'[61]RFQ checklist'!#REF!</definedName>
    <definedName name="Targeted_plant">'[60]RFQ checklist'!#REF!</definedName>
    <definedName name="Targeted_plant1">'[61]RFQ checklist'!#REF!</definedName>
    <definedName name="tax" localSheetId="3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tax" localSheetId="2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tax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test" localSheetId="3">[2]TopsideSMTComp.Count!#REF!</definedName>
    <definedName name="test" localSheetId="2">[2]TopsideSMTComp.Count!#REF!</definedName>
    <definedName name="test">[2]TopsideSMTComp.Count!#REF!</definedName>
    <definedName name="test_timeBurnIn">[4]Test!$L$177</definedName>
    <definedName name="test_timeFunctional1">[4]Test!$L$90</definedName>
    <definedName name="test_timeFunctional2">[4]Test!$L$136</definedName>
    <definedName name="test_timeFunctional3">[4]Test!$L$159</definedName>
    <definedName name="test_timeHiPOt">[4]Test!$L$113</definedName>
    <definedName name="test_timeICT">[4]Test!$L$67</definedName>
    <definedName name="test_timeLife">[4]Test!$L$210</definedName>
    <definedName name="test_timeSystemsTest">[4]Test!$L$192</definedName>
    <definedName name="TEST0" localSheetId="3">'[62]Original RFQ'!$B$2:$D$19</definedName>
    <definedName name="TEST0" localSheetId="2">'[62]Original RFQ'!$B$2:$D$19</definedName>
    <definedName name="TEST0">'[63]Original RFQ'!$B$2:$D$19</definedName>
    <definedName name="Test100Percent" localSheetId="3">#REF!</definedName>
    <definedName name="Test100Percent" localSheetId="2">#REF!</definedName>
    <definedName name="Test100Percent">#REF!</definedName>
    <definedName name="TESTHKEY" localSheetId="3">'[31]Original RFQ'!#REF!</definedName>
    <definedName name="TESTHKEY" localSheetId="2">'[31]Original RFQ'!#REF!</definedName>
    <definedName name="TESTHKEY">'[31]Original RFQ'!#REF!</definedName>
    <definedName name="TESTKEYS" localSheetId="3">#REF!</definedName>
    <definedName name="TESTKEYS" localSheetId="2">#REF!</definedName>
    <definedName name="TESTKEYS">#REF!</definedName>
    <definedName name="TESTVKEY" localSheetId="3">#REF!</definedName>
    <definedName name="TESTVKEY" localSheetId="2">#REF!</definedName>
    <definedName name="TESTVKEY">#REF!</definedName>
    <definedName name="TETHOME">[28]Verifone!$A$1</definedName>
    <definedName name="TETREL">[28]Verifone!$A$5:$M$80</definedName>
    <definedName name="THA" localSheetId="3">#REF!</definedName>
    <definedName name="THA" localSheetId="2">#REF!</definedName>
    <definedName name="THA">#REF!</definedName>
    <definedName name="THIRD" localSheetId="3">[1]CONSOBS!#REF!</definedName>
    <definedName name="THIRD" localSheetId="2">[1]CONSOBS!#REF!</definedName>
    <definedName name="THIRD">[1]CONSOBS!#REF!</definedName>
    <definedName name="three">'[64]New Workings'!$A$9:$O$90</definedName>
    <definedName name="TIME_CF" localSheetId="3">#REF!</definedName>
    <definedName name="TIME_CF" localSheetId="2">#REF!</definedName>
    <definedName name="TIME_CF">#REF!</definedName>
    <definedName name="tlr" localSheetId="3">#REF!</definedName>
    <definedName name="tlr" localSheetId="2">#REF!</definedName>
    <definedName name="tlr">#REF!</definedName>
    <definedName name="TMPCYC" localSheetId="3">'LQ 500055'!$E$283</definedName>
    <definedName name="TMPCYC" localSheetId="2">'LQ 500088 + SA'!$E$283</definedName>
    <definedName name="TMPCYC">[24]LQ25!$E$283</definedName>
    <definedName name="toc" localSheetId="3">#REF!</definedName>
    <definedName name="toc" localSheetId="2">#REF!</definedName>
    <definedName name="toc">#REF!</definedName>
    <definedName name="tony" localSheetId="3">#REF!</definedName>
    <definedName name="tony" localSheetId="2">#REF!</definedName>
    <definedName name="tony">#REF!</definedName>
    <definedName name="topside_no_smtParts">[2]TopandBtmsideSMT!$J$5</definedName>
    <definedName name="topside_xy_table_allowCS1Line1" localSheetId="3">[2]TopandBtmsideSMT!#REF!</definedName>
    <definedName name="topside_xy_table_allowCS1Line1" localSheetId="2">[2]TopandBtmsideSMT!#REF!</definedName>
    <definedName name="topside_xy_table_allowCS1Line1">[2]TopandBtmsideSMT!#REF!</definedName>
    <definedName name="topside_xy_table_allowCS1Line5" localSheetId="3">[2]TopandBtmsideSMT!#REF!</definedName>
    <definedName name="topside_xy_table_allowCS1Line5" localSheetId="2">[2]TopandBtmsideSMT!#REF!</definedName>
    <definedName name="topside_xy_table_allowCS1Line5">[2]TopandBtmsideSMT!#REF!</definedName>
    <definedName name="topside_xy_table_allowCS2Line5" localSheetId="3">[2]TopandBtmsideSMT!#REF!</definedName>
    <definedName name="topside_xy_table_allowCS2Line5" localSheetId="2">[2]TopandBtmsideSMT!#REF!</definedName>
    <definedName name="topside_xy_table_allowCS2Line5">[2]TopandBtmsideSMT!#REF!</definedName>
    <definedName name="topside_xy_table_allowCS3Line5" localSheetId="3">[2]TopandBtmsideSMT!#REF!</definedName>
    <definedName name="topside_xy_table_allowCS3Line5" localSheetId="2">[2]TopandBtmsideSMT!#REF!</definedName>
    <definedName name="topside_xy_table_allowCS3Line5">[2]TopandBtmsideSMT!#REF!</definedName>
    <definedName name="topside_xy_table_allowICP1Line1" localSheetId="3">[2]TopandBtmsideSMT!#REF!</definedName>
    <definedName name="topside_xy_table_allowICP1Line1" localSheetId="2">[2]TopandBtmsideSMT!#REF!</definedName>
    <definedName name="topside_xy_table_allowICP1Line1">[2]TopandBtmsideSMT!#REF!</definedName>
    <definedName name="topside_xy_table_allowICP1Line5" localSheetId="3">[2]TopandBtmsideSMT!#REF!</definedName>
    <definedName name="topside_xy_table_allowICP1Line5" localSheetId="2">[2]TopandBtmsideSMT!#REF!</definedName>
    <definedName name="topside_xy_table_allowICP1Line5">[2]TopandBtmsideSMT!#REF!</definedName>
    <definedName name="topside_xy_table_allowICP2Line1" localSheetId="3">[2]TopandBtmsideSMT!#REF!</definedName>
    <definedName name="topside_xy_table_allowICP2Line1" localSheetId="2">[2]TopandBtmsideSMT!#REF!</definedName>
    <definedName name="topside_xy_table_allowICP2Line1">[2]TopandBtmsideSMT!#REF!</definedName>
    <definedName name="TopSMTCycleTime">[25]PrdMatrix!$C$28</definedName>
    <definedName name="TopUPH" localSheetId="3">#REF!</definedName>
    <definedName name="TopUPH" localSheetId="2">#REF!</definedName>
    <definedName name="TopUPH">#REF!</definedName>
    <definedName name="total_boxbuild_labourTime">[4]BoxBuild!$O$102</definedName>
    <definedName name="total_boxbuild_setupMin">[4]BoxBuild!$O$97</definedName>
    <definedName name="total_final_assy_labour_timeMins">[4]FinalAssy!$O$118</definedName>
    <definedName name="total_finalassy_setupMin">[4]FinalAssy!$O$113</definedName>
    <definedName name="total_manual_assy_labour_timeMins">[2]ManualAssyandWaveSolder!$O$128</definedName>
    <definedName name="total_offline_labour_timeSecs">[4]Offline!$O$49</definedName>
    <definedName name="total_offline_setupMin">[4]Offline!$O$44</definedName>
    <definedName name="total_pack_labour_timeMins">[4]Packing!$K$55</definedName>
    <definedName name="total_pack_setupMin">[4]Packing!$K$50</definedName>
    <definedName name="total_prep_labour_timeMins">[4]Prep!$O$38</definedName>
    <definedName name="total_wash_timeMins" localSheetId="3">[2]ManualAssyandWaveSolder!#REF!</definedName>
    <definedName name="total_wash_timeMins" localSheetId="2">[2]ManualAssyandWaveSolder!#REF!</definedName>
    <definedName name="total_wash_timeMins">[2]ManualAssyandWaveSolder!#REF!</definedName>
    <definedName name="total_wave_solder_timeMins">[2]ManualAssyandWaveSolder!$O$151</definedName>
    <definedName name="TotHours" localSheetId="3">#REF!</definedName>
    <definedName name="TotHours" localSheetId="2">#REF!</definedName>
    <definedName name="TotHours">#REF!</definedName>
    <definedName name="TOTSELL" localSheetId="3">#REF!</definedName>
    <definedName name="TOTSELL" localSheetId="2">#REF!</definedName>
    <definedName name="TOTSELL" localSheetId="0">#REF!</definedName>
    <definedName name="TOTSELL">#REF!</definedName>
    <definedName name="Toys_R_Us" localSheetId="3">#REF!</definedName>
    <definedName name="Toys_R_Us" localSheetId="2">#REF!</definedName>
    <definedName name="Toys_R_Us">#REF!</definedName>
    <definedName name="Transworld" localSheetId="3">#REF!</definedName>
    <definedName name="Transworld" localSheetId="2">#REF!</definedName>
    <definedName name="Transworld">#REF!</definedName>
    <definedName name="TREASTK">[14]DataYTD!$B$419</definedName>
    <definedName name="tt" localSheetId="3">#REF!</definedName>
    <definedName name="tt" localSheetId="2">#REF!</definedName>
    <definedName name="tt">#REF!</definedName>
    <definedName name="ttt" localSheetId="3">#REF!</definedName>
    <definedName name="ttt" localSheetId="2">#REF!</definedName>
    <definedName name="ttt">#REF!</definedName>
    <definedName name="Turns" localSheetId="3">#REF!</definedName>
    <definedName name="Turns" localSheetId="2">#REF!</definedName>
    <definedName name="Turns">#REF!</definedName>
    <definedName name="TVS_100">[23]LX_PCB_BOM_OLD!$E$95</definedName>
    <definedName name="TVS_10K">[23]LX_PCB_BOM_OLD!$I$95</definedName>
    <definedName name="TVS_1K">[23]LX_PCB_BOM_OLD!$G$95</definedName>
    <definedName name="TVS_PN">[23]LX_PCB_BOM_OLD!$C$95</definedName>
    <definedName name="TWDA" localSheetId="3">#REF!</definedName>
    <definedName name="TWDA" localSheetId="2">#REF!</definedName>
    <definedName name="TWDA">#REF!</definedName>
    <definedName name="two">'[15]Indirect Labour'!$A$1</definedName>
    <definedName name="TXASSTS">[14]DataYTD!$B$117</definedName>
    <definedName name="Type">'[49]PAW template'!$C$77:$C$79</definedName>
    <definedName name="TypeLookup" localSheetId="3">'[26]Drawing Number Generator'!$A$3:$C$1000</definedName>
    <definedName name="TypeLookup" localSheetId="2">'[26]Drawing Number Generator'!$A$3:$C$1000</definedName>
    <definedName name="TypeLookup">'[27]Drawing Number Generator'!$A$3:$C$1000</definedName>
    <definedName name="U" localSheetId="3" hidden="1">{"'T&amp;C'!$A$1:$B$35","'Utility Requiments-Footprint'!$A$1:$E$92","'UP2000 Conf'!$A$1:$F$311","'Quote Summary'!$B$1:$D$43","'Features-Config'!$A$1:$D$99","'quocvrpge'!$A$1:$J$42"}</definedName>
    <definedName name="U" localSheetId="2" hidden="1">{"'T&amp;C'!$A$1:$B$35","'Utility Requiments-Footprint'!$A$1:$E$92","'UP2000 Conf'!$A$1:$F$311","'Quote Summary'!$B$1:$D$43","'Features-Config'!$A$1:$D$99","'quocvrpge'!$A$1:$J$42"}</definedName>
    <definedName name="U" hidden="1">{"'T&amp;C'!$A$1:$B$35","'Utility Requiments-Footprint'!$A$1:$E$92","'UP2000 Conf'!$A$1:$F$311","'Quote Summary'!$B$1:$D$43","'Features-Config'!$A$1:$D$99","'quocvrpge'!$A$1:$J$42"}</definedName>
    <definedName name="unit" localSheetId="3">[16]Fitout!#REF!</definedName>
    <definedName name="unit" localSheetId="2">[16]Fitout!#REF!</definedName>
    <definedName name="unit">[16]Fitout!#REF!</definedName>
    <definedName name="unit_price" localSheetId="3">#REF!</definedName>
    <definedName name="unit_price" localSheetId="2">#REF!</definedName>
    <definedName name="unit_price">#REF!</definedName>
    <definedName name="unit_volume" localSheetId="3">#REF!</definedName>
    <definedName name="unit_volume" localSheetId="2">#REF!</definedName>
    <definedName name="unit_volume">#REF!</definedName>
    <definedName name="Untitled" localSheetId="3">#REF!</definedName>
    <definedName name="Untitled" localSheetId="2">#REF!</definedName>
    <definedName name="Untitled">#REF!</definedName>
    <definedName name="up">[25]PrdMatrix!$C$15</definedName>
    <definedName name="USD" localSheetId="3">#REF!</definedName>
    <definedName name="USD" localSheetId="2">#REF!</definedName>
    <definedName name="USD">#REF!</definedName>
    <definedName name="USDA" localSheetId="3">#REF!</definedName>
    <definedName name="USDA" localSheetId="2">#REF!</definedName>
    <definedName name="USDA">#REF!</definedName>
    <definedName name="utilzsum" localSheetId="3">#REF!</definedName>
    <definedName name="utilzsum" localSheetId="2">#REF!</definedName>
    <definedName name="utilzsum">#REF!</definedName>
    <definedName name="UV_100TOT">[22]BOM!$E$60</definedName>
    <definedName name="UV_10KTOT">[22]BOM!$I$60</definedName>
    <definedName name="UV_1KTOT">[22]BOM!$G$60</definedName>
    <definedName name="V" localSheetId="3" hidden="1">{"'T&amp;C'!$A$1:$B$35","'Utility Requiments-Footprint'!$A$1:$E$92","'UP2000 Conf'!$A$1:$F$311","'Quote Summary'!$B$1:$D$43","'Features-Config'!$A$1:$D$99","'quocvrpge'!$A$1:$J$42"}</definedName>
    <definedName name="V" localSheetId="2" hidden="1">{"'T&amp;C'!$A$1:$B$35","'Utility Requiments-Footprint'!$A$1:$E$92","'UP2000 Conf'!$A$1:$F$311","'Quote Summary'!$B$1:$D$43","'Features-Config'!$A$1:$D$99","'quocvrpge'!$A$1:$J$42"}</definedName>
    <definedName name="V" hidden="1">{"'T&amp;C'!$A$1:$B$35","'Utility Requiments-Footprint'!$A$1:$E$92","'UP2000 Conf'!$A$1:$F$311","'Quote Summary'!$B$1:$D$43","'Features-Config'!$A$1:$D$99","'quocvrpge'!$A$1:$J$42"}</definedName>
    <definedName name="Valuta">[12]Headcount!$A$52</definedName>
    <definedName name="varCap" localSheetId="3">#REF!</definedName>
    <definedName name="varCap" localSheetId="2">#REF!</definedName>
    <definedName name="varCap">#REF!</definedName>
    <definedName name="varEVA" localSheetId="3">#REF!</definedName>
    <definedName name="varEVA" localSheetId="2">#REF!</definedName>
    <definedName name="varEVA">#REF!</definedName>
    <definedName name="varoh1" localSheetId="3">#REF!</definedName>
    <definedName name="varoh1" localSheetId="2">#REF!</definedName>
    <definedName name="varoh1">#REF!</definedName>
    <definedName name="varoh3" localSheetId="3">#REF!</definedName>
    <definedName name="varoh3" localSheetId="2">#REF!</definedName>
    <definedName name="varoh3">#REF!</definedName>
    <definedName name="varohd2" localSheetId="3">#REF!</definedName>
    <definedName name="varohd2" localSheetId="2">#REF!</definedName>
    <definedName name="varohd2">#REF!</definedName>
    <definedName name="varOP" localSheetId="3">#REF!</definedName>
    <definedName name="varOP" localSheetId="2">#REF!</definedName>
    <definedName name="varOP">#REF!</definedName>
    <definedName name="varOth" localSheetId="3">#REF!</definedName>
    <definedName name="varOth" localSheetId="2">#REF!</definedName>
    <definedName name="varOth">#REF!</definedName>
    <definedName name="varRev" localSheetId="3">#REF!</definedName>
    <definedName name="varRev" localSheetId="2">#REF!</definedName>
    <definedName name="varRev">#REF!</definedName>
    <definedName name="VIDEOLOGIC">'[28]3COM - Kojak'!$A$5:$L$80</definedName>
    <definedName name="VIDHOME">'[28]3COM - Kojak'!$A$1</definedName>
    <definedName name="VIRHOME" localSheetId="3">#REF!</definedName>
    <definedName name="VIRHOME" localSheetId="2">#REF!</definedName>
    <definedName name="VIRHOME">#REF!</definedName>
    <definedName name="VIRTUALITY" localSheetId="3">#REF!</definedName>
    <definedName name="VIRTUALITY" localSheetId="2">#REF!</definedName>
    <definedName name="VIRTUALITY">#REF!</definedName>
    <definedName name="vol1inflow" localSheetId="3">#REF!</definedName>
    <definedName name="vol1inflow" localSheetId="2">#REF!</definedName>
    <definedName name="vol1inflow">#REF!</definedName>
    <definedName name="vol2inflow" localSheetId="3">#REF!</definedName>
    <definedName name="vol2inflow" localSheetId="2">#REF!</definedName>
    <definedName name="vol2inflow">#REF!</definedName>
    <definedName name="vol3inflow" localSheetId="3">#REF!</definedName>
    <definedName name="vol3inflow" localSheetId="2">#REF!</definedName>
    <definedName name="vol3inflow">#REF!</definedName>
    <definedName name="volume" localSheetId="3">#REF!</definedName>
    <definedName name="volume" localSheetId="2">#REF!</definedName>
    <definedName name="volume">#REF!</definedName>
    <definedName name="w" localSheetId="3" hidden="1">{#N/A,#N/A,FALSE,"Sales"}</definedName>
    <definedName name="w" localSheetId="2" hidden="1">{#N/A,#N/A,FALSE,"Sales"}</definedName>
    <definedName name="w" hidden="1">{#N/A,#N/A,FALSE,"Sales"}</definedName>
    <definedName name="wacc" localSheetId="3">#REF!</definedName>
    <definedName name="wacc" localSheetId="2">#REF!</definedName>
    <definedName name="wacc">#REF!</definedName>
    <definedName name="Wal_Mart" localSheetId="3">#REF!</definedName>
    <definedName name="Wal_Mart" localSheetId="2">#REF!</definedName>
    <definedName name="Wal_Mart">#REF!</definedName>
    <definedName name="WarehouseIDList" localSheetId="3">OFFSET([65]Params!$D$2,0,0,COUNTA([65]Params!$D$1:$D$65536)-1,1)</definedName>
    <definedName name="WarehouseIDList" localSheetId="2">OFFSET([65]Params!$D$2,0,0,COUNTA([65]Params!$D$1:$D$65536)-1,1)</definedName>
    <definedName name="WarehouseIDList">OFFSET([66]Params!$D$2,0,0,COUNTA([66]Params!$D$1:$D$65536)-1,1)</definedName>
    <definedName name="WarehouseList" localSheetId="3">OFFSET([65]Params!$D$2,0,0,COUNTA([65]Params!$D$1:$D$65536)-1,2)</definedName>
    <definedName name="WarehouseList" localSheetId="2">OFFSET([65]Params!$D$2,0,0,COUNTA([65]Params!$D$1:$D$65536)-1,2)</definedName>
    <definedName name="WarehouseList">OFFSET([66]Params!$D$2,0,0,COUNTA([66]Params!$D$1:$D$65536)-1,2)</definedName>
    <definedName name="WarehouseLookup" localSheetId="3">OFFSET('LQ 500055'!WarehouseIDList,0,0,,2)</definedName>
    <definedName name="WarehouseLookup" localSheetId="2">OFFSET('LQ 500088 + SA'!WarehouseIDList,0,0,,2)</definedName>
    <definedName name="WarehouseLookup">OFFSET(WarehouseIDList,0,0,,2)</definedName>
    <definedName name="wash_setupTime">[2]ManualAssyandWaveSolder!$J$12</definedName>
    <definedName name="washRate" localSheetId="3">[2]ManualAssyandWaveSolder!#REF!</definedName>
    <definedName name="washRate" localSheetId="2">[2]ManualAssyandWaveSolder!#REF!</definedName>
    <definedName name="washRate">[2]ManualAssyandWaveSolder!#REF!</definedName>
    <definedName name="Wave" localSheetId="3">'LQ 500055'!$E$183</definedName>
    <definedName name="Wave" localSheetId="2">'LQ 500088 + SA'!$E$183</definedName>
    <definedName name="Wave">[24]LQ25!$E$183</definedName>
    <definedName name="wave_solder_setupTime">[2]ManualAssyandWaveSolder!$O$145</definedName>
    <definedName name="WaveQA" localSheetId="3">'LQ 500055'!$E$205</definedName>
    <definedName name="WaveQA" localSheetId="2">'LQ 500088 + SA'!$E$205</definedName>
    <definedName name="WaveQA">[24]LQ25!$E$205</definedName>
    <definedName name="WaveSETUP" localSheetId="3">'LQ 500055'!$D$179</definedName>
    <definedName name="WaveSETUP" localSheetId="2">'LQ 500088 + SA'!$D$179</definedName>
    <definedName name="WaveSETUP">[24]LQ25!$D$179</definedName>
    <definedName name="WaveTUP" localSheetId="3">'LQ 500055'!$E$197</definedName>
    <definedName name="WaveTUP" localSheetId="2">'LQ 500088 + SA'!$E$197</definedName>
    <definedName name="WaveTUP">[24]LQ25!$E$197</definedName>
    <definedName name="WF">'[31]Original RFQ'!#REF!</definedName>
    <definedName name="which_btmsideLine">[2]TopandBtmsideSMT!$J$8</definedName>
    <definedName name="which_topsideLine">[2]TopandBtmsideSMT!$D$8</definedName>
    <definedName name="Whitney" localSheetId="3" hidden="1">{"Annual",#N/A,FALSE,"Sales &amp; Market";"Quarterly",#N/A,FALSE,"Sales &amp; Market"}</definedName>
    <definedName name="Whitney" localSheetId="2" hidden="1">{"Annual",#N/A,FALSE,"Sales &amp; Market";"Quarterly",#N/A,FALSE,"Sales &amp; Market"}</definedName>
    <definedName name="Whitney" hidden="1">{"Annual",#N/A,FALSE,"Sales &amp; Market";"Quarterly",#N/A,FALSE,"Sales &amp; Market"}</definedName>
    <definedName name="wip" localSheetId="3">#REF!</definedName>
    <definedName name="wip" localSheetId="2">#REF!</definedName>
    <definedName name="wip">#REF!</definedName>
    <definedName name="Workweek" localSheetId="3">#REF!</definedName>
    <definedName name="Workweek" localSheetId="2">#REF!</definedName>
    <definedName name="Workweek">#REF!</definedName>
    <definedName name="WorldFair">'[18]On-line FCT'!$30:$52</definedName>
    <definedName name="wrn" localSheetId="3" hidden="1">{"one (KEY)",#N/A,FALSE,"P&amp;L"}</definedName>
    <definedName name="wrn" localSheetId="2" hidden="1">{"one (KEY)",#N/A,FALSE,"P&amp;L"}</definedName>
    <definedName name="wrn" hidden="1">{"one (KEY)",#N/A,FALSE,"P&amp;L"}</definedName>
    <definedName name="wrn.Actual._.Data._.Entry." localSheetId="3" hidden="1">{#N/A,#N/A,FALSE,"Sales"}</definedName>
    <definedName name="wrn.Actual._.Data._.Entry." localSheetId="2" hidden="1">{#N/A,#N/A,FALSE,"Sales"}</definedName>
    <definedName name="wrn.Actual._.Data._.Entry." hidden="1">{#N/A,#N/A,FALSE,"Sales"}</definedName>
    <definedName name="wrn.Annual_n_Quarterly." localSheetId="3" hidden="1">{"Annual",#N/A,FALSE,"Sales &amp; Market";"Quarterly",#N/A,FALSE,"Sales &amp; Market"}</definedName>
    <definedName name="wrn.Annual_n_Quarterly." localSheetId="2" hidden="1">{"Annual",#N/A,FALSE,"Sales &amp; Market";"Quarterly",#N/A,FALSE,"Sales &amp; Market"}</definedName>
    <definedName name="wrn.Annual_n_Quarterly." hidden="1">{"Annual",#N/A,FALSE,"Sales &amp; Market";"Quarterly",#N/A,FALSE,"Sales &amp; Market"}</definedName>
    <definedName name="wrn.print." localSheetId="3" hidden="1">{#N/A,#N/A,FALSE,"Financial";#N/A,#N/A,FALSE,"Balance Sheet";#N/A,#N/A,FALSE,"Income stmt";#N/A,#N/A,FALSE,"Ratio"}</definedName>
    <definedName name="wrn.print." localSheetId="2" hidden="1">{#N/A,#N/A,FALSE,"Financial";#N/A,#N/A,FALSE,"Balance Sheet";#N/A,#N/A,FALSE,"Income stmt";#N/A,#N/A,FALSE,"Ratio"}</definedName>
    <definedName name="wrn.print." hidden="1">{#N/A,#N/A,FALSE,"Financial";#N/A,#N/A,FALSE,"Balance Sheet";#N/A,#N/A,FALSE,"Income stmt";#N/A,#N/A,FALSE,"Ratio"}</definedName>
    <definedName name="wrn.Print._.all._.exhibits." localSheetId="3" hidden="1">{"BS_00",#N/A,FALSE,"Consolidated_BS";"BS_01",#N/A,FALSE,"Consolidated_BS";"BS_02",#N/A,FALSE,"Consolidated_BS";"IS_00",#N/A,FALSE,"Consolidated_IS";"IS_01",#N/A,FALSE,"Consolidated_IS";"IS_02",#N/A,FALSE,"Consolidated_IS";"SanMarcos_00",#N/A,FALSE,"San Marcos_IS";"SanMarcos_01",#N/A,FALSE,"San Marcos_IS";"SanMarcos_02",#N/A,FALSE,"San Marcos_IS";"Hagerstown_00",#N/A,FALSE,"Hagerstown_IS";"Hagerstown_01",#N/A,FALSE,"Hagerstown_IS";"Hagerstown_02",#N/A,FALSE,"Hagerstown_IS";"Corporate_00",#N/A,FALSE,"Corporate_IS";"Corporate_01",#N/A,FALSE,"Corporate_IS";"Corporate_02",#N/A,FALSE,"Corporate_IS";"Cash_Flow_00",#N/A,FALSE,"Consolidated_CashFlow";"Store#3_02",#N/A,FALSE,"Store#3";"Store#3_01",#N/A,FALSE,"Store#3";"Store#4_01",#N/A,FALSE,"Store#4";"Store#4_02",#N/A,FALSE,"Store#4";"Store#5_02",#N/A,FALSE,"Store#5";"Store#6_02",#N/A,FALSE,"Store#6";"San_Marcos_99",#N/A,FALSE,"San Marcos_IS _99";"Corporate_99",#N/A,FALSE,"Corp_IS_99"}</definedName>
    <definedName name="wrn.Print._.all._.exhibits." localSheetId="2" hidden="1">{"BS_00",#N/A,FALSE,"Consolidated_BS";"BS_01",#N/A,FALSE,"Consolidated_BS";"BS_02",#N/A,FALSE,"Consolidated_BS";"IS_00",#N/A,FALSE,"Consolidated_IS";"IS_01",#N/A,FALSE,"Consolidated_IS";"IS_02",#N/A,FALSE,"Consolidated_IS";"SanMarcos_00",#N/A,FALSE,"San Marcos_IS";"SanMarcos_01",#N/A,FALSE,"San Marcos_IS";"SanMarcos_02",#N/A,FALSE,"San Marcos_IS";"Hagerstown_00",#N/A,FALSE,"Hagerstown_IS";"Hagerstown_01",#N/A,FALSE,"Hagerstown_IS";"Hagerstown_02",#N/A,FALSE,"Hagerstown_IS";"Corporate_00",#N/A,FALSE,"Corporate_IS";"Corporate_01",#N/A,FALSE,"Corporate_IS";"Corporate_02",#N/A,FALSE,"Corporate_IS";"Cash_Flow_00",#N/A,FALSE,"Consolidated_CashFlow";"Store#3_02",#N/A,FALSE,"Store#3";"Store#3_01",#N/A,FALSE,"Store#3";"Store#4_01",#N/A,FALSE,"Store#4";"Store#4_02",#N/A,FALSE,"Store#4";"Store#5_02",#N/A,FALSE,"Store#5";"Store#6_02",#N/A,FALSE,"Store#6";"San_Marcos_99",#N/A,FALSE,"San Marcos_IS _99";"Corporate_99",#N/A,FALSE,"Corp_IS_99"}</definedName>
    <definedName name="wrn.Print._.all._.exhibits." hidden="1">{"BS_00",#N/A,FALSE,"Consolidated_BS";"BS_01",#N/A,FALSE,"Consolidated_BS";"BS_02",#N/A,FALSE,"Consolidated_BS";"IS_00",#N/A,FALSE,"Consolidated_IS";"IS_01",#N/A,FALSE,"Consolidated_IS";"IS_02",#N/A,FALSE,"Consolidated_IS";"SanMarcos_00",#N/A,FALSE,"San Marcos_IS";"SanMarcos_01",#N/A,FALSE,"San Marcos_IS";"SanMarcos_02",#N/A,FALSE,"San Marcos_IS";"Hagerstown_00",#N/A,FALSE,"Hagerstown_IS";"Hagerstown_01",#N/A,FALSE,"Hagerstown_IS";"Hagerstown_02",#N/A,FALSE,"Hagerstown_IS";"Corporate_00",#N/A,FALSE,"Corporate_IS";"Corporate_01",#N/A,FALSE,"Corporate_IS";"Corporate_02",#N/A,FALSE,"Corporate_IS";"Cash_Flow_00",#N/A,FALSE,"Consolidated_CashFlow";"Store#3_02",#N/A,FALSE,"Store#3";"Store#3_01",#N/A,FALSE,"Store#3";"Store#4_01",#N/A,FALSE,"Store#4";"Store#4_02",#N/A,FALSE,"Store#4";"Store#5_02",#N/A,FALSE,"Store#5";"Store#6_02",#N/A,FALSE,"Store#6";"San_Marcos_99",#N/A,FALSE,"San Marcos_IS _99";"Corporate_99",#N/A,FALSE,"Corp_IS_99"}</definedName>
    <definedName name="wrn.Print._.all._.workpapers._.and._.exhibits." localSheetId="3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wrn.Print._.all._.workpapers._.and._.exhibits." localSheetId="2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wrn.Print._.all._.workpapers._.and._.exhibits.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wrn.Print._.exhibits._.used._.in._.Report." localSheetId="3" hidden="1">{#N/A,#N/A,FALSE,"DCF Rev Exp flat 5";"Exhibit 1",#N/A,FALSE,"Rev Exp flat 5";"Exhibit 2",#N/A,FALSE,"Rev Exp flat 5";#N/A,#N/A,FALSE,"DCF Rev Exp to 6";"Exhibit 1",#N/A,FALSE,"Rev Exp to 6";"Exhibit 2",#N/A,FALSE,"Rev Exp to 6"}</definedName>
    <definedName name="wrn.Print._.exhibits._.used._.in._.Report." localSheetId="2" hidden="1">{#N/A,#N/A,FALSE,"DCF Rev Exp flat 5";"Exhibit 1",#N/A,FALSE,"Rev Exp flat 5";"Exhibit 2",#N/A,FALSE,"Rev Exp flat 5";#N/A,#N/A,FALSE,"DCF Rev Exp to 6";"Exhibit 1",#N/A,FALSE,"Rev Exp to 6";"Exhibit 2",#N/A,FALSE,"Rev Exp to 6"}</definedName>
    <definedName name="wrn.Print._.exhibits._.used._.in._.Report." hidden="1">{#N/A,#N/A,FALSE,"DCF Rev Exp flat 5";"Exhibit 1",#N/A,FALSE,"Rev Exp flat 5";"Exhibit 2",#N/A,FALSE,"Rev Exp flat 5";#N/A,#N/A,FALSE,"DCF Rev Exp to 6";"Exhibit 1",#N/A,FALSE,"Rev Exp to 6";"Exhibit 2",#N/A,FALSE,"Rev Exp to 6"}</definedName>
    <definedName name="wrn.singapore." localSheetId="3" hidden="1">{"one (KEY)",#N/A,FALSE,"P&amp;L"}</definedName>
    <definedName name="wrn.singapore." localSheetId="2" hidden="1">{"one (KEY)",#N/A,FALSE,"P&amp;L"}</definedName>
    <definedName name="wrn.singapore." hidden="1">{"one (KEY)",#N/A,FALSE,"P&amp;L"}</definedName>
    <definedName name="wrnprint1" localSheetId="3" hidden="1">{#N/A,#N/A,FALSE,"Financial";#N/A,#N/A,FALSE,"Balance Sheet";#N/A,#N/A,FALSE,"Income stmt";#N/A,#N/A,FALSE,"Ratio"}</definedName>
    <definedName name="wrnprint1" localSheetId="2" hidden="1">{#N/A,#N/A,FALSE,"Financial";#N/A,#N/A,FALSE,"Balance Sheet";#N/A,#N/A,FALSE,"Income stmt";#N/A,#N/A,FALSE,"Ratio"}</definedName>
    <definedName name="wrnprint1" hidden="1">{#N/A,#N/A,FALSE,"Financial";#N/A,#N/A,FALSE,"Balance Sheet";#N/A,#N/A,FALSE,"Income stmt";#N/A,#N/A,FALSE,"Ratio"}</definedName>
    <definedName name="x" localSheetId="3" hidden="1">{#N/A,#N/A,FALSE,"Sales"}</definedName>
    <definedName name="x" localSheetId="2" hidden="1">{#N/A,#N/A,FALSE,"Sales"}</definedName>
    <definedName name="x" hidden="1">{#N/A,#N/A,FALSE,"Sales"}</definedName>
    <definedName name="X_DoneDate" localSheetId="3">#REF!</definedName>
    <definedName name="X_DoneDate" localSheetId="2">#REF!</definedName>
    <definedName name="X_DoneDate">#REF!</definedName>
    <definedName name="xbox">'[18]On-line FCT'!$142:$158</definedName>
    <definedName name="XLOPTvec">"12 14 3 125 1 0 1 1 1 1 1 2 0 0 0 0 0 0 0 0"</definedName>
    <definedName name="XMTExcessInventory1252" localSheetId="3">#REF!</definedName>
    <definedName name="XMTExcessInventory1252" localSheetId="2">#REF!</definedName>
    <definedName name="XMTExcessInventory1252">#REF!</definedName>
    <definedName name="XraySample" localSheetId="3">#REF!</definedName>
    <definedName name="XraySample" localSheetId="2">#REF!</definedName>
    <definedName name="XraySample">#REF!</definedName>
    <definedName name="xx" localSheetId="3" hidden="1">{"'B-S Accounts Translation'!$A$1:$G$190"}</definedName>
    <definedName name="xx" localSheetId="2" hidden="1">{"'B-S Accounts Translation'!$A$1:$G$190"}</definedName>
    <definedName name="xx" hidden="1">{"'B-S Accounts Translation'!$A$1:$G$190"}</definedName>
    <definedName name="Y" localSheetId="3" hidden="1">{"'T&amp;C'!$A$1:$B$35","'Utility Requiments-Footprint'!$A$1:$E$92","'UP2000 Conf'!$A$1:$F$311","'Quote Summary'!$B$1:$D$43","'Features-Config'!$A$1:$D$99","'quocvrpge'!$A$1:$J$42"}</definedName>
    <definedName name="Y" localSheetId="2" hidden="1">{"'T&amp;C'!$A$1:$B$35","'Utility Requiments-Footprint'!$A$1:$E$92","'UP2000 Conf'!$A$1:$F$311","'Quote Summary'!$B$1:$D$43","'Features-Config'!$A$1:$D$99","'quocvrpge'!$A$1:$J$42"}</definedName>
    <definedName name="Y" hidden="1">{"'T&amp;C'!$A$1:$B$35","'Utility Requiments-Footprint'!$A$1:$E$92","'UP2000 Conf'!$A$1:$F$311","'Quote Summary'!$B$1:$D$43","'Features-Config'!$A$1:$D$99","'quocvrpge'!$A$1:$J$42"}</definedName>
    <definedName name="YN_List">#REF!</definedName>
    <definedName name="YTDEur" localSheetId="3">'[17]Site Total - YTD'!#REF!</definedName>
    <definedName name="YTDEur" localSheetId="2">'[17]Site Total - YTD'!#REF!</definedName>
    <definedName name="YTDEur">'[17]Site Total - YTD'!#REF!</definedName>
    <definedName name="Z_07DF5885_BD52_4FA2_87A8_EDCBDB09D2FD_.wvu.FilterData" localSheetId="3" hidden="1">#REF!</definedName>
    <definedName name="Z_07DF5885_BD52_4FA2_87A8_EDCBDB09D2FD_.wvu.FilterData" localSheetId="2" hidden="1">#REF!</definedName>
    <definedName name="Z_07DF5885_BD52_4FA2_87A8_EDCBDB09D2FD_.wvu.FilterData" hidden="1">#REF!</definedName>
    <definedName name="Z_07DF5885_BD52_4FA2_87A8_EDCBDB09D2FD_.wvu.Rows" localSheetId="3" hidden="1">#REF!</definedName>
    <definedName name="Z_07DF5885_BD52_4FA2_87A8_EDCBDB09D2FD_.wvu.Rows" localSheetId="2" hidden="1">#REF!</definedName>
    <definedName name="Z_07DF5885_BD52_4FA2_87A8_EDCBDB09D2FD_.wvu.Rows" hidden="1">#REF!</definedName>
    <definedName name="zzz" localSheetId="3" hidden="1">{"Annual",#N/A,FALSE,"Sales &amp; Market";"Quarterly",#N/A,FALSE,"Sales &amp; Market"}</definedName>
    <definedName name="zzz" localSheetId="2" hidden="1">{"Annual",#N/A,FALSE,"Sales &amp; Market";"Quarterly",#N/A,FALSE,"Sales &amp; Market"}</definedName>
    <definedName name="zzz" hidden="1">{"Annual",#N/A,FALSE,"Sales &amp; Market";"Quarterly",#N/A,FALSE,"Sales &amp; Market"}</definedName>
    <definedName name="人" localSheetId="3">#REF!</definedName>
    <definedName name="人" localSheetId="2">#REF!</definedName>
    <definedName name="人">#REF!</definedName>
    <definedName name="附件二" localSheetId="3">#REF!</definedName>
    <definedName name="附件二" localSheetId="2">#REF!</definedName>
    <definedName name="附件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10" l="1"/>
  <c r="Z1" i="10"/>
  <c r="N42" i="1"/>
  <c r="J42" i="1"/>
  <c r="P20" i="9" l="1"/>
  <c r="P21" i="9"/>
  <c r="P22" i="9"/>
  <c r="U22" i="9"/>
  <c r="P23" i="9"/>
  <c r="U23" i="9"/>
  <c r="P24" i="9"/>
  <c r="U24" i="9"/>
  <c r="P25" i="9"/>
  <c r="U25" i="9"/>
  <c r="P27" i="9"/>
  <c r="U27" i="9"/>
  <c r="P28" i="9"/>
  <c r="P30" i="9"/>
  <c r="P31" i="9"/>
  <c r="P32" i="9"/>
  <c r="F36" i="9"/>
  <c r="F37" i="9" s="1"/>
  <c r="E37" i="9" s="1"/>
  <c r="P37" i="9"/>
  <c r="P40" i="9"/>
  <c r="F42" i="9"/>
  <c r="D42" i="9" s="1"/>
  <c r="E46" i="9"/>
  <c r="E394" i="9" s="1"/>
  <c r="G394" i="9" s="1"/>
  <c r="F46" i="9"/>
  <c r="F51" i="9"/>
  <c r="D51" i="9" s="1"/>
  <c r="D395" i="9" s="1"/>
  <c r="D54" i="9"/>
  <c r="F54" i="9"/>
  <c r="F56" i="9"/>
  <c r="F60" i="9"/>
  <c r="E60" i="9" s="1"/>
  <c r="E395" i="9" s="1"/>
  <c r="G395" i="9" s="1"/>
  <c r="E61" i="9"/>
  <c r="F65" i="9"/>
  <c r="D65" i="9" s="1"/>
  <c r="D396" i="9" s="1"/>
  <c r="E69" i="9"/>
  <c r="E396" i="9" s="1"/>
  <c r="G396" i="9" s="1"/>
  <c r="F69" i="9"/>
  <c r="F74" i="9"/>
  <c r="F76" i="9"/>
  <c r="F77" i="9"/>
  <c r="F79" i="9"/>
  <c r="F80" i="9"/>
  <c r="F83" i="9"/>
  <c r="F93" i="9"/>
  <c r="F102" i="9" s="1"/>
  <c r="F110" i="9" s="1"/>
  <c r="E110" i="9" s="1"/>
  <c r="E397" i="9" s="1"/>
  <c r="G397" i="9" s="1"/>
  <c r="F101" i="9"/>
  <c r="F111" i="9" s="1"/>
  <c r="F103" i="9"/>
  <c r="F104" i="9"/>
  <c r="F105" i="9"/>
  <c r="F106" i="9"/>
  <c r="F107" i="9"/>
  <c r="E111" i="9"/>
  <c r="F112" i="9"/>
  <c r="E112" i="9" s="1"/>
  <c r="E398" i="9" s="1"/>
  <c r="E113" i="9"/>
  <c r="F113" i="9"/>
  <c r="F118" i="9"/>
  <c r="D118" i="9" s="1"/>
  <c r="D399" i="9" s="1"/>
  <c r="F399" i="9" s="1"/>
  <c r="F122" i="9"/>
  <c r="E124" i="9"/>
  <c r="F124" i="9"/>
  <c r="D130" i="9"/>
  <c r="D400" i="9" s="1"/>
  <c r="F130" i="9"/>
  <c r="F133" i="9"/>
  <c r="F135" i="9"/>
  <c r="E135" i="9" s="1"/>
  <c r="E400" i="9" s="1"/>
  <c r="G400" i="9" s="1"/>
  <c r="E139" i="9"/>
  <c r="F144" i="9"/>
  <c r="F147" i="9" s="1"/>
  <c r="D150" i="9"/>
  <c r="F150" i="9"/>
  <c r="F156" i="9"/>
  <c r="F158" i="9"/>
  <c r="E158" i="9" s="1"/>
  <c r="F163" i="9"/>
  <c r="D163" i="9" s="1"/>
  <c r="F167" i="9"/>
  <c r="E167" i="9" s="1"/>
  <c r="F171" i="9"/>
  <c r="D171" i="9" s="1"/>
  <c r="D402" i="9" s="1"/>
  <c r="F175" i="9"/>
  <c r="E175" i="9" s="1"/>
  <c r="E402" i="9" s="1"/>
  <c r="G402" i="9" s="1"/>
  <c r="F179" i="9"/>
  <c r="D179" i="9" s="1"/>
  <c r="D403" i="9" s="1"/>
  <c r="F183" i="9"/>
  <c r="E183" i="9" s="1"/>
  <c r="E403" i="9" s="1"/>
  <c r="G403" i="9" s="1"/>
  <c r="E197" i="9"/>
  <c r="F197" i="9"/>
  <c r="E198" i="9"/>
  <c r="F198" i="9"/>
  <c r="F203" i="9"/>
  <c r="F205" i="9"/>
  <c r="E205" i="9" s="1"/>
  <c r="F209" i="9"/>
  <c r="D209" i="9" s="1"/>
  <c r="E218" i="9"/>
  <c r="F218" i="9"/>
  <c r="F219" i="9"/>
  <c r="E219" i="9" s="1"/>
  <c r="E220" i="9"/>
  <c r="F220" i="9"/>
  <c r="E221" i="9"/>
  <c r="F221" i="9"/>
  <c r="F225" i="9"/>
  <c r="D225" i="9" s="1"/>
  <c r="F229" i="9"/>
  <c r="E229" i="9" s="1"/>
  <c r="F234" i="9"/>
  <c r="D234" i="9" s="1"/>
  <c r="F236" i="9"/>
  <c r="D236" i="9" s="1"/>
  <c r="F243" i="9"/>
  <c r="E243" i="9" s="1"/>
  <c r="F249" i="9"/>
  <c r="E251" i="9"/>
  <c r="F251" i="9"/>
  <c r="F254" i="9"/>
  <c r="D258" i="9"/>
  <c r="F268" i="9"/>
  <c r="E268" i="9" s="1"/>
  <c r="F271" i="9"/>
  <c r="D271" i="9" s="1"/>
  <c r="D406" i="9" s="1"/>
  <c r="F406" i="9" s="1"/>
  <c r="F274" i="9"/>
  <c r="F275" i="9" s="1"/>
  <c r="E275" i="9" s="1"/>
  <c r="E406" i="9" s="1"/>
  <c r="G406" i="9" s="1"/>
  <c r="D279" i="9"/>
  <c r="F279" i="9"/>
  <c r="F282" i="9"/>
  <c r="F283" i="9" s="1"/>
  <c r="E283" i="9" s="1"/>
  <c r="E407" i="9" s="1"/>
  <c r="G407" i="9" s="1"/>
  <c r="F287" i="9"/>
  <c r="D287" i="9" s="1"/>
  <c r="D408" i="9" s="1"/>
  <c r="F290" i="9"/>
  <c r="E291" i="9"/>
  <c r="F291" i="9"/>
  <c r="E295" i="9"/>
  <c r="E408" i="9" s="1"/>
  <c r="G408" i="9" s="1"/>
  <c r="F295" i="9"/>
  <c r="D299" i="9"/>
  <c r="F299" i="9"/>
  <c r="F302" i="9"/>
  <c r="F303" i="9" s="1"/>
  <c r="E303" i="9" s="1"/>
  <c r="F307" i="9"/>
  <c r="E307" i="9" s="1"/>
  <c r="F312" i="9"/>
  <c r="D312" i="9" s="1"/>
  <c r="F318" i="9"/>
  <c r="E318" i="9" s="1"/>
  <c r="F323" i="9"/>
  <c r="D323" i="9" s="1"/>
  <c r="F329" i="9"/>
  <c r="E329" i="9" s="1"/>
  <c r="F334" i="9"/>
  <c r="F335" i="9"/>
  <c r="F338" i="9" s="1"/>
  <c r="E340" i="9"/>
  <c r="F340" i="9"/>
  <c r="D343" i="9"/>
  <c r="F346" i="9"/>
  <c r="E346" i="9" s="1"/>
  <c r="E411" i="9" s="1"/>
  <c r="G411" i="9" s="1"/>
  <c r="F355" i="9"/>
  <c r="E358" i="9"/>
  <c r="F358" i="9"/>
  <c r="E359" i="9"/>
  <c r="E412" i="9" s="1"/>
  <c r="G412" i="9" s="1"/>
  <c r="F359" i="9"/>
  <c r="F364" i="9"/>
  <c r="F368" i="9" s="1"/>
  <c r="F369" i="9" s="1"/>
  <c r="F375" i="9"/>
  <c r="D375" i="9" s="1"/>
  <c r="D413" i="9" s="1"/>
  <c r="F377" i="9"/>
  <c r="E377" i="9" s="1"/>
  <c r="E413" i="9" s="1"/>
  <c r="G413" i="9" s="1"/>
  <c r="F381" i="9"/>
  <c r="F382" i="9" s="1"/>
  <c r="E382" i="9" s="1"/>
  <c r="E414" i="9" s="1"/>
  <c r="D386" i="9"/>
  <c r="F386" i="9"/>
  <c r="E388" i="9"/>
  <c r="E399" i="9"/>
  <c r="G399" i="9"/>
  <c r="D407" i="9"/>
  <c r="D409" i="9"/>
  <c r="D411" i="9"/>
  <c r="D412" i="9"/>
  <c r="F412" i="9" s="1"/>
  <c r="D430" i="9"/>
  <c r="E430" i="9"/>
  <c r="D431" i="9"/>
  <c r="D436" i="9" s="1"/>
  <c r="E431" i="9"/>
  <c r="D432" i="9"/>
  <c r="E432" i="9"/>
  <c r="D433" i="9"/>
  <c r="E433" i="9"/>
  <c r="D434" i="9"/>
  <c r="E434" i="9"/>
  <c r="D435" i="9"/>
  <c r="E435" i="9"/>
  <c r="E436" i="9"/>
  <c r="D441" i="9"/>
  <c r="D443" i="9" s="1"/>
  <c r="E441" i="9"/>
  <c r="D442" i="9"/>
  <c r="E442" i="9"/>
  <c r="E443" i="9"/>
  <c r="F191" i="9" s="1"/>
  <c r="F193" i="9" s="1"/>
  <c r="D447" i="9"/>
  <c r="E447" i="9"/>
  <c r="D448" i="9"/>
  <c r="D450" i="9" s="1"/>
  <c r="E448" i="9"/>
  <c r="D449" i="9"/>
  <c r="E449" i="9"/>
  <c r="E450" i="9"/>
  <c r="F192" i="9" s="1"/>
  <c r="P20" i="8"/>
  <c r="P21" i="8"/>
  <c r="P22" i="8"/>
  <c r="U22" i="8"/>
  <c r="P23" i="8"/>
  <c r="U23" i="8"/>
  <c r="P24" i="8"/>
  <c r="U24" i="8"/>
  <c r="P25" i="8"/>
  <c r="U25" i="8"/>
  <c r="P27" i="8"/>
  <c r="U27" i="8"/>
  <c r="P28" i="8"/>
  <c r="P30" i="8"/>
  <c r="P31" i="8"/>
  <c r="P32" i="8"/>
  <c r="F36" i="8"/>
  <c r="F37" i="8"/>
  <c r="E37" i="8" s="1"/>
  <c r="P37" i="8"/>
  <c r="P40" i="8"/>
  <c r="F42" i="8"/>
  <c r="D42" i="8" s="1"/>
  <c r="E46" i="8"/>
  <c r="F46" i="8"/>
  <c r="F51" i="8"/>
  <c r="D51" i="8" s="1"/>
  <c r="D395" i="8" s="1"/>
  <c r="D54" i="8"/>
  <c r="F54" i="8"/>
  <c r="F56" i="8"/>
  <c r="E60" i="8"/>
  <c r="E395" i="8" s="1"/>
  <c r="F60" i="8"/>
  <c r="E61" i="8"/>
  <c r="F65" i="8"/>
  <c r="D65" i="8" s="1"/>
  <c r="D396" i="8" s="1"/>
  <c r="E69" i="8"/>
  <c r="E396" i="8" s="1"/>
  <c r="G396" i="8" s="1"/>
  <c r="F69" i="8"/>
  <c r="F74" i="8"/>
  <c r="F79" i="8" s="1"/>
  <c r="F76" i="8"/>
  <c r="F77" i="8"/>
  <c r="F80" i="8"/>
  <c r="F83" i="8"/>
  <c r="F93" i="8"/>
  <c r="F102" i="8" s="1"/>
  <c r="F101" i="8"/>
  <c r="F103" i="8"/>
  <c r="F104" i="8"/>
  <c r="F113" i="8" s="1"/>
  <c r="F105" i="8"/>
  <c r="F106" i="8"/>
  <c r="F107" i="8"/>
  <c r="F110" i="8"/>
  <c r="E110" i="8" s="1"/>
  <c r="E397" i="8" s="1"/>
  <c r="G397" i="8" s="1"/>
  <c r="E111" i="8"/>
  <c r="F112" i="8"/>
  <c r="E112" i="8" s="1"/>
  <c r="E398" i="8" s="1"/>
  <c r="E113" i="8"/>
  <c r="F118" i="8"/>
  <c r="D118" i="8" s="1"/>
  <c r="D399" i="8" s="1"/>
  <c r="F399" i="8" s="1"/>
  <c r="F122" i="8"/>
  <c r="F124" i="8"/>
  <c r="E124" i="8" s="1"/>
  <c r="E399" i="8" s="1"/>
  <c r="D130" i="8"/>
  <c r="D400" i="8" s="1"/>
  <c r="F130" i="8"/>
  <c r="F133" i="8"/>
  <c r="E135" i="8"/>
  <c r="E400" i="8" s="1"/>
  <c r="F400" i="8" s="1"/>
  <c r="F135" i="8"/>
  <c r="E139" i="8"/>
  <c r="F144" i="8"/>
  <c r="F147" i="8"/>
  <c r="D150" i="8"/>
  <c r="F150" i="8"/>
  <c r="F156" i="8"/>
  <c r="E158" i="8"/>
  <c r="F158" i="8"/>
  <c r="F163" i="8"/>
  <c r="D163" i="8" s="1"/>
  <c r="F167" i="8"/>
  <c r="E167" i="8" s="1"/>
  <c r="F171" i="8"/>
  <c r="D171" i="8" s="1"/>
  <c r="D402" i="8" s="1"/>
  <c r="F175" i="8"/>
  <c r="E175" i="8" s="1"/>
  <c r="E402" i="8" s="1"/>
  <c r="F179" i="8"/>
  <c r="D179" i="8" s="1"/>
  <c r="D403" i="8" s="1"/>
  <c r="E183" i="8"/>
  <c r="E403" i="8" s="1"/>
  <c r="G403" i="8" s="1"/>
  <c r="F183" i="8"/>
  <c r="E197" i="8"/>
  <c r="E404" i="8" s="1"/>
  <c r="F404" i="8" s="1"/>
  <c r="F197" i="8"/>
  <c r="E198" i="8"/>
  <c r="F198" i="8"/>
  <c r="F203" i="8"/>
  <c r="F205" i="8"/>
  <c r="E205" i="8" s="1"/>
  <c r="F209" i="8"/>
  <c r="D209" i="8" s="1"/>
  <c r="D405" i="8" s="1"/>
  <c r="F405" i="8" s="1"/>
  <c r="E218" i="8"/>
  <c r="F218" i="8"/>
  <c r="F219" i="8"/>
  <c r="E219" i="8" s="1"/>
  <c r="E405" i="8" s="1"/>
  <c r="G405" i="8" s="1"/>
  <c r="E220" i="8"/>
  <c r="F220" i="8"/>
  <c r="E221" i="8"/>
  <c r="F221" i="8"/>
  <c r="F225" i="8"/>
  <c r="D225" i="8" s="1"/>
  <c r="E229" i="8"/>
  <c r="F229" i="8"/>
  <c r="F234" i="8"/>
  <c r="D234" i="8" s="1"/>
  <c r="D236" i="8"/>
  <c r="F236" i="8"/>
  <c r="F243" i="8"/>
  <c r="E243" i="8" s="1"/>
  <c r="F249" i="8"/>
  <c r="F251" i="8" s="1"/>
  <c r="E251" i="8"/>
  <c r="F254" i="8"/>
  <c r="F257" i="8" s="1"/>
  <c r="F256" i="8"/>
  <c r="D257" i="8"/>
  <c r="D258" i="8"/>
  <c r="E268" i="8"/>
  <c r="F268" i="8"/>
  <c r="F271" i="8"/>
  <c r="D271" i="8" s="1"/>
  <c r="F274" i="8"/>
  <c r="F275" i="8" s="1"/>
  <c r="E275" i="8" s="1"/>
  <c r="E406" i="8" s="1"/>
  <c r="G406" i="8" s="1"/>
  <c r="F279" i="8"/>
  <c r="D279" i="8" s="1"/>
  <c r="F282" i="8"/>
  <c r="F283" i="8" s="1"/>
  <c r="E283" i="8" s="1"/>
  <c r="E407" i="8" s="1"/>
  <c r="D287" i="8"/>
  <c r="F287" i="8"/>
  <c r="F290" i="8"/>
  <c r="F291" i="8"/>
  <c r="E291" i="8" s="1"/>
  <c r="E295" i="8"/>
  <c r="F295" i="8"/>
  <c r="F299" i="8"/>
  <c r="D299" i="8" s="1"/>
  <c r="F302" i="8"/>
  <c r="F303" i="8" s="1"/>
  <c r="E303" i="8" s="1"/>
  <c r="E307" i="8"/>
  <c r="F307" i="8"/>
  <c r="F312" i="8"/>
  <c r="D312" i="8" s="1"/>
  <c r="F318" i="8"/>
  <c r="E318" i="8" s="1"/>
  <c r="F323" i="8"/>
  <c r="D323" i="8" s="1"/>
  <c r="F329" i="8"/>
  <c r="E329" i="8" s="1"/>
  <c r="F334" i="8"/>
  <c r="F335" i="8"/>
  <c r="F338" i="8"/>
  <c r="E340" i="8"/>
  <c r="F340" i="8"/>
  <c r="D343" i="8"/>
  <c r="F346" i="8"/>
  <c r="E346" i="8" s="1"/>
  <c r="E411" i="8" s="1"/>
  <c r="G411" i="8" s="1"/>
  <c r="F355" i="8"/>
  <c r="F358" i="8"/>
  <c r="E358" i="8" s="1"/>
  <c r="E412" i="8" s="1"/>
  <c r="G412" i="8" s="1"/>
  <c r="E359" i="8"/>
  <c r="F359" i="8"/>
  <c r="F364" i="8"/>
  <c r="F368" i="8"/>
  <c r="F369" i="8" s="1"/>
  <c r="F375" i="8"/>
  <c r="D375" i="8" s="1"/>
  <c r="D413" i="8" s="1"/>
  <c r="F413" i="8" s="1"/>
  <c r="E377" i="8"/>
  <c r="E413" i="8" s="1"/>
  <c r="G413" i="8" s="1"/>
  <c r="F377" i="8"/>
  <c r="F381" i="8"/>
  <c r="F382" i="8"/>
  <c r="E382" i="8" s="1"/>
  <c r="D386" i="8"/>
  <c r="F386" i="8"/>
  <c r="E388" i="8"/>
  <c r="E393" i="8"/>
  <c r="G393" i="8" s="1"/>
  <c r="F393" i="8"/>
  <c r="E394" i="8"/>
  <c r="G394" i="8" s="1"/>
  <c r="G399" i="8"/>
  <c r="D406" i="8"/>
  <c r="D407" i="8"/>
  <c r="G407" i="8"/>
  <c r="D408" i="8"/>
  <c r="D409" i="8"/>
  <c r="D410" i="8"/>
  <c r="D411" i="8"/>
  <c r="D412" i="8"/>
  <c r="E414" i="8"/>
  <c r="D430" i="8"/>
  <c r="E430" i="8"/>
  <c r="D431" i="8"/>
  <c r="E431" i="8"/>
  <c r="D432" i="8"/>
  <c r="E432" i="8"/>
  <c r="D433" i="8"/>
  <c r="E433" i="8"/>
  <c r="D434" i="8"/>
  <c r="E434" i="8"/>
  <c r="D435" i="8"/>
  <c r="E435" i="8"/>
  <c r="D436" i="8"/>
  <c r="E436" i="8"/>
  <c r="D441" i="8"/>
  <c r="E441" i="8"/>
  <c r="D442" i="8"/>
  <c r="D443" i="8" s="1"/>
  <c r="E442" i="8"/>
  <c r="E443" i="8" s="1"/>
  <c r="F191" i="8" s="1"/>
  <c r="F193" i="8" s="1"/>
  <c r="D447" i="8"/>
  <c r="E447" i="8"/>
  <c r="D448" i="8"/>
  <c r="E448" i="8"/>
  <c r="D449" i="8"/>
  <c r="E449" i="8"/>
  <c r="D450" i="8"/>
  <c r="F396" i="9" l="1"/>
  <c r="D394" i="9"/>
  <c r="F411" i="9"/>
  <c r="F414" i="9"/>
  <c r="G414" i="9"/>
  <c r="E409" i="9"/>
  <c r="G409" i="9" s="1"/>
  <c r="F408" i="9"/>
  <c r="F403" i="9"/>
  <c r="D401" i="9"/>
  <c r="F84" i="9"/>
  <c r="D84" i="9" s="1"/>
  <c r="D397" i="9" s="1"/>
  <c r="F397" i="9" s="1"/>
  <c r="F395" i="9"/>
  <c r="F409" i="9"/>
  <c r="E401" i="9"/>
  <c r="G401" i="9" s="1"/>
  <c r="G398" i="9"/>
  <c r="F398" i="9"/>
  <c r="E410" i="9"/>
  <c r="G410" i="9" s="1"/>
  <c r="E405" i="9"/>
  <c r="G405" i="9" s="1"/>
  <c r="F407" i="9"/>
  <c r="F413" i="9"/>
  <c r="D410" i="9"/>
  <c r="F410" i="9" s="1"/>
  <c r="E404" i="9"/>
  <c r="F402" i="9"/>
  <c r="F400" i="9"/>
  <c r="E19" i="9"/>
  <c r="E17" i="9" s="1"/>
  <c r="E393" i="9"/>
  <c r="F256" i="9"/>
  <c r="F257" i="9" s="1"/>
  <c r="D257" i="9" s="1"/>
  <c r="D405" i="9" s="1"/>
  <c r="F81" i="9"/>
  <c r="F403" i="8"/>
  <c r="F412" i="8"/>
  <c r="F398" i="8"/>
  <c r="G398" i="8"/>
  <c r="F396" i="8"/>
  <c r="G395" i="8"/>
  <c r="F395" i="8"/>
  <c r="E410" i="8"/>
  <c r="G410" i="8" s="1"/>
  <c r="F402" i="8"/>
  <c r="G402" i="8"/>
  <c r="F406" i="8"/>
  <c r="E401" i="8"/>
  <c r="G401" i="8" s="1"/>
  <c r="E409" i="8"/>
  <c r="G409" i="8" s="1"/>
  <c r="F411" i="8"/>
  <c r="F407" i="8"/>
  <c r="G400" i="8"/>
  <c r="F81" i="8"/>
  <c r="F84" i="8"/>
  <c r="D84" i="8" s="1"/>
  <c r="D397" i="8" s="1"/>
  <c r="F397" i="8" s="1"/>
  <c r="E19" i="8"/>
  <c r="E17" i="8" s="1"/>
  <c r="F414" i="8"/>
  <c r="G414" i="8"/>
  <c r="E450" i="8"/>
  <c r="F192" i="8" s="1"/>
  <c r="E408" i="8"/>
  <c r="G408" i="8" s="1"/>
  <c r="G404" i="8"/>
  <c r="D401" i="8"/>
  <c r="F111" i="8"/>
  <c r="D394" i="8"/>
  <c r="F405" i="9" l="1"/>
  <c r="F401" i="8"/>
  <c r="F408" i="8"/>
  <c r="G393" i="9"/>
  <c r="F393" i="9"/>
  <c r="E415" i="9"/>
  <c r="F404" i="9"/>
  <c r="G404" i="9"/>
  <c r="F401" i="9"/>
  <c r="F394" i="9"/>
  <c r="D415" i="9"/>
  <c r="F415" i="9" s="1"/>
  <c r="D19" i="9"/>
  <c r="E415" i="8"/>
  <c r="F410" i="8"/>
  <c r="F409" i="8"/>
  <c r="D415" i="8"/>
  <c r="F394" i="8"/>
  <c r="D19" i="8"/>
  <c r="F415" i="8" l="1"/>
  <c r="D17" i="9"/>
  <c r="F17" i="9" s="1"/>
  <c r="G17" i="9" s="1"/>
  <c r="F19" i="9"/>
  <c r="G19" i="9" s="1"/>
  <c r="N16" i="1" s="1"/>
  <c r="D17" i="8"/>
  <c r="F17" i="8" s="1"/>
  <c r="G17" i="8" s="1"/>
  <c r="F19" i="8"/>
  <c r="G19" i="8" s="1"/>
  <c r="J16" i="1" s="1"/>
  <c r="AB311" i="2" l="1"/>
  <c r="AA311" i="2"/>
  <c r="Z311" i="2"/>
  <c r="Y311" i="2"/>
  <c r="X311" i="2"/>
  <c r="W311" i="2"/>
  <c r="AI311" i="2"/>
  <c r="AM311" i="2" s="1"/>
  <c r="AP311" i="2" l="1"/>
  <c r="AO311" i="2"/>
  <c r="AN311" i="2"/>
  <c r="D6" i="3" l="1"/>
  <c r="K6" i="2"/>
  <c r="W6" i="2"/>
  <c r="X6" i="2"/>
  <c r="Y6" i="2"/>
  <c r="Z6" i="2"/>
  <c r="AA6" i="2"/>
  <c r="AB6" i="2"/>
  <c r="AI6" i="2"/>
  <c r="AM6" i="2" s="1"/>
  <c r="AO6" i="2" s="1"/>
  <c r="K7" i="2"/>
  <c r="W7" i="2"/>
  <c r="X7" i="2"/>
  <c r="Y7" i="2"/>
  <c r="Z7" i="2"/>
  <c r="AA7" i="2"/>
  <c r="AB7" i="2"/>
  <c r="AI7" i="2"/>
  <c r="AM7" i="2" s="1"/>
  <c r="AP7" i="2" s="1"/>
  <c r="K8" i="2"/>
  <c r="W8" i="2"/>
  <c r="X8" i="2"/>
  <c r="Y8" i="2"/>
  <c r="Z8" i="2"/>
  <c r="AA8" i="2"/>
  <c r="AB8" i="2"/>
  <c r="AI8" i="2"/>
  <c r="AM8" i="2" s="1"/>
  <c r="K9" i="2"/>
  <c r="W9" i="2"/>
  <c r="X9" i="2"/>
  <c r="Y9" i="2"/>
  <c r="Z9" i="2"/>
  <c r="AA9" i="2"/>
  <c r="AB9" i="2"/>
  <c r="AI9" i="2"/>
  <c r="AM9" i="2" s="1"/>
  <c r="AP9" i="2" s="1"/>
  <c r="K10" i="2"/>
  <c r="W10" i="2"/>
  <c r="X10" i="2"/>
  <c r="Y10" i="2"/>
  <c r="Z10" i="2"/>
  <c r="AA10" i="2"/>
  <c r="AB10" i="2"/>
  <c r="AI10" i="2"/>
  <c r="AM10" i="2" s="1"/>
  <c r="AO10" i="2" s="1"/>
  <c r="K11" i="2"/>
  <c r="W11" i="2"/>
  <c r="X11" i="2"/>
  <c r="Y11" i="2"/>
  <c r="Z11" i="2"/>
  <c r="AA11" i="2"/>
  <c r="AB11" i="2"/>
  <c r="AI11" i="2"/>
  <c r="AM11" i="2" s="1"/>
  <c r="AP11" i="2" s="1"/>
  <c r="K12" i="2"/>
  <c r="W12" i="2"/>
  <c r="X12" i="2"/>
  <c r="Y12" i="2"/>
  <c r="Z12" i="2"/>
  <c r="AA12" i="2"/>
  <c r="AB12" i="2"/>
  <c r="AI12" i="2"/>
  <c r="AM12" i="2" s="1"/>
  <c r="K13" i="2"/>
  <c r="W13" i="2"/>
  <c r="X13" i="2"/>
  <c r="Y13" i="2"/>
  <c r="Z13" i="2"/>
  <c r="AA13" i="2"/>
  <c r="AB13" i="2"/>
  <c r="AI13" i="2"/>
  <c r="AM13" i="2" s="1"/>
  <c r="AP13" i="2" s="1"/>
  <c r="K14" i="2"/>
  <c r="W14" i="2"/>
  <c r="X14" i="2"/>
  <c r="Y14" i="2"/>
  <c r="Z14" i="2"/>
  <c r="AA14" i="2"/>
  <c r="AB14" i="2"/>
  <c r="AI14" i="2"/>
  <c r="AM14" i="2" s="1"/>
  <c r="AP14" i="2" s="1"/>
  <c r="K15" i="2"/>
  <c r="W15" i="2"/>
  <c r="X15" i="2"/>
  <c r="Y15" i="2"/>
  <c r="Z15" i="2"/>
  <c r="AA15" i="2"/>
  <c r="AB15" i="2"/>
  <c r="AI15" i="2"/>
  <c r="AM15" i="2" s="1"/>
  <c r="K16" i="2"/>
  <c r="W16" i="2"/>
  <c r="X16" i="2"/>
  <c r="Y16" i="2"/>
  <c r="Z16" i="2"/>
  <c r="AA16" i="2"/>
  <c r="AB16" i="2"/>
  <c r="AI16" i="2"/>
  <c r="AM16" i="2" s="1"/>
  <c r="AO16" i="2" s="1"/>
  <c r="K17" i="2"/>
  <c r="W17" i="2"/>
  <c r="X17" i="2"/>
  <c r="Y17" i="2"/>
  <c r="Z17" i="2"/>
  <c r="AA17" i="2"/>
  <c r="AB17" i="2"/>
  <c r="AI17" i="2"/>
  <c r="AM17" i="2" s="1"/>
  <c r="K18" i="2"/>
  <c r="W18" i="2"/>
  <c r="X18" i="2"/>
  <c r="Y18" i="2"/>
  <c r="Z18" i="2"/>
  <c r="AA18" i="2"/>
  <c r="AB18" i="2"/>
  <c r="K19" i="2"/>
  <c r="W19" i="2"/>
  <c r="X19" i="2"/>
  <c r="Y19" i="2"/>
  <c r="Z19" i="2"/>
  <c r="AA19" i="2"/>
  <c r="AB19" i="2"/>
  <c r="AI19" i="2"/>
  <c r="AM19" i="2" s="1"/>
  <c r="K20" i="2"/>
  <c r="W20" i="2"/>
  <c r="X20" i="2"/>
  <c r="Y20" i="2"/>
  <c r="Z20" i="2"/>
  <c r="AA20" i="2"/>
  <c r="AB20" i="2"/>
  <c r="AI20" i="2"/>
  <c r="AM20" i="2" s="1"/>
  <c r="K21" i="2"/>
  <c r="W21" i="2"/>
  <c r="X21" i="2"/>
  <c r="Y21" i="2"/>
  <c r="Z21" i="2"/>
  <c r="AA21" i="2"/>
  <c r="AB21" i="2"/>
  <c r="AI21" i="2"/>
  <c r="AM21" i="2" s="1"/>
  <c r="K22" i="2"/>
  <c r="W22" i="2"/>
  <c r="X22" i="2"/>
  <c r="Y22" i="2"/>
  <c r="Z22" i="2"/>
  <c r="AA22" i="2"/>
  <c r="AB22" i="2"/>
  <c r="AI22" i="2"/>
  <c r="AM22" i="2" s="1"/>
  <c r="K23" i="2"/>
  <c r="W23" i="2"/>
  <c r="X23" i="2"/>
  <c r="Y23" i="2"/>
  <c r="Z23" i="2"/>
  <c r="AA23" i="2"/>
  <c r="AB23" i="2"/>
  <c r="AI23" i="2"/>
  <c r="AM23" i="2" s="1"/>
  <c r="AP23" i="2" s="1"/>
  <c r="K24" i="2"/>
  <c r="W24" i="2"/>
  <c r="X24" i="2"/>
  <c r="Y24" i="2"/>
  <c r="Z24" i="2"/>
  <c r="AA24" i="2"/>
  <c r="AB24" i="2"/>
  <c r="AI24" i="2"/>
  <c r="AM24" i="2" s="1"/>
  <c r="K25" i="2"/>
  <c r="W25" i="2"/>
  <c r="X25" i="2"/>
  <c r="Y25" i="2"/>
  <c r="Z25" i="2"/>
  <c r="AA25" i="2"/>
  <c r="AB25" i="2"/>
  <c r="AI25" i="2"/>
  <c r="AM25" i="2" s="1"/>
  <c r="K26" i="2"/>
  <c r="W26" i="2"/>
  <c r="X26" i="2"/>
  <c r="Y26" i="2"/>
  <c r="Z26" i="2"/>
  <c r="AA26" i="2"/>
  <c r="AB26" i="2"/>
  <c r="AI26" i="2"/>
  <c r="AM26" i="2" s="1"/>
  <c r="K27" i="2"/>
  <c r="W27" i="2"/>
  <c r="X27" i="2"/>
  <c r="Y27" i="2"/>
  <c r="Z27" i="2"/>
  <c r="AA27" i="2"/>
  <c r="AB27" i="2"/>
  <c r="AI27" i="2"/>
  <c r="AM27" i="2" s="1"/>
  <c r="AP27" i="2" s="1"/>
  <c r="K28" i="2"/>
  <c r="W28" i="2"/>
  <c r="X28" i="2"/>
  <c r="Y28" i="2"/>
  <c r="Z28" i="2"/>
  <c r="AA28" i="2"/>
  <c r="AB28" i="2"/>
  <c r="AI28" i="2"/>
  <c r="AM28" i="2" s="1"/>
  <c r="K29" i="2"/>
  <c r="W29" i="2"/>
  <c r="X29" i="2"/>
  <c r="Y29" i="2"/>
  <c r="Z29" i="2"/>
  <c r="AA29" i="2"/>
  <c r="AB29" i="2"/>
  <c r="AI29" i="2"/>
  <c r="AM29" i="2" s="1"/>
  <c r="K30" i="2"/>
  <c r="W30" i="2"/>
  <c r="X30" i="2"/>
  <c r="Y30" i="2"/>
  <c r="Z30" i="2"/>
  <c r="AA30" i="2"/>
  <c r="AB30" i="2"/>
  <c r="AI30" i="2"/>
  <c r="AM30" i="2" s="1"/>
  <c r="AO30" i="2" s="1"/>
  <c r="K31" i="2"/>
  <c r="W31" i="2"/>
  <c r="X31" i="2"/>
  <c r="Y31" i="2"/>
  <c r="Z31" i="2"/>
  <c r="AA31" i="2"/>
  <c r="AB31" i="2"/>
  <c r="AI31" i="2"/>
  <c r="AM31" i="2" s="1"/>
  <c r="K32" i="2"/>
  <c r="W32" i="2"/>
  <c r="X32" i="2"/>
  <c r="Y32" i="2"/>
  <c r="Z32" i="2"/>
  <c r="AA32" i="2"/>
  <c r="AB32" i="2"/>
  <c r="AI32" i="2"/>
  <c r="AM32" i="2" s="1"/>
  <c r="K33" i="2"/>
  <c r="W33" i="2"/>
  <c r="X33" i="2"/>
  <c r="Y33" i="2"/>
  <c r="Z33" i="2"/>
  <c r="AA33" i="2"/>
  <c r="AB33" i="2"/>
  <c r="AI33" i="2"/>
  <c r="AM33" i="2" s="1"/>
  <c r="K34" i="2"/>
  <c r="W34" i="2"/>
  <c r="X34" i="2"/>
  <c r="Y34" i="2"/>
  <c r="Z34" i="2"/>
  <c r="AA34" i="2"/>
  <c r="AB34" i="2"/>
  <c r="AI34" i="2"/>
  <c r="AM34" i="2" s="1"/>
  <c r="AO34" i="2" s="1"/>
  <c r="K35" i="2"/>
  <c r="W35" i="2"/>
  <c r="X35" i="2"/>
  <c r="Y35" i="2"/>
  <c r="Z35" i="2"/>
  <c r="AA35" i="2"/>
  <c r="AB35" i="2"/>
  <c r="AI35" i="2"/>
  <c r="AM35" i="2" s="1"/>
  <c r="AP35" i="2" s="1"/>
  <c r="K36" i="2"/>
  <c r="W36" i="2"/>
  <c r="X36" i="2"/>
  <c r="Y36" i="2"/>
  <c r="Z36" i="2"/>
  <c r="AA36" i="2"/>
  <c r="AB36" i="2"/>
  <c r="AI36" i="2"/>
  <c r="AM36" i="2" s="1"/>
  <c r="K37" i="2"/>
  <c r="W37" i="2"/>
  <c r="X37" i="2"/>
  <c r="Y37" i="2"/>
  <c r="Z37" i="2"/>
  <c r="AA37" i="2"/>
  <c r="AB37" i="2"/>
  <c r="AI37" i="2"/>
  <c r="AM37" i="2" s="1"/>
  <c r="AO37" i="2" s="1"/>
  <c r="K38" i="2"/>
  <c r="W38" i="2"/>
  <c r="X38" i="2"/>
  <c r="Y38" i="2"/>
  <c r="Z38" i="2"/>
  <c r="AA38" i="2"/>
  <c r="AB38" i="2"/>
  <c r="AI38" i="2"/>
  <c r="AM38" i="2" s="1"/>
  <c r="K39" i="2"/>
  <c r="W39" i="2"/>
  <c r="X39" i="2"/>
  <c r="Y39" i="2"/>
  <c r="Z39" i="2"/>
  <c r="AA39" i="2"/>
  <c r="AB39" i="2"/>
  <c r="AI39" i="2"/>
  <c r="AM39" i="2" s="1"/>
  <c r="AP39" i="2" s="1"/>
  <c r="K40" i="2"/>
  <c r="W40" i="2"/>
  <c r="X40" i="2"/>
  <c r="Y40" i="2"/>
  <c r="Z40" i="2"/>
  <c r="AA40" i="2"/>
  <c r="AB40" i="2"/>
  <c r="AI40" i="2"/>
  <c r="AM40" i="2" s="1"/>
  <c r="K41" i="2"/>
  <c r="W41" i="2"/>
  <c r="X41" i="2"/>
  <c r="Y41" i="2"/>
  <c r="Z41" i="2"/>
  <c r="AA41" i="2"/>
  <c r="AB41" i="2"/>
  <c r="AI41" i="2"/>
  <c r="AM41" i="2" s="1"/>
  <c r="K42" i="2"/>
  <c r="W42" i="2"/>
  <c r="X42" i="2"/>
  <c r="Y42" i="2"/>
  <c r="Z42" i="2"/>
  <c r="AA42" i="2"/>
  <c r="AB42" i="2"/>
  <c r="AI42" i="2"/>
  <c r="AM42" i="2" s="1"/>
  <c r="K43" i="2"/>
  <c r="W43" i="2"/>
  <c r="X43" i="2"/>
  <c r="Y43" i="2"/>
  <c r="Z43" i="2"/>
  <c r="AA43" i="2"/>
  <c r="AB43" i="2"/>
  <c r="AI43" i="2"/>
  <c r="AM43" i="2" s="1"/>
  <c r="AP43" i="2" s="1"/>
  <c r="K44" i="2"/>
  <c r="W44" i="2"/>
  <c r="X44" i="2"/>
  <c r="Y44" i="2"/>
  <c r="Z44" i="2"/>
  <c r="AA44" i="2"/>
  <c r="AB44" i="2"/>
  <c r="AI44" i="2"/>
  <c r="AM44" i="2" s="1"/>
  <c r="K45" i="2"/>
  <c r="W45" i="2"/>
  <c r="X45" i="2"/>
  <c r="Y45" i="2"/>
  <c r="Z45" i="2"/>
  <c r="AA45" i="2"/>
  <c r="AB45" i="2"/>
  <c r="AI45" i="2"/>
  <c r="AM45" i="2" s="1"/>
  <c r="K46" i="2"/>
  <c r="W46" i="2"/>
  <c r="X46" i="2"/>
  <c r="Y46" i="2"/>
  <c r="Z46" i="2"/>
  <c r="AA46" i="2"/>
  <c r="AB46" i="2"/>
  <c r="AI46" i="2"/>
  <c r="AM46" i="2" s="1"/>
  <c r="AO46" i="2" s="1"/>
  <c r="K47" i="2"/>
  <c r="W47" i="2"/>
  <c r="X47" i="2"/>
  <c r="Y47" i="2"/>
  <c r="Z47" i="2"/>
  <c r="AA47" i="2"/>
  <c r="AB47" i="2"/>
  <c r="AI47" i="2"/>
  <c r="AM47" i="2" s="1"/>
  <c r="K48" i="2"/>
  <c r="W48" i="2"/>
  <c r="X48" i="2"/>
  <c r="Y48" i="2"/>
  <c r="Z48" i="2"/>
  <c r="AA48" i="2"/>
  <c r="AB48" i="2"/>
  <c r="AI48" i="2"/>
  <c r="AM48" i="2" s="1"/>
  <c r="K49" i="2"/>
  <c r="W49" i="2"/>
  <c r="X49" i="2"/>
  <c r="Y49" i="2"/>
  <c r="Z49" i="2"/>
  <c r="AA49" i="2"/>
  <c r="AB49" i="2"/>
  <c r="AI49" i="2"/>
  <c r="AM49" i="2" s="1"/>
  <c r="K50" i="2"/>
  <c r="W50" i="2"/>
  <c r="X50" i="2"/>
  <c r="Y50" i="2"/>
  <c r="Z50" i="2"/>
  <c r="AA50" i="2"/>
  <c r="AB50" i="2"/>
  <c r="K51" i="2"/>
  <c r="W51" i="2"/>
  <c r="X51" i="2"/>
  <c r="Y51" i="2"/>
  <c r="Z51" i="2"/>
  <c r="AA51" i="2"/>
  <c r="AB51" i="2"/>
  <c r="AI51" i="2"/>
  <c r="AM51" i="2" s="1"/>
  <c r="AO51" i="2" s="1"/>
  <c r="K52" i="2"/>
  <c r="W52" i="2"/>
  <c r="X52" i="2"/>
  <c r="Y52" i="2"/>
  <c r="Z52" i="2"/>
  <c r="AA52" i="2"/>
  <c r="AB52" i="2"/>
  <c r="AI52" i="2"/>
  <c r="AM52" i="2" s="1"/>
  <c r="K53" i="2"/>
  <c r="W53" i="2"/>
  <c r="X53" i="2"/>
  <c r="Y53" i="2"/>
  <c r="Z53" i="2"/>
  <c r="AA53" i="2"/>
  <c r="AB53" i="2"/>
  <c r="AI53" i="2"/>
  <c r="AM53" i="2" s="1"/>
  <c r="AO53" i="2" s="1"/>
  <c r="K54" i="2"/>
  <c r="W54" i="2"/>
  <c r="X54" i="2"/>
  <c r="Y54" i="2"/>
  <c r="Z54" i="2"/>
  <c r="AA54" i="2"/>
  <c r="AB54" i="2"/>
  <c r="AI54" i="2"/>
  <c r="AM54" i="2" s="1"/>
  <c r="K55" i="2"/>
  <c r="W55" i="2"/>
  <c r="X55" i="2"/>
  <c r="Y55" i="2"/>
  <c r="Z55" i="2"/>
  <c r="AA55" i="2"/>
  <c r="AB55" i="2"/>
  <c r="AI55" i="2"/>
  <c r="AM55" i="2" s="1"/>
  <c r="K56" i="2"/>
  <c r="W56" i="2"/>
  <c r="X56" i="2"/>
  <c r="Y56" i="2"/>
  <c r="Z56" i="2"/>
  <c r="AA56" i="2"/>
  <c r="AB56" i="2"/>
  <c r="K57" i="2"/>
  <c r="W57" i="2"/>
  <c r="X57" i="2"/>
  <c r="Y57" i="2"/>
  <c r="Z57" i="2"/>
  <c r="AA57" i="2"/>
  <c r="AB57" i="2"/>
  <c r="K58" i="2"/>
  <c r="W58" i="2"/>
  <c r="X58" i="2"/>
  <c r="Y58" i="2"/>
  <c r="Z58" i="2"/>
  <c r="AA58" i="2"/>
  <c r="AB58" i="2"/>
  <c r="AI58" i="2"/>
  <c r="AM58" i="2" s="1"/>
  <c r="K59" i="2"/>
  <c r="W59" i="2"/>
  <c r="X59" i="2"/>
  <c r="Y59" i="2"/>
  <c r="Z59" i="2"/>
  <c r="AA59" i="2"/>
  <c r="AB59" i="2"/>
  <c r="AI59" i="2"/>
  <c r="AM59" i="2" s="1"/>
  <c r="AP59" i="2" s="1"/>
  <c r="K60" i="2"/>
  <c r="W60" i="2"/>
  <c r="X60" i="2"/>
  <c r="Y60" i="2"/>
  <c r="Z60" i="2"/>
  <c r="AA60" i="2"/>
  <c r="AB60" i="2"/>
  <c r="AI60" i="2"/>
  <c r="AM60" i="2" s="1"/>
  <c r="K61" i="2"/>
  <c r="W61" i="2"/>
  <c r="X61" i="2"/>
  <c r="Y61" i="2"/>
  <c r="Z61" i="2"/>
  <c r="AA61" i="2"/>
  <c r="AB61" i="2"/>
  <c r="AI61" i="2"/>
  <c r="AM61" i="2" s="1"/>
  <c r="K62" i="2"/>
  <c r="W62" i="2"/>
  <c r="X62" i="2"/>
  <c r="Y62" i="2"/>
  <c r="Z62" i="2"/>
  <c r="AA62" i="2"/>
  <c r="AB62" i="2"/>
  <c r="AI62" i="2"/>
  <c r="AM62" i="2" s="1"/>
  <c r="AP62" i="2" s="1"/>
  <c r="K63" i="2"/>
  <c r="W63" i="2"/>
  <c r="X63" i="2"/>
  <c r="Y63" i="2"/>
  <c r="Z63" i="2"/>
  <c r="AA63" i="2"/>
  <c r="AB63" i="2"/>
  <c r="AI63" i="2"/>
  <c r="AM63" i="2" s="1"/>
  <c r="K64" i="2"/>
  <c r="W64" i="2"/>
  <c r="X64" i="2"/>
  <c r="Y64" i="2"/>
  <c r="Z64" i="2"/>
  <c r="AA64" i="2"/>
  <c r="AB64" i="2"/>
  <c r="AI64" i="2"/>
  <c r="AM64" i="2" s="1"/>
  <c r="AO64" i="2" s="1"/>
  <c r="K65" i="2"/>
  <c r="W65" i="2"/>
  <c r="X65" i="2"/>
  <c r="Y65" i="2"/>
  <c r="Z65" i="2"/>
  <c r="AA65" i="2"/>
  <c r="AB65" i="2"/>
  <c r="AI65" i="2"/>
  <c r="AM65" i="2" s="1"/>
  <c r="K66" i="2"/>
  <c r="W66" i="2"/>
  <c r="X66" i="2"/>
  <c r="Y66" i="2"/>
  <c r="Z66" i="2"/>
  <c r="AA66" i="2"/>
  <c r="AB66" i="2"/>
  <c r="AI66" i="2"/>
  <c r="AM66" i="2" s="1"/>
  <c r="AP66" i="2" s="1"/>
  <c r="K67" i="2"/>
  <c r="W67" i="2"/>
  <c r="X67" i="2"/>
  <c r="Y67" i="2"/>
  <c r="Z67" i="2"/>
  <c r="AA67" i="2"/>
  <c r="AB67" i="2"/>
  <c r="AI67" i="2"/>
  <c r="AM67" i="2" s="1"/>
  <c r="K68" i="2"/>
  <c r="W68" i="2"/>
  <c r="X68" i="2"/>
  <c r="Y68" i="2"/>
  <c r="Z68" i="2"/>
  <c r="AA68" i="2"/>
  <c r="AB68" i="2"/>
  <c r="AI68" i="2"/>
  <c r="AM68" i="2" s="1"/>
  <c r="AO68" i="2" s="1"/>
  <c r="K69" i="2"/>
  <c r="W69" i="2"/>
  <c r="X69" i="2"/>
  <c r="Y69" i="2"/>
  <c r="Z69" i="2"/>
  <c r="AA69" i="2"/>
  <c r="AB69" i="2"/>
  <c r="AI69" i="2"/>
  <c r="AM69" i="2" s="1"/>
  <c r="AP69" i="2" s="1"/>
  <c r="K70" i="2"/>
  <c r="W70" i="2"/>
  <c r="X70" i="2"/>
  <c r="Y70" i="2"/>
  <c r="Z70" i="2"/>
  <c r="AA70" i="2"/>
  <c r="AB70" i="2"/>
  <c r="AI70" i="2"/>
  <c r="AM70" i="2" s="1"/>
  <c r="AP70" i="2" s="1"/>
  <c r="K71" i="2"/>
  <c r="W71" i="2"/>
  <c r="X71" i="2"/>
  <c r="Y71" i="2"/>
  <c r="Z71" i="2"/>
  <c r="AA71" i="2"/>
  <c r="AB71" i="2"/>
  <c r="AI71" i="2"/>
  <c r="AM71" i="2" s="1"/>
  <c r="AP71" i="2" s="1"/>
  <c r="K72" i="2"/>
  <c r="W72" i="2"/>
  <c r="X72" i="2"/>
  <c r="Y72" i="2"/>
  <c r="Z72" i="2"/>
  <c r="AA72" i="2"/>
  <c r="AB72" i="2"/>
  <c r="AI72" i="2"/>
  <c r="AM72" i="2" s="1"/>
  <c r="K73" i="2"/>
  <c r="W73" i="2"/>
  <c r="X73" i="2"/>
  <c r="Y73" i="2"/>
  <c r="Z73" i="2"/>
  <c r="AA73" i="2"/>
  <c r="AB73" i="2"/>
  <c r="AI73" i="2"/>
  <c r="AM73" i="2" s="1"/>
  <c r="AO73" i="2" s="1"/>
  <c r="K74" i="2"/>
  <c r="W74" i="2"/>
  <c r="X74" i="2"/>
  <c r="Y74" i="2"/>
  <c r="Z74" i="2"/>
  <c r="AA74" i="2"/>
  <c r="AB74" i="2"/>
  <c r="AI74" i="2"/>
  <c r="AM74" i="2" s="1"/>
  <c r="K75" i="2"/>
  <c r="W75" i="2"/>
  <c r="X75" i="2"/>
  <c r="Y75" i="2"/>
  <c r="Z75" i="2"/>
  <c r="AA75" i="2"/>
  <c r="AB75" i="2"/>
  <c r="AI75" i="2"/>
  <c r="AM75" i="2" s="1"/>
  <c r="AP75" i="2" s="1"/>
  <c r="K76" i="2"/>
  <c r="W76" i="2"/>
  <c r="X76" i="2"/>
  <c r="Y76" i="2"/>
  <c r="Z76" i="2"/>
  <c r="AA76" i="2"/>
  <c r="AB76" i="2"/>
  <c r="AI76" i="2"/>
  <c r="AM76" i="2" s="1"/>
  <c r="K77" i="2"/>
  <c r="W77" i="2"/>
  <c r="X77" i="2"/>
  <c r="Y77" i="2"/>
  <c r="Z77" i="2"/>
  <c r="AA77" i="2"/>
  <c r="AB77" i="2"/>
  <c r="AI77" i="2"/>
  <c r="AM77" i="2" s="1"/>
  <c r="K78" i="2"/>
  <c r="W78" i="2"/>
  <c r="X78" i="2"/>
  <c r="Y78" i="2"/>
  <c r="Z78" i="2"/>
  <c r="AA78" i="2"/>
  <c r="AB78" i="2"/>
  <c r="AI78" i="2"/>
  <c r="AM78" i="2" s="1"/>
  <c r="AP78" i="2" s="1"/>
  <c r="K79" i="2"/>
  <c r="W79" i="2"/>
  <c r="X79" i="2"/>
  <c r="Y79" i="2"/>
  <c r="Z79" i="2"/>
  <c r="AA79" i="2"/>
  <c r="AB79" i="2"/>
  <c r="AI79" i="2"/>
  <c r="AM79" i="2" s="1"/>
  <c r="AP79" i="2" s="1"/>
  <c r="K80" i="2"/>
  <c r="W80" i="2"/>
  <c r="X80" i="2"/>
  <c r="Y80" i="2"/>
  <c r="Z80" i="2"/>
  <c r="AA80" i="2"/>
  <c r="AB80" i="2"/>
  <c r="AI80" i="2"/>
  <c r="AM80" i="2" s="1"/>
  <c r="K81" i="2"/>
  <c r="W81" i="2"/>
  <c r="X81" i="2"/>
  <c r="Y81" i="2"/>
  <c r="Z81" i="2"/>
  <c r="AA81" i="2"/>
  <c r="AB81" i="2"/>
  <c r="AI81" i="2"/>
  <c r="AM81" i="2" s="1"/>
  <c r="K82" i="2"/>
  <c r="W82" i="2"/>
  <c r="X82" i="2"/>
  <c r="Y82" i="2"/>
  <c r="Z82" i="2"/>
  <c r="AA82" i="2"/>
  <c r="AB82" i="2"/>
  <c r="AI82" i="2"/>
  <c r="AM82" i="2" s="1"/>
  <c r="AP82" i="2" s="1"/>
  <c r="K83" i="2"/>
  <c r="W83" i="2"/>
  <c r="X83" i="2"/>
  <c r="Y83" i="2"/>
  <c r="Z83" i="2"/>
  <c r="AA83" i="2"/>
  <c r="AB83" i="2"/>
  <c r="AI83" i="2"/>
  <c r="AM83" i="2" s="1"/>
  <c r="K84" i="2"/>
  <c r="W84" i="2"/>
  <c r="X84" i="2"/>
  <c r="Y84" i="2"/>
  <c r="Z84" i="2"/>
  <c r="AA84" i="2"/>
  <c r="AB84" i="2"/>
  <c r="AI84" i="2"/>
  <c r="AM84" i="2" s="1"/>
  <c r="AO84" i="2" s="1"/>
  <c r="K85" i="2"/>
  <c r="W85" i="2"/>
  <c r="X85" i="2"/>
  <c r="Y85" i="2"/>
  <c r="Z85" i="2"/>
  <c r="AA85" i="2"/>
  <c r="AB85" i="2"/>
  <c r="K86" i="2"/>
  <c r="W86" i="2"/>
  <c r="X86" i="2"/>
  <c r="Y86" i="2"/>
  <c r="Z86" i="2"/>
  <c r="AA86" i="2"/>
  <c r="AB86" i="2"/>
  <c r="AI86" i="2"/>
  <c r="AM86" i="2" s="1"/>
  <c r="AO86" i="2" s="1"/>
  <c r="K87" i="2"/>
  <c r="W87" i="2"/>
  <c r="X87" i="2"/>
  <c r="Y87" i="2"/>
  <c r="Z87" i="2"/>
  <c r="AA87" i="2"/>
  <c r="AB87" i="2"/>
  <c r="K88" i="2"/>
  <c r="W88" i="2"/>
  <c r="X88" i="2"/>
  <c r="Y88" i="2"/>
  <c r="Z88" i="2"/>
  <c r="AA88" i="2"/>
  <c r="AB88" i="2"/>
  <c r="AI88" i="2"/>
  <c r="AM88" i="2" s="1"/>
  <c r="K89" i="2"/>
  <c r="W89" i="2"/>
  <c r="X89" i="2"/>
  <c r="Y89" i="2"/>
  <c r="Z89" i="2"/>
  <c r="AA89" i="2"/>
  <c r="AB89" i="2"/>
  <c r="AI89" i="2"/>
  <c r="AM89" i="2" s="1"/>
  <c r="AO89" i="2" s="1"/>
  <c r="K90" i="2"/>
  <c r="W90" i="2"/>
  <c r="X90" i="2"/>
  <c r="Y90" i="2"/>
  <c r="Z90" i="2"/>
  <c r="AA90" i="2"/>
  <c r="AB90" i="2"/>
  <c r="AI90" i="2"/>
  <c r="AM90" i="2" s="1"/>
  <c r="AP90" i="2" s="1"/>
  <c r="K91" i="2"/>
  <c r="W91" i="2"/>
  <c r="X91" i="2"/>
  <c r="Y91" i="2"/>
  <c r="Z91" i="2"/>
  <c r="AA91" i="2"/>
  <c r="AB91" i="2"/>
  <c r="AI91" i="2"/>
  <c r="AM91" i="2" s="1"/>
  <c r="K92" i="2"/>
  <c r="W92" i="2"/>
  <c r="X92" i="2"/>
  <c r="Y92" i="2"/>
  <c r="Z92" i="2"/>
  <c r="AA92" i="2"/>
  <c r="AB92" i="2"/>
  <c r="AI92" i="2"/>
  <c r="AM92" i="2" s="1"/>
  <c r="K93" i="2"/>
  <c r="W93" i="2"/>
  <c r="X93" i="2"/>
  <c r="Y93" i="2"/>
  <c r="Z93" i="2"/>
  <c r="AA93" i="2"/>
  <c r="AB93" i="2"/>
  <c r="AI93" i="2"/>
  <c r="AM93" i="2" s="1"/>
  <c r="AO93" i="2" s="1"/>
  <c r="K94" i="2"/>
  <c r="W94" i="2"/>
  <c r="X94" i="2"/>
  <c r="Y94" i="2"/>
  <c r="Z94" i="2"/>
  <c r="AA94" i="2"/>
  <c r="AB94" i="2"/>
  <c r="AI94" i="2"/>
  <c r="AM94" i="2" s="1"/>
  <c r="AP94" i="2" s="1"/>
  <c r="K95" i="2"/>
  <c r="W95" i="2"/>
  <c r="X95" i="2"/>
  <c r="Y95" i="2"/>
  <c r="Z95" i="2"/>
  <c r="AA95" i="2"/>
  <c r="AB95" i="2"/>
  <c r="AI95" i="2"/>
  <c r="AM95" i="2" s="1"/>
  <c r="AO95" i="2" s="1"/>
  <c r="K96" i="2"/>
  <c r="W96" i="2"/>
  <c r="X96" i="2"/>
  <c r="Y96" i="2"/>
  <c r="Z96" i="2"/>
  <c r="AA96" i="2"/>
  <c r="AB96" i="2"/>
  <c r="AI96" i="2"/>
  <c r="AM96" i="2" s="1"/>
  <c r="K97" i="2"/>
  <c r="W97" i="2"/>
  <c r="X97" i="2"/>
  <c r="Y97" i="2"/>
  <c r="Z97" i="2"/>
  <c r="AA97" i="2"/>
  <c r="AB97" i="2"/>
  <c r="AI97" i="2"/>
  <c r="AM97" i="2" s="1"/>
  <c r="K98" i="2"/>
  <c r="W98" i="2"/>
  <c r="X98" i="2"/>
  <c r="Y98" i="2"/>
  <c r="Z98" i="2"/>
  <c r="AA98" i="2"/>
  <c r="AB98" i="2"/>
  <c r="AI98" i="2"/>
  <c r="AM98" i="2" s="1"/>
  <c r="K99" i="2"/>
  <c r="W99" i="2"/>
  <c r="X99" i="2"/>
  <c r="Y99" i="2"/>
  <c r="Z99" i="2"/>
  <c r="AA99" i="2"/>
  <c r="AB99" i="2"/>
  <c r="AI99" i="2"/>
  <c r="AM99" i="2" s="1"/>
  <c r="AO99" i="2" s="1"/>
  <c r="K100" i="2"/>
  <c r="W100" i="2"/>
  <c r="X100" i="2"/>
  <c r="Y100" i="2"/>
  <c r="Z100" i="2"/>
  <c r="AA100" i="2"/>
  <c r="AB100" i="2"/>
  <c r="AI100" i="2"/>
  <c r="AM100" i="2" s="1"/>
  <c r="K101" i="2"/>
  <c r="W101" i="2"/>
  <c r="X101" i="2"/>
  <c r="Y101" i="2"/>
  <c r="Z101" i="2"/>
  <c r="AA101" i="2"/>
  <c r="AB101" i="2"/>
  <c r="AI101" i="2"/>
  <c r="AM101" i="2" s="1"/>
  <c r="K102" i="2"/>
  <c r="W102" i="2"/>
  <c r="X102" i="2"/>
  <c r="Y102" i="2"/>
  <c r="Z102" i="2"/>
  <c r="AA102" i="2"/>
  <c r="AB102" i="2"/>
  <c r="AI102" i="2"/>
  <c r="AM102" i="2" s="1"/>
  <c r="K103" i="2"/>
  <c r="W103" i="2"/>
  <c r="X103" i="2"/>
  <c r="Y103" i="2"/>
  <c r="Z103" i="2"/>
  <c r="AA103" i="2"/>
  <c r="AB103" i="2"/>
  <c r="AI103" i="2"/>
  <c r="AM103" i="2" s="1"/>
  <c r="AO103" i="2" s="1"/>
  <c r="K104" i="2"/>
  <c r="W104" i="2"/>
  <c r="X104" i="2"/>
  <c r="Y104" i="2"/>
  <c r="Z104" i="2"/>
  <c r="AA104" i="2"/>
  <c r="AB104" i="2"/>
  <c r="AI104" i="2"/>
  <c r="AM104" i="2" s="1"/>
  <c r="K105" i="2"/>
  <c r="W105" i="2"/>
  <c r="X105" i="2"/>
  <c r="Y105" i="2"/>
  <c r="Z105" i="2"/>
  <c r="AA105" i="2"/>
  <c r="AB105" i="2"/>
  <c r="AI105" i="2"/>
  <c r="AM105" i="2" s="1"/>
  <c r="K106" i="2"/>
  <c r="W106" i="2"/>
  <c r="X106" i="2"/>
  <c r="Y106" i="2"/>
  <c r="Z106" i="2"/>
  <c r="AA106" i="2"/>
  <c r="AB106" i="2"/>
  <c r="AI106" i="2"/>
  <c r="AM106" i="2" s="1"/>
  <c r="AP106" i="2" s="1"/>
  <c r="K107" i="2"/>
  <c r="W107" i="2"/>
  <c r="X107" i="2"/>
  <c r="Y107" i="2"/>
  <c r="Z107" i="2"/>
  <c r="AA107" i="2"/>
  <c r="AB107" i="2"/>
  <c r="AI107" i="2"/>
  <c r="AM107" i="2" s="1"/>
  <c r="AO107" i="2" s="1"/>
  <c r="K108" i="2"/>
  <c r="W108" i="2"/>
  <c r="X108" i="2"/>
  <c r="Y108" i="2"/>
  <c r="Z108" i="2"/>
  <c r="AA108" i="2"/>
  <c r="AB108" i="2"/>
  <c r="AI108" i="2"/>
  <c r="AM108" i="2" s="1"/>
  <c r="K109" i="2"/>
  <c r="W109" i="2"/>
  <c r="X109" i="2"/>
  <c r="Y109" i="2"/>
  <c r="Z109" i="2"/>
  <c r="AA109" i="2"/>
  <c r="AB109" i="2"/>
  <c r="AI109" i="2"/>
  <c r="AM109" i="2" s="1"/>
  <c r="K110" i="2"/>
  <c r="W110" i="2"/>
  <c r="X110" i="2"/>
  <c r="Y110" i="2"/>
  <c r="Z110" i="2"/>
  <c r="AA110" i="2"/>
  <c r="AB110" i="2"/>
  <c r="K111" i="2"/>
  <c r="W111" i="2"/>
  <c r="X111" i="2"/>
  <c r="Y111" i="2"/>
  <c r="Z111" i="2"/>
  <c r="AA111" i="2"/>
  <c r="AB111" i="2"/>
  <c r="AI111" i="2"/>
  <c r="AM111" i="2" s="1"/>
  <c r="AP111" i="2" s="1"/>
  <c r="K112" i="2"/>
  <c r="W112" i="2"/>
  <c r="X112" i="2"/>
  <c r="Y112" i="2"/>
  <c r="Z112" i="2"/>
  <c r="AA112" i="2"/>
  <c r="AB112" i="2"/>
  <c r="AI112" i="2"/>
  <c r="AM112" i="2" s="1"/>
  <c r="K113" i="2"/>
  <c r="W113" i="2"/>
  <c r="X113" i="2"/>
  <c r="Y113" i="2"/>
  <c r="Z113" i="2"/>
  <c r="AA113" i="2"/>
  <c r="AB113" i="2"/>
  <c r="AI113" i="2"/>
  <c r="AM113" i="2" s="1"/>
  <c r="K114" i="2"/>
  <c r="W114" i="2"/>
  <c r="X114" i="2"/>
  <c r="Y114" i="2"/>
  <c r="Z114" i="2"/>
  <c r="AA114" i="2"/>
  <c r="AB114" i="2"/>
  <c r="AI114" i="2"/>
  <c r="AM114" i="2" s="1"/>
  <c r="K115" i="2"/>
  <c r="W115" i="2"/>
  <c r="X115" i="2"/>
  <c r="Y115" i="2"/>
  <c r="Z115" i="2"/>
  <c r="AA115" i="2"/>
  <c r="AB115" i="2"/>
  <c r="AI115" i="2"/>
  <c r="AM115" i="2" s="1"/>
  <c r="AO115" i="2" s="1"/>
  <c r="K116" i="2"/>
  <c r="W116" i="2"/>
  <c r="X116" i="2"/>
  <c r="Y116" i="2"/>
  <c r="Z116" i="2"/>
  <c r="AA116" i="2"/>
  <c r="AB116" i="2"/>
  <c r="AI116" i="2"/>
  <c r="AM116" i="2" s="1"/>
  <c r="K117" i="2"/>
  <c r="W117" i="2"/>
  <c r="X117" i="2"/>
  <c r="Y117" i="2"/>
  <c r="Z117" i="2"/>
  <c r="AA117" i="2"/>
  <c r="AB117" i="2"/>
  <c r="AI117" i="2"/>
  <c r="AM117" i="2" s="1"/>
  <c r="K118" i="2"/>
  <c r="W118" i="2"/>
  <c r="X118" i="2"/>
  <c r="Y118" i="2"/>
  <c r="Z118" i="2"/>
  <c r="AA118" i="2"/>
  <c r="AB118" i="2"/>
  <c r="AI118" i="2"/>
  <c r="AM118" i="2" s="1"/>
  <c r="AP118" i="2" s="1"/>
  <c r="K119" i="2"/>
  <c r="W119" i="2"/>
  <c r="X119" i="2"/>
  <c r="Y119" i="2"/>
  <c r="Z119" i="2"/>
  <c r="AA119" i="2"/>
  <c r="AB119" i="2"/>
  <c r="AI119" i="2"/>
  <c r="AM119" i="2" s="1"/>
  <c r="K120" i="2"/>
  <c r="W120" i="2"/>
  <c r="X120" i="2"/>
  <c r="Y120" i="2"/>
  <c r="Z120" i="2"/>
  <c r="AA120" i="2"/>
  <c r="AB120" i="2"/>
  <c r="AI120" i="2"/>
  <c r="AM120" i="2" s="1"/>
  <c r="AO120" i="2" s="1"/>
  <c r="K121" i="2"/>
  <c r="W121" i="2"/>
  <c r="X121" i="2"/>
  <c r="Y121" i="2"/>
  <c r="Z121" i="2"/>
  <c r="AA121" i="2"/>
  <c r="AB121" i="2"/>
  <c r="AI121" i="2"/>
  <c r="AM121" i="2" s="1"/>
  <c r="K122" i="2"/>
  <c r="W122" i="2"/>
  <c r="X122" i="2"/>
  <c r="Y122" i="2"/>
  <c r="Z122" i="2"/>
  <c r="AA122" i="2"/>
  <c r="AB122" i="2"/>
  <c r="AI122" i="2"/>
  <c r="AM122" i="2" s="1"/>
  <c r="K123" i="2"/>
  <c r="W123" i="2"/>
  <c r="X123" i="2"/>
  <c r="Y123" i="2"/>
  <c r="Z123" i="2"/>
  <c r="AA123" i="2"/>
  <c r="AB123" i="2"/>
  <c r="AI123" i="2"/>
  <c r="AM123" i="2" s="1"/>
  <c r="K124" i="2"/>
  <c r="W124" i="2"/>
  <c r="X124" i="2"/>
  <c r="Y124" i="2"/>
  <c r="Z124" i="2"/>
  <c r="AA124" i="2"/>
  <c r="AB124" i="2"/>
  <c r="AI124" i="2"/>
  <c r="AM124" i="2" s="1"/>
  <c r="K125" i="2"/>
  <c r="W125" i="2"/>
  <c r="X125" i="2"/>
  <c r="Y125" i="2"/>
  <c r="Z125" i="2"/>
  <c r="AA125" i="2"/>
  <c r="AB125" i="2"/>
  <c r="AI125" i="2"/>
  <c r="AM125" i="2" s="1"/>
  <c r="K126" i="2"/>
  <c r="W126" i="2"/>
  <c r="X126" i="2"/>
  <c r="Y126" i="2"/>
  <c r="Z126" i="2"/>
  <c r="AA126" i="2"/>
  <c r="AB126" i="2"/>
  <c r="AI126" i="2"/>
  <c r="AM126" i="2" s="1"/>
  <c r="K127" i="2"/>
  <c r="W127" i="2"/>
  <c r="X127" i="2"/>
  <c r="Y127" i="2"/>
  <c r="Z127" i="2"/>
  <c r="AA127" i="2"/>
  <c r="AB127" i="2"/>
  <c r="AI127" i="2"/>
  <c r="AM127" i="2" s="1"/>
  <c r="AP127" i="2" s="1"/>
  <c r="K128" i="2"/>
  <c r="W128" i="2"/>
  <c r="X128" i="2"/>
  <c r="Y128" i="2"/>
  <c r="Z128" i="2"/>
  <c r="AA128" i="2"/>
  <c r="AB128" i="2"/>
  <c r="AI128" i="2"/>
  <c r="AM128" i="2" s="1"/>
  <c r="AO128" i="2" s="1"/>
  <c r="K129" i="2"/>
  <c r="W129" i="2"/>
  <c r="X129" i="2"/>
  <c r="Y129" i="2"/>
  <c r="Z129" i="2"/>
  <c r="AA129" i="2"/>
  <c r="AB129" i="2"/>
  <c r="AI129" i="2"/>
  <c r="AM129" i="2" s="1"/>
  <c r="K130" i="2"/>
  <c r="W130" i="2"/>
  <c r="X130" i="2"/>
  <c r="Y130" i="2"/>
  <c r="Z130" i="2"/>
  <c r="AA130" i="2"/>
  <c r="AB130" i="2"/>
  <c r="AI130" i="2"/>
  <c r="AM130" i="2" s="1"/>
  <c r="K131" i="2"/>
  <c r="W131" i="2"/>
  <c r="X131" i="2"/>
  <c r="Y131" i="2"/>
  <c r="Z131" i="2"/>
  <c r="AA131" i="2"/>
  <c r="AB131" i="2"/>
  <c r="K132" i="2"/>
  <c r="W132" i="2"/>
  <c r="X132" i="2"/>
  <c r="Y132" i="2"/>
  <c r="Z132" i="2"/>
  <c r="AA132" i="2"/>
  <c r="AB132" i="2"/>
  <c r="AI132" i="2"/>
  <c r="AM132" i="2" s="1"/>
  <c r="K133" i="2"/>
  <c r="W133" i="2"/>
  <c r="X133" i="2"/>
  <c r="Y133" i="2"/>
  <c r="Z133" i="2"/>
  <c r="AA133" i="2"/>
  <c r="AB133" i="2"/>
  <c r="AI133" i="2"/>
  <c r="AM133" i="2" s="1"/>
  <c r="AP133" i="2" s="1"/>
  <c r="K134" i="2"/>
  <c r="W134" i="2"/>
  <c r="X134" i="2"/>
  <c r="Y134" i="2"/>
  <c r="Z134" i="2"/>
  <c r="AA134" i="2"/>
  <c r="AB134" i="2"/>
  <c r="AI134" i="2"/>
  <c r="AM134" i="2" s="1"/>
  <c r="AP134" i="2" s="1"/>
  <c r="K135" i="2"/>
  <c r="W135" i="2"/>
  <c r="X135" i="2"/>
  <c r="Y135" i="2"/>
  <c r="Z135" i="2"/>
  <c r="AA135" i="2"/>
  <c r="AB135" i="2"/>
  <c r="AI135" i="2"/>
  <c r="AM135" i="2" s="1"/>
  <c r="K136" i="2"/>
  <c r="W136" i="2"/>
  <c r="X136" i="2"/>
  <c r="Y136" i="2"/>
  <c r="Z136" i="2"/>
  <c r="AA136" i="2"/>
  <c r="AB136" i="2"/>
  <c r="K137" i="2"/>
  <c r="W137" i="2"/>
  <c r="X137" i="2"/>
  <c r="Y137" i="2"/>
  <c r="Z137" i="2"/>
  <c r="AA137" i="2"/>
  <c r="AB137" i="2"/>
  <c r="AI137" i="2"/>
  <c r="AM137" i="2" s="1"/>
  <c r="K138" i="2"/>
  <c r="W138" i="2"/>
  <c r="X138" i="2"/>
  <c r="Y138" i="2"/>
  <c r="Z138" i="2"/>
  <c r="AA138" i="2"/>
  <c r="AB138" i="2"/>
  <c r="AI138" i="2"/>
  <c r="AM138" i="2" s="1"/>
  <c r="K139" i="2"/>
  <c r="W139" i="2"/>
  <c r="X139" i="2"/>
  <c r="Y139" i="2"/>
  <c r="Z139" i="2"/>
  <c r="AA139" i="2"/>
  <c r="AB139" i="2"/>
  <c r="AI139" i="2"/>
  <c r="AM139" i="2" s="1"/>
  <c r="K140" i="2"/>
  <c r="W140" i="2"/>
  <c r="X140" i="2"/>
  <c r="Y140" i="2"/>
  <c r="Z140" i="2"/>
  <c r="AA140" i="2"/>
  <c r="AB140" i="2"/>
  <c r="AI140" i="2"/>
  <c r="AM140" i="2" s="1"/>
  <c r="AP140" i="2" s="1"/>
  <c r="K141" i="2"/>
  <c r="W141" i="2"/>
  <c r="X141" i="2"/>
  <c r="Y141" i="2"/>
  <c r="Z141" i="2"/>
  <c r="AA141" i="2"/>
  <c r="AB141" i="2"/>
  <c r="AI141" i="2"/>
  <c r="AM141" i="2" s="1"/>
  <c r="K142" i="2"/>
  <c r="W142" i="2"/>
  <c r="X142" i="2"/>
  <c r="Y142" i="2"/>
  <c r="Z142" i="2"/>
  <c r="AA142" i="2"/>
  <c r="AB142" i="2"/>
  <c r="K143" i="2"/>
  <c r="W143" i="2"/>
  <c r="X143" i="2"/>
  <c r="Y143" i="2"/>
  <c r="Z143" i="2"/>
  <c r="AA143" i="2"/>
  <c r="AB143" i="2"/>
  <c r="AI143" i="2"/>
  <c r="AM143" i="2" s="1"/>
  <c r="AO143" i="2" s="1"/>
  <c r="K144" i="2"/>
  <c r="W144" i="2"/>
  <c r="X144" i="2"/>
  <c r="Y144" i="2"/>
  <c r="Z144" i="2"/>
  <c r="AA144" i="2"/>
  <c r="AB144" i="2"/>
  <c r="AI144" i="2"/>
  <c r="AM144" i="2" s="1"/>
  <c r="K145" i="2"/>
  <c r="W145" i="2"/>
  <c r="X145" i="2"/>
  <c r="Y145" i="2"/>
  <c r="Z145" i="2"/>
  <c r="AA145" i="2"/>
  <c r="AB145" i="2"/>
  <c r="AI145" i="2"/>
  <c r="AM145" i="2" s="1"/>
  <c r="K146" i="2"/>
  <c r="W146" i="2"/>
  <c r="X146" i="2"/>
  <c r="Y146" i="2"/>
  <c r="Z146" i="2"/>
  <c r="AA146" i="2"/>
  <c r="AB146" i="2"/>
  <c r="AI146" i="2"/>
  <c r="AM146" i="2" s="1"/>
  <c r="K147" i="2"/>
  <c r="W147" i="2"/>
  <c r="X147" i="2"/>
  <c r="Y147" i="2"/>
  <c r="Z147" i="2"/>
  <c r="AA147" i="2"/>
  <c r="AB147" i="2"/>
  <c r="AI147" i="2"/>
  <c r="AM147" i="2" s="1"/>
  <c r="AO147" i="2" s="1"/>
  <c r="K148" i="2"/>
  <c r="W148" i="2"/>
  <c r="X148" i="2"/>
  <c r="Y148" i="2"/>
  <c r="Z148" i="2"/>
  <c r="AA148" i="2"/>
  <c r="AB148" i="2"/>
  <c r="AI148" i="2"/>
  <c r="AM148" i="2" s="1"/>
  <c r="K149" i="2"/>
  <c r="W149" i="2"/>
  <c r="X149" i="2"/>
  <c r="Y149" i="2"/>
  <c r="Z149" i="2"/>
  <c r="AA149" i="2"/>
  <c r="AB149" i="2"/>
  <c r="AI149" i="2"/>
  <c r="AM149" i="2" s="1"/>
  <c r="K150" i="2"/>
  <c r="W150" i="2"/>
  <c r="X150" i="2"/>
  <c r="Y150" i="2"/>
  <c r="Z150" i="2"/>
  <c r="AA150" i="2"/>
  <c r="AB150" i="2"/>
  <c r="AI150" i="2"/>
  <c r="AM150" i="2" s="1"/>
  <c r="K151" i="2"/>
  <c r="W151" i="2"/>
  <c r="X151" i="2"/>
  <c r="Y151" i="2"/>
  <c r="Z151" i="2"/>
  <c r="AA151" i="2"/>
  <c r="AB151" i="2"/>
  <c r="AI151" i="2"/>
  <c r="AM151" i="2" s="1"/>
  <c r="K152" i="2"/>
  <c r="W152" i="2"/>
  <c r="X152" i="2"/>
  <c r="Y152" i="2"/>
  <c r="Z152" i="2"/>
  <c r="AA152" i="2"/>
  <c r="AB152" i="2"/>
  <c r="AI152" i="2"/>
  <c r="AM152" i="2" s="1"/>
  <c r="AP152" i="2" s="1"/>
  <c r="K153" i="2"/>
  <c r="W153" i="2"/>
  <c r="X153" i="2"/>
  <c r="Y153" i="2"/>
  <c r="Z153" i="2"/>
  <c r="AA153" i="2"/>
  <c r="AB153" i="2"/>
  <c r="AI153" i="2"/>
  <c r="AM153" i="2" s="1"/>
  <c r="K154" i="2"/>
  <c r="W154" i="2"/>
  <c r="X154" i="2"/>
  <c r="Y154" i="2"/>
  <c r="Z154" i="2"/>
  <c r="AA154" i="2"/>
  <c r="AB154" i="2"/>
  <c r="AI154" i="2"/>
  <c r="AM154" i="2" s="1"/>
  <c r="K155" i="2"/>
  <c r="W155" i="2"/>
  <c r="X155" i="2"/>
  <c r="Y155" i="2"/>
  <c r="Z155" i="2"/>
  <c r="AA155" i="2"/>
  <c r="AB155" i="2"/>
  <c r="AI155" i="2"/>
  <c r="AM155" i="2" s="1"/>
  <c r="K156" i="2"/>
  <c r="W156" i="2"/>
  <c r="X156" i="2"/>
  <c r="Y156" i="2"/>
  <c r="Z156" i="2"/>
  <c r="AA156" i="2"/>
  <c r="AB156" i="2"/>
  <c r="AI156" i="2"/>
  <c r="AM156" i="2" s="1"/>
  <c r="K157" i="2"/>
  <c r="W157" i="2"/>
  <c r="X157" i="2"/>
  <c r="Y157" i="2"/>
  <c r="Z157" i="2"/>
  <c r="AA157" i="2"/>
  <c r="AB157" i="2"/>
  <c r="AI157" i="2"/>
  <c r="AM157" i="2" s="1"/>
  <c r="K158" i="2"/>
  <c r="W158" i="2"/>
  <c r="X158" i="2"/>
  <c r="Y158" i="2"/>
  <c r="Z158" i="2"/>
  <c r="AA158" i="2"/>
  <c r="AB158" i="2"/>
  <c r="AI158" i="2"/>
  <c r="AM158" i="2" s="1"/>
  <c r="K159" i="2"/>
  <c r="W159" i="2"/>
  <c r="X159" i="2"/>
  <c r="Y159" i="2"/>
  <c r="Z159" i="2"/>
  <c r="AA159" i="2"/>
  <c r="AB159" i="2"/>
  <c r="AI159" i="2"/>
  <c r="AM159" i="2" s="1"/>
  <c r="AP159" i="2" s="1"/>
  <c r="K160" i="2"/>
  <c r="W160" i="2"/>
  <c r="X160" i="2"/>
  <c r="Y160" i="2"/>
  <c r="Z160" i="2"/>
  <c r="AA160" i="2"/>
  <c r="AB160" i="2"/>
  <c r="K161" i="2"/>
  <c r="W161" i="2"/>
  <c r="X161" i="2"/>
  <c r="Y161" i="2"/>
  <c r="Z161" i="2"/>
  <c r="AA161" i="2"/>
  <c r="AB161" i="2"/>
  <c r="K162" i="2"/>
  <c r="W162" i="2"/>
  <c r="X162" i="2"/>
  <c r="Y162" i="2"/>
  <c r="Z162" i="2"/>
  <c r="AA162" i="2"/>
  <c r="AB162" i="2"/>
  <c r="K163" i="2"/>
  <c r="W163" i="2"/>
  <c r="X163" i="2"/>
  <c r="Y163" i="2"/>
  <c r="Z163" i="2"/>
  <c r="AA163" i="2"/>
  <c r="AB163" i="2"/>
  <c r="K164" i="2"/>
  <c r="W164" i="2"/>
  <c r="X164" i="2"/>
  <c r="Y164" i="2"/>
  <c r="Z164" i="2"/>
  <c r="AA164" i="2"/>
  <c r="AB164" i="2"/>
  <c r="K165" i="2"/>
  <c r="W165" i="2"/>
  <c r="X165" i="2"/>
  <c r="Y165" i="2"/>
  <c r="Z165" i="2"/>
  <c r="AA165" i="2"/>
  <c r="AB165" i="2"/>
  <c r="K166" i="2"/>
  <c r="W166" i="2"/>
  <c r="X166" i="2"/>
  <c r="Y166" i="2"/>
  <c r="Z166" i="2"/>
  <c r="AA166" i="2"/>
  <c r="AB166" i="2"/>
  <c r="K167" i="2"/>
  <c r="W167" i="2"/>
  <c r="X167" i="2"/>
  <c r="Y167" i="2"/>
  <c r="Z167" i="2"/>
  <c r="AA167" i="2"/>
  <c r="AB167" i="2"/>
  <c r="K168" i="2"/>
  <c r="W168" i="2"/>
  <c r="X168" i="2"/>
  <c r="Y168" i="2"/>
  <c r="Z168" i="2"/>
  <c r="AA168" i="2"/>
  <c r="AB168" i="2"/>
  <c r="K169" i="2"/>
  <c r="W169" i="2"/>
  <c r="X169" i="2"/>
  <c r="Y169" i="2"/>
  <c r="Z169" i="2"/>
  <c r="AA169" i="2"/>
  <c r="AB169" i="2"/>
  <c r="K170" i="2"/>
  <c r="W170" i="2"/>
  <c r="X170" i="2"/>
  <c r="Y170" i="2"/>
  <c r="Z170" i="2"/>
  <c r="AA170" i="2"/>
  <c r="AB170" i="2"/>
  <c r="K171" i="2"/>
  <c r="W171" i="2"/>
  <c r="X171" i="2"/>
  <c r="Y171" i="2"/>
  <c r="Z171" i="2"/>
  <c r="AA171" i="2"/>
  <c r="AB171" i="2"/>
  <c r="K172" i="2"/>
  <c r="W172" i="2"/>
  <c r="X172" i="2"/>
  <c r="Y172" i="2"/>
  <c r="Z172" i="2"/>
  <c r="AA172" i="2"/>
  <c r="AB172" i="2"/>
  <c r="K173" i="2"/>
  <c r="W173" i="2"/>
  <c r="X173" i="2"/>
  <c r="Y173" i="2"/>
  <c r="Z173" i="2"/>
  <c r="AA173" i="2"/>
  <c r="AB173" i="2"/>
  <c r="K174" i="2"/>
  <c r="W174" i="2"/>
  <c r="X174" i="2"/>
  <c r="Y174" i="2"/>
  <c r="Z174" i="2"/>
  <c r="AA174" i="2"/>
  <c r="AB174" i="2"/>
  <c r="K175" i="2"/>
  <c r="W175" i="2"/>
  <c r="X175" i="2"/>
  <c r="Y175" i="2"/>
  <c r="Z175" i="2"/>
  <c r="AA175" i="2"/>
  <c r="AB175" i="2"/>
  <c r="K176" i="2"/>
  <c r="W176" i="2"/>
  <c r="X176" i="2"/>
  <c r="Y176" i="2"/>
  <c r="Z176" i="2"/>
  <c r="AA176" i="2"/>
  <c r="AB176" i="2"/>
  <c r="AI176" i="2"/>
  <c r="AM176" i="2" s="1"/>
  <c r="AP176" i="2" s="1"/>
  <c r="K177" i="2"/>
  <c r="W177" i="2"/>
  <c r="X177" i="2"/>
  <c r="Y177" i="2"/>
  <c r="Z177" i="2"/>
  <c r="AA177" i="2"/>
  <c r="AB177" i="2"/>
  <c r="AI177" i="2"/>
  <c r="AM177" i="2" s="1"/>
  <c r="AP177" i="2" s="1"/>
  <c r="K178" i="2"/>
  <c r="W178" i="2"/>
  <c r="X178" i="2"/>
  <c r="Y178" i="2"/>
  <c r="Z178" i="2"/>
  <c r="AA178" i="2"/>
  <c r="AB178" i="2"/>
  <c r="AI178" i="2"/>
  <c r="AM178" i="2" s="1"/>
  <c r="K179" i="2"/>
  <c r="W179" i="2"/>
  <c r="X179" i="2"/>
  <c r="Y179" i="2"/>
  <c r="Z179" i="2"/>
  <c r="AA179" i="2"/>
  <c r="AB179" i="2"/>
  <c r="AI179" i="2"/>
  <c r="AM179" i="2" s="1"/>
  <c r="AO179" i="2" s="1"/>
  <c r="K180" i="2"/>
  <c r="W180" i="2"/>
  <c r="X180" i="2"/>
  <c r="Y180" i="2"/>
  <c r="Z180" i="2"/>
  <c r="AA180" i="2"/>
  <c r="AB180" i="2"/>
  <c r="AI180" i="2"/>
  <c r="AM180" i="2" s="1"/>
  <c r="AO180" i="2" s="1"/>
  <c r="K181" i="2"/>
  <c r="W181" i="2"/>
  <c r="X181" i="2"/>
  <c r="Y181" i="2"/>
  <c r="Z181" i="2"/>
  <c r="AA181" i="2"/>
  <c r="AB181" i="2"/>
  <c r="AI181" i="2"/>
  <c r="AM181" i="2" s="1"/>
  <c r="AP181" i="2" s="1"/>
  <c r="K182" i="2"/>
  <c r="W182" i="2"/>
  <c r="X182" i="2"/>
  <c r="Y182" i="2"/>
  <c r="Z182" i="2"/>
  <c r="AA182" i="2"/>
  <c r="AB182" i="2"/>
  <c r="AI182" i="2"/>
  <c r="AM182" i="2" s="1"/>
  <c r="K183" i="2"/>
  <c r="W183" i="2"/>
  <c r="X183" i="2"/>
  <c r="Y183" i="2"/>
  <c r="Z183" i="2"/>
  <c r="AA183" i="2"/>
  <c r="AB183" i="2"/>
  <c r="AI183" i="2"/>
  <c r="AM183" i="2" s="1"/>
  <c r="AO183" i="2" s="1"/>
  <c r="K184" i="2"/>
  <c r="W184" i="2"/>
  <c r="X184" i="2"/>
  <c r="Y184" i="2"/>
  <c r="Z184" i="2"/>
  <c r="AA184" i="2"/>
  <c r="AB184" i="2"/>
  <c r="AI184" i="2"/>
  <c r="AM184" i="2" s="1"/>
  <c r="K185" i="2"/>
  <c r="W185" i="2"/>
  <c r="X185" i="2"/>
  <c r="Y185" i="2"/>
  <c r="Z185" i="2"/>
  <c r="AA185" i="2"/>
  <c r="AB185" i="2"/>
  <c r="AI185" i="2"/>
  <c r="AM185" i="2" s="1"/>
  <c r="AP185" i="2" s="1"/>
  <c r="K186" i="2"/>
  <c r="W186" i="2"/>
  <c r="X186" i="2"/>
  <c r="Y186" i="2"/>
  <c r="Z186" i="2"/>
  <c r="AA186" i="2"/>
  <c r="AB186" i="2"/>
  <c r="AI186" i="2"/>
  <c r="AM186" i="2" s="1"/>
  <c r="K187" i="2"/>
  <c r="W187" i="2"/>
  <c r="X187" i="2"/>
  <c r="Y187" i="2"/>
  <c r="Z187" i="2"/>
  <c r="AA187" i="2"/>
  <c r="AB187" i="2"/>
  <c r="AI187" i="2"/>
  <c r="AM187" i="2" s="1"/>
  <c r="K188" i="2"/>
  <c r="W188" i="2"/>
  <c r="X188" i="2"/>
  <c r="Y188" i="2"/>
  <c r="Z188" i="2"/>
  <c r="AA188" i="2"/>
  <c r="AB188" i="2"/>
  <c r="AI188" i="2"/>
  <c r="AM188" i="2" s="1"/>
  <c r="K189" i="2"/>
  <c r="W189" i="2"/>
  <c r="X189" i="2"/>
  <c r="Y189" i="2"/>
  <c r="Z189" i="2"/>
  <c r="AA189" i="2"/>
  <c r="AB189" i="2"/>
  <c r="AI189" i="2"/>
  <c r="AM189" i="2" s="1"/>
  <c r="K190" i="2"/>
  <c r="W190" i="2"/>
  <c r="X190" i="2"/>
  <c r="Y190" i="2"/>
  <c r="Z190" i="2"/>
  <c r="AA190" i="2"/>
  <c r="AB190" i="2"/>
  <c r="AI190" i="2"/>
  <c r="AM190" i="2" s="1"/>
  <c r="K191" i="2"/>
  <c r="W191" i="2"/>
  <c r="X191" i="2"/>
  <c r="Y191" i="2"/>
  <c r="Z191" i="2"/>
  <c r="AA191" i="2"/>
  <c r="AB191" i="2"/>
  <c r="AI191" i="2"/>
  <c r="AM191" i="2" s="1"/>
  <c r="AO191" i="2" s="1"/>
  <c r="K192" i="2"/>
  <c r="W192" i="2"/>
  <c r="X192" i="2"/>
  <c r="Y192" i="2"/>
  <c r="Z192" i="2"/>
  <c r="AA192" i="2"/>
  <c r="AB192" i="2"/>
  <c r="AI192" i="2"/>
  <c r="AM192" i="2" s="1"/>
  <c r="K193" i="2"/>
  <c r="W193" i="2"/>
  <c r="X193" i="2"/>
  <c r="Y193" i="2"/>
  <c r="Z193" i="2"/>
  <c r="AA193" i="2"/>
  <c r="AB193" i="2"/>
  <c r="AI193" i="2"/>
  <c r="AM193" i="2" s="1"/>
  <c r="K194" i="2"/>
  <c r="W194" i="2"/>
  <c r="X194" i="2"/>
  <c r="Y194" i="2"/>
  <c r="Z194" i="2"/>
  <c r="AA194" i="2"/>
  <c r="AB194" i="2"/>
  <c r="AI194" i="2"/>
  <c r="AM194" i="2" s="1"/>
  <c r="AP194" i="2" s="1"/>
  <c r="K195" i="2"/>
  <c r="W195" i="2"/>
  <c r="X195" i="2"/>
  <c r="Y195" i="2"/>
  <c r="Z195" i="2"/>
  <c r="AA195" i="2"/>
  <c r="AB195" i="2"/>
  <c r="AI195" i="2"/>
  <c r="AM195" i="2" s="1"/>
  <c r="K196" i="2"/>
  <c r="W196" i="2"/>
  <c r="X196" i="2"/>
  <c r="Y196" i="2"/>
  <c r="Z196" i="2"/>
  <c r="AA196" i="2"/>
  <c r="AB196" i="2"/>
  <c r="AI196" i="2"/>
  <c r="AM196" i="2" s="1"/>
  <c r="AP196" i="2" s="1"/>
  <c r="K197" i="2"/>
  <c r="W197" i="2"/>
  <c r="X197" i="2"/>
  <c r="Y197" i="2"/>
  <c r="Z197" i="2"/>
  <c r="AA197" i="2"/>
  <c r="AB197" i="2"/>
  <c r="AI197" i="2"/>
  <c r="AM197" i="2" s="1"/>
  <c r="K198" i="2"/>
  <c r="W198" i="2"/>
  <c r="X198" i="2"/>
  <c r="Y198" i="2"/>
  <c r="Z198" i="2"/>
  <c r="AA198" i="2"/>
  <c r="AB198" i="2"/>
  <c r="AI198" i="2"/>
  <c r="AM198" i="2" s="1"/>
  <c r="AP198" i="2" s="1"/>
  <c r="K199" i="2"/>
  <c r="W199" i="2"/>
  <c r="X199" i="2"/>
  <c r="Y199" i="2"/>
  <c r="Z199" i="2"/>
  <c r="AA199" i="2"/>
  <c r="AB199" i="2"/>
  <c r="AI199" i="2"/>
  <c r="AM199" i="2" s="1"/>
  <c r="K200" i="2"/>
  <c r="W200" i="2"/>
  <c r="X200" i="2"/>
  <c r="Y200" i="2"/>
  <c r="Z200" i="2"/>
  <c r="AA200" i="2"/>
  <c r="AB200" i="2"/>
  <c r="AI200" i="2"/>
  <c r="AM200" i="2" s="1"/>
  <c r="AO200" i="2" s="1"/>
  <c r="K201" i="2"/>
  <c r="W201" i="2"/>
  <c r="X201" i="2"/>
  <c r="Y201" i="2"/>
  <c r="Z201" i="2"/>
  <c r="AA201" i="2"/>
  <c r="AB201" i="2"/>
  <c r="AI201" i="2"/>
  <c r="AM201" i="2" s="1"/>
  <c r="AO201" i="2" s="1"/>
  <c r="K202" i="2"/>
  <c r="W202" i="2"/>
  <c r="X202" i="2"/>
  <c r="Y202" i="2"/>
  <c r="Z202" i="2"/>
  <c r="AA202" i="2"/>
  <c r="AB202" i="2"/>
  <c r="AI202" i="2"/>
  <c r="AM202" i="2" s="1"/>
  <c r="K203" i="2"/>
  <c r="W203" i="2"/>
  <c r="X203" i="2"/>
  <c r="Y203" i="2"/>
  <c r="Z203" i="2"/>
  <c r="AA203" i="2"/>
  <c r="AB203" i="2"/>
  <c r="AI203" i="2"/>
  <c r="AM203" i="2" s="1"/>
  <c r="AO203" i="2" s="1"/>
  <c r="K204" i="2"/>
  <c r="W204" i="2"/>
  <c r="X204" i="2"/>
  <c r="Y204" i="2"/>
  <c r="Z204" i="2"/>
  <c r="AA204" i="2"/>
  <c r="AB204" i="2"/>
  <c r="AI204" i="2"/>
  <c r="AM204" i="2" s="1"/>
  <c r="K205" i="2"/>
  <c r="W205" i="2"/>
  <c r="X205" i="2"/>
  <c r="Y205" i="2"/>
  <c r="Z205" i="2"/>
  <c r="AA205" i="2"/>
  <c r="AB205" i="2"/>
  <c r="AI205" i="2"/>
  <c r="AM205" i="2" s="1"/>
  <c r="K206" i="2"/>
  <c r="W206" i="2"/>
  <c r="X206" i="2"/>
  <c r="Y206" i="2"/>
  <c r="Z206" i="2"/>
  <c r="AA206" i="2"/>
  <c r="AB206" i="2"/>
  <c r="AI206" i="2"/>
  <c r="AM206" i="2" s="1"/>
  <c r="K207" i="2"/>
  <c r="W207" i="2"/>
  <c r="X207" i="2"/>
  <c r="Y207" i="2"/>
  <c r="Z207" i="2"/>
  <c r="AA207" i="2"/>
  <c r="AB207" i="2"/>
  <c r="AI207" i="2"/>
  <c r="AM207" i="2" s="1"/>
  <c r="AO207" i="2" s="1"/>
  <c r="K208" i="2"/>
  <c r="W208" i="2"/>
  <c r="X208" i="2"/>
  <c r="Y208" i="2"/>
  <c r="Z208" i="2"/>
  <c r="AA208" i="2"/>
  <c r="AB208" i="2"/>
  <c r="AI208" i="2"/>
  <c r="AM208" i="2" s="1"/>
  <c r="K209" i="2"/>
  <c r="W209" i="2"/>
  <c r="X209" i="2"/>
  <c r="Y209" i="2"/>
  <c r="Z209" i="2"/>
  <c r="AA209" i="2"/>
  <c r="AB209" i="2"/>
  <c r="AI209" i="2"/>
  <c r="AM209" i="2" s="1"/>
  <c r="K210" i="2"/>
  <c r="W210" i="2"/>
  <c r="X210" i="2"/>
  <c r="Y210" i="2"/>
  <c r="Z210" i="2"/>
  <c r="AA210" i="2"/>
  <c r="AB210" i="2"/>
  <c r="AI210" i="2"/>
  <c r="AM210" i="2" s="1"/>
  <c r="AP210" i="2" s="1"/>
  <c r="K211" i="2"/>
  <c r="W211" i="2"/>
  <c r="X211" i="2"/>
  <c r="Y211" i="2"/>
  <c r="Z211" i="2"/>
  <c r="AA211" i="2"/>
  <c r="AB211" i="2"/>
  <c r="AI211" i="2"/>
  <c r="AM211" i="2" s="1"/>
  <c r="K212" i="2"/>
  <c r="W212" i="2"/>
  <c r="X212" i="2"/>
  <c r="Y212" i="2"/>
  <c r="Z212" i="2"/>
  <c r="AA212" i="2"/>
  <c r="AB212" i="2"/>
  <c r="AI212" i="2"/>
  <c r="AM212" i="2" s="1"/>
  <c r="AP212" i="2" s="1"/>
  <c r="K213" i="2"/>
  <c r="W213" i="2"/>
  <c r="X213" i="2"/>
  <c r="Y213" i="2"/>
  <c r="Z213" i="2"/>
  <c r="AA213" i="2"/>
  <c r="AB213" i="2"/>
  <c r="AI213" i="2"/>
  <c r="AM213" i="2" s="1"/>
  <c r="K214" i="2"/>
  <c r="W214" i="2"/>
  <c r="X214" i="2"/>
  <c r="Y214" i="2"/>
  <c r="Z214" i="2"/>
  <c r="AA214" i="2"/>
  <c r="AB214" i="2"/>
  <c r="AI214" i="2"/>
  <c r="AM214" i="2" s="1"/>
  <c r="AP214" i="2" s="1"/>
  <c r="K215" i="2"/>
  <c r="W215" i="2"/>
  <c r="X215" i="2"/>
  <c r="Y215" i="2"/>
  <c r="Z215" i="2"/>
  <c r="AA215" i="2"/>
  <c r="AB215" i="2"/>
  <c r="AI215" i="2"/>
  <c r="AM215" i="2" s="1"/>
  <c r="K216" i="2"/>
  <c r="W216" i="2"/>
  <c r="X216" i="2"/>
  <c r="Y216" i="2"/>
  <c r="Z216" i="2"/>
  <c r="AA216" i="2"/>
  <c r="AB216" i="2"/>
  <c r="AI216" i="2"/>
  <c r="AM216" i="2" s="1"/>
  <c r="K217" i="2"/>
  <c r="W217" i="2"/>
  <c r="X217" i="2"/>
  <c r="Y217" i="2"/>
  <c r="Z217" i="2"/>
  <c r="AA217" i="2"/>
  <c r="AB217" i="2"/>
  <c r="AI217" i="2"/>
  <c r="AM217" i="2" s="1"/>
  <c r="AO217" i="2" s="1"/>
  <c r="K218" i="2"/>
  <c r="W218" i="2"/>
  <c r="X218" i="2"/>
  <c r="Y218" i="2"/>
  <c r="Z218" i="2"/>
  <c r="AA218" i="2"/>
  <c r="AB218" i="2"/>
  <c r="AI218" i="2"/>
  <c r="AM218" i="2" s="1"/>
  <c r="K219" i="2"/>
  <c r="W219" i="2"/>
  <c r="X219" i="2"/>
  <c r="Y219" i="2"/>
  <c r="Z219" i="2"/>
  <c r="AA219" i="2"/>
  <c r="AB219" i="2"/>
  <c r="AI219" i="2"/>
  <c r="AM219" i="2" s="1"/>
  <c r="AO219" i="2" s="1"/>
  <c r="K220" i="2"/>
  <c r="W220" i="2"/>
  <c r="X220" i="2"/>
  <c r="Y220" i="2"/>
  <c r="Z220" i="2"/>
  <c r="AA220" i="2"/>
  <c r="AB220" i="2"/>
  <c r="AI220" i="2"/>
  <c r="AM220" i="2" s="1"/>
  <c r="K221" i="2"/>
  <c r="W221" i="2"/>
  <c r="X221" i="2"/>
  <c r="Y221" i="2"/>
  <c r="Z221" i="2"/>
  <c r="AA221" i="2"/>
  <c r="AB221" i="2"/>
  <c r="AI221" i="2"/>
  <c r="AM221" i="2" s="1"/>
  <c r="AP221" i="2" s="1"/>
  <c r="K222" i="2"/>
  <c r="W222" i="2"/>
  <c r="X222" i="2"/>
  <c r="Y222" i="2"/>
  <c r="Z222" i="2"/>
  <c r="AA222" i="2"/>
  <c r="AB222" i="2"/>
  <c r="AI222" i="2"/>
  <c r="AM222" i="2" s="1"/>
  <c r="K223" i="2"/>
  <c r="W223" i="2"/>
  <c r="X223" i="2"/>
  <c r="Y223" i="2"/>
  <c r="Z223" i="2"/>
  <c r="AA223" i="2"/>
  <c r="AB223" i="2"/>
  <c r="AI223" i="2"/>
  <c r="AM223" i="2" s="1"/>
  <c r="AO223" i="2" s="1"/>
  <c r="K224" i="2"/>
  <c r="W224" i="2"/>
  <c r="X224" i="2"/>
  <c r="Y224" i="2"/>
  <c r="Z224" i="2"/>
  <c r="AA224" i="2"/>
  <c r="AB224" i="2"/>
  <c r="AI224" i="2"/>
  <c r="AM224" i="2" s="1"/>
  <c r="AP224" i="2" s="1"/>
  <c r="K225" i="2"/>
  <c r="W225" i="2"/>
  <c r="X225" i="2"/>
  <c r="Y225" i="2"/>
  <c r="Z225" i="2"/>
  <c r="AA225" i="2"/>
  <c r="AB225" i="2"/>
  <c r="AI225" i="2"/>
  <c r="AM225" i="2" s="1"/>
  <c r="AO225" i="2" s="1"/>
  <c r="K226" i="2"/>
  <c r="W226" i="2"/>
  <c r="X226" i="2"/>
  <c r="Y226" i="2"/>
  <c r="Z226" i="2"/>
  <c r="AA226" i="2"/>
  <c r="AB226" i="2"/>
  <c r="AI226" i="2"/>
  <c r="AM226" i="2" s="1"/>
  <c r="AP226" i="2" s="1"/>
  <c r="K227" i="2"/>
  <c r="W227" i="2"/>
  <c r="X227" i="2"/>
  <c r="Y227" i="2"/>
  <c r="Z227" i="2"/>
  <c r="AA227" i="2"/>
  <c r="AB227" i="2"/>
  <c r="AI227" i="2"/>
  <c r="AM227" i="2" s="1"/>
  <c r="K228" i="2"/>
  <c r="W228" i="2"/>
  <c r="X228" i="2"/>
  <c r="Y228" i="2"/>
  <c r="Z228" i="2"/>
  <c r="AA228" i="2"/>
  <c r="AB228" i="2"/>
  <c r="AI228" i="2"/>
  <c r="AM228" i="2" s="1"/>
  <c r="AP228" i="2" s="1"/>
  <c r="K229" i="2"/>
  <c r="W229" i="2"/>
  <c r="X229" i="2"/>
  <c r="Y229" i="2"/>
  <c r="Z229" i="2"/>
  <c r="AA229" i="2"/>
  <c r="AB229" i="2"/>
  <c r="AI229" i="2"/>
  <c r="AM229" i="2" s="1"/>
  <c r="K230" i="2"/>
  <c r="W230" i="2"/>
  <c r="X230" i="2"/>
  <c r="Y230" i="2"/>
  <c r="Z230" i="2"/>
  <c r="AA230" i="2"/>
  <c r="AB230" i="2"/>
  <c r="AI230" i="2"/>
  <c r="AM230" i="2" s="1"/>
  <c r="AP230" i="2" s="1"/>
  <c r="K231" i="2"/>
  <c r="W231" i="2"/>
  <c r="X231" i="2"/>
  <c r="Y231" i="2"/>
  <c r="Z231" i="2"/>
  <c r="AA231" i="2"/>
  <c r="AB231" i="2"/>
  <c r="AI231" i="2"/>
  <c r="AM231" i="2" s="1"/>
  <c r="K232" i="2"/>
  <c r="W232" i="2"/>
  <c r="X232" i="2"/>
  <c r="Y232" i="2"/>
  <c r="Z232" i="2"/>
  <c r="AA232" i="2"/>
  <c r="AB232" i="2"/>
  <c r="AI232" i="2"/>
  <c r="AM232" i="2" s="1"/>
  <c r="AO232" i="2" s="1"/>
  <c r="K233" i="2"/>
  <c r="W233" i="2"/>
  <c r="X233" i="2"/>
  <c r="Y233" i="2"/>
  <c r="Z233" i="2"/>
  <c r="AA233" i="2"/>
  <c r="AB233" i="2"/>
  <c r="AI233" i="2"/>
  <c r="AM233" i="2" s="1"/>
  <c r="AO233" i="2" s="1"/>
  <c r="K234" i="2"/>
  <c r="W234" i="2"/>
  <c r="X234" i="2"/>
  <c r="Y234" i="2"/>
  <c r="Z234" i="2"/>
  <c r="AA234" i="2"/>
  <c r="AB234" i="2"/>
  <c r="AI234" i="2"/>
  <c r="AM234" i="2" s="1"/>
  <c r="K235" i="2"/>
  <c r="W235" i="2"/>
  <c r="X235" i="2"/>
  <c r="Y235" i="2"/>
  <c r="Z235" i="2"/>
  <c r="AA235" i="2"/>
  <c r="AB235" i="2"/>
  <c r="AI235" i="2"/>
  <c r="AM235" i="2" s="1"/>
  <c r="AO235" i="2" s="1"/>
  <c r="K236" i="2"/>
  <c r="W236" i="2"/>
  <c r="X236" i="2"/>
  <c r="Y236" i="2"/>
  <c r="Z236" i="2"/>
  <c r="AA236" i="2"/>
  <c r="AB236" i="2"/>
  <c r="AI236" i="2"/>
  <c r="AM236" i="2" s="1"/>
  <c r="K237" i="2"/>
  <c r="W237" i="2"/>
  <c r="X237" i="2"/>
  <c r="Y237" i="2"/>
  <c r="Z237" i="2"/>
  <c r="AA237" i="2"/>
  <c r="AB237" i="2"/>
  <c r="AI237" i="2"/>
  <c r="AM237" i="2" s="1"/>
  <c r="AP237" i="2" s="1"/>
  <c r="K238" i="2"/>
  <c r="W238" i="2"/>
  <c r="X238" i="2"/>
  <c r="Y238" i="2"/>
  <c r="Z238" i="2"/>
  <c r="AA238" i="2"/>
  <c r="AB238" i="2"/>
  <c r="AI238" i="2"/>
  <c r="AM238" i="2" s="1"/>
  <c r="K239" i="2"/>
  <c r="W239" i="2"/>
  <c r="X239" i="2"/>
  <c r="Y239" i="2"/>
  <c r="Z239" i="2"/>
  <c r="AA239" i="2"/>
  <c r="AB239" i="2"/>
  <c r="AI239" i="2"/>
  <c r="AM239" i="2" s="1"/>
  <c r="AO239" i="2" s="1"/>
  <c r="K240" i="2"/>
  <c r="W240" i="2"/>
  <c r="X240" i="2"/>
  <c r="Y240" i="2"/>
  <c r="Z240" i="2"/>
  <c r="AA240" i="2"/>
  <c r="AB240" i="2"/>
  <c r="AI240" i="2"/>
  <c r="AM240" i="2" s="1"/>
  <c r="AO240" i="2" s="1"/>
  <c r="K241" i="2"/>
  <c r="W241" i="2"/>
  <c r="X241" i="2"/>
  <c r="Y241" i="2"/>
  <c r="Z241" i="2"/>
  <c r="AA241" i="2"/>
  <c r="AB241" i="2"/>
  <c r="AI241" i="2"/>
  <c r="AM241" i="2" s="1"/>
  <c r="K242" i="2"/>
  <c r="W242" i="2"/>
  <c r="X242" i="2"/>
  <c r="Y242" i="2"/>
  <c r="Z242" i="2"/>
  <c r="AA242" i="2"/>
  <c r="AB242" i="2"/>
  <c r="AI242" i="2"/>
  <c r="AM242" i="2" s="1"/>
  <c r="AP242" i="2" s="1"/>
  <c r="K243" i="2"/>
  <c r="W243" i="2"/>
  <c r="X243" i="2"/>
  <c r="Y243" i="2"/>
  <c r="Z243" i="2"/>
  <c r="AA243" i="2"/>
  <c r="AB243" i="2"/>
  <c r="AI243" i="2"/>
  <c r="AM243" i="2" s="1"/>
  <c r="K244" i="2"/>
  <c r="W244" i="2"/>
  <c r="X244" i="2"/>
  <c r="Y244" i="2"/>
  <c r="Z244" i="2"/>
  <c r="AA244" i="2"/>
  <c r="AB244" i="2"/>
  <c r="AI244" i="2"/>
  <c r="AM244" i="2" s="1"/>
  <c r="K245" i="2"/>
  <c r="W245" i="2"/>
  <c r="X245" i="2"/>
  <c r="Y245" i="2"/>
  <c r="Z245" i="2"/>
  <c r="AA245" i="2"/>
  <c r="AB245" i="2"/>
  <c r="AI245" i="2"/>
  <c r="AM245" i="2" s="1"/>
  <c r="K246" i="2"/>
  <c r="W246" i="2"/>
  <c r="X246" i="2"/>
  <c r="Y246" i="2"/>
  <c r="Z246" i="2"/>
  <c r="AA246" i="2"/>
  <c r="AB246" i="2"/>
  <c r="AI246" i="2"/>
  <c r="AM246" i="2" s="1"/>
  <c r="AP246" i="2" s="1"/>
  <c r="K247" i="2"/>
  <c r="W247" i="2"/>
  <c r="X247" i="2"/>
  <c r="Y247" i="2"/>
  <c r="Z247" i="2"/>
  <c r="AA247" i="2"/>
  <c r="AB247" i="2"/>
  <c r="AI247" i="2"/>
  <c r="AM247" i="2" s="1"/>
  <c r="K248" i="2"/>
  <c r="W248" i="2"/>
  <c r="X248" i="2"/>
  <c r="Y248" i="2"/>
  <c r="Z248" i="2"/>
  <c r="AA248" i="2"/>
  <c r="AB248" i="2"/>
  <c r="AI248" i="2"/>
  <c r="AM248" i="2" s="1"/>
  <c r="K249" i="2"/>
  <c r="W249" i="2"/>
  <c r="X249" i="2"/>
  <c r="Y249" i="2"/>
  <c r="Z249" i="2"/>
  <c r="AA249" i="2"/>
  <c r="AB249" i="2"/>
  <c r="AI249" i="2"/>
  <c r="AM249" i="2" s="1"/>
  <c r="K250" i="2"/>
  <c r="W250" i="2"/>
  <c r="X250" i="2"/>
  <c r="Y250" i="2"/>
  <c r="Z250" i="2"/>
  <c r="AA250" i="2"/>
  <c r="AB250" i="2"/>
  <c r="AI250" i="2"/>
  <c r="AM250" i="2" s="1"/>
  <c r="K251" i="2"/>
  <c r="W251" i="2"/>
  <c r="X251" i="2"/>
  <c r="Y251" i="2"/>
  <c r="Z251" i="2"/>
  <c r="AA251" i="2"/>
  <c r="AB251" i="2"/>
  <c r="AI251" i="2"/>
  <c r="AM251" i="2" s="1"/>
  <c r="AO251" i="2" s="1"/>
  <c r="K252" i="2"/>
  <c r="W252" i="2"/>
  <c r="X252" i="2"/>
  <c r="Y252" i="2"/>
  <c r="Z252" i="2"/>
  <c r="AA252" i="2"/>
  <c r="AB252" i="2"/>
  <c r="AI252" i="2"/>
  <c r="AM252" i="2" s="1"/>
  <c r="K253" i="2"/>
  <c r="W253" i="2"/>
  <c r="X253" i="2"/>
  <c r="Y253" i="2"/>
  <c r="Z253" i="2"/>
  <c r="AA253" i="2"/>
  <c r="AB253" i="2"/>
  <c r="AI253" i="2"/>
  <c r="AM253" i="2" s="1"/>
  <c r="AP253" i="2" s="1"/>
  <c r="K254" i="2"/>
  <c r="W254" i="2"/>
  <c r="X254" i="2"/>
  <c r="Y254" i="2"/>
  <c r="Z254" i="2"/>
  <c r="AA254" i="2"/>
  <c r="AB254" i="2"/>
  <c r="AI254" i="2"/>
  <c r="AM254" i="2" s="1"/>
  <c r="K255" i="2"/>
  <c r="W255" i="2"/>
  <c r="X255" i="2"/>
  <c r="Y255" i="2"/>
  <c r="Z255" i="2"/>
  <c r="AA255" i="2"/>
  <c r="AB255" i="2"/>
  <c r="AI255" i="2"/>
  <c r="AM255" i="2" s="1"/>
  <c r="AO255" i="2" s="1"/>
  <c r="K256" i="2"/>
  <c r="W256" i="2"/>
  <c r="X256" i="2"/>
  <c r="Y256" i="2"/>
  <c r="Z256" i="2"/>
  <c r="AA256" i="2"/>
  <c r="AB256" i="2"/>
  <c r="AI256" i="2"/>
  <c r="AM256" i="2" s="1"/>
  <c r="K257" i="2"/>
  <c r="W257" i="2"/>
  <c r="X257" i="2"/>
  <c r="Y257" i="2"/>
  <c r="Z257" i="2"/>
  <c r="AA257" i="2"/>
  <c r="AB257" i="2"/>
  <c r="AI257" i="2"/>
  <c r="AM257" i="2" s="1"/>
  <c r="K258" i="2"/>
  <c r="W258" i="2"/>
  <c r="X258" i="2"/>
  <c r="Y258" i="2"/>
  <c r="Z258" i="2"/>
  <c r="AA258" i="2"/>
  <c r="AB258" i="2"/>
  <c r="AI258" i="2"/>
  <c r="AM258" i="2" s="1"/>
  <c r="AP258" i="2" s="1"/>
  <c r="K259" i="2"/>
  <c r="W259" i="2"/>
  <c r="X259" i="2"/>
  <c r="Y259" i="2"/>
  <c r="Z259" i="2"/>
  <c r="AA259" i="2"/>
  <c r="AB259" i="2"/>
  <c r="AI259" i="2"/>
  <c r="AM259" i="2" s="1"/>
  <c r="K260" i="2"/>
  <c r="W260" i="2"/>
  <c r="X260" i="2"/>
  <c r="Y260" i="2"/>
  <c r="Z260" i="2"/>
  <c r="AA260" i="2"/>
  <c r="AB260" i="2"/>
  <c r="AI260" i="2"/>
  <c r="AM260" i="2" s="1"/>
  <c r="AP260" i="2" s="1"/>
  <c r="K261" i="2"/>
  <c r="W261" i="2"/>
  <c r="X261" i="2"/>
  <c r="Y261" i="2"/>
  <c r="Z261" i="2"/>
  <c r="AA261" i="2"/>
  <c r="AB261" i="2"/>
  <c r="AI261" i="2"/>
  <c r="AM261" i="2" s="1"/>
  <c r="K262" i="2"/>
  <c r="W262" i="2"/>
  <c r="X262" i="2"/>
  <c r="Y262" i="2"/>
  <c r="Z262" i="2"/>
  <c r="AA262" i="2"/>
  <c r="AB262" i="2"/>
  <c r="AI262" i="2"/>
  <c r="AM262" i="2" s="1"/>
  <c r="AP262" i="2" s="1"/>
  <c r="K263" i="2"/>
  <c r="W263" i="2"/>
  <c r="X263" i="2"/>
  <c r="Y263" i="2"/>
  <c r="Z263" i="2"/>
  <c r="AA263" i="2"/>
  <c r="AB263" i="2"/>
  <c r="AI263" i="2"/>
  <c r="AM263" i="2" s="1"/>
  <c r="K264" i="2"/>
  <c r="W264" i="2"/>
  <c r="X264" i="2"/>
  <c r="Y264" i="2"/>
  <c r="Z264" i="2"/>
  <c r="AA264" i="2"/>
  <c r="AB264" i="2"/>
  <c r="AI264" i="2"/>
  <c r="AM264" i="2" s="1"/>
  <c r="K265" i="2"/>
  <c r="W265" i="2"/>
  <c r="X265" i="2"/>
  <c r="Y265" i="2"/>
  <c r="Z265" i="2"/>
  <c r="AA265" i="2"/>
  <c r="AB265" i="2"/>
  <c r="AI265" i="2"/>
  <c r="AM265" i="2" s="1"/>
  <c r="K266" i="2"/>
  <c r="W266" i="2"/>
  <c r="X266" i="2"/>
  <c r="Y266" i="2"/>
  <c r="Z266" i="2"/>
  <c r="AA266" i="2"/>
  <c r="AB266" i="2"/>
  <c r="AI266" i="2"/>
  <c r="AM266" i="2" s="1"/>
  <c r="K267" i="2"/>
  <c r="W267" i="2"/>
  <c r="X267" i="2"/>
  <c r="Y267" i="2"/>
  <c r="Z267" i="2"/>
  <c r="AA267" i="2"/>
  <c r="AB267" i="2"/>
  <c r="AI267" i="2"/>
  <c r="AM267" i="2" s="1"/>
  <c r="AO267" i="2" s="1"/>
  <c r="K268" i="2"/>
  <c r="W268" i="2"/>
  <c r="X268" i="2"/>
  <c r="Y268" i="2"/>
  <c r="Z268" i="2"/>
  <c r="AA268" i="2"/>
  <c r="AB268" i="2"/>
  <c r="AI268" i="2"/>
  <c r="AM268" i="2" s="1"/>
  <c r="K269" i="2"/>
  <c r="W269" i="2"/>
  <c r="X269" i="2"/>
  <c r="Y269" i="2"/>
  <c r="Z269" i="2"/>
  <c r="AA269" i="2"/>
  <c r="AB269" i="2"/>
  <c r="AI269" i="2"/>
  <c r="AM269" i="2" s="1"/>
  <c r="K270" i="2"/>
  <c r="W270" i="2"/>
  <c r="X270" i="2"/>
  <c r="Y270" i="2"/>
  <c r="Z270" i="2"/>
  <c r="AA270" i="2"/>
  <c r="AB270" i="2"/>
  <c r="AI270" i="2"/>
  <c r="AM270" i="2" s="1"/>
  <c r="K271" i="2"/>
  <c r="W271" i="2"/>
  <c r="X271" i="2"/>
  <c r="Y271" i="2"/>
  <c r="Z271" i="2"/>
  <c r="AA271" i="2"/>
  <c r="AB271" i="2"/>
  <c r="AI271" i="2"/>
  <c r="AM271" i="2" s="1"/>
  <c r="AO271" i="2" s="1"/>
  <c r="K272" i="2"/>
  <c r="W272" i="2"/>
  <c r="X272" i="2"/>
  <c r="Y272" i="2"/>
  <c r="Z272" i="2"/>
  <c r="AA272" i="2"/>
  <c r="AB272" i="2"/>
  <c r="AI272" i="2"/>
  <c r="AM272" i="2" s="1"/>
  <c r="K273" i="2"/>
  <c r="W273" i="2"/>
  <c r="X273" i="2"/>
  <c r="Y273" i="2"/>
  <c r="Z273" i="2"/>
  <c r="AA273" i="2"/>
  <c r="AB273" i="2"/>
  <c r="AI273" i="2"/>
  <c r="AM273" i="2" s="1"/>
  <c r="K274" i="2"/>
  <c r="W274" i="2"/>
  <c r="X274" i="2"/>
  <c r="Y274" i="2"/>
  <c r="Z274" i="2"/>
  <c r="AA274" i="2"/>
  <c r="AB274" i="2"/>
  <c r="AI274" i="2"/>
  <c r="AM274" i="2" s="1"/>
  <c r="AP274" i="2" s="1"/>
  <c r="K275" i="2"/>
  <c r="W275" i="2"/>
  <c r="X275" i="2"/>
  <c r="Y275" i="2"/>
  <c r="Z275" i="2"/>
  <c r="AA275" i="2"/>
  <c r="AB275" i="2"/>
  <c r="AI275" i="2"/>
  <c r="AM275" i="2" s="1"/>
  <c r="K276" i="2"/>
  <c r="W276" i="2"/>
  <c r="X276" i="2"/>
  <c r="Y276" i="2"/>
  <c r="Z276" i="2"/>
  <c r="AA276" i="2"/>
  <c r="AB276" i="2"/>
  <c r="AI276" i="2"/>
  <c r="AM276" i="2" s="1"/>
  <c r="K277" i="2"/>
  <c r="W277" i="2"/>
  <c r="X277" i="2"/>
  <c r="Y277" i="2"/>
  <c r="Z277" i="2"/>
  <c r="AA277" i="2"/>
  <c r="AB277" i="2"/>
  <c r="AI277" i="2"/>
  <c r="AM277" i="2" s="1"/>
  <c r="K278" i="2"/>
  <c r="W278" i="2"/>
  <c r="X278" i="2"/>
  <c r="Y278" i="2"/>
  <c r="Z278" i="2"/>
  <c r="AA278" i="2"/>
  <c r="AB278" i="2"/>
  <c r="AI278" i="2"/>
  <c r="AM278" i="2" s="1"/>
  <c r="AP278" i="2" s="1"/>
  <c r="K279" i="2"/>
  <c r="W279" i="2"/>
  <c r="X279" i="2"/>
  <c r="Y279" i="2"/>
  <c r="Z279" i="2"/>
  <c r="AA279" i="2"/>
  <c r="AB279" i="2"/>
  <c r="K280" i="2"/>
  <c r="W280" i="2"/>
  <c r="X280" i="2"/>
  <c r="Y280" i="2"/>
  <c r="Z280" i="2"/>
  <c r="AA280" i="2"/>
  <c r="AB280" i="2"/>
  <c r="AI280" i="2"/>
  <c r="AM280" i="2" s="1"/>
  <c r="AO280" i="2" s="1"/>
  <c r="K281" i="2"/>
  <c r="W281" i="2"/>
  <c r="X281" i="2"/>
  <c r="Y281" i="2"/>
  <c r="Z281" i="2"/>
  <c r="AA281" i="2"/>
  <c r="AB281" i="2"/>
  <c r="AI281" i="2"/>
  <c r="AM281" i="2" s="1"/>
  <c r="AO281" i="2" s="1"/>
  <c r="K282" i="2"/>
  <c r="W282" i="2"/>
  <c r="X282" i="2"/>
  <c r="Y282" i="2"/>
  <c r="Z282" i="2"/>
  <c r="AA282" i="2"/>
  <c r="AB282" i="2"/>
  <c r="AI282" i="2"/>
  <c r="AM282" i="2" s="1"/>
  <c r="K283" i="2"/>
  <c r="W283" i="2"/>
  <c r="X283" i="2"/>
  <c r="Y283" i="2"/>
  <c r="Z283" i="2"/>
  <c r="AA283" i="2"/>
  <c r="AB283" i="2"/>
  <c r="AI283" i="2"/>
  <c r="AM283" i="2" s="1"/>
  <c r="K284" i="2"/>
  <c r="W284" i="2"/>
  <c r="X284" i="2"/>
  <c r="Y284" i="2"/>
  <c r="Z284" i="2"/>
  <c r="AA284" i="2"/>
  <c r="AB284" i="2"/>
  <c r="AI284" i="2"/>
  <c r="AM284" i="2" s="1"/>
  <c r="AO284" i="2" s="1"/>
  <c r="K285" i="2"/>
  <c r="W285" i="2"/>
  <c r="X285" i="2"/>
  <c r="Y285" i="2"/>
  <c r="Z285" i="2"/>
  <c r="AA285" i="2"/>
  <c r="AB285" i="2"/>
  <c r="AI285" i="2"/>
  <c r="AM285" i="2" s="1"/>
  <c r="AO285" i="2" s="1"/>
  <c r="K286" i="2"/>
  <c r="W286" i="2"/>
  <c r="X286" i="2"/>
  <c r="Y286" i="2"/>
  <c r="Z286" i="2"/>
  <c r="AA286" i="2"/>
  <c r="AB286" i="2"/>
  <c r="AI286" i="2"/>
  <c r="AM286" i="2" s="1"/>
  <c r="K287" i="2"/>
  <c r="W287" i="2"/>
  <c r="X287" i="2"/>
  <c r="Y287" i="2"/>
  <c r="Z287" i="2"/>
  <c r="AA287" i="2"/>
  <c r="AB287" i="2"/>
  <c r="AI287" i="2"/>
  <c r="AM287" i="2" s="1"/>
  <c r="K288" i="2"/>
  <c r="W288" i="2"/>
  <c r="X288" i="2"/>
  <c r="Y288" i="2"/>
  <c r="Z288" i="2"/>
  <c r="AA288" i="2"/>
  <c r="AB288" i="2"/>
  <c r="AI288" i="2"/>
  <c r="AM288" i="2" s="1"/>
  <c r="K289" i="2"/>
  <c r="W289" i="2"/>
  <c r="X289" i="2"/>
  <c r="Y289" i="2"/>
  <c r="Z289" i="2"/>
  <c r="AA289" i="2"/>
  <c r="AB289" i="2"/>
  <c r="AI289" i="2"/>
  <c r="AM289" i="2" s="1"/>
  <c r="K290" i="2"/>
  <c r="W290" i="2"/>
  <c r="X290" i="2"/>
  <c r="Y290" i="2"/>
  <c r="Z290" i="2"/>
  <c r="AA290" i="2"/>
  <c r="AB290" i="2"/>
  <c r="AI290" i="2"/>
  <c r="AM290" i="2" s="1"/>
  <c r="K291" i="2"/>
  <c r="W291" i="2"/>
  <c r="X291" i="2"/>
  <c r="Y291" i="2"/>
  <c r="Z291" i="2"/>
  <c r="AA291" i="2"/>
  <c r="AB291" i="2"/>
  <c r="AI291" i="2"/>
  <c r="AM291" i="2" s="1"/>
  <c r="K292" i="2"/>
  <c r="W292" i="2"/>
  <c r="X292" i="2"/>
  <c r="Y292" i="2"/>
  <c r="Z292" i="2"/>
  <c r="AA292" i="2"/>
  <c r="AB292" i="2"/>
  <c r="AI292" i="2"/>
  <c r="AM292" i="2" s="1"/>
  <c r="K293" i="2"/>
  <c r="W293" i="2"/>
  <c r="X293" i="2"/>
  <c r="Y293" i="2"/>
  <c r="Z293" i="2"/>
  <c r="AA293" i="2"/>
  <c r="AB293" i="2"/>
  <c r="AI293" i="2"/>
  <c r="AM293" i="2" s="1"/>
  <c r="K294" i="2"/>
  <c r="W294" i="2"/>
  <c r="X294" i="2"/>
  <c r="Y294" i="2"/>
  <c r="Z294" i="2"/>
  <c r="AA294" i="2"/>
  <c r="AB294" i="2"/>
  <c r="AI294" i="2"/>
  <c r="AM294" i="2" s="1"/>
  <c r="K295" i="2"/>
  <c r="W295" i="2"/>
  <c r="X295" i="2"/>
  <c r="Y295" i="2"/>
  <c r="Z295" i="2"/>
  <c r="AA295" i="2"/>
  <c r="AB295" i="2"/>
  <c r="AI295" i="2"/>
  <c r="AM295" i="2" s="1"/>
  <c r="K296" i="2"/>
  <c r="W296" i="2"/>
  <c r="X296" i="2"/>
  <c r="Y296" i="2"/>
  <c r="Z296" i="2"/>
  <c r="AA296" i="2"/>
  <c r="AB296" i="2"/>
  <c r="AI296" i="2"/>
  <c r="AM296" i="2" s="1"/>
  <c r="K297" i="2"/>
  <c r="W297" i="2"/>
  <c r="X297" i="2"/>
  <c r="Y297" i="2"/>
  <c r="Z297" i="2"/>
  <c r="AA297" i="2"/>
  <c r="AB297" i="2"/>
  <c r="AI297" i="2"/>
  <c r="AM297" i="2" s="1"/>
  <c r="K298" i="2"/>
  <c r="W298" i="2"/>
  <c r="X298" i="2"/>
  <c r="Y298" i="2"/>
  <c r="Z298" i="2"/>
  <c r="AA298" i="2"/>
  <c r="AB298" i="2"/>
  <c r="AI298" i="2"/>
  <c r="AM298" i="2" s="1"/>
  <c r="K299" i="2"/>
  <c r="W299" i="2"/>
  <c r="X299" i="2"/>
  <c r="Y299" i="2"/>
  <c r="Z299" i="2"/>
  <c r="AA299" i="2"/>
  <c r="AB299" i="2"/>
  <c r="AI299" i="2"/>
  <c r="AM299" i="2" s="1"/>
  <c r="K300" i="2"/>
  <c r="W300" i="2"/>
  <c r="X300" i="2"/>
  <c r="Y300" i="2"/>
  <c r="Z300" i="2"/>
  <c r="AA300" i="2"/>
  <c r="AB300" i="2"/>
  <c r="AI300" i="2"/>
  <c r="AM300" i="2" s="1"/>
  <c r="K301" i="2"/>
  <c r="W301" i="2"/>
  <c r="X301" i="2"/>
  <c r="Y301" i="2"/>
  <c r="Z301" i="2"/>
  <c r="AA301" i="2"/>
  <c r="AB301" i="2"/>
  <c r="AI301" i="2"/>
  <c r="AM301" i="2" s="1"/>
  <c r="K302" i="2"/>
  <c r="W302" i="2"/>
  <c r="X302" i="2"/>
  <c r="Y302" i="2"/>
  <c r="Z302" i="2"/>
  <c r="AA302" i="2"/>
  <c r="AB302" i="2"/>
  <c r="AI302" i="2"/>
  <c r="AM302" i="2" s="1"/>
  <c r="K303" i="2"/>
  <c r="W303" i="2"/>
  <c r="X303" i="2"/>
  <c r="Y303" i="2"/>
  <c r="Z303" i="2"/>
  <c r="AA303" i="2"/>
  <c r="AB303" i="2"/>
  <c r="AI303" i="2"/>
  <c r="AM303" i="2" s="1"/>
  <c r="K304" i="2"/>
  <c r="W304" i="2"/>
  <c r="X304" i="2"/>
  <c r="Y304" i="2"/>
  <c r="Z304" i="2"/>
  <c r="AA304" i="2"/>
  <c r="AB304" i="2"/>
  <c r="AI304" i="2"/>
  <c r="AM304" i="2" s="1"/>
  <c r="K305" i="2"/>
  <c r="W305" i="2"/>
  <c r="X305" i="2"/>
  <c r="Y305" i="2"/>
  <c r="Z305" i="2"/>
  <c r="AA305" i="2"/>
  <c r="AB305" i="2"/>
  <c r="AI305" i="2"/>
  <c r="AM305" i="2" s="1"/>
  <c r="K306" i="2"/>
  <c r="W306" i="2"/>
  <c r="X306" i="2"/>
  <c r="Y306" i="2"/>
  <c r="Z306" i="2"/>
  <c r="AA306" i="2"/>
  <c r="AB306" i="2"/>
  <c r="AI306" i="2"/>
  <c r="AM306" i="2" s="1"/>
  <c r="K307" i="2"/>
  <c r="W307" i="2"/>
  <c r="X307" i="2"/>
  <c r="Y307" i="2"/>
  <c r="Z307" i="2"/>
  <c r="AA307" i="2"/>
  <c r="AB307" i="2"/>
  <c r="AI307" i="2"/>
  <c r="AM307" i="2" s="1"/>
  <c r="K308" i="2"/>
  <c r="W308" i="2"/>
  <c r="X308" i="2"/>
  <c r="Y308" i="2"/>
  <c r="Z308" i="2"/>
  <c r="AA308" i="2"/>
  <c r="AB308" i="2"/>
  <c r="AI308" i="2"/>
  <c r="AM308" i="2" s="1"/>
  <c r="K309" i="2"/>
  <c r="W309" i="2"/>
  <c r="X309" i="2"/>
  <c r="Y309" i="2"/>
  <c r="Z309" i="2"/>
  <c r="AA309" i="2"/>
  <c r="AB309" i="2"/>
  <c r="AI309" i="2"/>
  <c r="AM309" i="2" s="1"/>
  <c r="K310" i="2"/>
  <c r="W310" i="2"/>
  <c r="X310" i="2"/>
  <c r="Y310" i="2"/>
  <c r="Z310" i="2"/>
  <c r="AA310" i="2"/>
  <c r="AB310" i="2"/>
  <c r="AI310" i="2"/>
  <c r="AU310" i="2" s="1"/>
  <c r="K312" i="2"/>
  <c r="W312" i="2"/>
  <c r="X312" i="2"/>
  <c r="Y312" i="2"/>
  <c r="Z312" i="2"/>
  <c r="AA312" i="2"/>
  <c r="AB312" i="2"/>
  <c r="K313" i="2"/>
  <c r="W313" i="2"/>
  <c r="X313" i="2"/>
  <c r="Y313" i="2"/>
  <c r="Z313" i="2"/>
  <c r="AA313" i="2"/>
  <c r="AB313" i="2"/>
  <c r="K314" i="2"/>
  <c r="W314" i="2"/>
  <c r="X314" i="2"/>
  <c r="Y314" i="2"/>
  <c r="Z314" i="2"/>
  <c r="AA314" i="2"/>
  <c r="AB314" i="2"/>
  <c r="K315" i="2"/>
  <c r="W315" i="2"/>
  <c r="X315" i="2"/>
  <c r="Y315" i="2"/>
  <c r="Z315" i="2"/>
  <c r="AA315" i="2"/>
  <c r="AB315" i="2"/>
  <c r="K316" i="2"/>
  <c r="W316" i="2"/>
  <c r="X316" i="2"/>
  <c r="Y316" i="2"/>
  <c r="Z316" i="2"/>
  <c r="AA316" i="2"/>
  <c r="AB316" i="2"/>
  <c r="K317" i="2"/>
  <c r="W317" i="2"/>
  <c r="X317" i="2"/>
  <c r="Y317" i="2"/>
  <c r="Z317" i="2"/>
  <c r="AA317" i="2"/>
  <c r="AB317" i="2"/>
  <c r="K318" i="2"/>
  <c r="W318" i="2"/>
  <c r="X318" i="2"/>
  <c r="Y318" i="2"/>
  <c r="Z318" i="2"/>
  <c r="AA318" i="2"/>
  <c r="AB318" i="2"/>
  <c r="K319" i="2"/>
  <c r="W319" i="2"/>
  <c r="X319" i="2"/>
  <c r="Y319" i="2"/>
  <c r="Z319" i="2"/>
  <c r="AA319" i="2"/>
  <c r="AB319" i="2"/>
  <c r="K320" i="2"/>
  <c r="W320" i="2"/>
  <c r="X320" i="2"/>
  <c r="Y320" i="2"/>
  <c r="Z320" i="2"/>
  <c r="AA320" i="2"/>
  <c r="AB320" i="2"/>
  <c r="AP30" i="2" l="1"/>
  <c r="AN216" i="2"/>
  <c r="AN257" i="2"/>
  <c r="AN256" i="2"/>
  <c r="AN113" i="2"/>
  <c r="AN213" i="2"/>
  <c r="AN145" i="2"/>
  <c r="AN106" i="2"/>
  <c r="AN158" i="2"/>
  <c r="AN30" i="2"/>
  <c r="AN44" i="2"/>
  <c r="AN32" i="2"/>
  <c r="AN308" i="2"/>
  <c r="AN304" i="2"/>
  <c r="AN302" i="2"/>
  <c r="AN300" i="2"/>
  <c r="AN292" i="2"/>
  <c r="AN289" i="2"/>
  <c r="AN236" i="2"/>
  <c r="AN125" i="2"/>
  <c r="AN117" i="2"/>
  <c r="AN116" i="2"/>
  <c r="AN108" i="2"/>
  <c r="AN54" i="2"/>
  <c r="AP281" i="2"/>
  <c r="AN132" i="2"/>
  <c r="AO90" i="2"/>
  <c r="AN269" i="2"/>
  <c r="AN268" i="2"/>
  <c r="AN241" i="2"/>
  <c r="AN101" i="2"/>
  <c r="AN98" i="2"/>
  <c r="AN92" i="2"/>
  <c r="AO82" i="2"/>
  <c r="AN48" i="2"/>
  <c r="AP46" i="2"/>
  <c r="AN22" i="2"/>
  <c r="AN21" i="2"/>
  <c r="AN294" i="2"/>
  <c r="AO294" i="2"/>
  <c r="AN272" i="2"/>
  <c r="AO272" i="2"/>
  <c r="AN150" i="2"/>
  <c r="AN149" i="2"/>
  <c r="AN147" i="2"/>
  <c r="AP117" i="2"/>
  <c r="AN34" i="2"/>
  <c r="AO127" i="2"/>
  <c r="AN115" i="2"/>
  <c r="AN296" i="2"/>
  <c r="AN273" i="2"/>
  <c r="AN261" i="2"/>
  <c r="AN249" i="2"/>
  <c r="AN248" i="2"/>
  <c r="AN220" i="2"/>
  <c r="AN205" i="2"/>
  <c r="AN204" i="2"/>
  <c r="AN184" i="2"/>
  <c r="AN155" i="2"/>
  <c r="AN123" i="2"/>
  <c r="AN112" i="2"/>
  <c r="AN105" i="2"/>
  <c r="AN104" i="2"/>
  <c r="AN38" i="2"/>
  <c r="AP34" i="2"/>
  <c r="AN305" i="2"/>
  <c r="AO305" i="2"/>
  <c r="AN286" i="2"/>
  <c r="AO286" i="2"/>
  <c r="AN192" i="2"/>
  <c r="AO192" i="2"/>
  <c r="AP192" i="2"/>
  <c r="AN297" i="2"/>
  <c r="AO297" i="2"/>
  <c r="AN264" i="2"/>
  <c r="AO264" i="2"/>
  <c r="AN276" i="2"/>
  <c r="AN240" i="2"/>
  <c r="AN225" i="2"/>
  <c r="AN208" i="2"/>
  <c r="AN151" i="2"/>
  <c r="AM310" i="2"/>
  <c r="AP310" i="2" s="1"/>
  <c r="AO302" i="2"/>
  <c r="AO289" i="2"/>
  <c r="AN284" i="2"/>
  <c r="AO276" i="2"/>
  <c r="AO273" i="2"/>
  <c r="AO269" i="2"/>
  <c r="AP256" i="2"/>
  <c r="AP249" i="2"/>
  <c r="AU159" i="2"/>
  <c r="AU322" i="2" s="1"/>
  <c r="D8" i="3" s="1"/>
  <c r="AP147" i="2"/>
  <c r="AN133" i="2"/>
  <c r="AP115" i="2"/>
  <c r="AN94" i="2"/>
  <c r="AP86" i="2"/>
  <c r="AN37" i="2"/>
  <c r="AN288" i="2"/>
  <c r="AN283" i="2"/>
  <c r="AN233" i="2"/>
  <c r="AN82" i="2"/>
  <c r="AN45" i="2"/>
  <c r="AN281" i="2"/>
  <c r="AN277" i="2"/>
  <c r="AP276" i="2"/>
  <c r="AP269" i="2"/>
  <c r="AN265" i="2"/>
  <c r="AO257" i="2"/>
  <c r="AN252" i="2"/>
  <c r="AN245" i="2"/>
  <c r="AN232" i="2"/>
  <c r="AN229" i="2"/>
  <c r="AN224" i="2"/>
  <c r="AO216" i="2"/>
  <c r="AP205" i="2"/>
  <c r="AN200" i="2"/>
  <c r="AN197" i="2"/>
  <c r="AP184" i="2"/>
  <c r="AP143" i="2"/>
  <c r="AN138" i="2"/>
  <c r="AO133" i="2"/>
  <c r="AN127" i="2"/>
  <c r="AO117" i="2"/>
  <c r="AN109" i="2"/>
  <c r="AN100" i="2"/>
  <c r="AO94" i="2"/>
  <c r="AN90" i="2"/>
  <c r="AN66" i="2"/>
  <c r="AN29" i="2"/>
  <c r="AN293" i="2"/>
  <c r="AO293" i="2"/>
  <c r="AN244" i="2"/>
  <c r="AO244" i="2"/>
  <c r="AP244" i="2"/>
  <c r="AN290" i="2"/>
  <c r="AO290" i="2"/>
  <c r="AP290" i="2"/>
  <c r="AN309" i="2"/>
  <c r="AO309" i="2"/>
  <c r="AN298" i="2"/>
  <c r="AO298" i="2"/>
  <c r="AP298" i="2"/>
  <c r="AN306" i="2"/>
  <c r="AO306" i="2"/>
  <c r="AP306" i="2"/>
  <c r="AN301" i="2"/>
  <c r="AO301" i="2"/>
  <c r="AN188" i="2"/>
  <c r="AO188" i="2"/>
  <c r="AP188" i="2"/>
  <c r="AP97" i="2"/>
  <c r="AN97" i="2"/>
  <c r="AO97" i="2"/>
  <c r="AN135" i="2"/>
  <c r="AP135" i="2"/>
  <c r="AN77" i="2"/>
  <c r="AO77" i="2"/>
  <c r="AN217" i="2"/>
  <c r="AP217" i="2"/>
  <c r="AN201" i="2"/>
  <c r="AP201" i="2"/>
  <c r="AN134" i="2"/>
  <c r="AO134" i="2"/>
  <c r="AO113" i="2"/>
  <c r="AP113" i="2"/>
  <c r="AP102" i="2"/>
  <c r="AN102" i="2"/>
  <c r="AO102" i="2"/>
  <c r="AP302" i="2"/>
  <c r="AP294" i="2"/>
  <c r="AP286" i="2"/>
  <c r="AP284" i="2"/>
  <c r="AP272" i="2"/>
  <c r="AO265" i="2"/>
  <c r="AO248" i="2"/>
  <c r="AP240" i="2"/>
  <c r="AP233" i="2"/>
  <c r="AO208" i="2"/>
  <c r="AO159" i="2"/>
  <c r="AN159" i="2"/>
  <c r="AO138" i="2"/>
  <c r="AO135" i="2"/>
  <c r="AO106" i="2"/>
  <c r="AP77" i="2"/>
  <c r="AN73" i="2"/>
  <c r="AP73" i="2"/>
  <c r="AP54" i="2"/>
  <c r="AO54" i="2"/>
  <c r="AP37" i="2"/>
  <c r="AN237" i="2"/>
  <c r="AO237" i="2"/>
  <c r="AN212" i="2"/>
  <c r="AO212" i="2"/>
  <c r="AN196" i="2"/>
  <c r="AO196" i="2"/>
  <c r="AN9" i="2"/>
  <c r="AO9" i="2"/>
  <c r="AN260" i="2"/>
  <c r="AO260" i="2"/>
  <c r="AN228" i="2"/>
  <c r="AO228" i="2"/>
  <c r="AN176" i="2"/>
  <c r="AO176" i="2"/>
  <c r="AP123" i="2"/>
  <c r="AO123" i="2"/>
  <c r="AN285" i="2"/>
  <c r="AP265" i="2"/>
  <c r="AO256" i="2"/>
  <c r="AN253" i="2"/>
  <c r="AO253" i="2"/>
  <c r="AO249" i="2"/>
  <c r="AO241" i="2"/>
  <c r="AO224" i="2"/>
  <c r="AN221" i="2"/>
  <c r="AO221" i="2"/>
  <c r="AN209" i="2"/>
  <c r="AO209" i="2"/>
  <c r="AP208" i="2"/>
  <c r="AN193" i="2"/>
  <c r="AO193" i="2"/>
  <c r="AO184" i="2"/>
  <c r="AN180" i="2"/>
  <c r="AP180" i="2"/>
  <c r="AO155" i="2"/>
  <c r="AP155" i="2"/>
  <c r="AO150" i="2"/>
  <c r="AP150" i="2"/>
  <c r="AP138" i="2"/>
  <c r="AP130" i="2"/>
  <c r="AN130" i="2"/>
  <c r="AO130" i="2"/>
  <c r="AP122" i="2"/>
  <c r="AN122" i="2"/>
  <c r="AO122" i="2"/>
  <c r="AP105" i="2"/>
  <c r="AO105" i="2"/>
  <c r="AP98" i="2"/>
  <c r="AO98" i="2"/>
  <c r="AN61" i="2"/>
  <c r="AO61" i="2"/>
  <c r="AP61" i="2"/>
  <c r="AO21" i="2"/>
  <c r="AP21" i="2"/>
  <c r="AO205" i="2"/>
  <c r="AN143" i="2"/>
  <c r="AN86" i="2"/>
  <c r="AO66" i="2"/>
  <c r="AN46" i="2"/>
  <c r="AN303" i="2"/>
  <c r="AO303" i="2"/>
  <c r="AP303" i="2"/>
  <c r="AN295" i="2"/>
  <c r="AO295" i="2"/>
  <c r="AP295" i="2"/>
  <c r="AN287" i="2"/>
  <c r="AO287" i="2"/>
  <c r="AP287" i="2"/>
  <c r="AN178" i="2"/>
  <c r="AO178" i="2"/>
  <c r="AP178" i="2"/>
  <c r="AO282" i="2"/>
  <c r="AN282" i="2"/>
  <c r="AP282" i="2"/>
  <c r="AN270" i="2"/>
  <c r="AO270" i="2"/>
  <c r="AP270" i="2"/>
  <c r="AN254" i="2"/>
  <c r="AO254" i="2"/>
  <c r="AP254" i="2"/>
  <c r="AN238" i="2"/>
  <c r="AO238" i="2"/>
  <c r="AP238" i="2"/>
  <c r="AN222" i="2"/>
  <c r="AO222" i="2"/>
  <c r="AP222" i="2"/>
  <c r="AN206" i="2"/>
  <c r="AO206" i="2"/>
  <c r="AP206" i="2"/>
  <c r="AO144" i="2"/>
  <c r="AN144" i="2"/>
  <c r="AP144" i="2"/>
  <c r="AN307" i="2"/>
  <c r="AO307" i="2"/>
  <c r="AP307" i="2"/>
  <c r="AN299" i="2"/>
  <c r="AO299" i="2"/>
  <c r="AP299" i="2"/>
  <c r="AN291" i="2"/>
  <c r="AO291" i="2"/>
  <c r="AP291" i="2"/>
  <c r="AN263" i="2"/>
  <c r="AP263" i="2"/>
  <c r="AO263" i="2"/>
  <c r="AN247" i="2"/>
  <c r="AP247" i="2"/>
  <c r="AO247" i="2"/>
  <c r="AN231" i="2"/>
  <c r="AP231" i="2"/>
  <c r="AO231" i="2"/>
  <c r="AN215" i="2"/>
  <c r="AP215" i="2"/>
  <c r="AO215" i="2"/>
  <c r="AN199" i="2"/>
  <c r="AP199" i="2"/>
  <c r="AO199" i="2"/>
  <c r="AN275" i="2"/>
  <c r="AP275" i="2"/>
  <c r="AN266" i="2"/>
  <c r="AO266" i="2"/>
  <c r="AN259" i="2"/>
  <c r="AP259" i="2"/>
  <c r="AN250" i="2"/>
  <c r="AO250" i="2"/>
  <c r="AN243" i="2"/>
  <c r="AP243" i="2"/>
  <c r="AN234" i="2"/>
  <c r="AO234" i="2"/>
  <c r="AN227" i="2"/>
  <c r="AP227" i="2"/>
  <c r="AN218" i="2"/>
  <c r="AO218" i="2"/>
  <c r="AN211" i="2"/>
  <c r="AP211" i="2"/>
  <c r="AN202" i="2"/>
  <c r="AO202" i="2"/>
  <c r="AN195" i="2"/>
  <c r="AP195" i="2"/>
  <c r="AN189" i="2"/>
  <c r="AO189" i="2"/>
  <c r="AN187" i="2"/>
  <c r="AP187" i="2"/>
  <c r="AN182" i="2"/>
  <c r="AO182" i="2"/>
  <c r="AP182" i="2"/>
  <c r="AO156" i="2"/>
  <c r="AN156" i="2"/>
  <c r="AO154" i="2"/>
  <c r="AP154" i="2"/>
  <c r="AO146" i="2"/>
  <c r="AN146" i="2"/>
  <c r="AP146" i="2"/>
  <c r="AP129" i="2"/>
  <c r="AO129" i="2"/>
  <c r="AN129" i="2"/>
  <c r="AP121" i="2"/>
  <c r="AO121" i="2"/>
  <c r="AN121" i="2"/>
  <c r="AP96" i="2"/>
  <c r="AO96" i="2"/>
  <c r="AN96" i="2"/>
  <c r="AP88" i="2"/>
  <c r="AO88" i="2"/>
  <c r="AN88" i="2"/>
  <c r="AN63" i="2"/>
  <c r="AO63" i="2"/>
  <c r="AP63" i="2"/>
  <c r="AN60" i="2"/>
  <c r="AP60" i="2"/>
  <c r="AO60" i="2"/>
  <c r="AO47" i="2"/>
  <c r="AN47" i="2"/>
  <c r="AP47" i="2"/>
  <c r="AO41" i="2"/>
  <c r="AP41" i="2"/>
  <c r="AO36" i="2"/>
  <c r="AP36" i="2"/>
  <c r="AO25" i="2"/>
  <c r="AN25" i="2"/>
  <c r="AP25" i="2"/>
  <c r="AO19" i="2"/>
  <c r="AN19" i="2"/>
  <c r="AN17" i="2"/>
  <c r="AP17" i="2"/>
  <c r="AO283" i="2"/>
  <c r="AP283" i="2"/>
  <c r="AN278" i="2"/>
  <c r="AO278" i="2"/>
  <c r="AN271" i="2"/>
  <c r="AP271" i="2"/>
  <c r="AN262" i="2"/>
  <c r="AO262" i="2"/>
  <c r="AN255" i="2"/>
  <c r="AP255" i="2"/>
  <c r="AN246" i="2"/>
  <c r="AO246" i="2"/>
  <c r="AN239" i="2"/>
  <c r="AP239" i="2"/>
  <c r="AN230" i="2"/>
  <c r="AO230" i="2"/>
  <c r="AN223" i="2"/>
  <c r="AP223" i="2"/>
  <c r="AN214" i="2"/>
  <c r="AO214" i="2"/>
  <c r="AN207" i="2"/>
  <c r="AP207" i="2"/>
  <c r="AN198" i="2"/>
  <c r="AO198" i="2"/>
  <c r="AN191" i="2"/>
  <c r="AP191" i="2"/>
  <c r="AN186" i="2"/>
  <c r="AO186" i="2"/>
  <c r="AP186" i="2"/>
  <c r="AN177" i="2"/>
  <c r="AO177" i="2"/>
  <c r="AO158" i="2"/>
  <c r="AP158" i="2"/>
  <c r="AO153" i="2"/>
  <c r="AN153" i="2"/>
  <c r="AP153" i="2"/>
  <c r="AO151" i="2"/>
  <c r="AP151" i="2"/>
  <c r="AO149" i="2"/>
  <c r="AP149" i="2"/>
  <c r="AN141" i="2"/>
  <c r="AP141" i="2"/>
  <c r="AO141" i="2"/>
  <c r="AP124" i="2"/>
  <c r="AN124" i="2"/>
  <c r="AO124" i="2"/>
  <c r="AN114" i="2"/>
  <c r="AP114" i="2"/>
  <c r="AO114" i="2"/>
  <c r="AP112" i="2"/>
  <c r="AO112" i="2"/>
  <c r="AP101" i="2"/>
  <c r="AO101" i="2"/>
  <c r="AP99" i="2"/>
  <c r="AN99" i="2"/>
  <c r="AP92" i="2"/>
  <c r="AO92" i="2"/>
  <c r="AN72" i="2"/>
  <c r="AP72" i="2"/>
  <c r="AO72" i="2"/>
  <c r="AN62" i="2"/>
  <c r="AO62" i="2"/>
  <c r="AP55" i="2"/>
  <c r="AN55" i="2"/>
  <c r="AO55" i="2"/>
  <c r="AO49" i="2"/>
  <c r="AN49" i="2"/>
  <c r="AP49" i="2"/>
  <c r="AO44" i="2"/>
  <c r="AP44" i="2"/>
  <c r="AO24" i="2"/>
  <c r="AP24" i="2"/>
  <c r="AN24" i="2"/>
  <c r="AN12" i="2"/>
  <c r="AP12" i="2"/>
  <c r="AO12" i="2"/>
  <c r="AP308" i="2"/>
  <c r="AP304" i="2"/>
  <c r="AP300" i="2"/>
  <c r="AP296" i="2"/>
  <c r="AP292" i="2"/>
  <c r="AP288" i="2"/>
  <c r="AP280" i="2"/>
  <c r="AP277" i="2"/>
  <c r="AN274" i="2"/>
  <c r="AO274" i="2"/>
  <c r="AP268" i="2"/>
  <c r="AN267" i="2"/>
  <c r="AP267" i="2"/>
  <c r="AP261" i="2"/>
  <c r="AN258" i="2"/>
  <c r="AO258" i="2"/>
  <c r="AP252" i="2"/>
  <c r="AN251" i="2"/>
  <c r="AP251" i="2"/>
  <c r="AP245" i="2"/>
  <c r="AN242" i="2"/>
  <c r="AO242" i="2"/>
  <c r="AP236" i="2"/>
  <c r="AN235" i="2"/>
  <c r="AP235" i="2"/>
  <c r="AP229" i="2"/>
  <c r="AN226" i="2"/>
  <c r="AO226" i="2"/>
  <c r="AP220" i="2"/>
  <c r="AN219" i="2"/>
  <c r="AP219" i="2"/>
  <c r="AP213" i="2"/>
  <c r="AN210" i="2"/>
  <c r="AO210" i="2"/>
  <c r="AP204" i="2"/>
  <c r="AN203" i="2"/>
  <c r="AP203" i="2"/>
  <c r="AP197" i="2"/>
  <c r="AN194" i="2"/>
  <c r="AO194" i="2"/>
  <c r="AN190" i="2"/>
  <c r="AO190" i="2"/>
  <c r="AP190" i="2"/>
  <c r="AN181" i="2"/>
  <c r="AO181" i="2"/>
  <c r="AN179" i="2"/>
  <c r="AP179" i="2"/>
  <c r="AO157" i="2"/>
  <c r="AN157" i="2"/>
  <c r="AP157" i="2"/>
  <c r="AO148" i="2"/>
  <c r="AN148" i="2"/>
  <c r="AP148" i="2"/>
  <c r="AN140" i="2"/>
  <c r="AO140" i="2"/>
  <c r="AN137" i="2"/>
  <c r="AP137" i="2"/>
  <c r="AO137" i="2"/>
  <c r="AO132" i="2"/>
  <c r="AP132" i="2"/>
  <c r="AP126" i="2"/>
  <c r="AN126" i="2"/>
  <c r="AO126" i="2"/>
  <c r="AO119" i="2"/>
  <c r="AN119" i="2"/>
  <c r="AP119" i="2"/>
  <c r="AN80" i="2"/>
  <c r="AP80" i="2"/>
  <c r="AO80" i="2"/>
  <c r="AN74" i="2"/>
  <c r="AP74" i="2"/>
  <c r="AO74" i="2"/>
  <c r="AN71" i="2"/>
  <c r="AO71" i="2"/>
  <c r="AN65" i="2"/>
  <c r="AP65" i="2"/>
  <c r="AO65" i="2"/>
  <c r="AO28" i="2"/>
  <c r="AP28" i="2"/>
  <c r="AN28" i="2"/>
  <c r="AN15" i="2"/>
  <c r="AO15" i="2"/>
  <c r="AP15" i="2"/>
  <c r="AP309" i="2"/>
  <c r="AO308" i="2"/>
  <c r="AP305" i="2"/>
  <c r="AO304" i="2"/>
  <c r="AP301" i="2"/>
  <c r="AO300" i="2"/>
  <c r="AP297" i="2"/>
  <c r="AO296" i="2"/>
  <c r="AP293" i="2"/>
  <c r="AO292" i="2"/>
  <c r="AP289" i="2"/>
  <c r="AO288" i="2"/>
  <c r="AP285" i="2"/>
  <c r="AN280" i="2"/>
  <c r="AO277" i="2"/>
  <c r="AO275" i="2"/>
  <c r="AP273" i="2"/>
  <c r="AO268" i="2"/>
  <c r="AP266" i="2"/>
  <c r="AP264" i="2"/>
  <c r="AO261" i="2"/>
  <c r="AO259" i="2"/>
  <c r="AP257" i="2"/>
  <c r="AO252" i="2"/>
  <c r="AP250" i="2"/>
  <c r="AP248" i="2"/>
  <c r="AO245" i="2"/>
  <c r="AO243" i="2"/>
  <c r="AP241" i="2"/>
  <c r="AO236" i="2"/>
  <c r="AP234" i="2"/>
  <c r="AP232" i="2"/>
  <c r="AO229" i="2"/>
  <c r="AO227" i="2"/>
  <c r="AP225" i="2"/>
  <c r="AO220" i="2"/>
  <c r="AP218" i="2"/>
  <c r="AP216" i="2"/>
  <c r="AO213" i="2"/>
  <c r="AO211" i="2"/>
  <c r="AP209" i="2"/>
  <c r="AO204" i="2"/>
  <c r="AP202" i="2"/>
  <c r="AP200" i="2"/>
  <c r="AO197" i="2"/>
  <c r="AO195" i="2"/>
  <c r="AP193" i="2"/>
  <c r="AP189" i="2"/>
  <c r="AO187" i="2"/>
  <c r="AN185" i="2"/>
  <c r="AO185" i="2"/>
  <c r="AN183" i="2"/>
  <c r="AP183" i="2"/>
  <c r="AP156" i="2"/>
  <c r="AN154" i="2"/>
  <c r="AN139" i="2"/>
  <c r="AO139" i="2"/>
  <c r="AP139" i="2"/>
  <c r="AN118" i="2"/>
  <c r="AO118" i="2"/>
  <c r="AP116" i="2"/>
  <c r="AO116" i="2"/>
  <c r="AN83" i="2"/>
  <c r="AO83" i="2"/>
  <c r="AP83" i="2"/>
  <c r="AN79" i="2"/>
  <c r="AO79" i="2"/>
  <c r="AN76" i="2"/>
  <c r="AP76" i="2"/>
  <c r="AO76" i="2"/>
  <c r="AN41" i="2"/>
  <c r="AN36" i="2"/>
  <c r="AO33" i="2"/>
  <c r="AN33" i="2"/>
  <c r="AP33" i="2"/>
  <c r="AO27" i="2"/>
  <c r="AN27" i="2"/>
  <c r="AO20" i="2"/>
  <c r="AP20" i="2"/>
  <c r="AN20" i="2"/>
  <c r="AP19" i="2"/>
  <c r="AO17" i="2"/>
  <c r="AN14" i="2"/>
  <c r="AO14" i="2"/>
  <c r="AN8" i="2"/>
  <c r="AP8" i="2"/>
  <c r="AO8" i="2"/>
  <c r="AO152" i="2"/>
  <c r="AN152" i="2"/>
  <c r="AO145" i="2"/>
  <c r="AP145" i="2"/>
  <c r="AP128" i="2"/>
  <c r="AN128" i="2"/>
  <c r="AP125" i="2"/>
  <c r="AO125" i="2"/>
  <c r="AP120" i="2"/>
  <c r="AN120" i="2"/>
  <c r="AO111" i="2"/>
  <c r="AN111" i="2"/>
  <c r="AP109" i="2"/>
  <c r="AO109" i="2"/>
  <c r="AP107" i="2"/>
  <c r="AN107" i="2"/>
  <c r="AP104" i="2"/>
  <c r="AO104" i="2"/>
  <c r="AP95" i="2"/>
  <c r="AN95" i="2"/>
  <c r="AP91" i="2"/>
  <c r="AN91" i="2"/>
  <c r="AO91" i="2"/>
  <c r="AN81" i="2"/>
  <c r="AP81" i="2"/>
  <c r="AO81" i="2"/>
  <c r="AN78" i="2"/>
  <c r="AO78" i="2"/>
  <c r="AN70" i="2"/>
  <c r="AO70" i="2"/>
  <c r="AN67" i="2"/>
  <c r="AO67" i="2"/>
  <c r="AP67" i="2"/>
  <c r="AN59" i="2"/>
  <c r="AO59" i="2"/>
  <c r="AP53" i="2"/>
  <c r="AN53" i="2"/>
  <c r="AO43" i="2"/>
  <c r="AN43" i="2"/>
  <c r="AO40" i="2"/>
  <c r="AP40" i="2"/>
  <c r="AN40" i="2"/>
  <c r="AO35" i="2"/>
  <c r="AN35" i="2"/>
  <c r="AO32" i="2"/>
  <c r="AP32" i="2"/>
  <c r="AO26" i="2"/>
  <c r="AN26" i="2"/>
  <c r="AP26" i="2"/>
  <c r="AO23" i="2"/>
  <c r="AN23" i="2"/>
  <c r="AN13" i="2"/>
  <c r="AO13" i="2"/>
  <c r="AN6" i="2"/>
  <c r="AP6" i="2"/>
  <c r="AP89" i="2"/>
  <c r="AN89" i="2"/>
  <c r="AN75" i="2"/>
  <c r="AO75" i="2"/>
  <c r="AN69" i="2"/>
  <c r="AO69" i="2"/>
  <c r="AN64" i="2"/>
  <c r="AP64" i="2"/>
  <c r="AN58" i="2"/>
  <c r="AP58" i="2"/>
  <c r="AO58" i="2"/>
  <c r="AP52" i="2"/>
  <c r="AO52" i="2"/>
  <c r="AN52" i="2"/>
  <c r="AO48" i="2"/>
  <c r="AP48" i="2"/>
  <c r="AO42" i="2"/>
  <c r="AN42" i="2"/>
  <c r="AP42" i="2"/>
  <c r="AO39" i="2"/>
  <c r="AN39" i="2"/>
  <c r="AO31" i="2"/>
  <c r="AN31" i="2"/>
  <c r="AP31" i="2"/>
  <c r="AN10" i="2"/>
  <c r="AP10" i="2"/>
  <c r="AP108" i="2"/>
  <c r="AO108" i="2"/>
  <c r="AP103" i="2"/>
  <c r="AN103" i="2"/>
  <c r="AP100" i="2"/>
  <c r="AO100" i="2"/>
  <c r="AP93" i="2"/>
  <c r="AN93" i="2"/>
  <c r="AN84" i="2"/>
  <c r="AP84" i="2"/>
  <c r="AN68" i="2"/>
  <c r="AP68" i="2"/>
  <c r="AP51" i="2"/>
  <c r="AN51" i="2"/>
  <c r="AO45" i="2"/>
  <c r="AP45" i="2"/>
  <c r="AO38" i="2"/>
  <c r="AP38" i="2"/>
  <c r="AO29" i="2"/>
  <c r="AP29" i="2"/>
  <c r="AO22" i="2"/>
  <c r="AP22" i="2"/>
  <c r="AN16" i="2"/>
  <c r="AP16" i="2"/>
  <c r="AN11" i="2"/>
  <c r="AO11" i="2"/>
  <c r="AN7" i="2"/>
  <c r="AO7" i="2"/>
  <c r="AN310" i="2" l="1"/>
  <c r="AN322" i="2" s="1"/>
  <c r="AO310" i="2"/>
  <c r="AO322" i="2" s="1"/>
  <c r="J10" i="1" s="1"/>
  <c r="AP322" i="2"/>
  <c r="N10" i="1" s="1"/>
  <c r="R35" i="1" l="1"/>
  <c r="P35" i="1"/>
  <c r="N35" i="1"/>
  <c r="L35" i="1"/>
  <c r="J35" i="1"/>
  <c r="H11" i="1"/>
  <c r="L11" i="1" s="1"/>
  <c r="W201" i="1"/>
  <c r="W200" i="1"/>
  <c r="W199" i="1"/>
  <c r="W197" i="1"/>
  <c r="W196" i="1"/>
  <c r="W195" i="1"/>
  <c r="E12" i="1"/>
  <c r="H26" i="1" s="1"/>
  <c r="P26" i="1" s="1"/>
  <c r="P32" i="1" s="1"/>
  <c r="E14" i="1"/>
  <c r="E15" i="1"/>
  <c r="W112" i="1"/>
  <c r="W111" i="1"/>
  <c r="W110" i="1"/>
  <c r="W109" i="1"/>
  <c r="W108" i="1"/>
  <c r="W107" i="1"/>
  <c r="E32" i="1"/>
  <c r="R18" i="1"/>
  <c r="P18" i="1"/>
  <c r="N18" i="1"/>
  <c r="L18" i="1"/>
  <c r="J18" i="1"/>
  <c r="J19" i="1" s="1"/>
  <c r="L29" i="1"/>
  <c r="J29" i="1"/>
  <c r="L25" i="1"/>
  <c r="J25" i="1"/>
  <c r="L24" i="1"/>
  <c r="J24" i="1"/>
  <c r="L19" i="1"/>
  <c r="L15" i="1"/>
  <c r="J15" i="1"/>
  <c r="L9" i="1"/>
  <c r="J9" i="1"/>
  <c r="W115" i="1"/>
  <c r="R29" i="1"/>
  <c r="P29" i="1"/>
  <c r="N29" i="1"/>
  <c r="P25" i="1"/>
  <c r="N25" i="1"/>
  <c r="R24" i="1"/>
  <c r="P24" i="1"/>
  <c r="N24" i="1"/>
  <c r="R19" i="1"/>
  <c r="P19" i="1"/>
  <c r="N19" i="1"/>
  <c r="R15" i="1"/>
  <c r="P15" i="1"/>
  <c r="N15" i="1"/>
  <c r="H12" i="1"/>
  <c r="J12" i="1" s="1"/>
  <c r="R9" i="1"/>
  <c r="P9" i="1"/>
  <c r="N9" i="1"/>
  <c r="R25" i="1"/>
  <c r="W113" i="1" l="1"/>
  <c r="E26" i="1" s="1"/>
  <c r="E16" i="1" s="1"/>
  <c r="H15" i="1"/>
  <c r="N20" i="1" s="1"/>
  <c r="N30" i="1" s="1"/>
  <c r="R12" i="1"/>
  <c r="N11" i="1"/>
  <c r="J11" i="1"/>
  <c r="J13" i="1" s="1"/>
  <c r="P11" i="1"/>
  <c r="P12" i="1"/>
  <c r="L12" i="1"/>
  <c r="L13" i="1" s="1"/>
  <c r="N12" i="1"/>
  <c r="R11" i="1"/>
  <c r="J26" i="1"/>
  <c r="J32" i="1" s="1"/>
  <c r="L26" i="1"/>
  <c r="L32" i="1" s="1"/>
  <c r="N26" i="1"/>
  <c r="N32" i="1" s="1"/>
  <c r="R26" i="1"/>
  <c r="R32" i="1" s="1"/>
  <c r="R21" i="1" l="1"/>
  <c r="R31" i="1" s="1"/>
  <c r="P20" i="1"/>
  <c r="L21" i="1"/>
  <c r="L31" i="1" s="1"/>
  <c r="J20" i="1"/>
  <c r="J30" i="1" s="1"/>
  <c r="R20" i="1"/>
  <c r="J21" i="1"/>
  <c r="J31" i="1" s="1"/>
  <c r="N21" i="1"/>
  <c r="N22" i="1" s="1"/>
  <c r="P21" i="1"/>
  <c r="P31" i="1" s="1"/>
  <c r="L20" i="1"/>
  <c r="L22" i="1" s="1"/>
  <c r="R13" i="1"/>
  <c r="P13" i="1"/>
  <c r="N13" i="1"/>
  <c r="R30" i="1"/>
  <c r="L30" i="1"/>
  <c r="P30" i="1"/>
  <c r="J33" i="1" l="1"/>
  <c r="J37" i="1" s="1"/>
  <c r="J46" i="1" s="1"/>
  <c r="J22" i="1"/>
  <c r="N31" i="1"/>
  <c r="N33" i="1" s="1"/>
  <c r="N37" i="1" s="1"/>
  <c r="N36" i="1" s="1"/>
  <c r="N40" i="1" s="1"/>
  <c r="L33" i="1"/>
  <c r="L37" i="1" s="1"/>
  <c r="L41" i="1" s="1"/>
  <c r="P22" i="1"/>
  <c r="R22" i="1"/>
  <c r="P33" i="1"/>
  <c r="P37" i="1" s="1"/>
  <c r="P41" i="1" s="1"/>
  <c r="R33" i="1"/>
  <c r="R37" i="1" s="1"/>
  <c r="R39" i="1" s="1"/>
  <c r="L36" i="1" l="1"/>
  <c r="L40" i="1" s="1"/>
  <c r="R41" i="1"/>
  <c r="L39" i="1"/>
  <c r="R36" i="1"/>
  <c r="R40" i="1" s="1"/>
  <c r="L45" i="1"/>
  <c r="N45" i="1"/>
  <c r="N44" i="1"/>
  <c r="N46" i="1"/>
  <c r="N39" i="1"/>
  <c r="N41" i="1"/>
  <c r="J39" i="1"/>
  <c r="J44" i="1"/>
  <c r="J41" i="1"/>
  <c r="J36" i="1"/>
  <c r="J40" i="1" s="1"/>
  <c r="J45" i="1"/>
  <c r="L44" i="1"/>
  <c r="L46" i="1"/>
  <c r="P36" i="1"/>
  <c r="P40" i="1" s="1"/>
  <c r="P44" i="1"/>
  <c r="R46" i="1"/>
  <c r="R44" i="1"/>
  <c r="R45" i="1"/>
  <c r="P46" i="1"/>
  <c r="P39" i="1"/>
  <c r="P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Startronics (WA) Pty Limited</author>
  </authors>
  <commentList>
    <comment ref="B79" authorId="0" shapeId="0" xr:uid="{0686D996-FFC8-453E-BD3F-CFF1A9974EE7}">
      <text>
        <r>
          <rPr>
            <b/>
            <sz val="8"/>
            <color indexed="81"/>
            <rFont val="Tahoma"/>
            <family val="2"/>
          </rPr>
          <t>Startronics (WA) Pty Limited:</t>
        </r>
        <r>
          <rPr>
            <sz val="8"/>
            <color indexed="81"/>
            <rFont val="Tahoma"/>
            <family val="2"/>
          </rPr>
          <t xml:space="preserve">
Is multiplied by number of feeders</t>
        </r>
      </text>
    </comment>
    <comment ref="B80" authorId="0" shapeId="0" xr:uid="{4574D982-FC9B-4E96-9E04-EC7698F2927B}">
      <text>
        <r>
          <rPr>
            <b/>
            <sz val="8"/>
            <color indexed="81"/>
            <rFont val="Tahoma"/>
            <family val="2"/>
          </rPr>
          <t>Startronics (WA) Pty Limited:</t>
        </r>
        <r>
          <rPr>
            <sz val="8"/>
            <color indexed="81"/>
            <rFont val="Tahoma"/>
            <family val="2"/>
          </rPr>
          <t xml:space="preserve">
Is NOT multiplied by 4 operators in setup formula</t>
        </r>
      </text>
    </comment>
    <comment ref="B81" authorId="0" shapeId="0" xr:uid="{6A04FC01-0BD5-4F8B-A239-D9E9F023CDA3}">
      <text>
        <r>
          <rPr>
            <b/>
            <sz val="8"/>
            <color indexed="81"/>
            <rFont val="Tahoma"/>
            <family val="2"/>
          </rPr>
          <t>Startronics (WA) Pty Limited:</t>
        </r>
        <r>
          <rPr>
            <sz val="8"/>
            <color indexed="81"/>
            <rFont val="Tahoma"/>
            <family val="2"/>
          </rPr>
          <t xml:space="preserve">
Is multiplied by 4 operators in setup formula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Startronics (WA) Pty Limited</author>
  </authors>
  <commentList>
    <comment ref="B79" authorId="0" shapeId="0" xr:uid="{650326C8-B590-4B29-84DA-4132E40FAE6C}">
      <text>
        <r>
          <rPr>
            <b/>
            <sz val="8"/>
            <color indexed="81"/>
            <rFont val="Tahoma"/>
            <family val="2"/>
          </rPr>
          <t>Startronics (WA) Pty Limited:</t>
        </r>
        <r>
          <rPr>
            <sz val="8"/>
            <color indexed="81"/>
            <rFont val="Tahoma"/>
            <family val="2"/>
          </rPr>
          <t xml:space="preserve">
Is multiplied by number of feeders</t>
        </r>
      </text>
    </comment>
    <comment ref="B80" authorId="0" shapeId="0" xr:uid="{FF00C6FB-D644-4F9A-816B-A0E80C69B095}">
      <text>
        <r>
          <rPr>
            <b/>
            <sz val="8"/>
            <color indexed="81"/>
            <rFont val="Tahoma"/>
            <family val="2"/>
          </rPr>
          <t>Startronics (WA) Pty Limited:</t>
        </r>
        <r>
          <rPr>
            <sz val="8"/>
            <color indexed="81"/>
            <rFont val="Tahoma"/>
            <family val="2"/>
          </rPr>
          <t xml:space="preserve">
Is NOT multiplied by 4 operators in setup formula</t>
        </r>
      </text>
    </comment>
    <comment ref="B81" authorId="0" shapeId="0" xr:uid="{070F2D2C-FABC-45A9-AA36-5B0248520C9C}">
      <text>
        <r>
          <rPr>
            <b/>
            <sz val="8"/>
            <color indexed="81"/>
            <rFont val="Tahoma"/>
            <family val="2"/>
          </rPr>
          <t>Startronics (WA) Pty Limited:</t>
        </r>
        <r>
          <rPr>
            <sz val="8"/>
            <color indexed="81"/>
            <rFont val="Tahoma"/>
            <family val="2"/>
          </rPr>
          <t xml:space="preserve">
Is multiplied by 4 operators in setup formula</t>
        </r>
      </text>
    </comment>
  </commentList>
</comments>
</file>

<file path=xl/sharedStrings.xml><?xml version="1.0" encoding="utf-8"?>
<sst xmlns="http://schemas.openxmlformats.org/spreadsheetml/2006/main" count="10588" uniqueCount="2345">
  <si>
    <t>CUSTOMER</t>
  </si>
  <si>
    <t>BATCH SIZE</t>
  </si>
  <si>
    <t>INEFFICIENCY RATING</t>
  </si>
  <si>
    <t>Proto</t>
  </si>
  <si>
    <t>PROJECT NAME</t>
  </si>
  <si>
    <t>Pilot</t>
  </si>
  <si>
    <t>QUOTATION #</t>
  </si>
  <si>
    <t>MATERIALS</t>
  </si>
  <si>
    <t>Low Vol</t>
  </si>
  <si>
    <t>Low Volume (2-3 Batches p.a.)</t>
  </si>
  <si>
    <t>DATE</t>
  </si>
  <si>
    <t>Costed BOM - Standard</t>
  </si>
  <si>
    <t>Med Vol</t>
  </si>
  <si>
    <t>Medium Volume (1  Run per month)</t>
  </si>
  <si>
    <t>BASE CURRENCY</t>
  </si>
  <si>
    <t>USD</t>
  </si>
  <si>
    <t>In-Bound Freight</t>
  </si>
  <si>
    <t>High Vol</t>
  </si>
  <si>
    <t>High Volume (1 Run per day)</t>
  </si>
  <si>
    <t>AUD FX RATE</t>
  </si>
  <si>
    <t>Material Attrition</t>
  </si>
  <si>
    <t>Cont</t>
  </si>
  <si>
    <t>Very High Volume (Continuous)</t>
  </si>
  <si>
    <t>SELECTED PLANT</t>
  </si>
  <si>
    <t>MELBOURNE</t>
  </si>
  <si>
    <t>ANNUAL VOLUME</t>
  </si>
  <si>
    <t>TOTAL MATERIAL COST</t>
  </si>
  <si>
    <t>LABOUR</t>
  </si>
  <si>
    <t>CUSTOMER TYPE</t>
  </si>
  <si>
    <t>Existing 'A' Class Customer</t>
  </si>
  <si>
    <t>Labour Hours - Standard</t>
  </si>
  <si>
    <t>Existing 'B' Class Customer</t>
  </si>
  <si>
    <t>Type of Production</t>
  </si>
  <si>
    <t>New 'A' Class OEM Target</t>
  </si>
  <si>
    <t>MANUFACTURING SERVICE</t>
  </si>
  <si>
    <t>Inefficiency Loading Rate</t>
  </si>
  <si>
    <t>New 'B' Class OEM Target</t>
  </si>
  <si>
    <t>PCBA COMPLEXITY</t>
  </si>
  <si>
    <t>Predominantly Basic SMT</t>
  </si>
  <si>
    <t>Labour Hours including inefficiency</t>
  </si>
  <si>
    <t>Start-Up</t>
  </si>
  <si>
    <t>ADDITIONAL PROCESSES</t>
  </si>
  <si>
    <t>None</t>
  </si>
  <si>
    <t>Labour Cost - Standard</t>
  </si>
  <si>
    <t>INDUSTRY</t>
  </si>
  <si>
    <t>Medical</t>
  </si>
  <si>
    <t>Labour - Inefficiency Cost</t>
  </si>
  <si>
    <t>Design</t>
  </si>
  <si>
    <t>TOTAL LABOUR COST</t>
  </si>
  <si>
    <t>PCBA - Single Sided</t>
  </si>
  <si>
    <t>MANUFACTURING OVERHEAD</t>
  </si>
  <si>
    <t>Box-Build</t>
  </si>
  <si>
    <t>DM AS % of SELL PRICE</t>
  </si>
  <si>
    <t>System Integration (no SMT)</t>
  </si>
  <si>
    <t>Overhead Recovery Cost @</t>
  </si>
  <si>
    <t>Predominantly Through Hole</t>
  </si>
  <si>
    <t>ANNUAL REVENUE (VOLUME)</t>
  </si>
  <si>
    <t>BGA / Micro BGA</t>
  </si>
  <si>
    <t>CONTRIBUTION TO OH / PROFIT</t>
  </si>
  <si>
    <t>STANDARD COSTS</t>
  </si>
  <si>
    <t>0201</t>
  </si>
  <si>
    <t>OTHER DIRECT COSTS</t>
  </si>
  <si>
    <t>TARGET STANDARD MARGIN</t>
  </si>
  <si>
    <t>OVERHEAD COSTS</t>
  </si>
  <si>
    <t>TARGET GROSS MARGIN</t>
  </si>
  <si>
    <t>Environmental Chamber</t>
  </si>
  <si>
    <t>TARGET NET MARGIN</t>
  </si>
  <si>
    <t>MARGIN TO BE APPLIED (%)</t>
  </si>
  <si>
    <t>Conformal Coating</t>
  </si>
  <si>
    <t xml:space="preserve"> ACTUAL STANDARD MARGIN</t>
  </si>
  <si>
    <t>MARGIN ($)</t>
  </si>
  <si>
    <t>Potting</t>
  </si>
  <si>
    <t>ACTUAL GROSS MARGIN</t>
  </si>
  <si>
    <t>ACTUAL NET MARGIN</t>
  </si>
  <si>
    <t>FINAL SELL PRICE</t>
  </si>
  <si>
    <t>Industrial</t>
  </si>
  <si>
    <t>Telecommunication</t>
  </si>
  <si>
    <t>Defence</t>
  </si>
  <si>
    <t>Automotive</t>
  </si>
  <si>
    <t>TOTAL</t>
  </si>
  <si>
    <t>AUD</t>
  </si>
  <si>
    <t>MELBOURNEAUD</t>
  </si>
  <si>
    <t>MELBOURNEUSD</t>
  </si>
  <si>
    <t>MELBOURNEEUR</t>
  </si>
  <si>
    <t>EUR</t>
  </si>
  <si>
    <t>MELBOURNERMB</t>
  </si>
  <si>
    <t>RMB</t>
  </si>
  <si>
    <t>MELBOURNESGD</t>
  </si>
  <si>
    <t>SGD</t>
  </si>
  <si>
    <t>MELBOURNENZD</t>
  </si>
  <si>
    <t>NZD</t>
  </si>
  <si>
    <t>MELBOURNEGBP</t>
  </si>
  <si>
    <t>GBP</t>
  </si>
  <si>
    <t>MALAYSIA</t>
  </si>
  <si>
    <t>MALAYSIAAUD</t>
  </si>
  <si>
    <t>MALAYSIAUSD</t>
  </si>
  <si>
    <t>MALAYSIAEUR</t>
  </si>
  <si>
    <t>MALAYSIARMB</t>
  </si>
  <si>
    <t>MALAYSIASGD</t>
  </si>
  <si>
    <t>MALAYSIANZD</t>
  </si>
  <si>
    <t>MALAYSIAGBP</t>
  </si>
  <si>
    <t>Attrition</t>
  </si>
  <si>
    <t>Freight</t>
  </si>
  <si>
    <t>Labour</t>
  </si>
  <si>
    <t>MFG OH</t>
  </si>
  <si>
    <t>SUMMARY OF OPPORTUNITY</t>
  </si>
  <si>
    <t>CALCULATED EXCESS ON STATED ANNUAL VOLUME</t>
  </si>
  <si>
    <t>TOTAL PLANT COSTS</t>
  </si>
  <si>
    <t>Standard</t>
  </si>
  <si>
    <t>Gross</t>
  </si>
  <si>
    <t>Net</t>
  </si>
  <si>
    <t>Programming</t>
  </si>
  <si>
    <t>PCBA - Double Sided</t>
  </si>
  <si>
    <t>COMPANY NAME</t>
  </si>
  <si>
    <t>ESTIMATED TURNOVER</t>
  </si>
  <si>
    <t>Less than $1M</t>
  </si>
  <si>
    <t>$1m to $5m</t>
  </si>
  <si>
    <t>More than $100M</t>
  </si>
  <si>
    <t>$50M- $100M</t>
  </si>
  <si>
    <t>$10M - $50M</t>
  </si>
  <si>
    <t>$5M - $10M</t>
  </si>
  <si>
    <t>APPROX No OF EMPLOYEES</t>
  </si>
  <si>
    <t>Less than 20</t>
  </si>
  <si>
    <t>20 to 50</t>
  </si>
  <si>
    <t>50 to 100</t>
  </si>
  <si>
    <t>100 to 250</t>
  </si>
  <si>
    <t>250 to 500</t>
  </si>
  <si>
    <t>More than 500</t>
  </si>
  <si>
    <t>LOCATION</t>
  </si>
  <si>
    <t>New Zealand</t>
  </si>
  <si>
    <t>Australia - Multiple States</t>
  </si>
  <si>
    <t>Please complete the following for all NEW Customers:</t>
  </si>
  <si>
    <t>Australia - Single State</t>
  </si>
  <si>
    <t>Europe</t>
  </si>
  <si>
    <t>North America</t>
  </si>
  <si>
    <t>Multinational</t>
  </si>
  <si>
    <t>South East Asia</t>
  </si>
  <si>
    <t>Greater China</t>
  </si>
  <si>
    <t>YEARS ESTABLISHED</t>
  </si>
  <si>
    <t>YEARS ESTABLSIHED</t>
  </si>
  <si>
    <t>Less than one year</t>
  </si>
  <si>
    <t>1 - 3 Years</t>
  </si>
  <si>
    <t>3 - 10 Years</t>
  </si>
  <si>
    <t>More than 10 Years</t>
  </si>
  <si>
    <t>PUBLIC OR PRIVATE</t>
  </si>
  <si>
    <t>Publicly Listed</t>
  </si>
  <si>
    <t>Private</t>
  </si>
  <si>
    <t>ESTIMATED SPEND ON EMS</t>
  </si>
  <si>
    <t>Less than $50k</t>
  </si>
  <si>
    <t>$50k - $250k</t>
  </si>
  <si>
    <t>$250k - $1M</t>
  </si>
  <si>
    <t>$1M - $5M</t>
  </si>
  <si>
    <t>More than $5M</t>
  </si>
  <si>
    <t>ESTIMATED ANNUAL SPEND ON EMS</t>
  </si>
  <si>
    <t>BUSINESS PRODUCT RANGE</t>
  </si>
  <si>
    <t>Single Product</t>
  </si>
  <si>
    <t>Multiple Products</t>
  </si>
  <si>
    <t>CURRENT EMS ARRANGEMENT</t>
  </si>
  <si>
    <t>Insource</t>
  </si>
  <si>
    <t>Outsource - International CM</t>
  </si>
  <si>
    <t>Outsource - Domestic CM</t>
  </si>
  <si>
    <t>Mixture of Insource and Outsource</t>
  </si>
  <si>
    <t>Unknown</t>
  </si>
  <si>
    <t xml:space="preserve"> DESCRIPTION OF QUOTED PRODUCT</t>
  </si>
  <si>
    <t>EMS MODEL</t>
  </si>
  <si>
    <t>Full Turnkey</t>
  </si>
  <si>
    <t>Less than 10% Consigned</t>
  </si>
  <si>
    <t>Labour Only Quote</t>
  </si>
  <si>
    <t>More than 50% Consigned</t>
  </si>
  <si>
    <t>QUOTE TYPE</t>
  </si>
  <si>
    <t>QUOTE MODEL</t>
  </si>
  <si>
    <t>MARGIN ADJUSTMENT</t>
  </si>
  <si>
    <t>Box Build</t>
  </si>
  <si>
    <t>COMPLEXITY</t>
  </si>
  <si>
    <t>MTS OPTION</t>
  </si>
  <si>
    <t>YES</t>
  </si>
  <si>
    <t>NO</t>
  </si>
  <si>
    <t>DOES CUSTOMER WANT MTS?</t>
  </si>
  <si>
    <t>QUOTATION COSTING WORKSHEET - Q1FY23 (Published July 2022)</t>
  </si>
  <si>
    <t>QJ16112022-01</t>
  </si>
  <si>
    <t>Kromek</t>
  </si>
  <si>
    <t>500088 / 1K</t>
  </si>
  <si>
    <t>500055_300pcs</t>
  </si>
  <si>
    <t xml:space="preserve">D3M Main + SA &amp; D3S MK2 Main </t>
  </si>
  <si>
    <t>CSP</t>
  </si>
  <si>
    <t>Y - Exclusion</t>
  </si>
  <si>
    <t/>
  </si>
  <si>
    <t>EXCLUSION</t>
  </si>
  <si>
    <t>Free issue components.</t>
  </si>
  <si>
    <t>Arian EMS Ltd</t>
  </si>
  <si>
    <t>EA</t>
  </si>
  <si>
    <t>HDS Board</t>
  </si>
  <si>
    <t>KRO314</t>
  </si>
  <si>
    <t>HPN-M2-A2</t>
  </si>
  <si>
    <t>ACCU LTD</t>
  </si>
  <si>
    <t>M2 Hex Nut</t>
  </si>
  <si>
    <t>KRO313</t>
  </si>
  <si>
    <t>SPK-M2-8-A2</t>
  </si>
  <si>
    <t>M2 x 8mm Pozi Countersunk</t>
  </si>
  <si>
    <t>KRO312</t>
  </si>
  <si>
    <t>SDCIT2/8GBSP</t>
  </si>
  <si>
    <t>INSIGHT DIRECT</t>
  </si>
  <si>
    <t>Kingston technology 8GB SD card - Industrial type</t>
  </si>
  <si>
    <t>KRO311</t>
  </si>
  <si>
    <t>IWAS3827ECEB100J</t>
  </si>
  <si>
    <t>Charger Receiver Coil</t>
  </si>
  <si>
    <t>KRO310</t>
  </si>
  <si>
    <t>6mm Vibration Motor - 12mm Type 306-103.008</t>
  </si>
  <si>
    <t>310-122 (?? 10mm)</t>
  </si>
  <si>
    <t>PRECISION MICRODRIVES</t>
  </si>
  <si>
    <t>D3M Vibration Motor</t>
  </si>
  <si>
    <t>KRO309</t>
  </si>
  <si>
    <t>N/A</t>
  </si>
  <si>
    <t>PARAGON RAPID TECHNOLOGIES</t>
  </si>
  <si>
    <t>D3M Vibration Motor Retainer</t>
  </si>
  <si>
    <t>KRO308</t>
  </si>
  <si>
    <t>KPEG006</t>
  </si>
  <si>
    <t>IC BLUE LTD - Farnell</t>
  </si>
  <si>
    <t>D3M Sounder</t>
  </si>
  <si>
    <t>KRO307</t>
  </si>
  <si>
    <t>Not fit, do not need to quote</t>
  </si>
  <si>
    <t>High Dose Subassembly</t>
  </si>
  <si>
    <t>KRO306</t>
  </si>
  <si>
    <t>D3M-003-WIP</t>
  </si>
  <si>
    <t>NA</t>
  </si>
  <si>
    <t>Proposal:Hole PTH Thickness: ≥18um, follow gerber/through hole PCB</t>
  </si>
  <si>
    <t>Y</t>
  </si>
  <si>
    <t>N</t>
  </si>
  <si>
    <t>IPARTNER PCB TECHNOLOGIES (HK) LTD</t>
  </si>
  <si>
    <t>500055 - Gerber</t>
  </si>
  <si>
    <t>500055 PCB</t>
  </si>
  <si>
    <t>KRO305</t>
  </si>
  <si>
    <t>Paul Ang</t>
  </si>
  <si>
    <t>ABRACON</t>
  </si>
  <si>
    <t>ABM3-8.000MHZ-D2Y-T</t>
  </si>
  <si>
    <t>AVNET ASIA PTE LTD</t>
  </si>
  <si>
    <t>Fitted</t>
  </si>
  <si>
    <t>ABM3</t>
  </si>
  <si>
    <t>8MHz</t>
  </si>
  <si>
    <t>2101329</t>
  </si>
  <si>
    <t>Farnell</t>
  </si>
  <si>
    <t>Abracon</t>
  </si>
  <si>
    <t>XT1</t>
  </si>
  <si>
    <t>8MHz XTAL</t>
  </si>
  <si>
    <t>KRO153</t>
  </si>
  <si>
    <t>MQA</t>
  </si>
  <si>
    <t>TI</t>
  </si>
  <si>
    <t>TPS61040DBVR</t>
  </si>
  <si>
    <t>ARROW ELECTRONICS (ASIA) PTE LTD</t>
  </si>
  <si>
    <t>SOT-23-5-1.6x2.9-0.95</t>
  </si>
  <si>
    <t>1461061</t>
  </si>
  <si>
    <t>Texas Instruments</t>
  </si>
  <si>
    <t>U40</t>
  </si>
  <si>
    <t>KRO170</t>
  </si>
  <si>
    <t>Quoted smaller SPQ</t>
  </si>
  <si>
    <t>Y - Packaging Change</t>
  </si>
  <si>
    <t>SN74LVC1G17DBVT</t>
  </si>
  <si>
    <t>SN74LVC1G17</t>
  </si>
  <si>
    <t>1236333</t>
  </si>
  <si>
    <t>SN74LVC1G17DBVE4</t>
  </si>
  <si>
    <t>U37</t>
  </si>
  <si>
    <t>Single Schmitt Buffer</t>
  </si>
  <si>
    <t>KRO136</t>
  </si>
  <si>
    <t>Invalid MPN, quoted correct MPN</t>
  </si>
  <si>
    <t>Y - Invalid MPN/MFR</t>
  </si>
  <si>
    <t>MICROCHIP</t>
  </si>
  <si>
    <t>MCP4018T-503E/LT</t>
  </si>
  <si>
    <t>EXCELPOINT SYSTEMS PTE LTD</t>
  </si>
  <si>
    <t>SOT-363-1.25x2.0-0.65</t>
  </si>
  <si>
    <t>MCP4018T-50E/LT</t>
  </si>
  <si>
    <t>1825019RL</t>
  </si>
  <si>
    <t>Microchip</t>
  </si>
  <si>
    <t>U36</t>
  </si>
  <si>
    <t>KRO129</t>
  </si>
  <si>
    <t>REF3318AIDCKT</t>
  </si>
  <si>
    <t>SOT-323-1.35x2.2-0.65</t>
  </si>
  <si>
    <t>2496332</t>
  </si>
  <si>
    <t>U35</t>
  </si>
  <si>
    <t>KRO300</t>
  </si>
  <si>
    <t>Quoted packaging TR</t>
  </si>
  <si>
    <t>ADI</t>
  </si>
  <si>
    <t>AD5647RBRMZ-REEL7</t>
  </si>
  <si>
    <t>SOP-10-3.0x3.0-0.5</t>
  </si>
  <si>
    <t>AD5647</t>
  </si>
  <si>
    <t>1498712</t>
  </si>
  <si>
    <t>AD5647RBRMZ</t>
  </si>
  <si>
    <t>Analog Devices</t>
  </si>
  <si>
    <t>U34</t>
  </si>
  <si>
    <t>Dual 12-Bit DAC I2C</t>
  </si>
  <si>
    <t>KRO299</t>
  </si>
  <si>
    <t>Quoted packaging TR
EXW SGP</t>
  </si>
  <si>
    <t>SILICONLAB</t>
  </si>
  <si>
    <t>SI7053-A20-IMR</t>
  </si>
  <si>
    <t>BRAEMAC PTE LTD</t>
  </si>
  <si>
    <t>DFN-6-EP-3.0x3.0-1.0</t>
  </si>
  <si>
    <t>Si7053</t>
  </si>
  <si>
    <t>2473655</t>
  </si>
  <si>
    <t>Si7053-A20-IM</t>
  </si>
  <si>
    <t>Silicon Labs</t>
  </si>
  <si>
    <t>U33</t>
  </si>
  <si>
    <t>Temperature Sensor I2C 0.3C</t>
  </si>
  <si>
    <t>KRO298</t>
  </si>
  <si>
    <t>Packaging Tray</t>
  </si>
  <si>
    <t>NXP</t>
  </si>
  <si>
    <t>MK60FX512VMD15</t>
  </si>
  <si>
    <t>WPG SOUTH ASIA PTE LTD</t>
  </si>
  <si>
    <t>FG144</t>
  </si>
  <si>
    <t>K60 Microcontroller</t>
  </si>
  <si>
    <t>MK60FX512VMD15-ND</t>
  </si>
  <si>
    <t>Digi-Key</t>
  </si>
  <si>
    <t>NXP Freescale</t>
  </si>
  <si>
    <t>U32</t>
  </si>
  <si>
    <t>K60 Series BGA 144</t>
  </si>
  <si>
    <t>KRO297</t>
  </si>
  <si>
    <t>INFINEON</t>
  </si>
  <si>
    <t>FM24CL64B-DGTR</t>
  </si>
  <si>
    <t>DFN-8-EP-4.0x4.5-0.95</t>
  </si>
  <si>
    <t>FM24CL64B 64k FRAM</t>
  </si>
  <si>
    <t>2767952</t>
  </si>
  <si>
    <t>FM24CL64B-DG</t>
  </si>
  <si>
    <t>Cypress</t>
  </si>
  <si>
    <t>U31</t>
  </si>
  <si>
    <t>I2C_FRAM 64k DFN-8</t>
  </si>
  <si>
    <t>KRO143</t>
  </si>
  <si>
    <t>MCP3422A0T-E/MC</t>
  </si>
  <si>
    <t>DFN-8-EP-3.0x3.0-0.5</t>
  </si>
  <si>
    <t>CON-ADC-MCP3422-2</t>
  </si>
  <si>
    <t>MCP3422A0T-E/MCTR-ND</t>
  </si>
  <si>
    <t>U27</t>
  </si>
  <si>
    <t>2 Channel 18Bit ADC I2C</t>
  </si>
  <si>
    <t>KRO152</t>
  </si>
  <si>
    <t>LT8410IDC-1#TRMPBF</t>
  </si>
  <si>
    <t>DFN-8-EP-2.0x2.0-0.45</t>
  </si>
  <si>
    <t>LT8410</t>
  </si>
  <si>
    <t>LT8410IDC#TRMPBF</t>
  </si>
  <si>
    <t>Arrow</t>
  </si>
  <si>
    <t>Linear Technology</t>
  </si>
  <si>
    <t>U26, U28</t>
  </si>
  <si>
    <t>KRO150</t>
  </si>
  <si>
    <t>MCP1804T-C002I/OT</t>
  </si>
  <si>
    <t>12V 150mA</t>
  </si>
  <si>
    <t>704-7621</t>
  </si>
  <si>
    <t>RS Components</t>
  </si>
  <si>
    <t>U24</t>
  </si>
  <si>
    <t>KRO293</t>
  </si>
  <si>
    <t>LTC4362IDCB-2#TRMPBF</t>
  </si>
  <si>
    <t>DFN-8 EP-3.0x2.0-0.45</t>
  </si>
  <si>
    <t>LTC4362</t>
  </si>
  <si>
    <t>LTC4362IDCB-2#TRMPBFDKR-ND</t>
  </si>
  <si>
    <t>U23</t>
  </si>
  <si>
    <t>1.2 A Overvoltage / Overcurrent Protector, 2.5 to 28 V Vin, 8-pin SON (DCB-8), -40 to 85 degC, Pb-Free, Mini Tape and Reel</t>
  </si>
  <si>
    <t>KRO139</t>
  </si>
  <si>
    <t>Apply customer pricing</t>
  </si>
  <si>
    <t>ONSEMI</t>
  </si>
  <si>
    <t>MC78LC40NTRG</t>
  </si>
  <si>
    <t>KROMEK</t>
  </si>
  <si>
    <t>MC78LC40</t>
  </si>
  <si>
    <t>2728251</t>
  </si>
  <si>
    <t>ON Semiconductor</t>
  </si>
  <si>
    <t>U22</t>
  </si>
  <si>
    <t>KRO291</t>
  </si>
  <si>
    <t>SN65220DBVT</t>
  </si>
  <si>
    <t>SOT-23-6-1.8x3.0-0.95</t>
  </si>
  <si>
    <t>SN65220</t>
  </si>
  <si>
    <t>8451990</t>
  </si>
  <si>
    <t>U21</t>
  </si>
  <si>
    <t>Single Universal Serial Bus Port Transient Suppressor</t>
  </si>
  <si>
    <t>KRO290</t>
  </si>
  <si>
    <t>LM7705MM/NOPB</t>
  </si>
  <si>
    <t>VSSOP-8-3.0x3.0-0.65</t>
  </si>
  <si>
    <t>LM7705</t>
  </si>
  <si>
    <t>2496232</t>
  </si>
  <si>
    <t>U20</t>
  </si>
  <si>
    <t>KRO289</t>
  </si>
  <si>
    <t>ADR381ARTZ-R2</t>
  </si>
  <si>
    <t>SOT-23-3-1.6x2.9-0.95</t>
  </si>
  <si>
    <t>ADR381</t>
  </si>
  <si>
    <t>2377037</t>
  </si>
  <si>
    <t>U19</t>
  </si>
  <si>
    <t>KRO144</t>
  </si>
  <si>
    <t>TC1185-3.3VCT713</t>
  </si>
  <si>
    <t>9762540</t>
  </si>
  <si>
    <t>U16, U17</t>
  </si>
  <si>
    <t>KRO287</t>
  </si>
  <si>
    <t>Incomplete MPN, quoted full MPN</t>
  </si>
  <si>
    <t>Y - Others</t>
  </si>
  <si>
    <t>LT6003IS5#TRMPBF</t>
  </si>
  <si>
    <t>LT6003</t>
  </si>
  <si>
    <t>7618881</t>
  </si>
  <si>
    <t>RSComponents</t>
  </si>
  <si>
    <t>U13, U29, U30</t>
  </si>
  <si>
    <t>Low Power OpAmp</t>
  </si>
  <si>
    <t>KRO286</t>
  </si>
  <si>
    <t>MCP4551T-103E/MS</t>
  </si>
  <si>
    <t>MSOP-8-3.0x3.0-0.65</t>
  </si>
  <si>
    <t>MCP4551E/MS</t>
  </si>
  <si>
    <t>1698947</t>
  </si>
  <si>
    <t>U11</t>
  </si>
  <si>
    <t>MCP4551E/MS MSOP-8</t>
  </si>
  <si>
    <t>KRO285</t>
  </si>
  <si>
    <t>LTC6261IS6#TRMPBF</t>
  </si>
  <si>
    <t>DFN-6-EP-2.0x2.0-0.5</t>
  </si>
  <si>
    <t>LTC6261</t>
  </si>
  <si>
    <t>2691493</t>
  </si>
  <si>
    <t>U10, U12</t>
  </si>
  <si>
    <t>KRO284</t>
  </si>
  <si>
    <t>LT6220IS5#TRMPBF</t>
  </si>
  <si>
    <t>LT6220IS</t>
  </si>
  <si>
    <t>2765241</t>
  </si>
  <si>
    <t>U9</t>
  </si>
  <si>
    <t>KRO141</t>
  </si>
  <si>
    <t>OPA377AIDCKT</t>
  </si>
  <si>
    <t>SOT-353-1.25x2.0-0.65</t>
  </si>
  <si>
    <t>296-28362-6-ND</t>
  </si>
  <si>
    <t>U8</t>
  </si>
  <si>
    <t>Comparator</t>
  </si>
  <si>
    <t>KRO282</t>
  </si>
  <si>
    <t>MAXIM</t>
  </si>
  <si>
    <t>MAX9031AXK+T</t>
  </si>
  <si>
    <t>WT MICROELECTRONICS SINGAPORE PTE LT</t>
  </si>
  <si>
    <t>MAX9031</t>
  </si>
  <si>
    <t>700-MAX9031AXKT</t>
  </si>
  <si>
    <t>Mouser</t>
  </si>
  <si>
    <t>U7, U15, U41</t>
  </si>
  <si>
    <t>KRO281</t>
  </si>
  <si>
    <t>LTC6262HDC#TRMPBF</t>
  </si>
  <si>
    <t>LTC6262</t>
  </si>
  <si>
    <t>LTC6262HDC#TRMPBFDKR-ND</t>
  </si>
  <si>
    <t>U5, U6, U14, U25, U38</t>
  </si>
  <si>
    <t>Dual OpAmp</t>
  </si>
  <si>
    <t>KRO280</t>
  </si>
  <si>
    <t>STMICRO</t>
  </si>
  <si>
    <t>STC3115AIQT</t>
  </si>
  <si>
    <t>DFN-10-NP-2.0x3.0-0.5</t>
  </si>
  <si>
    <t>STC3115</t>
  </si>
  <si>
    <t>497-15077-6-ND</t>
  </si>
  <si>
    <t>ST Mocroelectronics</t>
  </si>
  <si>
    <t>U4</t>
  </si>
  <si>
    <t>Fuel Gauge</t>
  </si>
  <si>
    <t>KRO135</t>
  </si>
  <si>
    <t>BQ24192RGET</t>
  </si>
  <si>
    <t>VQFN-24-EP-4.0x4.0-0.5</t>
  </si>
  <si>
    <t>2254991</t>
  </si>
  <si>
    <t>U3</t>
  </si>
  <si>
    <t>Battery Charge Controller</t>
  </si>
  <si>
    <t>KRO134</t>
  </si>
  <si>
    <t>BQ51013BRHLT</t>
  </si>
  <si>
    <t>PVQFN-N20</t>
  </si>
  <si>
    <t>BQ51013B</t>
  </si>
  <si>
    <t>2345643</t>
  </si>
  <si>
    <t>U2</t>
  </si>
  <si>
    <t>QI Wireless Receiver</t>
  </si>
  <si>
    <t>KRO133</t>
  </si>
  <si>
    <t>PANASONIC</t>
  </si>
  <si>
    <t>PAN 1026</t>
  </si>
  <si>
    <t>EOL, no replacement</t>
  </si>
  <si>
    <t>BGA BT 12 x 6_1</t>
  </si>
  <si>
    <t>2325984</t>
  </si>
  <si>
    <t>Panasonic</t>
  </si>
  <si>
    <t>U1</t>
  </si>
  <si>
    <t>Panasonic Blue Tooth Module Dual</t>
  </si>
  <si>
    <t>KRO276</t>
  </si>
  <si>
    <t>EXW SGP</t>
  </si>
  <si>
    <t>HARWIN</t>
  </si>
  <si>
    <t>S1751-46R</t>
  </si>
  <si>
    <t>ICONNEXION ASIA PTE LTD</t>
  </si>
  <si>
    <t>Ground Clip</t>
  </si>
  <si>
    <t>1022338</t>
  </si>
  <si>
    <t>Harwin</t>
  </si>
  <si>
    <t>TP18, TP24, TP28, TP29, TP30</t>
  </si>
  <si>
    <t>Test Point</t>
  </si>
  <si>
    <t>KRO275</t>
  </si>
  <si>
    <t>Do not need to quote.</t>
  </si>
  <si>
    <t>TP</t>
  </si>
  <si>
    <t>Testpoint</t>
  </si>
  <si>
    <t>TP1, TP2, TP3, TP4, TP5, TP6, TP7, TP8, TP9, TP10, TP11, TP12, TP13, TP14, TP15, TP16, TP17, TP19, TP20, TP21, TP22, TP23, TP25, TP26, TP27, TP31, TP32, TP33, TP34, TP35</t>
  </si>
  <si>
    <t>KRO274</t>
  </si>
  <si>
    <t>Propose Yageo</t>
  </si>
  <si>
    <t>YAGEO</t>
  </si>
  <si>
    <t>RC0603JR-070RL</t>
  </si>
  <si>
    <t>VITAL SYSTEM TECHNOLOGY PTE LTD</t>
  </si>
  <si>
    <t>RES 0603</t>
  </si>
  <si>
    <t>0R</t>
  </si>
  <si>
    <t>2309111</t>
  </si>
  <si>
    <t>MC0603SAF0000T5E</t>
  </si>
  <si>
    <t>MULTICOMP PRO</t>
  </si>
  <si>
    <t>R132, R133</t>
  </si>
  <si>
    <t>Chip Resistor - Standard</t>
  </si>
  <si>
    <t>KRO090</t>
  </si>
  <si>
    <t>ERJ2RKF5101X</t>
  </si>
  <si>
    <t>BRISTAR INDUSTRIES PTE LTD</t>
  </si>
  <si>
    <t>RES 0402</t>
  </si>
  <si>
    <t>5k1</t>
  </si>
  <si>
    <t>2302709</t>
  </si>
  <si>
    <t>R130, R131</t>
  </si>
  <si>
    <t>KRO272</t>
  </si>
  <si>
    <t>Propose Walsin</t>
  </si>
  <si>
    <t>WALSIN TECHNOLOGIES</t>
  </si>
  <si>
    <t>WR06X152JTL</t>
  </si>
  <si>
    <t>1k5</t>
  </si>
  <si>
    <t>2694727</t>
  </si>
  <si>
    <t>MCWR06X152 JTL</t>
  </si>
  <si>
    <t>R126</t>
  </si>
  <si>
    <t>KRO271</t>
  </si>
  <si>
    <t>WR06X2003FTL</t>
  </si>
  <si>
    <t>200k</t>
  </si>
  <si>
    <t>2447291</t>
  </si>
  <si>
    <t>MCWR06X2003FTL</t>
  </si>
  <si>
    <t>R111</t>
  </si>
  <si>
    <t>KRO102</t>
  </si>
  <si>
    <t>MR04X5900FTL</t>
  </si>
  <si>
    <t>590R</t>
  </si>
  <si>
    <t>2073151</t>
  </si>
  <si>
    <t>MCMR04X5900FTL</t>
  </si>
  <si>
    <t>R106</t>
  </si>
  <si>
    <t>KRO269</t>
  </si>
  <si>
    <t>MR04X3900FTL</t>
  </si>
  <si>
    <t>390R</t>
  </si>
  <si>
    <t>2072990</t>
  </si>
  <si>
    <t>MCMR04X3900FTL</t>
  </si>
  <si>
    <t>R104, R105</t>
  </si>
  <si>
    <t>KRO268</t>
  </si>
  <si>
    <t>RC0603FR-07120KL</t>
  </si>
  <si>
    <t>120k</t>
  </si>
  <si>
    <t>9238735</t>
  </si>
  <si>
    <t>R102, R103</t>
  </si>
  <si>
    <t>KRO267</t>
  </si>
  <si>
    <t>RT0402BRD07160KL</t>
  </si>
  <si>
    <t>666-1541</t>
  </si>
  <si>
    <t>CPF0402B160KE</t>
  </si>
  <si>
    <t>TE Connectivity</t>
  </si>
  <si>
    <t>R101</t>
  </si>
  <si>
    <t>KRO266</t>
  </si>
  <si>
    <t>MR04X000PTL</t>
  </si>
  <si>
    <t>2072513</t>
  </si>
  <si>
    <t>MCMR04X000 PTL</t>
  </si>
  <si>
    <t>R100</t>
  </si>
  <si>
    <t>KRO076</t>
  </si>
  <si>
    <t>AC0402DR-07130KL</t>
  </si>
  <si>
    <t>130k</t>
  </si>
  <si>
    <t>2379890</t>
  </si>
  <si>
    <t>ERJ2RKD1303X</t>
  </si>
  <si>
    <t>R84, R88</t>
  </si>
  <si>
    <t>KRO124</t>
  </si>
  <si>
    <t>RT0402BRD07120KL</t>
  </si>
  <si>
    <t>120k 0.1%</t>
  </si>
  <si>
    <t>2330431</t>
  </si>
  <si>
    <t>CPF0402B120KE1</t>
  </si>
  <si>
    <t>TE CONNECTIVITY</t>
  </si>
  <si>
    <t>R83, R89</t>
  </si>
  <si>
    <t>Chip Resistor - Precision</t>
  </si>
  <si>
    <t>KRO263</t>
  </si>
  <si>
    <t>MR04X5602FTL</t>
  </si>
  <si>
    <t>56k</t>
  </si>
  <si>
    <t>2073131</t>
  </si>
  <si>
    <t>MCMR04X5602FTL</t>
  </si>
  <si>
    <t>R81, R86</t>
  </si>
  <si>
    <t>KRO262</t>
  </si>
  <si>
    <t>Y - Part# aliases</t>
  </si>
  <si>
    <t>1-1614959-4</t>
  </si>
  <si>
    <t>FUTURE ELECTRONICS (NON GST)</t>
  </si>
  <si>
    <t>RES 0805</t>
  </si>
  <si>
    <t>2M 0.1%</t>
  </si>
  <si>
    <t>2616188</t>
  </si>
  <si>
    <t>CPF0805B2M0E1</t>
  </si>
  <si>
    <t>R80, R85</t>
  </si>
  <si>
    <t>KRO091</t>
  </si>
  <si>
    <t>Y - Special Character</t>
  </si>
  <si>
    <t>ERA-3AEB154V</t>
  </si>
  <si>
    <t>150k 0.1%</t>
  </si>
  <si>
    <t>566-856P</t>
  </si>
  <si>
    <t>ERA3AEB154V</t>
  </si>
  <si>
    <t>R79</t>
  </si>
  <si>
    <t>KRO166</t>
  </si>
  <si>
    <t>RT0805BRD071M43L</t>
  </si>
  <si>
    <t>1M43</t>
  </si>
  <si>
    <t>123-1265</t>
  </si>
  <si>
    <t>CPF0805B1M43E1</t>
  </si>
  <si>
    <t>R78</t>
  </si>
  <si>
    <t>KRO259</t>
  </si>
  <si>
    <t>RC0603FR-075K1L</t>
  </si>
  <si>
    <t>2333596</t>
  </si>
  <si>
    <t>CR0603-FX-5101ELF</t>
  </si>
  <si>
    <t>BOURNS</t>
  </si>
  <si>
    <t>R77</t>
  </si>
  <si>
    <t>KRO109</t>
  </si>
  <si>
    <t>RC0603FR-071KL</t>
  </si>
  <si>
    <t>1k</t>
  </si>
  <si>
    <t>9238484</t>
  </si>
  <si>
    <t>RC0603FR-071KL.</t>
  </si>
  <si>
    <t>R76, R119</t>
  </si>
  <si>
    <t>KRO097</t>
  </si>
  <si>
    <t>RC0402FR-0733RL</t>
  </si>
  <si>
    <t>33R</t>
  </si>
  <si>
    <t>2331514</t>
  </si>
  <si>
    <t>CRG0402F33R</t>
  </si>
  <si>
    <t>R74, R75</t>
  </si>
  <si>
    <t>KRO256</t>
  </si>
  <si>
    <t>MR04X1004FTL</t>
  </si>
  <si>
    <t>1M</t>
  </si>
  <si>
    <t>2072521</t>
  </si>
  <si>
    <t>MCMR04X1004FTL</t>
  </si>
  <si>
    <t>R58, R82, R87</t>
  </si>
  <si>
    <t>KRO114</t>
  </si>
  <si>
    <t>MR04X10R0FTL</t>
  </si>
  <si>
    <t>10R</t>
  </si>
  <si>
    <t>2072541</t>
  </si>
  <si>
    <t>MCMR04X10R0FTL</t>
  </si>
  <si>
    <t>R57</t>
  </si>
  <si>
    <t>KRO254</t>
  </si>
  <si>
    <t>AVL COO Israel, Propose Yageo</t>
  </si>
  <si>
    <t>AC0805FR-072M1L</t>
  </si>
  <si>
    <t>2M1</t>
  </si>
  <si>
    <t>2139153</t>
  </si>
  <si>
    <t>CRCW08052M10FKEA.</t>
  </si>
  <si>
    <t>VISHAY</t>
  </si>
  <si>
    <t>R56</t>
  </si>
  <si>
    <t>KRO253</t>
  </si>
  <si>
    <t>AC0805FR-071ML</t>
  </si>
  <si>
    <t>1652946</t>
  </si>
  <si>
    <t>CRCW08051M00FKEA</t>
  </si>
  <si>
    <t>R55</t>
  </si>
  <si>
    <t>KRO252</t>
  </si>
  <si>
    <t>AF0402FR-071K5L</t>
  </si>
  <si>
    <t>2078862</t>
  </si>
  <si>
    <t>ASC0402-1K5FT10</t>
  </si>
  <si>
    <t>TT ELECTRONICS / WELWYN</t>
  </si>
  <si>
    <t>R54, R127</t>
  </si>
  <si>
    <t>KRO113</t>
  </si>
  <si>
    <t>MR04X2002FTL</t>
  </si>
  <si>
    <t>20k</t>
  </si>
  <si>
    <t>2072753</t>
  </si>
  <si>
    <t>MCMR04X2002FTL</t>
  </si>
  <si>
    <t>R50</t>
  </si>
  <si>
    <t>KRO094</t>
  </si>
  <si>
    <t>MR04X3000FTL</t>
  </si>
  <si>
    <t>300R</t>
  </si>
  <si>
    <t>2072893</t>
  </si>
  <si>
    <t>MCMR04X3000FTL</t>
  </si>
  <si>
    <t>R47</t>
  </si>
  <si>
    <t>KRO249</t>
  </si>
  <si>
    <t>MR04X1000FTL</t>
  </si>
  <si>
    <t>100R</t>
  </si>
  <si>
    <t>2072515</t>
  </si>
  <si>
    <t>MCMR04X1000FTL</t>
  </si>
  <si>
    <t>R45, R46</t>
  </si>
  <si>
    <t>KRO120</t>
  </si>
  <si>
    <t>WR04X3301FTL</t>
  </si>
  <si>
    <t>3k3</t>
  </si>
  <si>
    <t>2074058</t>
  </si>
  <si>
    <t>MCSR04X3301FTL</t>
  </si>
  <si>
    <t>R42</t>
  </si>
  <si>
    <t>Chip Resistor Standard</t>
  </si>
  <si>
    <t>KRO247</t>
  </si>
  <si>
    <t>AC0402FR-072K2L</t>
  </si>
  <si>
    <t>2k2</t>
  </si>
  <si>
    <t>2140802</t>
  </si>
  <si>
    <t>CRCW04022K20FKED</t>
  </si>
  <si>
    <t>R40, R49, R90, R92, R94, R95, R96, R97, R98</t>
  </si>
  <si>
    <t>KRO246</t>
  </si>
  <si>
    <t>AC0402FR-07560RL</t>
  </si>
  <si>
    <t>2140749</t>
  </si>
  <si>
    <t>CRCW0402560RFKED</t>
  </si>
  <si>
    <t>R37, R38, R70, R71</t>
  </si>
  <si>
    <t>KRO245</t>
  </si>
  <si>
    <t>RC0402FR-0743KL</t>
  </si>
  <si>
    <t>43k</t>
  </si>
  <si>
    <t>1458795</t>
  </si>
  <si>
    <t>R35</t>
  </si>
  <si>
    <t>KRO244</t>
  </si>
  <si>
    <t>MR04X4701FTL</t>
  </si>
  <si>
    <t>4k7</t>
  </si>
  <si>
    <t>2073064</t>
  </si>
  <si>
    <t>MCMR04X4701FTL</t>
  </si>
  <si>
    <t>R28, R64</t>
  </si>
  <si>
    <t>KRO243</t>
  </si>
  <si>
    <t>MR04X1301FTL</t>
  </si>
  <si>
    <t>1k3</t>
  </si>
  <si>
    <t>2072605</t>
  </si>
  <si>
    <t>MCMR04X1301FTL</t>
  </si>
  <si>
    <t>R27, R63</t>
  </si>
  <si>
    <t>KRO242</t>
  </si>
  <si>
    <t>MR04X1003FTL</t>
  </si>
  <si>
    <t>100k</t>
  </si>
  <si>
    <t>2072519</t>
  </si>
  <si>
    <t>MCMR04X1003FTL</t>
  </si>
  <si>
    <t>R22, R107, R108, R109</t>
  </si>
  <si>
    <t>KRO241</t>
  </si>
  <si>
    <t>TT WELWYN</t>
  </si>
  <si>
    <t>LRF1206-R01FW</t>
  </si>
  <si>
    <t>RES 1206</t>
  </si>
  <si>
    <t>0R01</t>
  </si>
  <si>
    <t>1099907</t>
  </si>
  <si>
    <t>R19</t>
  </si>
  <si>
    <t>KRO099</t>
  </si>
  <si>
    <t>AC0402FR-0731K6L</t>
  </si>
  <si>
    <t>31k6</t>
  </si>
  <si>
    <t>1652784</t>
  </si>
  <si>
    <t>CRCW040231K6FKED</t>
  </si>
  <si>
    <t>R18</t>
  </si>
  <si>
    <t>KRO239</t>
  </si>
  <si>
    <t>7-2176310-7</t>
  </si>
  <si>
    <t>30</t>
  </si>
  <si>
    <t>665R</t>
  </si>
  <si>
    <t>2838810</t>
  </si>
  <si>
    <t>RP73PF1E665RBTDF</t>
  </si>
  <si>
    <t>R17</t>
  </si>
  <si>
    <t>KRO238</t>
  </si>
  <si>
    <t>WR04X5491FTL</t>
  </si>
  <si>
    <t>5k49</t>
  </si>
  <si>
    <t>2670533</t>
  </si>
  <si>
    <t>WALSIN</t>
  </si>
  <si>
    <t>R12</t>
  </si>
  <si>
    <t>KRO098</t>
  </si>
  <si>
    <t>RC0402FR-07150RL</t>
  </si>
  <si>
    <t>150R</t>
  </si>
  <si>
    <t>9239138</t>
  </si>
  <si>
    <t>R10</t>
  </si>
  <si>
    <t>KRO096</t>
  </si>
  <si>
    <t>WR04X1002FTL</t>
  </si>
  <si>
    <t>10k</t>
  </si>
  <si>
    <t>2447096</t>
  </si>
  <si>
    <t>MCWR04X1002FTL</t>
  </si>
  <si>
    <t>R8, R9, R11, R13, R15, R16, R21, R24, R29, R31, R36, R41, R48, R51, R52, R60, R65, R68, R69, R115, R120, R121, R122, R125, R128, R129</t>
  </si>
  <si>
    <t>KRO074</t>
  </si>
  <si>
    <t>WR04X102JTL</t>
  </si>
  <si>
    <t>2073965</t>
  </si>
  <si>
    <t>MCSR04X102 JTL</t>
  </si>
  <si>
    <t>R4, R5, R6, R7, R14, R20, R25, R26, R32, R33, R34, R39, R61, R62, R66, R67, R91, R93, R110, R113, R114, R123, R124</t>
  </si>
  <si>
    <t>KRO075</t>
  </si>
  <si>
    <t>MR04X111JTL</t>
  </si>
  <si>
    <t>110R</t>
  </si>
  <si>
    <t>2072551</t>
  </si>
  <si>
    <t>MCMR04X111 JTL</t>
  </si>
  <si>
    <t>R3</t>
  </si>
  <si>
    <t>KRO095</t>
  </si>
  <si>
    <t>R2</t>
  </si>
  <si>
    <t>DIODES</t>
  </si>
  <si>
    <t>2N7002-7-F</t>
  </si>
  <si>
    <t>1713823</t>
  </si>
  <si>
    <t>Diodes</t>
  </si>
  <si>
    <t>Q7</t>
  </si>
  <si>
    <t>MOSFET N-Channel 3-Pin SOT23</t>
  </si>
  <si>
    <t>KRO066</t>
  </si>
  <si>
    <t>FDV303N</t>
  </si>
  <si>
    <t>9845020</t>
  </si>
  <si>
    <t>Q4, Q5, Q6</t>
  </si>
  <si>
    <t>MOSFET N-Channel FDV303N</t>
  </si>
  <si>
    <t>KRO230</t>
  </si>
  <si>
    <t>NTGS3443T1G</t>
  </si>
  <si>
    <t>TSOP-6-1.6x3.0-1.0</t>
  </si>
  <si>
    <t>1611251</t>
  </si>
  <si>
    <t>Q3</t>
  </si>
  <si>
    <t>Power P-Channel MOSFET</t>
  </si>
  <si>
    <t>KRO229</t>
  </si>
  <si>
    <t>FAIRCHILD</t>
  </si>
  <si>
    <t>FSA1156P6X</t>
  </si>
  <si>
    <t>6711179</t>
  </si>
  <si>
    <t>Fairchild</t>
  </si>
  <si>
    <t>Q2</t>
  </si>
  <si>
    <t>Analogue Switch</t>
  </si>
  <si>
    <t>KRO228</t>
  </si>
  <si>
    <t>FDMA1023PZ</t>
  </si>
  <si>
    <t>DFN-6-EP2-2.0x2.0-0.65</t>
  </si>
  <si>
    <t>2322591</t>
  </si>
  <si>
    <t>Q1</t>
  </si>
  <si>
    <t>Dual P-Channel MOSFET</t>
  </si>
  <si>
    <t>KRO227</t>
  </si>
  <si>
    <t>EXW EU</t>
  </si>
  <si>
    <t>MURATA</t>
  </si>
  <si>
    <t>BLM18AG121SN1D</t>
  </si>
  <si>
    <t>IND 0603</t>
  </si>
  <si>
    <t>120R</t>
  </si>
  <si>
    <t>1515672</t>
  </si>
  <si>
    <t>Murata</t>
  </si>
  <si>
    <t>L17</t>
  </si>
  <si>
    <t>Inductor</t>
  </si>
  <si>
    <t>KRO226</t>
  </si>
  <si>
    <t>RE-REEL</t>
  </si>
  <si>
    <t>MYR</t>
  </si>
  <si>
    <t>MEC MARCOM</t>
  </si>
  <si>
    <t>MFB-160808-0300PN</t>
  </si>
  <si>
    <t>ELEMENT14 SDN. BHD. (FARNELL)</t>
  </si>
  <si>
    <t>1308768</t>
  </si>
  <si>
    <t>L13, L14</t>
  </si>
  <si>
    <t>KRO225</t>
  </si>
  <si>
    <t>EXW PENANG</t>
  </si>
  <si>
    <t>TDK</t>
  </si>
  <si>
    <t>NLFV32T-151K-EF</t>
  </si>
  <si>
    <t>WEENET ELECTRONICS (M) SDN BHD</t>
  </si>
  <si>
    <t>IND 1210</t>
  </si>
  <si>
    <t>150uH</t>
  </si>
  <si>
    <t>2407463</t>
  </si>
  <si>
    <t>L9, L10</t>
  </si>
  <si>
    <t>KRO062</t>
  </si>
  <si>
    <t>Packaging : C = 7″ machine-ready reel. EIA-481 embossed plastic tape (1000 parts per full reel)
EXW SGP</t>
  </si>
  <si>
    <t>COILCRAFT</t>
  </si>
  <si>
    <t>LPS4018-223MRC</t>
  </si>
  <si>
    <t>COILCRAFT SINGAPORE PTE  LTD</t>
  </si>
  <si>
    <t>IND 3.9 x 3.9 x 1.7</t>
  </si>
  <si>
    <t>22uH</t>
  </si>
  <si>
    <t>2408109</t>
  </si>
  <si>
    <t>LPS4018-223MRB</t>
  </si>
  <si>
    <t>Coilcraft</t>
  </si>
  <si>
    <t>L8</t>
  </si>
  <si>
    <t>KRO161</t>
  </si>
  <si>
    <t>ACM2012E-102-2P-T00</t>
  </si>
  <si>
    <t>IND 4 pin SMD</t>
  </si>
  <si>
    <t>USB Signal Filter ACM2012</t>
  </si>
  <si>
    <t>2475052</t>
  </si>
  <si>
    <t>L6</t>
  </si>
  <si>
    <t>Common Mode Choke</t>
  </si>
  <si>
    <t>KRO059</t>
  </si>
  <si>
    <t>MULTICOMP</t>
  </si>
  <si>
    <t>23NB 863226</t>
  </si>
  <si>
    <t>IND 8.5 x 3.0 x 2.7</t>
  </si>
  <si>
    <t>96R</t>
  </si>
  <si>
    <t>9265279</t>
  </si>
  <si>
    <t>Multicomp</t>
  </si>
  <si>
    <t>L3, L5</t>
  </si>
  <si>
    <t>KRO221</t>
  </si>
  <si>
    <t>Incomplete MPN, quoted full MPN
EXW PENANG</t>
  </si>
  <si>
    <t>MMZ1005Y301CT000</t>
  </si>
  <si>
    <t>IND 0402</t>
  </si>
  <si>
    <t>300R (100MHz)</t>
  </si>
  <si>
    <t>1669677</t>
  </si>
  <si>
    <t>MMZ1005Y301C</t>
  </si>
  <si>
    <t>L2, L4, L7</t>
  </si>
  <si>
    <t>KRO160</t>
  </si>
  <si>
    <t>XAL5030-222MEC</t>
  </si>
  <si>
    <t>IND 5553</t>
  </si>
  <si>
    <t>2.2uH</t>
  </si>
  <si>
    <t>994-XAL5030-222MEC</t>
  </si>
  <si>
    <t>L1</t>
  </si>
  <si>
    <t>KRO058</t>
  </si>
  <si>
    <t>MOLEX</t>
  </si>
  <si>
    <t>52207-0760</t>
  </si>
  <si>
    <t>MOLX-52207-0760</t>
  </si>
  <si>
    <t>FPC 7 Way 1mm</t>
  </si>
  <si>
    <t>1757075</t>
  </si>
  <si>
    <t>Molex</t>
  </si>
  <si>
    <t>J8, J9</t>
  </si>
  <si>
    <t>FPC 7 Way 1mm Top Contact Tyco</t>
  </si>
  <si>
    <t>KRO218</t>
  </si>
  <si>
    <t>AMPHENOL LTW</t>
  </si>
  <si>
    <t>MUC-20PFFR-JS8C02</t>
  </si>
  <si>
    <t>QUADREP MARKETING (S) PTE LTD</t>
  </si>
  <si>
    <t>USB TYPE B MICRO Amphenol</t>
  </si>
  <si>
    <t>USB Type B Micro</t>
  </si>
  <si>
    <t>1754-1195-1-ND</t>
  </si>
  <si>
    <t>Amphenol</t>
  </si>
  <si>
    <t>J6</t>
  </si>
  <si>
    <t>USB Type B Micro IP64</t>
  </si>
  <si>
    <t>KRO217</t>
  </si>
  <si>
    <t>Molex 3 Way PicoBlade 53261</t>
  </si>
  <si>
    <t>Molex 3 Way PicoBlade</t>
  </si>
  <si>
    <t>1125359</t>
  </si>
  <si>
    <t>53261-0371</t>
  </si>
  <si>
    <t>J5</t>
  </si>
  <si>
    <t>3 Way Molex PicoBlade 53261</t>
  </si>
  <si>
    <t>KRO053</t>
  </si>
  <si>
    <t>Quoted packaging TR
EXW MY</t>
  </si>
  <si>
    <t>SAMTEC</t>
  </si>
  <si>
    <t>CLM-110-02-L-D-K-TR</t>
  </si>
  <si>
    <t>SAMTEC ASIA PACIFIC PTE LTD</t>
  </si>
  <si>
    <t>SKT-SMT-2x10-1.00</t>
  </si>
  <si>
    <t>SKT SMT 2x10 1.00</t>
  </si>
  <si>
    <t>1667553</t>
  </si>
  <si>
    <t>CLM-110-02-L-D</t>
  </si>
  <si>
    <t>Samtec</t>
  </si>
  <si>
    <t>J4, J7</t>
  </si>
  <si>
    <t>KRO215</t>
  </si>
  <si>
    <t>ICC</t>
  </si>
  <si>
    <t>20021121-00010C4LF</t>
  </si>
  <si>
    <t>12</t>
  </si>
  <si>
    <t>HDR-SMT-2x5-1.27</t>
  </si>
  <si>
    <t>Header 5 x 2 DIL SMD 1.24mm</t>
  </si>
  <si>
    <t>1865279</t>
  </si>
  <si>
    <t>J3</t>
  </si>
  <si>
    <t>Header, 5-Pin, Dual row</t>
  </si>
  <si>
    <t>KRO064</t>
  </si>
  <si>
    <t>84953-4</t>
  </si>
  <si>
    <t>Molex 4 Way Tyco ZIF</t>
  </si>
  <si>
    <t>FPC 4 Way 1mm</t>
  </si>
  <si>
    <t>1245278</t>
  </si>
  <si>
    <t>Tyco</t>
  </si>
  <si>
    <t>J1</t>
  </si>
  <si>
    <t>FPC 4 Way Top Contact 1mm</t>
  </si>
  <si>
    <t>KRO049</t>
  </si>
  <si>
    <t>MBRM120LT1G</t>
  </si>
  <si>
    <t>DO-216AA</t>
  </si>
  <si>
    <t>MBRM120LT3G</t>
  </si>
  <si>
    <t>1459064</t>
  </si>
  <si>
    <t>On Semiconductor</t>
  </si>
  <si>
    <t>D8</t>
  </si>
  <si>
    <t>Schottky Barrier Diode</t>
  </si>
  <si>
    <t>KRO158</t>
  </si>
  <si>
    <t>Incomplete MPN, quoted full MPN
EXW SGP</t>
  </si>
  <si>
    <t>NEXPERIA</t>
  </si>
  <si>
    <t>BAT760,115</t>
  </si>
  <si>
    <t>SOD-323-1.9x1.5</t>
  </si>
  <si>
    <t>BAT760</t>
  </si>
  <si>
    <t>8734593</t>
  </si>
  <si>
    <t>Nexperia</t>
  </si>
  <si>
    <t>D6</t>
  </si>
  <si>
    <t>KRO042</t>
  </si>
  <si>
    <t>AVL EOL, propose Nexperia</t>
  </si>
  <si>
    <t>Y - EOL MPN</t>
  </si>
  <si>
    <t>BAS321,115</t>
  </si>
  <si>
    <t>BAS21-03W</t>
  </si>
  <si>
    <t>2432676</t>
  </si>
  <si>
    <t>BAS2103WE6327HTSA1</t>
  </si>
  <si>
    <t>Infineon</t>
  </si>
  <si>
    <t>D4, D5</t>
  </si>
  <si>
    <t>Small Signal Diode</t>
  </si>
  <si>
    <t>KRO043</t>
  </si>
  <si>
    <t>BROADCOM</t>
  </si>
  <si>
    <t>ASMT-YTD7-0AA02</t>
  </si>
  <si>
    <t>RGB ASMD-6</t>
  </si>
  <si>
    <t>RGB ASMT-YTD7-0AA02</t>
  </si>
  <si>
    <t>2368162</t>
  </si>
  <si>
    <t>Broadcom</t>
  </si>
  <si>
    <t>D3</t>
  </si>
  <si>
    <t>RGB Diode Array</t>
  </si>
  <si>
    <t>KRO209</t>
  </si>
  <si>
    <t>BULK</t>
  </si>
  <si>
    <t>BAS70W-04</t>
  </si>
  <si>
    <t>1797841</t>
  </si>
  <si>
    <t>D2</t>
  </si>
  <si>
    <t>Dual Diode</t>
  </si>
  <si>
    <t>KRO208</t>
  </si>
  <si>
    <t>BAS70-06W,115</t>
  </si>
  <si>
    <t>BAS70-06W</t>
  </si>
  <si>
    <t>8734453</t>
  </si>
  <si>
    <t>NXP Semiconductor</t>
  </si>
  <si>
    <t>D1</t>
  </si>
  <si>
    <t>Dual Diode Common Anode</t>
  </si>
  <si>
    <t>KRO207</t>
  </si>
  <si>
    <t>0603N471J500CT</t>
  </si>
  <si>
    <t>CAP 0603</t>
  </si>
  <si>
    <t>470pF</t>
  </si>
  <si>
    <t>1759080</t>
  </si>
  <si>
    <t>MC0603N471J500CT</t>
  </si>
  <si>
    <t>C142</t>
  </si>
  <si>
    <t>Ceramic Chip Capacitor</t>
  </si>
  <si>
    <t>KRO206</t>
  </si>
  <si>
    <t>0805X226K6R3CT</t>
  </si>
  <si>
    <t>CAP 0805</t>
  </si>
  <si>
    <t>22uF</t>
  </si>
  <si>
    <t>2456342</t>
  </si>
  <si>
    <t>C0805C226K9PACTU</t>
  </si>
  <si>
    <t>KEMET</t>
  </si>
  <si>
    <t>C133</t>
  </si>
  <si>
    <t>KRO205</t>
  </si>
  <si>
    <t>0402N471J500CT</t>
  </si>
  <si>
    <t>CAP 0402</t>
  </si>
  <si>
    <t>470pF C0G</t>
  </si>
  <si>
    <t>1657927</t>
  </si>
  <si>
    <t>04025A471JAT2A</t>
  </si>
  <si>
    <t>KYOCERA AVX</t>
  </si>
  <si>
    <t>C121, C147, C148</t>
  </si>
  <si>
    <t>KRO204</t>
  </si>
  <si>
    <t>GRM188R6YA225KA12D</t>
  </si>
  <si>
    <t>16</t>
  </si>
  <si>
    <t>2.2uF</t>
  </si>
  <si>
    <t>2611926</t>
  </si>
  <si>
    <t>C101, C107</t>
  </si>
  <si>
    <t>KRO203</t>
  </si>
  <si>
    <t>0603X105K500CT</t>
  </si>
  <si>
    <t>1uF</t>
  </si>
  <si>
    <t>2112858</t>
  </si>
  <si>
    <t>UMK107BJ105KA-T</t>
  </si>
  <si>
    <t>TAIYO YUDEN</t>
  </si>
  <si>
    <t>C95, C96, C98, C99, C104, C105, C109, C112</t>
  </si>
  <si>
    <t>KRO202</t>
  </si>
  <si>
    <t>0402N270J500CT</t>
  </si>
  <si>
    <t>27pF</t>
  </si>
  <si>
    <t>1414584</t>
  </si>
  <si>
    <t>C0402C270J5GACTU</t>
  </si>
  <si>
    <t>C94, C97</t>
  </si>
  <si>
    <t>KRO156</t>
  </si>
  <si>
    <t>0402N470J500CT</t>
  </si>
  <si>
    <t>47pF</t>
  </si>
  <si>
    <t>1758959</t>
  </si>
  <si>
    <t>MC0402N470J500CT</t>
  </si>
  <si>
    <t>C89, C90</t>
  </si>
  <si>
    <t>KRO200</t>
  </si>
  <si>
    <t>ZRB18AR61E106ME01L</t>
  </si>
  <si>
    <t>18</t>
  </si>
  <si>
    <t>10uF</t>
  </si>
  <si>
    <t>2469398</t>
  </si>
  <si>
    <t>C86, C103</t>
  </si>
  <si>
    <t>KRO199</t>
  </si>
  <si>
    <t>Y - No MPN Provided</t>
  </si>
  <si>
    <t>0603X226M100CT</t>
  </si>
  <si>
    <t>C88</t>
  </si>
  <si>
    <t>KRO198</t>
  </si>
  <si>
    <t>0603X475K6R3CT</t>
  </si>
  <si>
    <t>4.7uF</t>
  </si>
  <si>
    <t>1833803</t>
  </si>
  <si>
    <t>06036D475KAT2A</t>
  </si>
  <si>
    <t>C85, C132</t>
  </si>
  <si>
    <t>KRO023</t>
  </si>
  <si>
    <t>AVL NRND, Propose Walsin</t>
  </si>
  <si>
    <t>Y - NRND</t>
  </si>
  <si>
    <t>1210B106K160CT</t>
  </si>
  <si>
    <t>CAP 1210</t>
  </si>
  <si>
    <t>2112722</t>
  </si>
  <si>
    <t>C3225X7R1C106K200AB</t>
  </si>
  <si>
    <t>C83</t>
  </si>
  <si>
    <t>KRO196</t>
  </si>
  <si>
    <t>0603B104K500CT</t>
  </si>
  <si>
    <t>100nF</t>
  </si>
  <si>
    <t>1759122</t>
  </si>
  <si>
    <t>MC0603B104K500CT</t>
  </si>
  <si>
    <t>C79, C93, C100, C102, C106, C108, C115, C116, C138, C141</t>
  </si>
  <si>
    <t>KRO008</t>
  </si>
  <si>
    <t>CC0402KRX7R9BB471</t>
  </si>
  <si>
    <t>1414593</t>
  </si>
  <si>
    <t>C0402C471K5RACTU</t>
  </si>
  <si>
    <t>C71, C76</t>
  </si>
  <si>
    <t>KRO041</t>
  </si>
  <si>
    <t>CC0402KRX5R5BB105</t>
  </si>
  <si>
    <t>9402063</t>
  </si>
  <si>
    <t>C65, C120, C145</t>
  </si>
  <si>
    <t>KRO040</t>
  </si>
  <si>
    <t>0603X226M4R0CT</t>
  </si>
  <si>
    <t>1907502</t>
  </si>
  <si>
    <t>GRM188R60G226MEA0D</t>
  </si>
  <si>
    <t>C48, C87</t>
  </si>
  <si>
    <t>KRO026</t>
  </si>
  <si>
    <t>0603N821J500CT</t>
  </si>
  <si>
    <t>820pF</t>
  </si>
  <si>
    <t>2496915</t>
  </si>
  <si>
    <t>C46</t>
  </si>
  <si>
    <t>KRO009</t>
  </si>
  <si>
    <t>0402N101J500CT</t>
  </si>
  <si>
    <t>100pF C0G</t>
  </si>
  <si>
    <t>2496792</t>
  </si>
  <si>
    <t>C44</t>
  </si>
  <si>
    <t>KRO002</t>
  </si>
  <si>
    <t>0402N180J500CT</t>
  </si>
  <si>
    <t>18pF</t>
  </si>
  <si>
    <t>1758947</t>
  </si>
  <si>
    <t>MC0402N180J500CT</t>
  </si>
  <si>
    <t>C39, C53, C54</t>
  </si>
  <si>
    <t>KRO031</t>
  </si>
  <si>
    <t>GRM1885C1H182JA01D</t>
  </si>
  <si>
    <t>1.8nF C0G</t>
  </si>
  <si>
    <t>1844171</t>
  </si>
  <si>
    <t>C37, C68</t>
  </si>
  <si>
    <t>KRO188</t>
  </si>
  <si>
    <t>AVL EOL, propose Walsin</t>
  </si>
  <si>
    <t>0402X106M6R3CT</t>
  </si>
  <si>
    <t>2218854</t>
  </si>
  <si>
    <t>GRM155R60J106ME44D</t>
  </si>
  <si>
    <t>C35</t>
  </si>
  <si>
    <t>KRO186</t>
  </si>
  <si>
    <t>C34</t>
  </si>
  <si>
    <t>EXW NA</t>
  </si>
  <si>
    <t>CGA3E2C0G1H392J080AA</t>
  </si>
  <si>
    <t>3.9nF C0G</t>
  </si>
  <si>
    <t>2210855</t>
  </si>
  <si>
    <t>C31, C62</t>
  </si>
  <si>
    <t>KRO185</t>
  </si>
  <si>
    <t>0402N102J500CT</t>
  </si>
  <si>
    <t>1nF C0G</t>
  </si>
  <si>
    <t>1535558</t>
  </si>
  <si>
    <t>C0402C102J5GACTU</t>
  </si>
  <si>
    <t>C30, C36, C45, C61, C67, C110, C111</t>
  </si>
  <si>
    <t>KRO184</t>
  </si>
  <si>
    <t>0402X224K6R3CT</t>
  </si>
  <si>
    <t>220nF</t>
  </si>
  <si>
    <t>1759373</t>
  </si>
  <si>
    <t>MC0402X224K6R3CT</t>
  </si>
  <si>
    <t>C29, C117, C118, C119</t>
  </si>
  <si>
    <t>KRO006</t>
  </si>
  <si>
    <t>0805X475K250CT</t>
  </si>
  <si>
    <t>1572631</t>
  </si>
  <si>
    <t>C0805C475K3PACTU</t>
  </si>
  <si>
    <t>C25, C70, C73, C75, C77, C91, C92, C140</t>
  </si>
  <si>
    <t>KRO033</t>
  </si>
  <si>
    <t>0805X106M6R3CT</t>
  </si>
  <si>
    <t>1759476</t>
  </si>
  <si>
    <t>MCTT21X106M6R3CT</t>
  </si>
  <si>
    <t>C17, C18, C23, C24, C26, C27</t>
  </si>
  <si>
    <t>KRO181</t>
  </si>
  <si>
    <t>CC0603JRNPO0BN101</t>
  </si>
  <si>
    <t>100pF</t>
  </si>
  <si>
    <t>1414602</t>
  </si>
  <si>
    <t>C0603C101J1GACTU</t>
  </si>
  <si>
    <t>C12</t>
  </si>
  <si>
    <t>KRO021</t>
  </si>
  <si>
    <t>0603B182K500CT</t>
  </si>
  <si>
    <t>1.8nF</t>
  </si>
  <si>
    <t>1759092</t>
  </si>
  <si>
    <t>MC0603B182K500CT</t>
  </si>
  <si>
    <t>C11</t>
  </si>
  <si>
    <t>KRO020</t>
  </si>
  <si>
    <t>CC0603KRX7R9BB103</t>
  </si>
  <si>
    <t>10nF</t>
  </si>
  <si>
    <t>1414609</t>
  </si>
  <si>
    <t>C0603C103K5RACTU</t>
  </si>
  <si>
    <t>C9, C15</t>
  </si>
  <si>
    <t>KRO019</t>
  </si>
  <si>
    <t>CC0603KRX7R0BB223</t>
  </si>
  <si>
    <t>22nF</t>
  </si>
  <si>
    <t>1865548</t>
  </si>
  <si>
    <t>C0603C223K1RACTU</t>
  </si>
  <si>
    <t>C8, C14</t>
  </si>
  <si>
    <t>KRO018</t>
  </si>
  <si>
    <t>C1608X7R1H474K080AC</t>
  </si>
  <si>
    <t>470nF</t>
  </si>
  <si>
    <t>2346908</t>
  </si>
  <si>
    <t>C7, C13, C139</t>
  </si>
  <si>
    <t>KRO017</t>
  </si>
  <si>
    <t>CC0603KRX7R9BB683</t>
  </si>
  <si>
    <t>68nF</t>
  </si>
  <si>
    <t>1833872</t>
  </si>
  <si>
    <t>06035C683KAT2A</t>
  </si>
  <si>
    <t>C6, C10</t>
  </si>
  <si>
    <t>KRO016</t>
  </si>
  <si>
    <t>0603B473K500CT</t>
  </si>
  <si>
    <t>47nF</t>
  </si>
  <si>
    <t>2496867</t>
  </si>
  <si>
    <t>C5</t>
  </si>
  <si>
    <t>KRO007</t>
  </si>
  <si>
    <t>0805B105K250CT</t>
  </si>
  <si>
    <t>1637035</t>
  </si>
  <si>
    <t>C0805C105K3RACTU</t>
  </si>
  <si>
    <t>C3, C4, C21, C28</t>
  </si>
  <si>
    <t>KRO032</t>
  </si>
  <si>
    <t>0402B104K160CT</t>
  </si>
  <si>
    <t>1758896</t>
  </si>
  <si>
    <t>MC0402B104K160CT</t>
  </si>
  <si>
    <t>C2, C16, C19, C20, C22, C32, C33, C38, C40, C41, C42, C47, C49, C50, C51, C52, C55, C56, C57, C58, C59, C60, C63, C64, C69, C72, C74, C78, C80, C82, C84, C113, C114, C122, C123, C124, C125, C126, C127, C128, C129, C130, C143, C144, C149</t>
  </si>
  <si>
    <t>KRO172</t>
  </si>
  <si>
    <t>GCM155R71H103KA55D</t>
  </si>
  <si>
    <t>2470416</t>
  </si>
  <si>
    <t>C1, C43, C66, C81, C146</t>
  </si>
  <si>
    <t>KRO171</t>
  </si>
  <si>
    <t>Not Fitted - Do not need to quote.</t>
  </si>
  <si>
    <t>Not Fitted</t>
  </si>
  <si>
    <t>U39</t>
  </si>
  <si>
    <t>R138</t>
  </si>
  <si>
    <t>1M3</t>
  </si>
  <si>
    <t>678-8939</t>
  </si>
  <si>
    <t>R137</t>
  </si>
  <si>
    <t>KRO168</t>
  </si>
  <si>
    <t>2M</t>
  </si>
  <si>
    <t>2331505</t>
  </si>
  <si>
    <t>R136</t>
  </si>
  <si>
    <t>KRO167</t>
  </si>
  <si>
    <t>R73</t>
  </si>
  <si>
    <t>300k</t>
  </si>
  <si>
    <t>666-2231</t>
  </si>
  <si>
    <t>R72</t>
  </si>
  <si>
    <t>KRO165</t>
  </si>
  <si>
    <t>DNF - Do not need to quote.</t>
  </si>
  <si>
    <t>DNF</t>
  </si>
  <si>
    <t>R23, R30, R43, R44, R99, R116, R117, R118, R134, R135</t>
  </si>
  <si>
    <t>KRO164</t>
  </si>
  <si>
    <t>R1, R53, R59</t>
  </si>
  <si>
    <t>KRO163</t>
  </si>
  <si>
    <t>Kromek_Logo_Small</t>
  </si>
  <si>
    <t>Logo1</t>
  </si>
  <si>
    <t>KRO162</t>
  </si>
  <si>
    <t>L16</t>
  </si>
  <si>
    <t>L15, L18</t>
  </si>
  <si>
    <t>Hand Fitted</t>
  </si>
  <si>
    <t>QI Coil</t>
  </si>
  <si>
    <t>J2</t>
  </si>
  <si>
    <t>KRO159</t>
  </si>
  <si>
    <t>D7</t>
  </si>
  <si>
    <t>C135, C137</t>
  </si>
  <si>
    <t>C134, C136</t>
  </si>
  <si>
    <t>C131</t>
  </si>
  <si>
    <t>KRO155</t>
  </si>
  <si>
    <t>Proposal:Base copper for inner layer 1oZ(35um), and 1oZ finished for outer layer (0.04MM/40um per spec.)</t>
  </si>
  <si>
    <t>500088-GBR REV 5.1</t>
  </si>
  <si>
    <t>500088 REV 5.1 PCB</t>
  </si>
  <si>
    <t>KRO154</t>
  </si>
  <si>
    <t>U30</t>
  </si>
  <si>
    <t>AD5667RBRMZ-2REEL7</t>
  </si>
  <si>
    <t>AD5667</t>
  </si>
  <si>
    <t>1498716</t>
  </si>
  <si>
    <t>AD5667RBRMZ-2</t>
  </si>
  <si>
    <t>U29</t>
  </si>
  <si>
    <t>Dual 16-Bit DAC I2C</t>
  </si>
  <si>
    <t>KRO151</t>
  </si>
  <si>
    <t>Analog Devices / Linear Technology</t>
  </si>
  <si>
    <t>U27, U31</t>
  </si>
  <si>
    <t>LT1763CS8#TRPBF</t>
  </si>
  <si>
    <t>SOIC-8-4.0x5.0-1.27</t>
  </si>
  <si>
    <t>LT1763</t>
  </si>
  <si>
    <t>1273614</t>
  </si>
  <si>
    <t>LT1763CS8#PBF</t>
  </si>
  <si>
    <t>U26</t>
  </si>
  <si>
    <t>KRO149</t>
  </si>
  <si>
    <t>LP2992IM5-3.3/NOPB</t>
  </si>
  <si>
    <t>LP2992AIM5-3.3/NOPB</t>
  </si>
  <si>
    <t>1469141</t>
  </si>
  <si>
    <t>TI National Semiconductor</t>
  </si>
  <si>
    <t>U24, U25, U28</t>
  </si>
  <si>
    <t>KRO148</t>
  </si>
  <si>
    <t>AD1580BRTZ-R2</t>
  </si>
  <si>
    <t>AD1580</t>
  </si>
  <si>
    <t>1660953RL</t>
  </si>
  <si>
    <t>AD1580BRTZ</t>
  </si>
  <si>
    <t>KRO147</t>
  </si>
  <si>
    <t>LM2733YMF/NOPB</t>
  </si>
  <si>
    <t>LM2733</t>
  </si>
  <si>
    <t>2435902</t>
  </si>
  <si>
    <t>KRO146</t>
  </si>
  <si>
    <t>LTC3405AES6#TRMPBF</t>
  </si>
  <si>
    <t>LTC3405</t>
  </si>
  <si>
    <t>LTC3405AES6#TRMPBFCT-ND</t>
  </si>
  <si>
    <t>KRO145</t>
  </si>
  <si>
    <t>7969029</t>
  </si>
  <si>
    <t>Fit either U1 or U19</t>
  </si>
  <si>
    <t>MK24FN1M0VLL12R</t>
  </si>
  <si>
    <t>LQFP-100-14.0x14.0-0.5</t>
  </si>
  <si>
    <t>K24 Microcontroller</t>
  </si>
  <si>
    <t>MK24FN1M0VLL12-ND</t>
  </si>
  <si>
    <t>MK24FN1M0VLL12</t>
  </si>
  <si>
    <t>U18</t>
  </si>
  <si>
    <t>K24 Series LQFP</t>
  </si>
  <si>
    <t>KRO142</t>
  </si>
  <si>
    <t>7618891</t>
  </si>
  <si>
    <t>U17</t>
  </si>
  <si>
    <t>SOT23-6</t>
  </si>
  <si>
    <t>3116489</t>
  </si>
  <si>
    <t>SN65220DBVR</t>
  </si>
  <si>
    <t>U16</t>
  </si>
  <si>
    <t>KRO140</t>
  </si>
  <si>
    <t>2295346</t>
  </si>
  <si>
    <t>U15</t>
  </si>
  <si>
    <t>AVL EOL, propose Nisshinbo</t>
  </si>
  <si>
    <t>NISSHINBO MICRO DEVICES INC.</t>
  </si>
  <si>
    <t>R1154N001C-TR-FE</t>
  </si>
  <si>
    <t>MEGAGOAL PTE LTD</t>
  </si>
  <si>
    <t>EOL,check for R1154N001C-TR-FE</t>
  </si>
  <si>
    <t>NCP4623</t>
  </si>
  <si>
    <t>2534282</t>
  </si>
  <si>
    <t>NCP4623HSNADJT1G</t>
  </si>
  <si>
    <t>U14</t>
  </si>
  <si>
    <t>KRO138</t>
  </si>
  <si>
    <t>Item 137 is a BT module - We (Kromek) would supply this</t>
  </si>
  <si>
    <t>BT Module</t>
  </si>
  <si>
    <t>2565673</t>
  </si>
  <si>
    <t>ENW-89847A1KF</t>
  </si>
  <si>
    <t>U13</t>
  </si>
  <si>
    <t>Panasonic Blue Tooth Module (BLE)</t>
  </si>
  <si>
    <t>KRO137</t>
  </si>
  <si>
    <t>U12</t>
  </si>
  <si>
    <t>2770310</t>
  </si>
  <si>
    <t>STMicroelectronics</t>
  </si>
  <si>
    <t>U10</t>
  </si>
  <si>
    <t>OA4ZHA33Q</t>
  </si>
  <si>
    <t>QFN-16-EP-3.0x3.0-0.5</t>
  </si>
  <si>
    <t>OA4ZHA</t>
  </si>
  <si>
    <t>511-OA4ZHA33Q</t>
  </si>
  <si>
    <t>U7, U8</t>
  </si>
  <si>
    <t>Quad Matched 741-Type Operational Amplifier</t>
  </si>
  <si>
    <t>KRO132</t>
  </si>
  <si>
    <t>Item No 131 is an Asics - We (Kromek) would supply</t>
  </si>
  <si>
    <t>Kromek Detector ASIC</t>
  </si>
  <si>
    <t>K1</t>
  </si>
  <si>
    <t>U6</t>
  </si>
  <si>
    <t>KRO131</t>
  </si>
  <si>
    <t>LMT70YFQT</t>
  </si>
  <si>
    <t>DSBGA-4</t>
  </si>
  <si>
    <t>LMT70</t>
  </si>
  <si>
    <t>2484560</t>
  </si>
  <si>
    <t>U5</t>
  </si>
  <si>
    <t>Analogue Temperarure Sensor</t>
  </si>
  <si>
    <t>KRO130</t>
  </si>
  <si>
    <t>DRV2700RGPT</t>
  </si>
  <si>
    <t>QFN-20-EP-4.0x4.0-0.5</t>
  </si>
  <si>
    <t>Sounder Driver</t>
  </si>
  <si>
    <t>296-41118-1-ND</t>
  </si>
  <si>
    <t>Digikey</t>
  </si>
  <si>
    <t>KRO128</t>
  </si>
  <si>
    <t>CYPRESS</t>
  </si>
  <si>
    <t>FM24W256-GTR</t>
  </si>
  <si>
    <t>256kbit</t>
  </si>
  <si>
    <t>2772912</t>
  </si>
  <si>
    <t>I2C_FRAM DFN-8</t>
  </si>
  <si>
    <t>KRO127</t>
  </si>
  <si>
    <t>TP6, TP7, TP8, TP9, TP10, TP11, TP12, TP13, TP14, TP15, TP16, TP17, TP18, TP19, TP23, TP24, TP25, TP26, TP27, TP28, TP29, TP30, TP31, TP32, TP33, TP34, TP35</t>
  </si>
  <si>
    <t>KRO126</t>
  </si>
  <si>
    <t>MR04X3162FTL</t>
  </si>
  <si>
    <t>2059166</t>
  </si>
  <si>
    <t>ERJ-2RKF3162X</t>
  </si>
  <si>
    <t>R163</t>
  </si>
  <si>
    <t>KRO100</t>
  </si>
  <si>
    <t>R162, R169</t>
  </si>
  <si>
    <t>RC0402FR-07220KL</t>
  </si>
  <si>
    <t>220k</t>
  </si>
  <si>
    <t>2331487</t>
  </si>
  <si>
    <t>CRG0402F220K</t>
  </si>
  <si>
    <t>R161</t>
  </si>
  <si>
    <t>KRO115</t>
  </si>
  <si>
    <t>RC0402FR-07430KL</t>
  </si>
  <si>
    <t>430k</t>
  </si>
  <si>
    <t>2331528</t>
  </si>
  <si>
    <t>6-1676480-2</t>
  </si>
  <si>
    <t>R160, R168</t>
  </si>
  <si>
    <t>KRO122</t>
  </si>
  <si>
    <t>RC0603FR-0756KL</t>
  </si>
  <si>
    <t>2693679</t>
  </si>
  <si>
    <t>Yageo</t>
  </si>
  <si>
    <t>R159, R167</t>
  </si>
  <si>
    <t>KRO121</t>
  </si>
  <si>
    <t>R157, R166</t>
  </si>
  <si>
    <t>WR06X2702FTL</t>
  </si>
  <si>
    <t>27k</t>
  </si>
  <si>
    <t>2447315</t>
  </si>
  <si>
    <t>MCWR06X2702FTL</t>
  </si>
  <si>
    <t>R155</t>
  </si>
  <si>
    <t>KRO119</t>
  </si>
  <si>
    <t>AC0603JR-0743KL</t>
  </si>
  <si>
    <t>2059645</t>
  </si>
  <si>
    <t>ERJ-3GEYJ433V</t>
  </si>
  <si>
    <t>R154</t>
  </si>
  <si>
    <t>KRO118</t>
  </si>
  <si>
    <t>WR06X2053FTL</t>
  </si>
  <si>
    <t>205k</t>
  </si>
  <si>
    <t>2694765</t>
  </si>
  <si>
    <t>MCWR06X2053FTL</t>
  </si>
  <si>
    <t>R152</t>
  </si>
  <si>
    <t>KRO117</t>
  </si>
  <si>
    <t>AC0402FR-07681KL</t>
  </si>
  <si>
    <t>681k</t>
  </si>
  <si>
    <t>2141021</t>
  </si>
  <si>
    <t>CRCW0402681KFKED</t>
  </si>
  <si>
    <t>Vishay</t>
  </si>
  <si>
    <t>R150</t>
  </si>
  <si>
    <t>KRO116</t>
  </si>
  <si>
    <t>R148</t>
  </si>
  <si>
    <t>R147</t>
  </si>
  <si>
    <t>TT Welwyn</t>
  </si>
  <si>
    <t>R143, R144, R145</t>
  </si>
  <si>
    <t>RC0603FR-0710RL</t>
  </si>
  <si>
    <t>9238247</t>
  </si>
  <si>
    <t>R141</t>
  </si>
  <si>
    <t>KRO112</t>
  </si>
  <si>
    <t>KOA SPEER</t>
  </si>
  <si>
    <t>RK73H1ETTP1204F</t>
  </si>
  <si>
    <t>1M2</t>
  </si>
  <si>
    <t>3538703</t>
  </si>
  <si>
    <t>KOA Speer</t>
  </si>
  <si>
    <t>R140</t>
  </si>
  <si>
    <t>KRO111</t>
  </si>
  <si>
    <t>1622827-1</t>
  </si>
  <si>
    <t>2132531</t>
  </si>
  <si>
    <t>R133</t>
  </si>
  <si>
    <t>KRO110</t>
  </si>
  <si>
    <t>Bourns</t>
  </si>
  <si>
    <t>R132</t>
  </si>
  <si>
    <t>AF0603FR-0733RL</t>
  </si>
  <si>
    <t>2078898</t>
  </si>
  <si>
    <t>ASC0603-33RFT5</t>
  </si>
  <si>
    <t>R127, R129</t>
  </si>
  <si>
    <t>KRO108</t>
  </si>
  <si>
    <t>WR04X4302FTL</t>
  </si>
  <si>
    <t>2447176</t>
  </si>
  <si>
    <t>MCWR04X4302FTL</t>
  </si>
  <si>
    <t>R123</t>
  </si>
  <si>
    <t>KRO107</t>
  </si>
  <si>
    <t>WR06X1004FTL</t>
  </si>
  <si>
    <t>2447285</t>
  </si>
  <si>
    <t>MCWR06X1004FTL</t>
  </si>
  <si>
    <t>R119, R142</t>
  </si>
  <si>
    <t>KRO106</t>
  </si>
  <si>
    <t>R118, R120, R153</t>
  </si>
  <si>
    <t>KRO105</t>
  </si>
  <si>
    <t>WR06X5601FTL</t>
  </si>
  <si>
    <t>5k6</t>
  </si>
  <si>
    <t>2502471</t>
  </si>
  <si>
    <t>Walsin Technologies</t>
  </si>
  <si>
    <t>R110, R149</t>
  </si>
  <si>
    <t>KRO104</t>
  </si>
  <si>
    <t>WR06W4R70FTL</t>
  </si>
  <si>
    <t>4R7</t>
  </si>
  <si>
    <t>2447390</t>
  </si>
  <si>
    <t>MCWR06W4R70FTL</t>
  </si>
  <si>
    <t>R109</t>
  </si>
  <si>
    <t>KRO103</t>
  </si>
  <si>
    <t>MR04X6650FTL</t>
  </si>
  <si>
    <t>2302618</t>
  </si>
  <si>
    <t>ERJ-2RKF6650X</t>
  </si>
  <si>
    <t>KRO101</t>
  </si>
  <si>
    <t>R98</t>
  </si>
  <si>
    <t>R97</t>
  </si>
  <si>
    <t>R94, R96, R99, R131</t>
  </si>
  <si>
    <t>R90</t>
  </si>
  <si>
    <t>MCMR04X111JTL</t>
  </si>
  <si>
    <t>R88, R112</t>
  </si>
  <si>
    <t>R87, R122</t>
  </si>
  <si>
    <t>4-2176215-5</t>
  </si>
  <si>
    <t>32</t>
  </si>
  <si>
    <t>68k 0.1%</t>
  </si>
  <si>
    <t>2483873</t>
  </si>
  <si>
    <t>CPF-A-0402B68KE1</t>
  </si>
  <si>
    <t>R63, R74</t>
  </si>
  <si>
    <t>KRO093</t>
  </si>
  <si>
    <t>MCSR04X102JTL</t>
  </si>
  <si>
    <t>R60, R66, R71, R75, R80, R85, R89, R105, R134, R135, R136, R137, R138, R139</t>
  </si>
  <si>
    <t>R59, R73</t>
  </si>
  <si>
    <t>R56, R57, R117, R121, R146</t>
  </si>
  <si>
    <t>AF0402FR-0733RL</t>
  </si>
  <si>
    <t>2078851</t>
  </si>
  <si>
    <t>ASC0402-33RFT10</t>
  </si>
  <si>
    <t>R53, R54, R111, R113</t>
  </si>
  <si>
    <t>KRO089</t>
  </si>
  <si>
    <t>WR06X1002FTL</t>
  </si>
  <si>
    <t>2447230</t>
  </si>
  <si>
    <t>MCWR06X1002FTL</t>
  </si>
  <si>
    <t>R49, R165</t>
  </si>
  <si>
    <t>KRO088</t>
  </si>
  <si>
    <t>ERA-2AEB273X</t>
  </si>
  <si>
    <t>27k 0.1%</t>
  </si>
  <si>
    <t>2563514</t>
  </si>
  <si>
    <t>KRO087</t>
  </si>
  <si>
    <t>OHMITE ARCOL</t>
  </si>
  <si>
    <t>ACPP0603330RBE</t>
  </si>
  <si>
    <t>330R 0.1%</t>
  </si>
  <si>
    <t>2504952</t>
  </si>
  <si>
    <t>Ohmite Arcol</t>
  </si>
  <si>
    <t>R43</t>
  </si>
  <si>
    <t>KRO086</t>
  </si>
  <si>
    <t>MCMR04X000PTL</t>
  </si>
  <si>
    <t>R34, R37, R38, R39, R40, R41, R55, R58</t>
  </si>
  <si>
    <t>1-2176216-3</t>
  </si>
  <si>
    <t>2483882</t>
  </si>
  <si>
    <t>CPF-A-0603B100RE1</t>
  </si>
  <si>
    <t>R32</t>
  </si>
  <si>
    <t>KRO084</t>
  </si>
  <si>
    <t>AC0603FR-072K4L</t>
  </si>
  <si>
    <t>2K4</t>
  </si>
  <si>
    <t>1469766</t>
  </si>
  <si>
    <t>CRCW06032K40FKEA</t>
  </si>
  <si>
    <t>R28, R29</t>
  </si>
  <si>
    <t>KRO083</t>
  </si>
  <si>
    <t>R27, R64, R72, R78, R86</t>
  </si>
  <si>
    <t>KRO082</t>
  </si>
  <si>
    <t>ERA-3AEB6041V</t>
  </si>
  <si>
    <t>6k04</t>
  </si>
  <si>
    <t>7087663</t>
  </si>
  <si>
    <t>R26</t>
  </si>
  <si>
    <t>KRO081</t>
  </si>
  <si>
    <t>R25</t>
  </si>
  <si>
    <t>KRO080</t>
  </si>
  <si>
    <t>R23, R24</t>
  </si>
  <si>
    <t>ERA-3AEB4992V</t>
  </si>
  <si>
    <t>49k9</t>
  </si>
  <si>
    <t>7088937</t>
  </si>
  <si>
    <t>R22</t>
  </si>
  <si>
    <t>KRO078</t>
  </si>
  <si>
    <t>RT0603BRD07806KL</t>
  </si>
  <si>
    <t>806k</t>
  </si>
  <si>
    <t>1229641</t>
  </si>
  <si>
    <t>CPF0603B806KE1</t>
  </si>
  <si>
    <t>R20</t>
  </si>
  <si>
    <t>KRO077</t>
  </si>
  <si>
    <t>R8, R9, R10, R12, R13, R14, R16, R17, R18, R19</t>
  </si>
  <si>
    <t>R7, R11, R15</t>
  </si>
  <si>
    <t>R5, R6, R31, R61, R62, R65, R68, R69, R70, R76, R77, R79, R82, R83, R84, R91, R92, R93, R95, R102</t>
  </si>
  <si>
    <t>AC0402FR-07100KL</t>
  </si>
  <si>
    <t>1469671</t>
  </si>
  <si>
    <t>CRCW0402100KFKED</t>
  </si>
  <si>
    <t>R2, R4, R67, R81, R114, R115, R116, R151, R156, R158, R164</t>
  </si>
  <si>
    <t>KRO073</t>
  </si>
  <si>
    <t>AC0402FR-07110KL</t>
  </si>
  <si>
    <t>110k</t>
  </si>
  <si>
    <t>1469674</t>
  </si>
  <si>
    <t>CRCW0402110KFKED</t>
  </si>
  <si>
    <t>R1, R3</t>
  </si>
  <si>
    <t>KRO072</t>
  </si>
  <si>
    <t>NX2301P,215</t>
  </si>
  <si>
    <t>NX2301P</t>
  </si>
  <si>
    <t>1894738</t>
  </si>
  <si>
    <t>Q16</t>
  </si>
  <si>
    <t>MOSFET P-Channel 3-Pin SOT23</t>
  </si>
  <si>
    <t>KRO071</t>
  </si>
  <si>
    <t>BC817-40</t>
  </si>
  <si>
    <t>99R3436</t>
  </si>
  <si>
    <t>Newark</t>
  </si>
  <si>
    <t>Q11</t>
  </si>
  <si>
    <t>NPN Bipolar Transistor</t>
  </si>
  <si>
    <t>KRO070</t>
  </si>
  <si>
    <t>VISHAY SILICONIX</t>
  </si>
  <si>
    <t>SI3443CDV-T1-GE3</t>
  </si>
  <si>
    <t>781-SI3443CDV-GE3</t>
  </si>
  <si>
    <t>Vishay Siliconix</t>
  </si>
  <si>
    <t>Q9</t>
  </si>
  <si>
    <t>KRO069</t>
  </si>
  <si>
    <t>NTLUD3A50PZTAG</t>
  </si>
  <si>
    <t>NTLUD3A50PZ</t>
  </si>
  <si>
    <t>2724458</t>
  </si>
  <si>
    <t>Q8</t>
  </si>
  <si>
    <t>KRO068</t>
  </si>
  <si>
    <t>Q5, Q6, Q7, Q10, Q12, Q13, Q14, Q15</t>
  </si>
  <si>
    <t>Q3, Q4</t>
  </si>
  <si>
    <t>2N7002</t>
  </si>
  <si>
    <t>6710312</t>
  </si>
  <si>
    <t>ON Semiconductor / Fairchild</t>
  </si>
  <si>
    <t>Q1, Q2</t>
  </si>
  <si>
    <t>MOSFET N-Channel</t>
  </si>
  <si>
    <t>KRO065</t>
  </si>
  <si>
    <t>P1</t>
  </si>
  <si>
    <t>AVL EOL, propose alternative
EXW SGP</t>
  </si>
  <si>
    <t>KYOCERA</t>
  </si>
  <si>
    <t>KC5032K8.00000C1GE00</t>
  </si>
  <si>
    <t>SMD XTAL Dil 4</t>
  </si>
  <si>
    <t>1110737</t>
  </si>
  <si>
    <t>KC5032A8.00000CM0E00</t>
  </si>
  <si>
    <t>Kyocera AVX</t>
  </si>
  <si>
    <t>OSC1</t>
  </si>
  <si>
    <t>8Mhz CMOS +-50ppm 15pF 1.6V-5.5V</t>
  </si>
  <si>
    <t>KRO063</t>
  </si>
  <si>
    <t>9164204</t>
  </si>
  <si>
    <t>L11, L12</t>
  </si>
  <si>
    <t>LQH32MN4R7K23L</t>
  </si>
  <si>
    <t>LQH32MN</t>
  </si>
  <si>
    <t>4.7uH</t>
  </si>
  <si>
    <t>9522026</t>
  </si>
  <si>
    <t>KRO061</t>
  </si>
  <si>
    <t>LQH32CN100K23L</t>
  </si>
  <si>
    <t>10uH</t>
  </si>
  <si>
    <t>4811882</t>
  </si>
  <si>
    <t>KRO060</t>
  </si>
  <si>
    <t>L7</t>
  </si>
  <si>
    <t>2289067</t>
  </si>
  <si>
    <t>B82496C3470J000</t>
  </si>
  <si>
    <t>47nH</t>
  </si>
  <si>
    <t>3877061</t>
  </si>
  <si>
    <t>TDK EPCOS</t>
  </si>
  <si>
    <t>L3, L4, L5</t>
  </si>
  <si>
    <t>KRO057</t>
  </si>
  <si>
    <t>XAL4030-472MEC</t>
  </si>
  <si>
    <t>IND 4 x 4</t>
  </si>
  <si>
    <t>2289056</t>
  </si>
  <si>
    <t>KRO056</t>
  </si>
  <si>
    <t>AVL EOL, propose alternative</t>
  </si>
  <si>
    <t>2049261103</t>
  </si>
  <si>
    <t>2500017</t>
  </si>
  <si>
    <t>105443-1101</t>
  </si>
  <si>
    <t>J10</t>
  </si>
  <si>
    <t>USB Type B Micro IP67</t>
  </si>
  <si>
    <t>KRO055</t>
  </si>
  <si>
    <t>HIROSE</t>
  </si>
  <si>
    <t>FH12-24S-0.5SH(55)</t>
  </si>
  <si>
    <t>Hirose 24 Way ZIF 0.5mm Pitch</t>
  </si>
  <si>
    <t>FPC 24 Way 0.5mm Hirose</t>
  </si>
  <si>
    <t>7388827</t>
  </si>
  <si>
    <t xml:space="preserve">FH12-24S-00.5SH(55) </t>
  </si>
  <si>
    <t>Hirose</t>
  </si>
  <si>
    <t>J9</t>
  </si>
  <si>
    <t>FPC 24 Way 0.5mm Easy-on</t>
  </si>
  <si>
    <t>KRO054</t>
  </si>
  <si>
    <t>0532610371+</t>
  </si>
  <si>
    <t>J8</t>
  </si>
  <si>
    <t>4 Way Ultra Low Molex</t>
  </si>
  <si>
    <t>J7</t>
  </si>
  <si>
    <t>KRO052</t>
  </si>
  <si>
    <t>HDR-THT-1x2-2.54</t>
  </si>
  <si>
    <t>J6, J11</t>
  </si>
  <si>
    <t>KRO051</t>
  </si>
  <si>
    <t>104031-0811</t>
  </si>
  <si>
    <t>Micro SD</t>
  </si>
  <si>
    <t>8967560</t>
  </si>
  <si>
    <t>Molex SD Card Holder</t>
  </si>
  <si>
    <t>KRO050</t>
  </si>
  <si>
    <t>J4</t>
  </si>
  <si>
    <t>84953-8</t>
  </si>
  <si>
    <t>Molex 8 Way Tyco ZIF</t>
  </si>
  <si>
    <t>FPC 8 Way 1mm</t>
  </si>
  <si>
    <t>1245280</t>
  </si>
  <si>
    <t>FPC 8 Way 1mm Easy-on Top Contact</t>
  </si>
  <si>
    <t>KRO048</t>
  </si>
  <si>
    <t>84952-8</t>
  </si>
  <si>
    <t>1245269</t>
  </si>
  <si>
    <t>FPC 8 Way 1mm Easy-on Bottom Contact</t>
  </si>
  <si>
    <t>KRO047</t>
  </si>
  <si>
    <t>53261-0271</t>
  </si>
  <si>
    <t>HDR 1x2</t>
  </si>
  <si>
    <t>5427090</t>
  </si>
  <si>
    <t>KRO046</t>
  </si>
  <si>
    <t>Item No 45 is a Complete PCB Assembly - We (Kromek) would supply</t>
  </si>
  <si>
    <t>Dose Sensor Side Contacts</t>
  </si>
  <si>
    <t>500073</t>
  </si>
  <si>
    <t>DS1</t>
  </si>
  <si>
    <t>Kromek High Dose Sensor</t>
  </si>
  <si>
    <t>KRO045</t>
  </si>
  <si>
    <t>EXW SYDNEY</t>
  </si>
  <si>
    <t>KINGBRIGHT</t>
  </si>
  <si>
    <t>KPFA-3010RGBC-11</t>
  </si>
  <si>
    <t>TENROD AUSTRALIA PTY LTD (USD)</t>
  </si>
  <si>
    <t>KB RGB LED SMD</t>
  </si>
  <si>
    <t>RGB LED</t>
  </si>
  <si>
    <t>2335788</t>
  </si>
  <si>
    <t>Kingbright</t>
  </si>
  <si>
    <t>D10</t>
  </si>
  <si>
    <t>KRO044</t>
  </si>
  <si>
    <t>D7, D8, D9, D12, D13, D14, D15</t>
  </si>
  <si>
    <t>Invalid MPN, quoted correct MPN
EXW SGP</t>
  </si>
  <si>
    <t>8734593RL</t>
  </si>
  <si>
    <t>BAT760.115</t>
  </si>
  <si>
    <t>D6, D11</t>
  </si>
  <si>
    <t>C140</t>
  </si>
  <si>
    <t>C135</t>
  </si>
  <si>
    <t>1210B105K101CT</t>
  </si>
  <si>
    <t>1301814</t>
  </si>
  <si>
    <t>C1210C105K1RACTU</t>
  </si>
  <si>
    <t>C134, C149</t>
  </si>
  <si>
    <t>KRO038</t>
  </si>
  <si>
    <t>WE</t>
  </si>
  <si>
    <t>885012006073</t>
  </si>
  <si>
    <t>WURTH ELECTRONICS MALAYSIA SDN. BHD.</t>
  </si>
  <si>
    <t>10pF</t>
  </si>
  <si>
    <t>2812107</t>
  </si>
  <si>
    <t>Wurth Electronics</t>
  </si>
  <si>
    <t>C133, C148</t>
  </si>
  <si>
    <t>KRO037</t>
  </si>
  <si>
    <t>CC0805KRX7R9BB103</t>
  </si>
  <si>
    <t>1414662</t>
  </si>
  <si>
    <t>C0805C103K5RACTU</t>
  </si>
  <si>
    <t>KRO036</t>
  </si>
  <si>
    <t>0805B471K201CT</t>
  </si>
  <si>
    <t>1759500</t>
  </si>
  <si>
    <t>MC0805B471K201CT</t>
  </si>
  <si>
    <t>C128, C129</t>
  </si>
  <si>
    <t>KRO035</t>
  </si>
  <si>
    <t>AVL NRND, propose Yageo</t>
  </si>
  <si>
    <t>CC0603JRNPO9BN121</t>
  </si>
  <si>
    <t>120pF</t>
  </si>
  <si>
    <t>1907298</t>
  </si>
  <si>
    <t>C1608C0G1H121J080AA</t>
  </si>
  <si>
    <t>C120</t>
  </si>
  <si>
    <t>KRO034</t>
  </si>
  <si>
    <t>C116, C122, C124, C125</t>
  </si>
  <si>
    <t>C114, C126, C127</t>
  </si>
  <si>
    <t>C99, C100</t>
  </si>
  <si>
    <t>CC0805KRX7R9BB104</t>
  </si>
  <si>
    <t>1nF</t>
  </si>
  <si>
    <t>9406344</t>
  </si>
  <si>
    <t>MCU0805R102KCT</t>
  </si>
  <si>
    <t>C95</t>
  </si>
  <si>
    <t>KRO030</t>
  </si>
  <si>
    <t>AC0603JRNPO9BN470</t>
  </si>
  <si>
    <t>2435468</t>
  </si>
  <si>
    <t>CGA3E2C0G1H470J080AA</t>
  </si>
  <si>
    <t>C91, C92</t>
  </si>
  <si>
    <t>KRO029</t>
  </si>
  <si>
    <t>0603N102J500CT</t>
  </si>
  <si>
    <t>317202</t>
  </si>
  <si>
    <t>06035A102JAT2A</t>
  </si>
  <si>
    <t>C90</t>
  </si>
  <si>
    <t>KRO028</t>
  </si>
  <si>
    <t>PLM</t>
  </si>
  <si>
    <t>AVL NRND, propose TDK
EXW NA</t>
  </si>
  <si>
    <t>CGA4J3X5R1H225K125AB</t>
  </si>
  <si>
    <t>1845751</t>
  </si>
  <si>
    <t>GRT21BR61H225KE13L</t>
  </si>
  <si>
    <t>C89, C119, C132, C147</t>
  </si>
  <si>
    <t>KRO027</t>
  </si>
  <si>
    <t>2332813</t>
  </si>
  <si>
    <t>08056D106MAT2A</t>
  </si>
  <si>
    <t>C85, C115</t>
  </si>
  <si>
    <t>KRO025</t>
  </si>
  <si>
    <t>0402X475M6R3CT</t>
  </si>
  <si>
    <t>2112743</t>
  </si>
  <si>
    <t>JMK105BBJ475MV-F</t>
  </si>
  <si>
    <t>Taiyo Yuden</t>
  </si>
  <si>
    <t>C82, C141</t>
  </si>
  <si>
    <t>KRO024</t>
  </si>
  <si>
    <t>06036D475KAT2A&gt;</t>
  </si>
  <si>
    <t>C81</t>
  </si>
  <si>
    <t>0603X106M6R3CT</t>
  </si>
  <si>
    <t>1288201</t>
  </si>
  <si>
    <t>C0603C106M9PACTU</t>
  </si>
  <si>
    <t>C70, C71, C75, C76, C79, C80, C83, C93, C150</t>
  </si>
  <si>
    <t>KRO022</t>
  </si>
  <si>
    <t>C66, C138, C152</t>
  </si>
  <si>
    <t>C65</t>
  </si>
  <si>
    <t>C63, C69, C117</t>
  </si>
  <si>
    <t>C62, C68</t>
  </si>
  <si>
    <t>AVL NRND, proose TDK
EXW NA</t>
  </si>
  <si>
    <t>GRM188R61H474KA12D</t>
  </si>
  <si>
    <t>C61, C67</t>
  </si>
  <si>
    <t>AVL EOL, propose Yageo</t>
  </si>
  <si>
    <t>C1608X7R1H683K080AA</t>
  </si>
  <si>
    <t>C60, C64</t>
  </si>
  <si>
    <t>C59</t>
  </si>
  <si>
    <t>2211179</t>
  </si>
  <si>
    <t>C1608X5R1H105K080AB</t>
  </si>
  <si>
    <t>C57, C58, C77, C78, C113, C118</t>
  </si>
  <si>
    <t>KRO014</t>
  </si>
  <si>
    <t>C49, C54</t>
  </si>
  <si>
    <t>KRO013</t>
  </si>
  <si>
    <t>C48, C50, C51, C53, C55, C56</t>
  </si>
  <si>
    <t>885012005025</t>
  </si>
  <si>
    <t>2812069</t>
  </si>
  <si>
    <t>C45</t>
  </si>
  <si>
    <t>KRO011</t>
  </si>
  <si>
    <t>0805B104K500CT</t>
  </si>
  <si>
    <t>2496944</t>
  </si>
  <si>
    <t>C38, C39, C41, C123, C130, C137, C143, C144, C151</t>
  </si>
  <si>
    <t>KRO005</t>
  </si>
  <si>
    <t>C18, C21, C23, C43, C44</t>
  </si>
  <si>
    <t>C16, C20, C22, C72, C73, C74, C121, C136, C139, C145, C146, C153</t>
  </si>
  <si>
    <t>C10</t>
  </si>
  <si>
    <t>C8</t>
  </si>
  <si>
    <t>0603N220J500CT</t>
  </si>
  <si>
    <t>22pF</t>
  </si>
  <si>
    <t>1759057</t>
  </si>
  <si>
    <t>MC0603N220J500CT</t>
  </si>
  <si>
    <t>C4</t>
  </si>
  <si>
    <t>KRO004</t>
  </si>
  <si>
    <t>CC0402KRX7R7BB104</t>
  </si>
  <si>
    <t>9402047</t>
  </si>
  <si>
    <t>C3, C6, C7, C9</t>
  </si>
  <si>
    <t>KRO001</t>
  </si>
  <si>
    <t>C2</t>
  </si>
  <si>
    <t>C1, C17, C19, C24, C25, C26, C27, C28, C29, C30, C31, C32, C33, C34, C35, C37, C40, C42, C46, C47, C52, C84, C86, C87, C94, C96, C97, C98, C101, C102, C103, C104, C105, C106, C107, C108, C109, C110, C111, C112</t>
  </si>
  <si>
    <t>N - New Supplier, TTP - TT advance</t>
  </si>
  <si>
    <t>Comments</t>
  </si>
  <si>
    <t>Tooling Lead Time</t>
  </si>
  <si>
    <t>NRE Charges (Original Curr)</t>
  </si>
  <si>
    <t>NCNR (Y/N)</t>
  </si>
  <si>
    <t>Issue (Y/N)</t>
  </si>
  <si>
    <t>Customer Pricing (Y/N)</t>
  </si>
  <si>
    <t>Raw Quoted Price</t>
  </si>
  <si>
    <t>MOQ</t>
  </si>
  <si>
    <t>Raw Quoted Currency</t>
  </si>
  <si>
    <t>Currency Exchange Rate</t>
  </si>
  <si>
    <t>Quoted MFR</t>
  </si>
  <si>
    <t>Quoted MPN</t>
  </si>
  <si>
    <t>SPQ</t>
  </si>
  <si>
    <t>LT (wks)</t>
  </si>
  <si>
    <t>Quoted Supplier</t>
  </si>
  <si>
    <t>EAU</t>
  </si>
  <si>
    <t>Batch Qty</t>
  </si>
  <si>
    <t xml:space="preserve">Comments </t>
  </si>
  <si>
    <t>Notes</t>
  </si>
  <si>
    <t>Footprint</t>
  </si>
  <si>
    <t>Value</t>
  </si>
  <si>
    <t>Supplier Part Number 1</t>
  </si>
  <si>
    <t>Supplier 1</t>
  </si>
  <si>
    <t>Approved MPN</t>
  </si>
  <si>
    <t>Approved MFR</t>
  </si>
  <si>
    <t>Designator</t>
  </si>
  <si>
    <t>UOM</t>
  </si>
  <si>
    <t>Max Usage Per</t>
  </si>
  <si>
    <t>Usage Per</t>
  </si>
  <si>
    <t>Description</t>
  </si>
  <si>
    <t>SRX PN</t>
  </si>
  <si>
    <t>(DUMMY) CPN</t>
  </si>
  <si>
    <t>Item No.</t>
  </si>
  <si>
    <t>CMs</t>
  </si>
  <si>
    <t>Commodity</t>
  </si>
  <si>
    <t>Level</t>
  </si>
  <si>
    <t>500055 D3S MKII Rev3</t>
  </si>
  <si>
    <t>500088 D3M Rev6</t>
  </si>
  <si>
    <t>Batch 1000 &amp; 300</t>
  </si>
  <si>
    <t>Submission: 5/12/2022</t>
  </si>
  <si>
    <t>500088 SA
Side Bench</t>
  </si>
  <si>
    <t>Batch 300</t>
  </si>
  <si>
    <t>Batch 1000</t>
  </si>
  <si>
    <t>Due to current market conditions, please note that all quoted pricing, terms and conditions may be subject to revision.</t>
  </si>
  <si>
    <t xml:space="preserve">Qty: </t>
  </si>
  <si>
    <t xml:space="preserve">Annual: </t>
  </si>
  <si>
    <t>Foreign Exchange Rates</t>
  </si>
  <si>
    <t>4) Quoted price &amp; leadtime are subject to change.</t>
  </si>
  <si>
    <t>3) NCNR applied for all stockiest quotes; Stock based on first come first served</t>
  </si>
  <si>
    <r>
      <t>2) Prices : All quotes are quoted per extended price (unit price x qty per) and in USD</t>
    </r>
    <r>
      <rPr>
        <sz val="10"/>
        <rFont val="Calibri"/>
        <family val="2"/>
      </rPr>
      <t xml:space="preserve"> currency</t>
    </r>
  </si>
  <si>
    <t>1) Quote validity (disty quote) : 30 days from the RFQ date</t>
  </si>
  <si>
    <t>Additional note:</t>
  </si>
  <si>
    <t xml:space="preserve"> </t>
  </si>
  <si>
    <r>
      <rPr>
        <u/>
        <sz val="10"/>
        <rFont val="Calibri"/>
        <family val="2"/>
        <scheme val="minor"/>
      </rPr>
      <t>Y - Others:</t>
    </r>
    <r>
      <rPr>
        <sz val="10"/>
        <rFont val="Calibri"/>
        <family val="2"/>
        <scheme val="minor"/>
      </rPr>
      <t xml:space="preserve">
9: Incomplete MPN
104: Proposed equivalent spec
9: AVL COO Israel, Propose alternative </t>
    </r>
  </si>
  <si>
    <t>No</t>
  </si>
  <si>
    <t>Y - Passive Components Consolidate</t>
  </si>
  <si>
    <r>
      <t xml:space="preserve">Y - Exclusion
</t>
    </r>
    <r>
      <rPr>
        <sz val="10"/>
        <rFont val="Calibri"/>
        <family val="2"/>
        <scheme val="minor"/>
      </rPr>
      <t>11 - CSP</t>
    </r>
    <r>
      <rPr>
        <u/>
        <sz val="10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25 - Not fit, do not need to quote</t>
    </r>
  </si>
  <si>
    <t>Issues:</t>
  </si>
  <si>
    <t>TT advance</t>
  </si>
  <si>
    <t>New Vendors</t>
  </si>
  <si>
    <t>Yes</t>
  </si>
  <si>
    <t>Customer Pricing</t>
  </si>
  <si>
    <t>Tooling NRE</t>
  </si>
  <si>
    <t>Based on finance copy - Nov 2022</t>
  </si>
  <si>
    <t>Check Exchange Rate</t>
  </si>
  <si>
    <t>Total no quote</t>
  </si>
  <si>
    <t xml:space="preserve">Total Quoted </t>
  </si>
  <si>
    <t>Total Part count</t>
  </si>
  <si>
    <t>Status (5/12/2022 submission)</t>
  </si>
  <si>
    <t>Special Highlites</t>
  </si>
  <si>
    <t>SN</t>
  </si>
  <si>
    <t>RFQ_QJ16112022-01 00_Kromek</t>
  </si>
  <si>
    <t>CNY</t>
  </si>
  <si>
    <t>HKD</t>
  </si>
  <si>
    <t>CHF</t>
  </si>
  <si>
    <t>JPY</t>
  </si>
  <si>
    <t>Average</t>
  </si>
  <si>
    <t>Packaging : C = 7″ machine-ready reel. EIA-481 embossed plastic tape (1000 parts per full reel)</t>
  </si>
  <si>
    <t>AVL NRND, propose TDK</t>
  </si>
  <si>
    <t>AVL NRND, proose TDK</t>
  </si>
  <si>
    <t>Remarks</t>
  </si>
  <si>
    <t>(Dummy) CPN</t>
  </si>
  <si>
    <t>Issue</t>
  </si>
  <si>
    <t>Sample:</t>
  </si>
  <si>
    <t>5. Default use Hi-Tg for your Quotation proposal if no material reqment specifiy and indicate in " Remarks Column".</t>
  </si>
  <si>
    <t xml:space="preserve">4. All Unit Price must be in USD ( unless with separate request). </t>
  </si>
  <si>
    <t>3. Do provide X-out pricing if the design has Multiple cavities.</t>
  </si>
  <si>
    <r>
      <rPr>
        <b/>
        <sz val="10"/>
        <color rgb="FFFF0000"/>
        <rFont val="Calibri"/>
        <family val="2"/>
        <scheme val="minor"/>
      </rPr>
      <t xml:space="preserve">2. Please indicate in "Remark Column" for </t>
    </r>
    <r>
      <rPr>
        <b/>
        <i/>
        <sz val="10"/>
        <color rgb="FFFF0000"/>
        <rFont val="Calibri"/>
        <family val="2"/>
        <scheme val="minor"/>
      </rPr>
      <t>any deviation/ proposal made</t>
    </r>
    <r>
      <rPr>
        <b/>
        <sz val="10"/>
        <color rgb="FFFF0000"/>
        <rFont val="Calibri"/>
        <family val="2"/>
        <scheme val="minor"/>
      </rPr>
      <t xml:space="preserve"> from Gerber/Panel design / specification.</t>
    </r>
  </si>
  <si>
    <t>1. To fill up the column highlighted with yellow tab.</t>
  </si>
  <si>
    <t>Notes :</t>
  </si>
  <si>
    <t>PCB</t>
  </si>
  <si>
    <t>1.0MM</t>
  </si>
  <si>
    <t>ENIG</t>
  </si>
  <si>
    <t>BLACK</t>
  </si>
  <si>
    <t>Tg170</t>
  </si>
  <si>
    <t>FOB HK</t>
  </si>
  <si>
    <t>IPCB</t>
  </si>
  <si>
    <t>QJ16112022-01 00</t>
  </si>
  <si>
    <t>0.93MM</t>
  </si>
  <si>
    <t>GREEN</t>
  </si>
  <si>
    <t>Remark</t>
  </si>
  <si>
    <t>Unit $</t>
  </si>
  <si>
    <t>NRE cost</t>
  </si>
  <si>
    <t>Curreny</t>
  </si>
  <si>
    <t>Tool</t>
  </si>
  <si>
    <t>Part</t>
  </si>
  <si>
    <t>Board Thickness</t>
  </si>
  <si>
    <t>Surface Finish</t>
  </si>
  <si>
    <t>Soldermask</t>
  </si>
  <si>
    <t>Impedance (Y/N)</t>
  </si>
  <si>
    <t xml:space="preserve">Width </t>
  </si>
  <si>
    <t>Length</t>
  </si>
  <si>
    <t>No. of Cavities</t>
  </si>
  <si>
    <t>Material</t>
  </si>
  <si>
    <t>Layer</t>
  </si>
  <si>
    <t>Incoterm</t>
  </si>
  <si>
    <t>Supplier</t>
  </si>
  <si>
    <t>EAU Qty</t>
  </si>
  <si>
    <t>Descriptions</t>
  </si>
  <si>
    <t>CPN</t>
  </si>
  <si>
    <t>Quoted under RFQ#</t>
  </si>
  <si>
    <t>Leadtime  (Week)</t>
  </si>
  <si>
    <t>Panel Size</t>
  </si>
  <si>
    <t>Unit Size</t>
  </si>
  <si>
    <t>Digikey MOQ500-USD3.4020 Packaging TR</t>
  </si>
  <si>
    <t>Digikey MOQ300-USD0.5533 Packaging Digi-reel</t>
  </si>
  <si>
    <t>Digikey MOQ300-USD0.7929 Packaging Digi-reel</t>
  </si>
  <si>
    <t>Digikey MOQ300-USD0.7133 Packaging Digi-reel</t>
  </si>
  <si>
    <t>Digikey MOQ300-USD0.9533 Packaging Digi-reel</t>
  </si>
  <si>
    <t>Digikey MOQ600-USD0.8215 Packaging Digi-reel</t>
  </si>
  <si>
    <t>Digikey MOQ1000-USD1.3251 Packaging Digi-reel</t>
  </si>
  <si>
    <t>Mouser MOQ300-USD3.1400 Packaging Tray</t>
  </si>
  <si>
    <t>Digikey MOQ2000-USD2.7818 Packaging Digi-reel</t>
  </si>
  <si>
    <t>Digikey MOQ600-USD3.6517 Packaging Digi-reel</t>
  </si>
  <si>
    <t>Digikey MOQ1000-USD0.7353 Packaging Digi-reel</t>
  </si>
  <si>
    <t>Digikey MOQ300-USD7.9033 Packaging Digi-reel</t>
  </si>
  <si>
    <t>MOQ imposed by mfr
Digikey MOQ300-USD0.6807 Packaging Digi-reel</t>
  </si>
  <si>
    <t>Digikey MOQ1000-USD2.5328 Packaging Digi-reel</t>
  </si>
  <si>
    <t>Digikey MOQ300-USD2.5491 Packaging Digi-reel</t>
  </si>
  <si>
    <t>Digikey MOQ700-USD2.9823 Packaging TR</t>
  </si>
  <si>
    <t>Digikey MOQ300-USD3.3403 Packaging Digi-reel</t>
  </si>
  <si>
    <t>Digikey MOQ1000-USD3.7120 Packaging Digi-reel</t>
  </si>
  <si>
    <t>Digikey MOQ300-USD17.0821 Packaging Tray</t>
  </si>
  <si>
    <t>Digikey MOQ1000-USD3.7695 Packaging Digi-reel</t>
  </si>
  <si>
    <t>Digikey MOQ300-USD3.7859 Packaging Digi-reel</t>
  </si>
  <si>
    <t>Digikey MOQ1000-USD5.4678 Packaging Digi-reel</t>
  </si>
  <si>
    <t>Digikey MOQ300-USD2.6201 Packaging Tube</t>
  </si>
  <si>
    <t>Digikey MOQ1000-USD2.5610 Packaging Tube</t>
  </si>
  <si>
    <t>Excess AMT (USD)</t>
  </si>
  <si>
    <t>Excess Qty</t>
  </si>
  <si>
    <t>Order Quantity</t>
  </si>
  <si>
    <t>Batch Unit Price (USD)</t>
  </si>
  <si>
    <t>Batch Volume</t>
  </si>
  <si>
    <t>Pkg Qty</t>
  </si>
  <si>
    <t>Supp Name</t>
  </si>
  <si>
    <t>Part Number</t>
  </si>
  <si>
    <t>Total Excess</t>
  </si>
  <si>
    <t>500055 Batch 300</t>
  </si>
  <si>
    <t>500088 Batch 1000</t>
  </si>
  <si>
    <t>x</t>
  </si>
  <si>
    <t>denotes CSP components / Used Kromek pricing.</t>
  </si>
  <si>
    <t>Site</t>
  </si>
  <si>
    <t>50ml</t>
  </si>
  <si>
    <t>Quotation No. BWSQ000015423
Blackwoods part no. 09794200
THREADLOCKER 263 BEST EVER HIGH 50ML
1 bottle = 50ml $48.45</t>
  </si>
  <si>
    <t>Loctite 263 (50ML)</t>
  </si>
  <si>
    <t>ML</t>
  </si>
  <si>
    <t>Blackwoods</t>
  </si>
  <si>
    <t>Class 3</t>
  </si>
  <si>
    <t>Class 2</t>
  </si>
  <si>
    <t>IPC STANDARD</t>
  </si>
  <si>
    <t>LEAD FREE / SFDC / PTS</t>
  </si>
  <si>
    <t>MAJOR DFM ISSUES (for WAVE/SELECTIVE)</t>
  </si>
  <si>
    <t>MINOR DFM ISSUES (for WAVE/SELECTIVE)</t>
  </si>
  <si>
    <t>SUITABLE FOR WAVE/SELECTIVE</t>
  </si>
  <si>
    <t>WAVE SUITABILITY (DFM) EVALUATION</t>
  </si>
  <si>
    <t>SMT GLUE plus PTH</t>
  </si>
  <si>
    <t>PTH COMPONENTS ONLY (or selective pallet)</t>
  </si>
  <si>
    <t>WAVE PROCESS</t>
  </si>
  <si>
    <t>EFFICIENCY RATING:</t>
  </si>
  <si>
    <t>negligible, so omit</t>
  </si>
  <si>
    <t>RUN PER PCB</t>
  </si>
  <si>
    <t>OBA SAMPLE</t>
  </si>
  <si>
    <t>OBA INSPECTION TIME</t>
  </si>
  <si>
    <t>OBA</t>
  </si>
  <si>
    <t>Packing &amp; Reporting</t>
  </si>
  <si>
    <t>PACK</t>
  </si>
  <si>
    <t>CoC / DHR</t>
  </si>
  <si>
    <t>COC</t>
  </si>
  <si>
    <t>QC Inspection</t>
  </si>
  <si>
    <t>QA</t>
  </si>
  <si>
    <t>Final / Mechanical Assembly</t>
  </si>
  <si>
    <t>FINASS</t>
  </si>
  <si>
    <t>CONF</t>
  </si>
  <si>
    <t>Functional Test</t>
  </si>
  <si>
    <t>FCT</t>
  </si>
  <si>
    <t>ICT / Flying Probe</t>
  </si>
  <si>
    <t>ICT</t>
  </si>
  <si>
    <t>Head Soak / Thermal Cycle</t>
  </si>
  <si>
    <t>TMPCYC</t>
  </si>
  <si>
    <t>Machine Wash</t>
  </si>
  <si>
    <t>WASH</t>
  </si>
  <si>
    <t>PCFA / Manual Assembly</t>
  </si>
  <si>
    <t>MANASY</t>
  </si>
  <si>
    <t>Post Wave Touch Up</t>
  </si>
  <si>
    <t>TCHUP</t>
  </si>
  <si>
    <t>Wave Solder</t>
  </si>
  <si>
    <t>WAVE</t>
  </si>
  <si>
    <t>Selective Solder</t>
  </si>
  <si>
    <t>SELCTV</t>
  </si>
  <si>
    <t>Hand Insert / Screw / Rivet</t>
  </si>
  <si>
    <t>HLOAD</t>
  </si>
  <si>
    <t>Automated Optical Inspection</t>
  </si>
  <si>
    <t>AOI</t>
  </si>
  <si>
    <t>X-Ray Inspection</t>
  </si>
  <si>
    <t>XRAY</t>
  </si>
  <si>
    <t>SMT Second Side</t>
  </si>
  <si>
    <t>UPH for SMT is divided by number of operators.</t>
  </si>
  <si>
    <t>SMTSS</t>
  </si>
  <si>
    <t>SMT First Side</t>
  </si>
  <si>
    <t>SMTTS</t>
  </si>
  <si>
    <t>IC Programming</t>
  </si>
  <si>
    <t>PROG</t>
  </si>
  <si>
    <t>Prepping &amp; Label Printing</t>
  </si>
  <si>
    <t>PREP</t>
  </si>
  <si>
    <t>Machine Labelling</t>
  </si>
  <si>
    <t>LABEL</t>
  </si>
  <si>
    <t>Kitting</t>
  </si>
  <si>
    <t>KIT</t>
  </si>
  <si>
    <t>Operation Description (example)</t>
  </si>
  <si>
    <t>UPH</t>
  </si>
  <si>
    <t>Total Time (Movex Run Time)</t>
  </si>
  <si>
    <t>Run Time [min]</t>
  </si>
  <si>
    <t>Setup Time (min)</t>
  </si>
  <si>
    <t>Work Center</t>
  </si>
  <si>
    <t>Operation No</t>
  </si>
  <si>
    <t>Guideline 0.5 per PCBA</t>
  </si>
  <si>
    <t>RUN PER UNIT (SFDC REPORTING)</t>
  </si>
  <si>
    <t>5/BATCH SIZE</t>
  </si>
  <si>
    <t>SETUP PER PCB (ERP REPORTING)</t>
  </si>
  <si>
    <t>SETUP TIME (ERP REPORTING)</t>
  </si>
  <si>
    <t>REPORTING (ERP / SFDC)</t>
  </si>
  <si>
    <t>(X + W * 0.003) * 20%</t>
  </si>
  <si>
    <t>SFDC SCANNING TIME</t>
  </si>
  <si>
    <t>Guideline 0.5 - 2 minutes per PCBA</t>
  </si>
  <si>
    <t>PACKING TIME PER PCB</t>
  </si>
  <si>
    <t>PACKING &amp; DISPATCH</t>
  </si>
  <si>
    <t>RUN PER UNIT (DHR)</t>
  </si>
  <si>
    <t>SETUP PER PCB (COC)</t>
  </si>
  <si>
    <t>SETUP TIME (COC)</t>
  </si>
  <si>
    <t>COC REQUIRED</t>
  </si>
  <si>
    <t>PAPERWORK (COC / DHR)</t>
  </si>
  <si>
    <t>This time not in use (not added to total time).  If required need to add formula in column "E".</t>
  </si>
  <si>
    <t>FQA SAMPLE</t>
  </si>
  <si>
    <t>STANDARD INSPECTION TIME PER COMP</t>
  </si>
  <si>
    <t>X</t>
  </si>
  <si>
    <t>HANDLING</t>
  </si>
  <si>
    <t>W</t>
  </si>
  <si>
    <t>TOTAL NUMBER OF COMPONENTS</t>
  </si>
  <si>
    <t>FINAL QA</t>
  </si>
  <si>
    <t>X + W * 0.003</t>
  </si>
  <si>
    <t>RUN PER PCB (IPC CLASS 3)</t>
  </si>
  <si>
    <t>RUN PER PCB (IPC CLASS 2)</t>
  </si>
  <si>
    <t>Add any additional non-standard QC inspection time required.</t>
  </si>
  <si>
    <t>ADDITIONAL QC INSPECTION</t>
  </si>
  <si>
    <t>Standard QC sampling is 20%.  If there is no testing allow 100% sampling as minimum.  If there is multiple QC inspection points adjust sampling as required.</t>
  </si>
  <si>
    <t>Standard 20%, No Testing 100%</t>
  </si>
  <si>
    <t>SAMPLING RATE</t>
  </si>
  <si>
    <t>STANDARD INSPECTION TIME PER COMP (IPC CLASS 3)</t>
  </si>
  <si>
    <t>STANDARD INSPECTION TIME PER COMP (IPC CLASS 1 &amp; 2)</t>
  </si>
  <si>
    <t>374+8</t>
  </si>
  <si>
    <t>PCBA:234; Box Build: 58</t>
  </si>
  <si>
    <t>FINAL QC</t>
  </si>
  <si>
    <t>V * 0.27 + MA</t>
  </si>
  <si>
    <t>Link this field to a separate worksheet if details are required.  If additional lines are added, ensure routing link is not compromised</t>
  </si>
  <si>
    <t>MA</t>
  </si>
  <si>
    <t>MISCELLANEOUS MECH ASSY</t>
  </si>
  <si>
    <t>Enter any SETUP time PER BATCH (eg, jigs, tooling, special equipment, etc..) - This value will be divided by "batch size" in the total.</t>
  </si>
  <si>
    <t>( S1+S2+S3)/BATCH SIZE</t>
  </si>
  <si>
    <t>MECHANICAL ASSY SETUP PER BATCH</t>
  </si>
  <si>
    <t>MECHANICAL ASSEMBLY</t>
  </si>
  <si>
    <t>(Q + B/S COMP x2) * 0.015</t>
  </si>
  <si>
    <t>Add any additional non-standard inspection &amp; conformal coating touch-up required post conformal coating.</t>
  </si>
  <si>
    <t>ADDITIONAL INSPECTION</t>
  </si>
  <si>
    <t>AVE TIME PER INSPECTION</t>
  </si>
  <si>
    <t>No. OF TH COMPONENTS</t>
  </si>
  <si>
    <t>No. OF SMT COMPONENTS</t>
  </si>
  <si>
    <t>CONFORMAL COATING INSPECTION &amp; TOUCH-UP</t>
  </si>
  <si>
    <t>U2 + (1 OR 2)*2.5/L</t>
  </si>
  <si>
    <t>COATING TIME PER PCB PER SIDE FOR ONE COAT</t>
  </si>
  <si>
    <t>No. OF COATS PER SIDE</t>
  </si>
  <si>
    <t>1 OR 2</t>
  </si>
  <si>
    <t>No. SIDES TO BE COATED</t>
  </si>
  <si>
    <t>checking &amp; cleaning for potting</t>
  </si>
  <si>
    <r>
      <t>MASKING</t>
    </r>
    <r>
      <rPr>
        <i/>
        <sz val="10"/>
        <rFont val="Arial"/>
        <family val="2"/>
      </rPr>
      <t>/DEMASKING</t>
    </r>
    <r>
      <rPr>
        <sz val="10"/>
        <rFont val="Arial"/>
        <family val="2"/>
      </rPr>
      <t xml:space="preserve"> (if required)</t>
    </r>
  </si>
  <si>
    <t>30/BATCH SIZE</t>
  </si>
  <si>
    <t>SETUP PER PCB</t>
  </si>
  <si>
    <t>Includes setup for curing</t>
  </si>
  <si>
    <t>SETUP TIME</t>
  </si>
  <si>
    <t>CONFORMAL COATING (manual)</t>
  </si>
  <si>
    <t>U1 + (1 OR 2)*2.5/L</t>
  </si>
  <si>
    <t>15/BATCH SIZE</t>
  </si>
  <si>
    <t>CONFORMAL COATING (machine)</t>
  </si>
  <si>
    <t>FAILURE RATE</t>
  </si>
  <si>
    <t>FCT DEBUG / RETURNS</t>
  </si>
  <si>
    <t>Include handling time</t>
  </si>
  <si>
    <t>Test engineering to advise</t>
  </si>
  <si>
    <t>TEST TIME INCLUDING HANDLING</t>
  </si>
  <si>
    <t>ICT DEBUG / RETURNS</t>
  </si>
  <si>
    <t>ICT / FLYING PROBE</t>
  </si>
  <si>
    <t>0.5 minutes</t>
  </si>
  <si>
    <t>HANDLING TIME PER PCB</t>
  </si>
  <si>
    <t>HEAT SOAK /
THERMAL CYCLING</t>
  </si>
  <si>
    <t>MACHINE WASH</t>
  </si>
  <si>
    <t>Specify Nature of Work here</t>
  </si>
  <si>
    <t>Close Can LidX1</t>
  </si>
  <si>
    <t>Paste GasketX2</t>
  </si>
  <si>
    <t>Apply Loctite 263</t>
  </si>
  <si>
    <t>0.2 minutes</t>
  </si>
  <si>
    <t>High Bond Masking Tape &amp; Install SD Card</t>
  </si>
  <si>
    <t>Paste LabelX1</t>
  </si>
  <si>
    <t>3.0 minutes</t>
  </si>
  <si>
    <t>RADIAL COMP. ONTO LEAD</t>
  </si>
  <si>
    <t>2.0 minutes</t>
  </si>
  <si>
    <t>KYNAR WIRE LINK</t>
  </si>
  <si>
    <t>Guidelines:</t>
  </si>
  <si>
    <t>Examples:</t>
  </si>
  <si>
    <t>Enter any other miscellaneous SETUP time PER BATCH (eg, jigs, tooling, special equipment, etc..) - This value will be divided by "batch size" in the total.</t>
  </si>
  <si>
    <t>MISCELLANEOUS SETUP PER BATCH</t>
  </si>
  <si>
    <t>PTS SETUP PER PCB</t>
  </si>
  <si>
    <t>PTS SCANNING TIME</t>
  </si>
  <si>
    <t>PTS SCANNING PER TYPE OF NON-SMT PART</t>
  </si>
  <si>
    <t>A</t>
  </si>
  <si>
    <t>No. TYPES OF NON-SMT PARTS</t>
  </si>
  <si>
    <t>MISCELLANEOUS / MODIFICATIONS</t>
  </si>
  <si>
    <t>Add any additional non-standard inspection required post PCF / Manual Assembly.</t>
  </si>
  <si>
    <t>PCF / MANUAL ASSY INSPECTION</t>
  </si>
  <si>
    <r>
      <t xml:space="preserve">ADDITIONAL TIME FOR NON-STANDARD PROCESS </t>
    </r>
    <r>
      <rPr>
        <b/>
        <sz val="10"/>
        <color rgb="FFFF0000"/>
        <rFont val="Arial"/>
        <family val="2"/>
      </rPr>
      <t>PER PANEL</t>
    </r>
  </si>
  <si>
    <t>10 sec</t>
  </si>
  <si>
    <t>TIME PER MOUSE BITE</t>
  </si>
  <si>
    <t>TIME PER V-GROOVE</t>
  </si>
  <si>
    <t>Note: Enter here number of mouse-bites per PANEL!</t>
  </si>
  <si>
    <r>
      <t xml:space="preserve">No. OF MOUSE-BITE </t>
    </r>
    <r>
      <rPr>
        <b/>
        <sz val="10"/>
        <color rgb="FFFF0000"/>
        <rFont val="Arial"/>
        <family val="2"/>
      </rPr>
      <t>PER PANEL</t>
    </r>
  </si>
  <si>
    <t>Note: Enter here number of v-grooves per PANEL!</t>
  </si>
  <si>
    <r>
      <t xml:space="preserve">No. OF V-GROOVE </t>
    </r>
    <r>
      <rPr>
        <b/>
        <sz val="10"/>
        <color rgb="FFFF0000"/>
        <rFont val="Arial"/>
        <family val="2"/>
      </rPr>
      <t>PER PANEL</t>
    </r>
  </si>
  <si>
    <t>SETUP TIME MOUSE-BITE CUTTTER</t>
  </si>
  <si>
    <t>SETUP TIME V-GROOVE CUTTER</t>
  </si>
  <si>
    <t>DEPANEL</t>
  </si>
  <si>
    <t xml:space="preserve"> O*0.4</t>
  </si>
  <si>
    <t>TIME PER CONNECTOR</t>
  </si>
  <si>
    <t>O</t>
  </si>
  <si>
    <t>TOTAL NUMBER OF PRESSFIT CONNECTORS</t>
  </si>
  <si>
    <t>PRESSFIT</t>
  </si>
  <si>
    <t>RUN PER PCB (Lead-Free Class 3)</t>
  </si>
  <si>
    <t>RUN PER PCB (Leaded Class 3)</t>
  </si>
  <si>
    <t>S*0.2 + T*0.2</t>
  </si>
  <si>
    <t>RUN PER PCB (Lead-Free Process)</t>
  </si>
  <si>
    <t>S*0.2 + T*0.1</t>
  </si>
  <si>
    <t>RUN PER PCB (Leaded Process)</t>
  </si>
  <si>
    <t>AVE TIME TO SOLDER TH LEAD (Class 3 - Lead-Free)</t>
  </si>
  <si>
    <t>AVE TIME TO SOLDER TH LEAD (Class 3 - Leaded)</t>
  </si>
  <si>
    <t>AVE TIME TO SOLDER TH LEAD (Lead-Free process)</t>
  </si>
  <si>
    <t>AVE TIME TO SOLDER TH LEAD (Leaded process)</t>
  </si>
  <si>
    <t>AVE TIME PER PLACEMENT</t>
  </si>
  <si>
    <t>8+2+2</t>
  </si>
  <si>
    <t>T</t>
  </si>
  <si>
    <t>No. TH LEADS SOLDERED</t>
  </si>
  <si>
    <t>S</t>
  </si>
  <si>
    <t>No. HAND ASSEMBLED COMPONENTS</t>
  </si>
  <si>
    <t>HAND ASSEMBLY / SOLDERING</t>
  </si>
  <si>
    <t>Add any additional non-standard inspection / touch-up required post wave.</t>
  </si>
  <si>
    <t>WAVE INSPECTION</t>
  </si>
  <si>
    <t>RUN PER PCB (Class 3)</t>
  </si>
  <si>
    <t>RUN PER PCB (Class 2)</t>
  </si>
  <si>
    <t>PERCENTAGE OF TOUCH UP Class 3</t>
  </si>
  <si>
    <t>PERCENTAGE OF TOUCH UP Class 2</t>
  </si>
  <si>
    <t>AVE TIME PER TOUCH UP</t>
  </si>
  <si>
    <t>(H + I) x2</t>
  </si>
  <si>
    <t>No. B/S SMT COMPONENTS (x2 solder joints)</t>
  </si>
  <si>
    <t>Select Cell &amp; Select from drop down menu</t>
  </si>
  <si>
    <t>SUITABILITY TO TH SOLDERING PROCESS (DFM) EVALUATION</t>
  </si>
  <si>
    <t>ARE B/S SMT COMPONENTS WAVE SOLDERED (e.g. glue)?  OR NOT (e.g. selective pallet)</t>
  </si>
  <si>
    <t>PTHW</t>
  </si>
  <si>
    <t>No. PTH LEADS</t>
  </si>
  <si>
    <t>WAVE TOUCH UP</t>
  </si>
  <si>
    <t>WS / R / L</t>
  </si>
  <si>
    <t>If boards not in panel during wave solder, enter number of boards per pallet.</t>
  </si>
  <si>
    <t>L</t>
  </si>
  <si>
    <r>
      <t xml:space="preserve">PCBs PER </t>
    </r>
    <r>
      <rPr>
        <b/>
        <sz val="10"/>
        <color rgb="FFFF0000"/>
        <rFont val="Arial"/>
        <family val="2"/>
      </rPr>
      <t>PANEL / PALLET</t>
    </r>
  </si>
  <si>
    <t>WS</t>
  </si>
  <si>
    <t>CYCLE TIME OF MACHINE</t>
  </si>
  <si>
    <t>0 = No Wave, 5 = Wave</t>
  </si>
  <si>
    <t>NUMBER OF CARRIERS</t>
  </si>
  <si>
    <t>SET UP / CONVERSION TIME</t>
  </si>
  <si>
    <t>WAVE SOLDER</t>
  </si>
  <si>
    <t>SS / R / L</t>
  </si>
  <si>
    <t>If boards not in panel during selective solder, enter number of boards per pallet.</t>
  </si>
  <si>
    <t>Note: In this cell enter time per PANEL / PALLET!</t>
  </si>
  <si>
    <t>SS</t>
  </si>
  <si>
    <r>
      <t xml:space="preserve">CYCLE TIME PER </t>
    </r>
    <r>
      <rPr>
        <b/>
        <sz val="10"/>
        <color rgb="FFFF0000"/>
        <rFont val="Arial"/>
        <family val="2"/>
      </rPr>
      <t>PANEL / PALLET</t>
    </r>
  </si>
  <si>
    <t>0 = No Selective, 1 = 1 Head,  2 = Dual Head</t>
  </si>
  <si>
    <t>NUMBER OF HEADS</t>
  </si>
  <si>
    <t>SELECTIVE SOLDER</t>
  </si>
  <si>
    <t>TIME PER SCREW/RIVET</t>
  </si>
  <si>
    <t>TOTAL NUMBER OF SCREWS/RIVETS</t>
  </si>
  <si>
    <t>SCREW/RIVETING</t>
  </si>
  <si>
    <t>Q*0.2 + 0.5/L</t>
  </si>
  <si>
    <t>PCBs PER PANEL</t>
  </si>
  <si>
    <t>HANDLING TIME PER PANEL</t>
  </si>
  <si>
    <t>Include placement of all labels</t>
  </si>
  <si>
    <t>Q</t>
  </si>
  <si>
    <t>No. HAND LOAD COMPONENTS</t>
  </si>
  <si>
    <t>Total masking/demasking time</t>
  </si>
  <si>
    <t>MASKING/DEMASKING (if required)</t>
  </si>
  <si>
    <r>
      <t>HAND INSERT (</t>
    </r>
    <r>
      <rPr>
        <b/>
        <u/>
        <sz val="10"/>
        <color indexed="13"/>
        <rFont val="Arial"/>
        <family val="2"/>
      </rPr>
      <t>THROUGH HOLE</t>
    </r>
    <r>
      <rPr>
        <b/>
        <u/>
        <sz val="12"/>
        <color indexed="13"/>
        <rFont val="Arial"/>
        <family val="2"/>
      </rPr>
      <t>)</t>
    </r>
  </si>
  <si>
    <t>F * 1.0 * 0.1%</t>
  </si>
  <si>
    <t xml:space="preserve">PERCENTAGE OF REWORK </t>
  </si>
  <si>
    <t>AVE TIME PER REWORK</t>
  </si>
  <si>
    <t>F</t>
  </si>
  <si>
    <t>No. SMT PLACEMENTS</t>
  </si>
  <si>
    <t>SMT REWORK</t>
  </si>
  <si>
    <t>Additional inspection (if required) can be added here.   Normal SMT inspection is already in the run time</t>
  </si>
  <si>
    <t>AS REQUIRED</t>
  </si>
  <si>
    <t>RUN PER PCB (ADDITIONAL SMT QA)</t>
  </si>
  <si>
    <t>Standard QA captured in SMT time</t>
  </si>
  <si>
    <t>SMT QA:</t>
  </si>
  <si>
    <t xml:space="preserve"> D*1</t>
  </si>
  <si>
    <t>Add additional time if required for operator manual verification</t>
  </si>
  <si>
    <t>MANUAL VERIFICATION</t>
  </si>
  <si>
    <t>TIME PER PANEL FOR AOI</t>
  </si>
  <si>
    <t>D</t>
  </si>
  <si>
    <t>No. SIDES OF PCB</t>
  </si>
  <si>
    <t>CHANGE SIDES TIME</t>
  </si>
  <si>
    <t>AOI:</t>
  </si>
  <si>
    <t>FORMULA:</t>
  </si>
  <si>
    <t>TIME PER X-RAY PART</t>
  </si>
  <si>
    <t>Standard 20%</t>
  </si>
  <si>
    <t>No. OF PARTS TO X-RAY</t>
  </si>
  <si>
    <t>X-RAY:</t>
  </si>
  <si>
    <t>RUN B/S PER PCB (Class 3)</t>
  </si>
  <si>
    <t>No. OP* MAX OF B/S INDEX + Eff</t>
  </si>
  <si>
    <t>RUN B/S PER PCB (x No. of Operator)</t>
  </si>
  <si>
    <t>RUN T/S PER PCB (Class 3)</t>
  </si>
  <si>
    <t>No. OP* MAX OF T/S INDEX + Eff</t>
  </si>
  <si>
    <t>RUN T/S PER PCB (x No. of Operator)</t>
  </si>
  <si>
    <t>RUN INEFFICIENCY (Class 3)</t>
  </si>
  <si>
    <t>RUN INEFFICIENCY (Class 2)</t>
  </si>
  <si>
    <t>This line not used, as "RUN PER PCB" formula changed to add all hand placements above the tact time, not only if it's a bottle-neck.</t>
  </si>
  <si>
    <t>HPB * 0.5</t>
  </si>
  <si>
    <t>INDEX TIME HAND PLACE B/S</t>
  </si>
  <si>
    <t>HPT * 0.5</t>
  </si>
  <si>
    <t>INDEX TIME HAND PLACE T/S</t>
  </si>
  <si>
    <t xml:space="preserve"> K/L+(CP*I)/M</t>
  </si>
  <si>
    <t>INDEX TIME CP B/S</t>
  </si>
  <si>
    <t xml:space="preserve"> K/L+(IP*H)/N</t>
  </si>
  <si>
    <t>INDEX TIME IP B/S</t>
  </si>
  <si>
    <t xml:space="preserve"> K/L+(CP*J)/M</t>
  </si>
  <si>
    <t>INDEX TIME CP T/S</t>
  </si>
  <si>
    <t xml:space="preserve"> K/L+(IP*G)/N</t>
  </si>
  <si>
    <t>INDEX TIME IP T/S</t>
  </si>
  <si>
    <t>No. OPERATORS</t>
  </si>
  <si>
    <t>HAND PLACEMENT TIME PER PART</t>
  </si>
  <si>
    <t>IP</t>
  </si>
  <si>
    <t>AVE TIME PER LARGE COMPONENT</t>
  </si>
  <si>
    <t>CP</t>
  </si>
  <si>
    <t>AVE TIME PER CHIP COMPONENT</t>
  </si>
  <si>
    <t>NUMBER OF IC PLACERS</t>
  </si>
  <si>
    <t>M</t>
  </si>
  <si>
    <t>NUMBER OF CHIP SHOOTERS</t>
  </si>
  <si>
    <t>K</t>
  </si>
  <si>
    <t>LOAD TIME PER PANEL</t>
  </si>
  <si>
    <t>J</t>
  </si>
  <si>
    <t>No. CHIP SMT COMP. T/S</t>
  </si>
  <si>
    <t>HPB</t>
  </si>
  <si>
    <t>No. HAND PLACED PARTS (BOTTOM)</t>
  </si>
  <si>
    <t>HPT</t>
  </si>
  <si>
    <t>No. HAND PLACED PARTS (TOP)</t>
  </si>
  <si>
    <t>Estimate this quantity - formula will calculate for top side</t>
  </si>
  <si>
    <t>I</t>
  </si>
  <si>
    <t>No. CHIP (SMALL) SMT COMP. B/S</t>
  </si>
  <si>
    <t>H</t>
  </si>
  <si>
    <t>No. LARGE SMT COMP. B/S</t>
  </si>
  <si>
    <t>G</t>
  </si>
  <si>
    <t>No. LARGE SMT COMP. T/S</t>
  </si>
  <si>
    <t>PTS SCANNING PER TYPE OF SMT PART</t>
  </si>
  <si>
    <t xml:space="preserve"> K*E*(M+N) + L*[CP*(I+J) + IP*(G+H) + 0.4*F] + 10</t>
  </si>
  <si>
    <r>
      <t xml:space="preserve">FIRST-OFF TIME (PANEL) </t>
    </r>
    <r>
      <rPr>
        <sz val="10"/>
        <color indexed="10"/>
        <rFont val="Arial"/>
        <family val="2"/>
      </rPr>
      <t>S3</t>
    </r>
  </si>
  <si>
    <t xml:space="preserve"> A*5</t>
  </si>
  <si>
    <r>
      <t xml:space="preserve">FEEDER SETUP </t>
    </r>
    <r>
      <rPr>
        <sz val="10"/>
        <color indexed="10"/>
        <rFont val="Arial"/>
        <family val="2"/>
      </rPr>
      <t>S2</t>
    </r>
  </si>
  <si>
    <t>A*3</t>
  </si>
  <si>
    <r>
      <t xml:space="preserve">CHANGEOVER SETUP TIME </t>
    </r>
    <r>
      <rPr>
        <sz val="10"/>
        <color indexed="10"/>
        <rFont val="Arial"/>
        <family val="2"/>
      </rPr>
      <t>S1</t>
    </r>
  </si>
  <si>
    <t>CHANGEOVER TIME</t>
  </si>
  <si>
    <t>Decreased to match FQC.  Trials show 20 sec per part</t>
  </si>
  <si>
    <t>AVE INSPECTION TIME PER COMPONENT FOR FIRST OFF</t>
  </si>
  <si>
    <t>TIME PER TYPE OF SMT PART (FEEDER SETUP / TEAR DOWN)</t>
  </si>
  <si>
    <t>No. TYPES OF SMT PARTS</t>
  </si>
  <si>
    <t>E</t>
  </si>
  <si>
    <t>SMT &amp; INSPECTION</t>
  </si>
  <si>
    <t>Verification/adjustment required by Engineer</t>
  </si>
  <si>
    <t>TIME PER PROGRAMMED PART</t>
  </si>
  <si>
    <t>No. OF PROGRAMMED PARTS</t>
  </si>
  <si>
    <t>IC PROGRAMMING:</t>
  </si>
  <si>
    <t>For non-standard prep components, or minor sub-assembly done at prepping area.</t>
  </si>
  <si>
    <t>RUN PER PCB (ADDITIONAL PREP)</t>
  </si>
  <si>
    <t xml:space="preserve"> C2*0.1</t>
  </si>
  <si>
    <t>PREP TIME TIME PER NON-SMT PART</t>
  </si>
  <si>
    <r>
      <t xml:space="preserve">SETUP TIME PER </t>
    </r>
    <r>
      <rPr>
        <u/>
        <sz val="10"/>
        <rFont val="Arial"/>
        <family val="2"/>
      </rPr>
      <t>TYPE</t>
    </r>
    <r>
      <rPr>
        <sz val="10"/>
        <rFont val="Arial"/>
        <family val="2"/>
      </rPr>
      <t xml:space="preserve"> OF NON-SMT PART</t>
    </r>
  </si>
  <si>
    <t>B2</t>
  </si>
  <si>
    <r>
      <t xml:space="preserve">No. </t>
    </r>
    <r>
      <rPr>
        <u/>
        <sz val="10"/>
        <rFont val="Arial"/>
        <family val="2"/>
      </rPr>
      <t>TYPES</t>
    </r>
    <r>
      <rPr>
        <sz val="10"/>
        <rFont val="Arial"/>
        <family val="2"/>
      </rPr>
      <t xml:space="preserve"> OF NON-SMT PARTS (other)</t>
    </r>
  </si>
  <si>
    <t>For standard prep parts (lead trimming, bending, etc.).</t>
  </si>
  <si>
    <t>TOTAL No. OF NON-SMT PARTS REQUIRING PREP</t>
  </si>
  <si>
    <t xml:space="preserve"> (B2*4)/BATCH SIZE</t>
  </si>
  <si>
    <t>SETUP PER PCB (Prepping)</t>
  </si>
  <si>
    <t>Printing TIME PER PRINTED LABEL</t>
  </si>
  <si>
    <t>This cell only to print labels at prepping.  Time to apply label needs to be allowed for at later process.</t>
  </si>
  <si>
    <t>No. OF PRINTED LABELS ( Printing Only - To be Applied Later)</t>
  </si>
  <si>
    <t>SETUP PER PCB (Label Printing)</t>
  </si>
  <si>
    <t>SETUP TIME (Manual Labelling)</t>
  </si>
  <si>
    <t>COMPONENT PREPPING &amp; LABEL PRINTING:</t>
  </si>
  <si>
    <t>Printing TIME PER AUTO LABELS</t>
  </si>
  <si>
    <t>This cell for labels that are auto printed and placed by labelling machine.  For manually applied labels enter under prepping section.</t>
  </si>
  <si>
    <t>No. OF AUTO APPLIED LABELS (MACHINE LABELLING)</t>
  </si>
  <si>
    <t>SETUP PER PCB (Machine Labelling)</t>
  </si>
  <si>
    <t>SETUP TIME (Machine Labelling)</t>
  </si>
  <si>
    <t>Other</t>
  </si>
  <si>
    <t>LABEL PRINTING (MACHINE):</t>
  </si>
  <si>
    <t>Panelisation</t>
  </si>
  <si>
    <t xml:space="preserve"> ((A+B1)*3 + B2*5))/BATCH SIZE</t>
  </si>
  <si>
    <t>PTS SPLITTING / LABELLING NON-SMT PARTS</t>
  </si>
  <si>
    <t>PTS SPLITTING / LABELLING NON-SMT PARTS TIME PER PART</t>
  </si>
  <si>
    <t>TIME PER TYPE OF NON-SMT PART</t>
  </si>
  <si>
    <t>TIME PER TYPE OF SMT PART</t>
  </si>
  <si>
    <t>Panel</t>
  </si>
  <si>
    <t>Profile board</t>
  </si>
  <si>
    <t>3+8</t>
  </si>
  <si>
    <t>Reference Unit</t>
  </si>
  <si>
    <t>Coating Fixture</t>
  </si>
  <si>
    <t>KITTING:</t>
  </si>
  <si>
    <t>LFACESDBAG</t>
  </si>
  <si>
    <t>Bubble Bag</t>
  </si>
  <si>
    <t>Screwing Jig</t>
  </si>
  <si>
    <t>JB-0097</t>
  </si>
  <si>
    <t>LAYER PAD</t>
  </si>
  <si>
    <t>Depanel Jig</t>
  </si>
  <si>
    <t>Adds to Kitting, SMT, and Manual Assy setup times to allow for labelling and scanning items into PTS.</t>
  </si>
  <si>
    <t>Parts Traceability System</t>
  </si>
  <si>
    <t>PTS REQUIRED</t>
  </si>
  <si>
    <t>SFDC SCANNING TIME PER PCB</t>
  </si>
  <si>
    <t>JB-0096</t>
  </si>
  <si>
    <t>PARTITION S</t>
  </si>
  <si>
    <t>Engineering Setup</t>
  </si>
  <si>
    <t>Adds 10 sec scanning time per PCB at various operations.</t>
  </si>
  <si>
    <t>Shop Floor Data Collection</t>
  </si>
  <si>
    <t>SFDC REQUIRED</t>
  </si>
  <si>
    <t>JB-0093</t>
  </si>
  <si>
    <t>PARTITION L</t>
  </si>
  <si>
    <t>Manual Solder Jig  (height control)</t>
  </si>
  <si>
    <t>Selecting Lead Free: Increases "Hand Assembly Average Time to Solder TH Lead"</t>
  </si>
  <si>
    <t>(RoHS Compliant = Lead Free)</t>
  </si>
  <si>
    <t>LEAD FREE PROCESS</t>
  </si>
  <si>
    <t>JB-0128</t>
  </si>
  <si>
    <t>PACKING BOX</t>
  </si>
  <si>
    <t>reflow pallet</t>
  </si>
  <si>
    <t>Selecting Class 3: Increases "Final QC Standard Inspection Time Per Component" and "SMT Run Inefficiency" and "Wave Percentage of Touch-Up" and "Hand Assembly Average Time to Solder TH Lead"</t>
  </si>
  <si>
    <t>JB-0207</t>
  </si>
  <si>
    <t xml:space="preserve">Manual Solder Jig  </t>
  </si>
  <si>
    <t>LFE77S-0091</t>
  </si>
  <si>
    <t>ESD BAG</t>
  </si>
  <si>
    <t>SMT Stencil BOT</t>
  </si>
  <si>
    <t>Notes for this quotation:</t>
  </si>
  <si>
    <t>PRODUCT INFORMATION:</t>
  </si>
  <si>
    <t>grams</t>
  </si>
  <si>
    <t>SOLDER PASTE</t>
  </si>
  <si>
    <t xml:space="preserve">SMT Stencil TOP  </t>
  </si>
  <si>
    <t>UNIT</t>
  </si>
  <si>
    <t>Qty</t>
  </si>
  <si>
    <t>P/N
(if exists)</t>
  </si>
  <si>
    <t>ADDITIONAL MATERIAL</t>
  </si>
  <si>
    <t>Total Cost</t>
  </si>
  <si>
    <t>Currency AUD/USD</t>
  </si>
  <si>
    <t>Unit Cost</t>
  </si>
  <si>
    <t>Non Recurring Expenditure</t>
  </si>
  <si>
    <t>Cell Guidelines</t>
  </si>
  <si>
    <t>TOTAL TIME PER (Movex)</t>
  </si>
  <si>
    <t>Hide?</t>
  </si>
  <si>
    <t>Generates labour hours for batch sizes</t>
  </si>
  <si>
    <t>TOTAL TIME PER (Quote)</t>
  </si>
  <si>
    <t>(Hrs)</t>
  </si>
  <si>
    <t>Grand Total (Minutes)</t>
  </si>
  <si>
    <t>Setup</t>
  </si>
  <si>
    <t>ONLY ENTER PURPLE HIGH-LIGHTED CELLS (time in minutes)</t>
  </si>
  <si>
    <t xml:space="preserve">QUOTE NUMBER: </t>
  </si>
  <si>
    <t>ONLY ENTER DARK YELLOW HIGHLIGHTED CELLS (qty)</t>
  </si>
  <si>
    <t xml:space="preserve">SRX STOCK CODE: </t>
  </si>
  <si>
    <t xml:space="preserve">DATE: </t>
  </si>
  <si>
    <t>D3M Rev6</t>
  </si>
  <si>
    <t xml:space="preserve">PRODUCT DESCRIPTION: </t>
  </si>
  <si>
    <r>
      <rPr>
        <b/>
        <sz val="9"/>
        <color rgb="FFFF0000"/>
        <rFont val="Arial"/>
        <family val="2"/>
      </rPr>
      <t>PCBA Quote</t>
    </r>
    <r>
      <rPr>
        <b/>
        <u/>
        <sz val="9"/>
        <rFont val="Arial"/>
        <family val="2"/>
      </rPr>
      <t xml:space="preserve">
</t>
    </r>
    <r>
      <rPr>
        <b/>
        <sz val="9"/>
        <rFont val="Arial"/>
        <family val="2"/>
      </rPr>
      <t xml:space="preserve">PCB : ~73.00mmX ~92.00mm; Thickness: </t>
    </r>
    <r>
      <rPr>
        <b/>
        <sz val="9"/>
        <color rgb="FFFF0000"/>
        <rFont val="Arial"/>
        <family val="2"/>
      </rPr>
      <t>1.0mm</t>
    </r>
    <r>
      <rPr>
        <b/>
        <sz val="9"/>
        <rFont val="Arial"/>
        <family val="2"/>
      </rPr>
      <t xml:space="preserve">
Panel of 2; 8 M-bite., 4 v -cut
SMT Top &amp; BOT, TH Top Only.
</t>
    </r>
    <r>
      <rPr>
        <b/>
        <sz val="9"/>
        <color rgb="FFFF0000"/>
        <rFont val="Arial"/>
        <family val="2"/>
      </rPr>
      <t xml:space="preserve">ICT and Functional is not quoted, thus FQC set to 100%
</t>
    </r>
    <r>
      <rPr>
        <b/>
        <sz val="9"/>
        <rFont val="Arial"/>
        <family val="2"/>
      </rPr>
      <t>Special Process:
1) N/A
Note:
- Manual solder High Dose Module, Vibration Motor Modules and Charge Coil 
- A strip of High Bond Masking Tape to be applied after Installation of the SD Card
Comment: Loctite 263 to be added into BOM usage 0.2G</t>
    </r>
  </si>
  <si>
    <t>ASSUMPTIONS TO BE CONSIDERED FOR THE CUSTOMER QUOTATION:</t>
  </si>
  <si>
    <t>Faizal</t>
  </si>
  <si>
    <t xml:space="preserve">REVIEWED BY: </t>
  </si>
  <si>
    <t xml:space="preserve">PRODUCT PART NUMBER: </t>
  </si>
  <si>
    <t>TYPE OF BUILD:</t>
  </si>
  <si>
    <t>Sun</t>
  </si>
  <si>
    <t xml:space="preserve">PREPARED BY: </t>
  </si>
  <si>
    <t xml:space="preserve">CUSTOMER: </t>
  </si>
  <si>
    <t>Labour Hours</t>
  </si>
  <si>
    <t>Batch Size</t>
  </si>
  <si>
    <t>Doc No.: PFM-0005-MEL Rev 7.0</t>
  </si>
  <si>
    <t>Insert JumperX2</t>
  </si>
  <si>
    <t>Peel off gold finger protection tape</t>
  </si>
  <si>
    <t>Reflow pallet</t>
  </si>
  <si>
    <t>D3S MKII Rev3</t>
  </si>
  <si>
    <r>
      <rPr>
        <b/>
        <sz val="9"/>
        <color rgb="FFFF0000"/>
        <rFont val="Arial"/>
        <family val="2"/>
      </rPr>
      <t>PCBA Quote</t>
    </r>
    <r>
      <rPr>
        <b/>
        <u/>
        <sz val="9"/>
        <rFont val="Arial"/>
        <family val="2"/>
      </rPr>
      <t xml:space="preserve">
</t>
    </r>
    <r>
      <rPr>
        <b/>
        <sz val="9"/>
        <rFont val="Arial"/>
        <family val="2"/>
      </rPr>
      <t xml:space="preserve">PCB : ~70.00mmX ~65.70mm; Thickness: </t>
    </r>
    <r>
      <rPr>
        <b/>
        <sz val="11"/>
        <color rgb="FFFF0000"/>
        <rFont val="Arial"/>
        <family val="2"/>
      </rPr>
      <t>1.00mm</t>
    </r>
    <r>
      <rPr>
        <b/>
        <sz val="9"/>
        <rFont val="Arial"/>
        <family val="2"/>
      </rPr>
      <t xml:space="preserve">
Panel of 4; 6 v-cut ; 16 M.bite
SMT Top &amp; BOT, TH Btm Only.
</t>
    </r>
    <r>
      <rPr>
        <b/>
        <sz val="9"/>
        <color rgb="FFFF0000"/>
        <rFont val="Arial"/>
        <family val="2"/>
      </rPr>
      <t xml:space="preserve">ICT and Functional is not quoted, thus FQC set to 100%
</t>
    </r>
    <r>
      <rPr>
        <b/>
        <sz val="9"/>
        <rFont val="Arial"/>
        <family val="2"/>
      </rPr>
      <t>Special Process:
1) N/A
Note: Manual solder 2 lead require 1 M.soldering Jig
assume 15mm for QI Coil (J2) no drawing provided</t>
    </r>
  </si>
  <si>
    <t>Quoted Price (USD)</t>
  </si>
  <si>
    <t>Extended Price (USD)</t>
  </si>
  <si>
    <t>NRE Charges (USD)</t>
  </si>
  <si>
    <t>IPARTNER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</si>
</sst>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000"/>
    <numFmt numFmtId="167" formatCode="0.000"/>
    <numFmt numFmtId="168" formatCode="_-* #,##0.000_-;\-* #,##0.000_-;_-* &quot;-&quot;??_-;_-@_-"/>
    <numFmt numFmtId="169" formatCode="&quot;$&quot;#,##0"/>
    <numFmt numFmtId="170" formatCode="0.0%"/>
    <numFmt numFmtId="171" formatCode="&quot;$&quot;#,##0.00"/>
    <numFmt numFmtId="172" formatCode="&quot;$&quot;#,##0\ ;\(&quot;$&quot;#,##0\)"/>
    <numFmt numFmtId="173" formatCode="_([$€-2]* #,##0.00_);_([$€-2]* \(#,##0.00\);_([$€-2]* &quot;-&quot;??_)"/>
    <numFmt numFmtId="174" formatCode="_-&quot;$&quot;* #,##0_-;\-&quot;$&quot;* #,##0_-;_-&quot;$&quot;* &quot;-&quot;??_-;_-@_-"/>
    <numFmt numFmtId="175" formatCode="_-&quot;$&quot;* #,##0.0000_-;\-&quot;$&quot;* #,##0.0000_-;_-&quot;$&quot;* &quot;-&quot;??_-;_-@_-"/>
    <numFmt numFmtId="176" formatCode="_-* #,##0.0000_-;\-* #,##0.0000_-;_-* &quot;-&quot;??_-;_-@_-"/>
    <numFmt numFmtId="177" formatCode="_-&quot;RM&quot;* #,##0.00_-;\-&quot;RM&quot;* #,##0.00_-;_-&quot;RM&quot;* &quot;-&quot;??_-;_-@_-"/>
    <numFmt numFmtId="179" formatCode="_-* #,##0.0000_-;\-* #,##0.0000_-;_-* &quot;-&quot;????_-;_-@_-"/>
    <numFmt numFmtId="180" formatCode="_-[$$-409]* #,##0.00_ ;_-[$$-409]* \-#,##0.00\ ;_-[$$-409]* &quot;-&quot;??_ ;_-@_ "/>
    <numFmt numFmtId="182" formatCode="0.0"/>
    <numFmt numFmtId="183" formatCode="0.000%"/>
    <numFmt numFmtId="184" formatCode="&quot;RM&quot;#,##0_);[Red]\(&quot;RM&quot;#,##0\)"/>
    <numFmt numFmtId="185" formatCode="_-* #,##0_-;\-* #,##0_-;_-* &quot;-&quot;??_-;_-@_-"/>
    <numFmt numFmtId="186" formatCode="[$-C09]dd\-mmmm\-yyyy;@"/>
  </numFmts>
  <fonts count="9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2"/>
      <name val="新細明體"/>
      <family val="1"/>
      <charset val="136"/>
    </font>
    <font>
      <sz val="10"/>
      <name val="Geneva"/>
      <family val="2"/>
    </font>
    <font>
      <sz val="10"/>
      <name val="Helv"/>
      <family val="2"/>
    </font>
    <font>
      <sz val="12"/>
      <name val="Times New Roman"/>
      <family val="1"/>
    </font>
    <font>
      <sz val="9"/>
      <name val="Arial MT"/>
      <family val="2"/>
    </font>
    <font>
      <sz val="9"/>
      <name val="Arial MT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color indexed="8"/>
      <name val="Arial"/>
      <family val="2"/>
    </font>
    <font>
      <u/>
      <sz val="7.5"/>
      <color indexed="36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0070C0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0"/>
      <color rgb="FF0070C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8"/>
      <name val="Arial"/>
      <family val="2"/>
    </font>
    <font>
      <sz val="10"/>
      <color theme="0" tint="-0.499984740745262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sz val="10"/>
      <color indexed="42"/>
      <name val="Arial"/>
      <family val="2"/>
    </font>
    <font>
      <b/>
      <u/>
      <sz val="12"/>
      <color indexed="13"/>
      <name val="Arial"/>
      <family val="2"/>
    </font>
    <font>
      <sz val="10"/>
      <color indexed="43"/>
      <name val="Arial"/>
      <family val="2"/>
    </font>
    <font>
      <b/>
      <sz val="10"/>
      <color rgb="FFFFFF00"/>
      <name val="Arial"/>
      <family val="2"/>
    </font>
    <font>
      <sz val="10"/>
      <color rgb="FF0066FF"/>
      <name val="Arial"/>
      <family val="2"/>
    </font>
    <font>
      <b/>
      <sz val="10"/>
      <color rgb="FFFF0000"/>
      <name val="Arial"/>
      <family val="2"/>
    </font>
    <font>
      <sz val="10"/>
      <color indexed="9"/>
      <name val="Arial"/>
      <family val="2"/>
    </font>
    <font>
      <b/>
      <sz val="10"/>
      <color theme="1" tint="0.499984740745262"/>
      <name val="Arial"/>
      <family val="2"/>
    </font>
    <font>
      <i/>
      <sz val="10"/>
      <color indexed="10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7030A0"/>
      <name val="Arial"/>
      <family val="2"/>
    </font>
    <font>
      <sz val="10"/>
      <color indexed="57"/>
      <name val="Arial"/>
      <family val="2"/>
    </font>
    <font>
      <sz val="10"/>
      <color rgb="FF339966"/>
      <name val="Arial"/>
      <family val="2"/>
    </font>
    <font>
      <sz val="10"/>
      <color rgb="FFFF0000"/>
      <name val="Arial"/>
      <family val="2"/>
    </font>
    <font>
      <b/>
      <sz val="10"/>
      <color indexed="13"/>
      <name val="Arial"/>
      <family val="2"/>
    </font>
    <font>
      <sz val="10"/>
      <color indexed="13"/>
      <name val="Arial"/>
      <family val="2"/>
    </font>
    <font>
      <b/>
      <u/>
      <sz val="10"/>
      <color indexed="13"/>
      <name val="Arial"/>
      <family val="2"/>
    </font>
    <font>
      <strike/>
      <sz val="10"/>
      <name val="Arial"/>
      <family val="2"/>
    </font>
    <font>
      <i/>
      <sz val="10"/>
      <color indexed="9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b/>
      <u/>
      <sz val="10"/>
      <color indexed="12"/>
      <name val="Arial"/>
      <family val="2"/>
    </font>
    <font>
      <b/>
      <u/>
      <sz val="12"/>
      <color rgb="FFFFFF00"/>
      <name val="Arial"/>
      <family val="2"/>
    </font>
    <font>
      <sz val="10"/>
      <color indexed="14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9"/>
      <name val="Arial"/>
      <family val="2"/>
    </font>
    <font>
      <b/>
      <sz val="13"/>
      <color theme="0"/>
      <name val="Arial"/>
      <family val="2"/>
    </font>
    <font>
      <b/>
      <sz val="10"/>
      <color indexed="12"/>
      <name val="Arial"/>
      <family val="2"/>
    </font>
    <font>
      <b/>
      <sz val="9"/>
      <color theme="1" tint="0.249977111117893"/>
      <name val="Arial"/>
      <family val="2"/>
    </font>
    <font>
      <b/>
      <sz val="9"/>
      <color rgb="FFFF0000"/>
      <name val="Arial"/>
      <family val="2"/>
    </font>
    <font>
      <b/>
      <u/>
      <sz val="9"/>
      <name val="Arial"/>
      <family val="2"/>
    </font>
    <font>
      <sz val="9"/>
      <color theme="1" tint="0.249977111117893"/>
      <name val="Arial"/>
      <family val="2"/>
    </font>
    <font>
      <b/>
      <sz val="10"/>
      <color indexed="57"/>
      <name val="Arial"/>
      <family val="2"/>
    </font>
    <font>
      <b/>
      <sz val="11"/>
      <color indexed="13"/>
      <name val="Arial"/>
      <family val="2"/>
    </font>
    <font>
      <sz val="10"/>
      <color theme="1" tint="0.249977111117893"/>
      <name val="Arial"/>
      <family val="2"/>
    </font>
    <font>
      <b/>
      <sz val="10"/>
      <color theme="1" tint="0.24997711111789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FF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249977111117893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medium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medium">
        <color indexed="64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medium">
        <color indexed="64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medium">
        <color indexed="64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/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/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 style="medium">
        <color indexed="64"/>
      </bottom>
      <diagonal/>
    </border>
    <border>
      <left/>
      <right style="hair">
        <color indexed="22"/>
      </right>
      <top style="hair">
        <color indexed="22"/>
      </top>
      <bottom style="medium">
        <color indexed="64"/>
      </bottom>
      <diagonal/>
    </border>
    <border>
      <left style="hair">
        <color indexed="22"/>
      </left>
      <right/>
      <top style="hair">
        <color indexed="22"/>
      </top>
      <bottom style="medium">
        <color indexed="64"/>
      </bottom>
      <diagonal/>
    </border>
    <border>
      <left style="double">
        <color indexed="64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medium">
        <color theme="1"/>
      </bottom>
      <diagonal/>
    </border>
    <border>
      <left style="hair">
        <color indexed="22"/>
      </left>
      <right style="hair">
        <color indexed="22"/>
      </right>
      <top/>
      <bottom style="medium">
        <color theme="1"/>
      </bottom>
      <diagonal/>
    </border>
    <border>
      <left style="medium">
        <color indexed="64"/>
      </left>
      <right style="hair">
        <color indexed="22"/>
      </right>
      <top/>
      <bottom style="medium">
        <color indexed="64"/>
      </bottom>
      <diagonal/>
    </border>
    <border>
      <left style="double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/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/>
      <top style="medium">
        <color indexed="64"/>
      </top>
      <bottom style="hair">
        <color indexed="22"/>
      </bottom>
      <diagonal/>
    </border>
    <border>
      <left style="double">
        <color indexed="64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39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4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4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15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165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2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3" fontId="2" fillId="0" borderId="0" applyFont="0" applyFill="0" applyBorder="0" applyAlignment="0" applyProtection="0"/>
    <xf numFmtId="3" fontId="18" fillId="0" borderId="0" applyFont="0" applyFill="0" applyBorder="0" applyAlignment="0" applyProtection="0"/>
    <xf numFmtId="0" fontId="7" fillId="0" borderId="17" applyNumberFormat="0" applyAlignment="0" applyProtection="0">
      <alignment horizontal="left" vertical="center"/>
    </xf>
    <xf numFmtId="0" fontId="7" fillId="0" borderId="18">
      <alignment horizontal="left" vertical="center"/>
    </xf>
    <xf numFmtId="0" fontId="2" fillId="0" borderId="0"/>
    <xf numFmtId="0" fontId="2" fillId="0" borderId="0"/>
    <xf numFmtId="0" fontId="18" fillId="0" borderId="0">
      <alignment vertical="top"/>
    </xf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" fontId="20" fillId="5" borderId="19" applyNumberFormat="0" applyProtection="0">
      <alignment horizontal="left" vertical="center" wrapText="1" indent="1"/>
    </xf>
    <xf numFmtId="0" fontId="2" fillId="0" borderId="0"/>
    <xf numFmtId="0" fontId="2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177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</cellStyleXfs>
  <cellXfs count="653">
    <xf numFmtId="0" fontId="0" fillId="0" borderId="0" xfId="0"/>
    <xf numFmtId="0" fontId="3" fillId="0" borderId="0" xfId="4" applyFont="1" applyAlignment="1">
      <alignment vertical="center"/>
    </xf>
    <xf numFmtId="0" fontId="3" fillId="0" borderId="0" xfId="4" applyFont="1" applyAlignment="1">
      <alignment horizontal="center" vertical="center"/>
    </xf>
    <xf numFmtId="166" fontId="3" fillId="0" borderId="0" xfId="4" applyNumberFormat="1" applyFont="1" applyBorder="1" applyAlignment="1">
      <alignment horizontal="center" vertical="center"/>
    </xf>
    <xf numFmtId="0" fontId="4" fillId="0" borderId="0" xfId="4" applyFont="1" applyAlignment="1">
      <alignment vertical="center"/>
    </xf>
    <xf numFmtId="0" fontId="3" fillId="0" borderId="1" xfId="4" applyFont="1" applyBorder="1" applyAlignment="1">
      <alignment vertical="center"/>
    </xf>
    <xf numFmtId="0" fontId="3" fillId="0" borderId="2" xfId="4" applyFont="1" applyBorder="1" applyAlignment="1">
      <alignment vertical="center"/>
    </xf>
    <xf numFmtId="0" fontId="3" fillId="0" borderId="2" xfId="4" applyFont="1" applyBorder="1" applyAlignment="1">
      <alignment horizontal="center" vertical="center"/>
    </xf>
    <xf numFmtId="166" fontId="3" fillId="0" borderId="2" xfId="4" applyNumberFormat="1" applyFont="1" applyBorder="1" applyAlignment="1">
      <alignment horizontal="center" vertical="center"/>
    </xf>
    <xf numFmtId="0" fontId="3" fillId="0" borderId="3" xfId="4" applyFont="1" applyBorder="1" applyAlignment="1">
      <alignment vertical="center"/>
    </xf>
    <xf numFmtId="0" fontId="5" fillId="0" borderId="4" xfId="4" applyFont="1" applyBorder="1" applyAlignment="1">
      <alignment vertical="center"/>
    </xf>
    <xf numFmtId="0" fontId="6" fillId="0" borderId="0" xfId="4" applyFont="1" applyBorder="1" applyAlignment="1">
      <alignment vertical="center"/>
    </xf>
    <xf numFmtId="0" fontId="5" fillId="0" borderId="0" xfId="4" applyFont="1" applyBorder="1" applyAlignment="1">
      <alignment vertical="center"/>
    </xf>
    <xf numFmtId="166" fontId="3" fillId="0" borderId="0" xfId="4" applyNumberFormat="1" applyFont="1" applyBorder="1" applyAlignment="1">
      <alignment horizontal="centerContinuous" vertical="center"/>
    </xf>
    <xf numFmtId="0" fontId="3" fillId="0" borderId="5" xfId="4" applyFont="1" applyBorder="1" applyAlignment="1">
      <alignment vertical="center"/>
    </xf>
    <xf numFmtId="0" fontId="5" fillId="0" borderId="6" xfId="4" applyFont="1" applyBorder="1" applyAlignment="1">
      <alignment horizontal="centerContinuous" vertical="center"/>
    </xf>
    <xf numFmtId="0" fontId="5" fillId="0" borderId="7" xfId="4" applyFont="1" applyBorder="1" applyAlignment="1">
      <alignment horizontal="centerContinuous" vertical="center"/>
    </xf>
    <xf numFmtId="0" fontId="3" fillId="0" borderId="7" xfId="4" applyFont="1" applyBorder="1" applyAlignment="1">
      <alignment horizontal="centerContinuous" vertical="center"/>
    </xf>
    <xf numFmtId="166" fontId="3" fillId="0" borderId="7" xfId="4" applyNumberFormat="1" applyFont="1" applyBorder="1" applyAlignment="1">
      <alignment horizontal="centerContinuous" vertical="center"/>
    </xf>
    <xf numFmtId="0" fontId="3" fillId="0" borderId="4" xfId="4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0" xfId="4" applyFont="1" applyBorder="1" applyAlignment="1">
      <alignment horizontal="center" vertical="center"/>
    </xf>
    <xf numFmtId="0" fontId="3" fillId="0" borderId="8" xfId="4" applyFont="1" applyBorder="1" applyAlignment="1">
      <alignment vertical="center"/>
    </xf>
    <xf numFmtId="0" fontId="5" fillId="0" borderId="0" xfId="4" applyFont="1" applyAlignment="1">
      <alignment vertical="center"/>
    </xf>
    <xf numFmtId="0" fontId="5" fillId="0" borderId="0" xfId="4" applyFont="1" applyBorder="1" applyAlignment="1">
      <alignment horizontal="center" vertical="center"/>
    </xf>
    <xf numFmtId="0" fontId="3" fillId="2" borderId="9" xfId="4" applyFont="1" applyFill="1" applyBorder="1" applyAlignment="1" applyProtection="1">
      <alignment vertical="center"/>
      <protection locked="0"/>
    </xf>
    <xf numFmtId="0" fontId="7" fillId="0" borderId="0" xfId="4" applyFont="1" applyAlignment="1">
      <alignment vertical="center"/>
    </xf>
    <xf numFmtId="0" fontId="5" fillId="0" borderId="0" xfId="4" applyFont="1" applyBorder="1" applyAlignment="1">
      <alignment horizontal="right" vertical="center"/>
    </xf>
    <xf numFmtId="1" fontId="5" fillId="0" borderId="0" xfId="4" applyNumberFormat="1" applyFont="1" applyBorder="1" applyAlignment="1">
      <alignment horizontal="left" vertical="center"/>
    </xf>
    <xf numFmtId="0" fontId="3" fillId="0" borderId="0" xfId="4" applyFont="1" applyBorder="1" applyAlignment="1" applyProtection="1">
      <alignment vertical="center"/>
    </xf>
    <xf numFmtId="0" fontId="5" fillId="0" borderId="5" xfId="4" applyFont="1" applyBorder="1" applyAlignment="1">
      <alignment vertical="center"/>
    </xf>
    <xf numFmtId="0" fontId="8" fillId="0" borderId="0" xfId="4" applyFont="1" applyBorder="1" applyAlignment="1">
      <alignment horizontal="left" vertical="center"/>
    </xf>
    <xf numFmtId="0" fontId="9" fillId="0" borderId="9" xfId="4" applyFont="1" applyBorder="1" applyAlignment="1">
      <alignment horizontal="left" vertical="center"/>
    </xf>
    <xf numFmtId="9" fontId="10" fillId="0" borderId="9" xfId="4" applyNumberFormat="1" applyFont="1" applyBorder="1" applyAlignment="1">
      <alignment vertical="center"/>
    </xf>
    <xf numFmtId="1" fontId="5" fillId="0" borderId="0" xfId="4" applyNumberFormat="1" applyFont="1" applyBorder="1" applyAlignment="1" applyProtection="1">
      <alignment horizontal="left" vertical="center"/>
    </xf>
    <xf numFmtId="0" fontId="1" fillId="0" borderId="0" xfId="0" applyFont="1" applyAlignment="1">
      <alignment vertical="center"/>
    </xf>
    <xf numFmtId="0" fontId="5" fillId="0" borderId="0" xfId="4" applyFont="1" applyBorder="1" applyAlignment="1" applyProtection="1">
      <alignment vertical="center"/>
    </xf>
    <xf numFmtId="0" fontId="9" fillId="0" borderId="11" xfId="4" applyFont="1" applyBorder="1" applyAlignment="1">
      <alignment horizontal="left" vertical="center"/>
    </xf>
    <xf numFmtId="14" fontId="3" fillId="2" borderId="9" xfId="4" applyNumberFormat="1" applyFont="1" applyFill="1" applyBorder="1" applyAlignment="1" applyProtection="1">
      <alignment horizontal="left" vertical="center"/>
      <protection locked="0"/>
    </xf>
    <xf numFmtId="164" fontId="3" fillId="2" borderId="9" xfId="2" applyFont="1" applyFill="1" applyBorder="1" applyAlignment="1" applyProtection="1">
      <alignment horizontal="right" vertical="center"/>
      <protection locked="0"/>
    </xf>
    <xf numFmtId="0" fontId="5" fillId="0" borderId="4" xfId="4" applyFont="1" applyBorder="1" applyAlignment="1">
      <alignment horizontal="right" vertical="center"/>
    </xf>
    <xf numFmtId="10" fontId="3" fillId="3" borderId="9" xfId="4" applyNumberFormat="1" applyFont="1" applyFill="1" applyBorder="1" applyAlignment="1">
      <alignment horizontal="center" vertical="center"/>
    </xf>
    <xf numFmtId="164" fontId="3" fillId="0" borderId="0" xfId="4" applyNumberFormat="1" applyFont="1" applyBorder="1" applyAlignment="1">
      <alignment horizontal="right"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167" fontId="3" fillId="4" borderId="9" xfId="4" applyNumberFormat="1" applyFont="1" applyFill="1" applyBorder="1" applyAlignment="1" applyProtection="1">
      <alignment horizontal="left" vertical="center"/>
    </xf>
    <xf numFmtId="0" fontId="9" fillId="0" borderId="9" xfId="4" applyFont="1" applyBorder="1" applyAlignment="1">
      <alignment vertical="center"/>
    </xf>
    <xf numFmtId="0" fontId="9" fillId="0" borderId="11" xfId="4" applyFont="1" applyBorder="1" applyAlignment="1">
      <alignment vertical="center"/>
    </xf>
    <xf numFmtId="167" fontId="3" fillId="2" borderId="9" xfId="4" applyNumberFormat="1" applyFont="1" applyFill="1" applyBorder="1" applyAlignment="1" applyProtection="1">
      <alignment horizontal="left" vertical="center"/>
      <protection locked="0"/>
    </xf>
    <xf numFmtId="0" fontId="7" fillId="0" borderId="0" xfId="4" applyFont="1" applyBorder="1" applyAlignment="1">
      <alignment vertical="center"/>
    </xf>
    <xf numFmtId="15" fontId="5" fillId="0" borderId="0" xfId="4" applyNumberFormat="1" applyFont="1" applyBorder="1" applyAlignment="1">
      <alignment horizontal="left" vertical="center"/>
    </xf>
    <xf numFmtId="164" fontId="5" fillId="0" borderId="12" xfId="4" applyNumberFormat="1" applyFont="1" applyBorder="1" applyAlignment="1">
      <alignment horizontal="right" vertical="center"/>
    </xf>
    <xf numFmtId="15" fontId="5" fillId="0" borderId="0" xfId="4" applyNumberFormat="1" applyFont="1" applyBorder="1" applyAlignment="1" applyProtection="1">
      <alignment horizontal="left" vertical="center"/>
    </xf>
    <xf numFmtId="0" fontId="5" fillId="0" borderId="0" xfId="4" applyFont="1" applyBorder="1" applyAlignment="1">
      <alignment horizontal="left" vertical="center"/>
    </xf>
    <xf numFmtId="166" fontId="5" fillId="0" borderId="0" xfId="4" applyNumberFormat="1" applyFont="1" applyBorder="1" applyAlignment="1">
      <alignment vertical="center"/>
    </xf>
    <xf numFmtId="0" fontId="5" fillId="0" borderId="0" xfId="4" applyFont="1" applyBorder="1" applyAlignment="1" applyProtection="1">
      <alignment horizontal="left" vertical="center"/>
    </xf>
    <xf numFmtId="0" fontId="4" fillId="0" borderId="0" xfId="4" applyFont="1" applyAlignment="1">
      <alignment horizontal="center" vertical="center"/>
    </xf>
    <xf numFmtId="164" fontId="3" fillId="3" borderId="9" xfId="2" applyFont="1" applyFill="1" applyBorder="1" applyAlignment="1">
      <alignment horizontal="center" vertical="center"/>
    </xf>
    <xf numFmtId="0" fontId="10" fillId="0" borderId="9" xfId="4" applyFont="1" applyBorder="1" applyAlignment="1">
      <alignment vertical="center"/>
    </xf>
    <xf numFmtId="168" fontId="3" fillId="2" borderId="9" xfId="1" applyNumberFormat="1" applyFont="1" applyFill="1" applyBorder="1" applyAlignment="1" applyProtection="1">
      <alignment horizontal="right" vertical="center"/>
      <protection locked="0"/>
    </xf>
    <xf numFmtId="168" fontId="5" fillId="0" borderId="0" xfId="4" applyNumberFormat="1" applyFont="1" applyBorder="1" applyAlignment="1" applyProtection="1">
      <alignment horizontal="left" vertical="center"/>
    </xf>
    <xf numFmtId="0" fontId="3" fillId="2" borderId="9" xfId="4" applyFont="1" applyFill="1" applyBorder="1" applyAlignment="1" applyProtection="1">
      <alignment horizontal="left" vertical="center"/>
      <protection locked="0"/>
    </xf>
    <xf numFmtId="9" fontId="3" fillId="0" borderId="0" xfId="4" applyNumberFormat="1" applyFont="1" applyFill="1" applyBorder="1" applyAlignment="1" applyProtection="1">
      <alignment horizontal="right" vertical="center"/>
    </xf>
    <xf numFmtId="1" fontId="5" fillId="0" borderId="0" xfId="4" applyNumberFormat="1" applyFont="1" applyFill="1" applyBorder="1" applyAlignment="1" applyProtection="1">
      <alignment horizontal="left" vertical="center"/>
    </xf>
    <xf numFmtId="165" fontId="3" fillId="0" borderId="0" xfId="1" applyFont="1" applyBorder="1" applyAlignment="1">
      <alignment horizontal="right" vertical="center"/>
    </xf>
    <xf numFmtId="0" fontId="1" fillId="0" borderId="9" xfId="0" applyFont="1" applyBorder="1" applyAlignment="1">
      <alignment vertical="center"/>
    </xf>
    <xf numFmtId="0" fontId="4" fillId="0" borderId="0" xfId="4" applyFont="1" applyBorder="1" applyAlignment="1">
      <alignment vertical="center"/>
    </xf>
    <xf numFmtId="0" fontId="10" fillId="0" borderId="0" xfId="4" applyFont="1" applyAlignment="1">
      <alignment vertical="center"/>
    </xf>
    <xf numFmtId="0" fontId="4" fillId="0" borderId="0" xfId="4" applyFont="1" applyBorder="1" applyAlignment="1">
      <alignment horizontal="center" vertical="center"/>
    </xf>
    <xf numFmtId="166" fontId="4" fillId="0" borderId="0" xfId="4" applyNumberFormat="1" applyFont="1" applyBorder="1" applyAlignment="1">
      <alignment horizontal="center" vertical="center"/>
    </xf>
    <xf numFmtId="0" fontId="4" fillId="0" borderId="0" xfId="4" applyFont="1" applyBorder="1" applyAlignment="1" applyProtection="1">
      <alignment vertical="center"/>
    </xf>
    <xf numFmtId="165" fontId="3" fillId="0" borderId="0" xfId="1" applyNumberFormat="1" applyFont="1" applyBorder="1" applyAlignment="1">
      <alignment horizontal="right" vertical="center"/>
    </xf>
    <xf numFmtId="0" fontId="11" fillId="0" borderId="0" xfId="4" applyFont="1" applyAlignment="1">
      <alignment vertical="center"/>
    </xf>
    <xf numFmtId="0" fontId="3" fillId="0" borderId="6" xfId="4" applyFont="1" applyBorder="1" applyAlignment="1">
      <alignment vertical="center"/>
    </xf>
    <xf numFmtId="0" fontId="3" fillId="0" borderId="7" xfId="4" applyFont="1" applyBorder="1" applyAlignment="1">
      <alignment vertical="center"/>
    </xf>
    <xf numFmtId="0" fontId="4" fillId="0" borderId="7" xfId="4" applyFont="1" applyBorder="1" applyAlignment="1">
      <alignment vertical="center"/>
    </xf>
    <xf numFmtId="166" fontId="4" fillId="0" borderId="7" xfId="4" applyNumberFormat="1" applyFont="1" applyBorder="1" applyAlignment="1">
      <alignment horizontal="center" vertical="center"/>
    </xf>
    <xf numFmtId="0" fontId="4" fillId="0" borderId="7" xfId="4" applyFont="1" applyBorder="1" applyAlignment="1" applyProtection="1">
      <alignment vertical="center"/>
    </xf>
    <xf numFmtId="0" fontId="3" fillId="0" borderId="13" xfId="4" applyFont="1" applyBorder="1" applyAlignment="1">
      <alignment vertical="center"/>
    </xf>
    <xf numFmtId="0" fontId="0" fillId="0" borderId="9" xfId="0" quotePrefix="1" applyBorder="1" applyAlignment="1">
      <alignment vertical="center"/>
    </xf>
    <xf numFmtId="164" fontId="7" fillId="0" borderId="0" xfId="4" applyNumberFormat="1" applyFont="1" applyAlignment="1">
      <alignment vertical="center"/>
    </xf>
    <xf numFmtId="170" fontId="7" fillId="0" borderId="0" xfId="3" applyNumberFormat="1" applyFont="1" applyAlignment="1">
      <alignment vertical="center"/>
    </xf>
    <xf numFmtId="164" fontId="4" fillId="0" borderId="0" xfId="4" applyNumberFormat="1" applyFont="1" applyAlignment="1">
      <alignment vertical="center"/>
    </xf>
    <xf numFmtId="170" fontId="4" fillId="0" borderId="0" xfId="3" applyNumberFormat="1" applyFont="1" applyAlignment="1">
      <alignment vertical="center"/>
    </xf>
    <xf numFmtId="170" fontId="3" fillId="2" borderId="9" xfId="4" applyNumberFormat="1" applyFont="1" applyFill="1" applyBorder="1" applyAlignment="1" applyProtection="1">
      <alignment horizontal="right" vertical="center"/>
      <protection locked="0"/>
    </xf>
    <xf numFmtId="170" fontId="5" fillId="0" borderId="0" xfId="4" applyNumberFormat="1" applyFont="1" applyBorder="1" applyAlignment="1" applyProtection="1">
      <alignment horizontal="left" vertical="center"/>
    </xf>
    <xf numFmtId="0" fontId="3" fillId="0" borderId="14" xfId="4" applyFont="1" applyBorder="1" applyAlignment="1">
      <alignment vertical="center"/>
    </xf>
    <xf numFmtId="0" fontId="3" fillId="0" borderId="15" xfId="4" applyFont="1" applyBorder="1" applyAlignment="1">
      <alignment vertical="center"/>
    </xf>
    <xf numFmtId="0" fontId="7" fillId="0" borderId="15" xfId="4" applyFont="1" applyBorder="1" applyAlignment="1">
      <alignment vertical="center"/>
    </xf>
    <xf numFmtId="0" fontId="5" fillId="0" borderId="15" xfId="4" applyFont="1" applyBorder="1" applyAlignment="1">
      <alignment horizontal="right" vertical="center"/>
    </xf>
    <xf numFmtId="15" fontId="5" fillId="0" borderId="15" xfId="4" applyNumberFormat="1" applyFont="1" applyBorder="1" applyAlignment="1">
      <alignment horizontal="left" vertical="center"/>
    </xf>
    <xf numFmtId="164" fontId="5" fillId="0" borderId="15" xfId="4" applyNumberFormat="1" applyFont="1" applyBorder="1" applyAlignment="1">
      <alignment horizontal="right" vertical="center"/>
    </xf>
    <xf numFmtId="0" fontId="3" fillId="0" borderId="16" xfId="4" applyFont="1" applyBorder="1" applyAlignment="1">
      <alignment vertical="center"/>
    </xf>
    <xf numFmtId="0" fontId="9" fillId="0" borderId="9" xfId="4" applyFont="1" applyBorder="1" applyAlignment="1">
      <alignment horizontal="right" vertical="center"/>
    </xf>
    <xf numFmtId="0" fontId="8" fillId="0" borderId="9" xfId="4" applyFont="1" applyBorder="1" applyAlignment="1">
      <alignment horizontal="right" vertical="center"/>
    </xf>
    <xf numFmtId="9" fontId="9" fillId="0" borderId="9" xfId="4" applyNumberFormat="1" applyFont="1" applyBorder="1" applyAlignment="1">
      <alignment horizontal="right" vertical="center"/>
    </xf>
    <xf numFmtId="0" fontId="8" fillId="3" borderId="9" xfId="4" applyFont="1" applyFill="1" applyBorder="1" applyAlignment="1">
      <alignment horizontal="center" vertical="center"/>
    </xf>
    <xf numFmtId="167" fontId="9" fillId="0" borderId="9" xfId="4" applyNumberFormat="1" applyFont="1" applyBorder="1" applyAlignment="1">
      <alignment vertical="center"/>
    </xf>
    <xf numFmtId="0" fontId="9" fillId="0" borderId="0" xfId="4" applyFont="1" applyBorder="1" applyAlignment="1">
      <alignment horizontal="left" vertical="center"/>
    </xf>
    <xf numFmtId="167" fontId="9" fillId="0" borderId="0" xfId="4" applyNumberFormat="1" applyFont="1" applyBorder="1" applyAlignment="1">
      <alignment vertical="center"/>
    </xf>
    <xf numFmtId="0" fontId="9" fillId="3" borderId="9" xfId="4" applyFont="1" applyFill="1" applyBorder="1" applyAlignment="1">
      <alignment horizontal="center" vertical="center"/>
    </xf>
    <xf numFmtId="170" fontId="9" fillId="0" borderId="9" xfId="3" applyNumberFormat="1" applyFont="1" applyBorder="1" applyAlignment="1">
      <alignment horizontal="right" vertical="center"/>
    </xf>
    <xf numFmtId="164" fontId="9" fillId="0" borderId="9" xfId="2" applyFont="1" applyBorder="1" applyAlignment="1">
      <alignment horizontal="right" vertical="center"/>
    </xf>
    <xf numFmtId="0" fontId="9" fillId="0" borderId="0" xfId="4" applyFont="1" applyAlignment="1">
      <alignment vertical="center"/>
    </xf>
    <xf numFmtId="0" fontId="8" fillId="0" borderId="0" xfId="4" applyFont="1" applyAlignment="1">
      <alignment vertical="center"/>
    </xf>
    <xf numFmtId="0" fontId="8" fillId="0" borderId="0" xfId="4" applyFont="1" applyBorder="1" applyAlignment="1">
      <alignment horizontal="right" vertical="center"/>
    </xf>
    <xf numFmtId="170" fontId="9" fillId="0" borderId="9" xfId="3" applyNumberFormat="1" applyFont="1" applyBorder="1" applyAlignment="1">
      <alignment horizontal="left" vertical="center"/>
    </xf>
    <xf numFmtId="0" fontId="9" fillId="0" borderId="0" xfId="4" applyFont="1" applyBorder="1" applyAlignment="1">
      <alignment horizontal="center" vertical="center"/>
    </xf>
    <xf numFmtId="170" fontId="9" fillId="0" borderId="0" xfId="3" applyNumberFormat="1" applyFont="1" applyBorder="1" applyAlignment="1">
      <alignment horizontal="right" vertical="center"/>
    </xf>
    <xf numFmtId="0" fontId="5" fillId="0" borderId="0" xfId="4" applyFont="1" applyBorder="1" applyAlignment="1">
      <alignment horizontal="right" vertical="center"/>
    </xf>
    <xf numFmtId="165" fontId="3" fillId="2" borderId="9" xfId="1" applyNumberFormat="1" applyFont="1" applyFill="1" applyBorder="1" applyAlignment="1" applyProtection="1">
      <alignment horizontal="center" vertical="center"/>
      <protection locked="0"/>
    </xf>
    <xf numFmtId="1" fontId="5" fillId="0" borderId="0" xfId="4" applyNumberFormat="1" applyFont="1" applyBorder="1" applyAlignment="1" applyProtection="1">
      <alignment horizontal="center" vertical="center"/>
    </xf>
    <xf numFmtId="0" fontId="22" fillId="0" borderId="0" xfId="4" applyFont="1" applyBorder="1" applyAlignment="1" applyProtection="1">
      <alignment vertical="center"/>
    </xf>
    <xf numFmtId="169" fontId="5" fillId="0" borderId="0" xfId="3" applyNumberFormat="1" applyFont="1" applyBorder="1" applyAlignment="1" applyProtection="1">
      <alignment horizontal="left" vertical="center"/>
    </xf>
    <xf numFmtId="0" fontId="5" fillId="0" borderId="0" xfId="4" applyFont="1" applyBorder="1" applyAlignment="1" applyProtection="1">
      <alignment horizontal="center" vertical="center"/>
    </xf>
    <xf numFmtId="0" fontId="7" fillId="0" borderId="0" xfId="4" applyFont="1" applyAlignment="1" applyProtection="1">
      <alignment vertical="center"/>
    </xf>
    <xf numFmtId="164" fontId="3" fillId="0" borderId="0" xfId="2" applyFont="1" applyBorder="1" applyAlignment="1" applyProtection="1">
      <alignment horizontal="right" vertical="center"/>
    </xf>
    <xf numFmtId="0" fontId="7" fillId="0" borderId="0" xfId="4" applyFont="1" applyBorder="1" applyAlignment="1" applyProtection="1">
      <alignment vertical="center"/>
    </xf>
    <xf numFmtId="0" fontId="5" fillId="0" borderId="0" xfId="4" applyFont="1" applyBorder="1" applyAlignment="1" applyProtection="1">
      <alignment horizontal="right" vertical="center"/>
    </xf>
    <xf numFmtId="9" fontId="3" fillId="0" borderId="9" xfId="3" applyFont="1" applyFill="1" applyBorder="1" applyAlignment="1" applyProtection="1">
      <alignment horizontal="left" vertical="center"/>
    </xf>
    <xf numFmtId="164" fontId="5" fillId="0" borderId="12" xfId="2" applyFont="1" applyBorder="1" applyAlignment="1" applyProtection="1">
      <alignment horizontal="right" vertical="center"/>
    </xf>
    <xf numFmtId="0" fontId="3" fillId="0" borderId="0" xfId="4" applyFont="1" applyBorder="1" applyAlignment="1" applyProtection="1">
      <alignment horizontal="right" vertical="center"/>
    </xf>
    <xf numFmtId="170" fontId="3" fillId="0" borderId="9" xfId="3" applyNumberFormat="1" applyFont="1" applyBorder="1" applyAlignment="1" applyProtection="1">
      <alignment horizontal="left" vertical="center"/>
    </xf>
    <xf numFmtId="164" fontId="5" fillId="0" borderId="12" xfId="4" applyNumberFormat="1" applyFont="1" applyBorder="1" applyAlignment="1" applyProtection="1">
      <alignment horizontal="right" vertical="center"/>
    </xf>
    <xf numFmtId="164" fontId="5" fillId="0" borderId="0" xfId="4" applyNumberFormat="1" applyFont="1" applyBorder="1" applyAlignment="1" applyProtection="1">
      <alignment horizontal="right" vertical="center"/>
    </xf>
    <xf numFmtId="174" fontId="3" fillId="2" borderId="9" xfId="2" applyNumberFormat="1" applyFont="1" applyFill="1" applyBorder="1" applyAlignment="1" applyProtection="1">
      <alignment horizontal="right" vertical="center"/>
      <protection locked="0"/>
    </xf>
    <xf numFmtId="170" fontId="3" fillId="0" borderId="9" xfId="3" applyNumberFormat="1" applyFont="1" applyBorder="1" applyAlignment="1" applyProtection="1">
      <alignment horizontal="center" vertical="center"/>
    </xf>
    <xf numFmtId="3" fontId="3" fillId="2" borderId="10" xfId="1" applyNumberFormat="1" applyFont="1" applyFill="1" applyBorder="1" applyAlignment="1" applyProtection="1">
      <alignment horizontal="center" vertical="center"/>
      <protection locked="0"/>
    </xf>
    <xf numFmtId="15" fontId="3" fillId="0" borderId="0" xfId="4" applyNumberFormat="1" applyFont="1" applyBorder="1" applyAlignment="1" applyProtection="1">
      <alignment horizontal="left" vertical="center"/>
    </xf>
    <xf numFmtId="174" fontId="3" fillId="0" borderId="0" xfId="4" applyNumberFormat="1" applyFont="1" applyBorder="1" applyAlignment="1" applyProtection="1">
      <alignment horizontal="right" vertical="center"/>
    </xf>
    <xf numFmtId="170" fontId="3" fillId="0" borderId="0" xfId="3" applyNumberFormat="1" applyFont="1" applyBorder="1" applyAlignment="1" applyProtection="1">
      <alignment horizontal="right" vertical="center"/>
    </xf>
    <xf numFmtId="164" fontId="9" fillId="0" borderId="0" xfId="2" applyFont="1" applyBorder="1" applyAlignment="1">
      <alignment horizontal="right" vertical="center"/>
    </xf>
    <xf numFmtId="0" fontId="5" fillId="0" borderId="0" xfId="4" applyFont="1" applyBorder="1" applyAlignment="1">
      <alignment horizontal="right" vertical="center"/>
    </xf>
    <xf numFmtId="0" fontId="2" fillId="0" borderId="0" xfId="4" applyFont="1" applyAlignment="1">
      <alignment vertical="center"/>
    </xf>
    <xf numFmtId="0" fontId="3" fillId="0" borderId="9" xfId="4" applyFont="1" applyFill="1" applyBorder="1" applyAlignment="1" applyProtection="1">
      <alignment horizontal="left" vertical="center"/>
    </xf>
    <xf numFmtId="0" fontId="5" fillId="0" borderId="0" xfId="4" applyFont="1" applyBorder="1" applyAlignment="1">
      <alignment horizontal="right" vertical="center"/>
    </xf>
    <xf numFmtId="10" fontId="10" fillId="0" borderId="9" xfId="4" applyNumberFormat="1" applyFont="1" applyBorder="1" applyAlignment="1">
      <alignment vertical="center"/>
    </xf>
    <xf numFmtId="170" fontId="5" fillId="0" borderId="0" xfId="4" applyNumberFormat="1" applyFont="1" applyFill="1" applyBorder="1" applyAlignment="1" applyProtection="1">
      <alignment horizontal="left" vertical="center"/>
    </xf>
    <xf numFmtId="0" fontId="3" fillId="2" borderId="9" xfId="4" applyFont="1" applyFill="1" applyBorder="1" applyAlignment="1" applyProtection="1">
      <alignment horizontal="center" vertical="center"/>
      <protection locked="0"/>
    </xf>
    <xf numFmtId="175" fontId="5" fillId="0" borderId="0" xfId="4" applyNumberFormat="1" applyFont="1" applyBorder="1" applyAlignment="1" applyProtection="1">
      <alignment horizontal="right" vertical="center"/>
    </xf>
    <xf numFmtId="10" fontId="3" fillId="0" borderId="9" xfId="4" applyNumberFormat="1" applyFont="1" applyFill="1" applyBorder="1" applyAlignment="1" applyProtection="1">
      <alignment horizontal="right" vertical="center"/>
    </xf>
    <xf numFmtId="3" fontId="3" fillId="2" borderId="10" xfId="1" quotePrefix="1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76" fontId="23" fillId="0" borderId="0" xfId="1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 wrapText="1"/>
    </xf>
    <xf numFmtId="0" fontId="23" fillId="0" borderId="9" xfId="0" applyFont="1" applyBorder="1" applyAlignment="1">
      <alignment vertical="center"/>
    </xf>
    <xf numFmtId="0" fontId="23" fillId="0" borderId="9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176" fontId="23" fillId="0" borderId="9" xfId="1" applyNumberFormat="1" applyFont="1" applyBorder="1" applyAlignment="1">
      <alignment horizontal="center" vertical="center"/>
    </xf>
    <xf numFmtId="0" fontId="23" fillId="6" borderId="9" xfId="0" applyFont="1" applyFill="1" applyBorder="1" applyAlignment="1">
      <alignment horizontal="left" vertical="center"/>
    </xf>
    <xf numFmtId="0" fontId="23" fillId="6" borderId="9" xfId="0" applyFont="1" applyFill="1" applyBorder="1" applyAlignment="1">
      <alignment horizontal="center" vertical="center"/>
    </xf>
    <xf numFmtId="0" fontId="23" fillId="6" borderId="9" xfId="0" applyFont="1" applyFill="1" applyBorder="1" applyAlignment="1">
      <alignment vertical="center" wrapText="1"/>
    </xf>
    <xf numFmtId="176" fontId="23" fillId="0" borderId="29" xfId="1" applyNumberFormat="1" applyFont="1" applyBorder="1" applyAlignment="1">
      <alignment horizontal="center" vertical="center"/>
    </xf>
    <xf numFmtId="176" fontId="23" fillId="0" borderId="30" xfId="1" applyNumberFormat="1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9" xfId="0" applyFont="1" applyBorder="1" applyAlignment="1">
      <alignment vertical="center" wrapText="1"/>
    </xf>
    <xf numFmtId="179" fontId="23" fillId="0" borderId="9" xfId="0" applyNumberFormat="1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/>
    </xf>
    <xf numFmtId="176" fontId="23" fillId="0" borderId="29" xfId="1" applyNumberFormat="1" applyFont="1" applyFill="1" applyBorder="1" applyAlignment="1">
      <alignment horizontal="center" vertical="center"/>
    </xf>
    <xf numFmtId="176" fontId="23" fillId="0" borderId="30" xfId="1" applyNumberFormat="1" applyFont="1" applyFill="1" applyBorder="1" applyAlignment="1">
      <alignment horizontal="center" vertical="center"/>
    </xf>
    <xf numFmtId="176" fontId="23" fillId="0" borderId="9" xfId="1" applyNumberFormat="1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left" vertical="center"/>
    </xf>
    <xf numFmtId="0" fontId="23" fillId="3" borderId="9" xfId="0" applyFont="1" applyFill="1" applyBorder="1" applyAlignment="1">
      <alignment vertical="center" wrapText="1"/>
    </xf>
    <xf numFmtId="0" fontId="23" fillId="0" borderId="9" xfId="0" quotePrefix="1" applyFont="1" applyBorder="1" applyAlignment="1">
      <alignment horizontal="left" vertical="center"/>
    </xf>
    <xf numFmtId="0" fontId="25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7" borderId="9" xfId="335" applyFont="1" applyFill="1" applyBorder="1" applyAlignment="1">
      <alignment horizontal="center" vertical="center" wrapText="1"/>
    </xf>
    <xf numFmtId="0" fontId="24" fillId="7" borderId="9" xfId="0" applyFont="1" applyFill="1" applyBorder="1" applyAlignment="1">
      <alignment horizontal="center" vertical="center" wrapText="1"/>
    </xf>
    <xf numFmtId="0" fontId="24" fillId="7" borderId="9" xfId="0" applyFont="1" applyFill="1" applyBorder="1" applyAlignment="1">
      <alignment horizontal="center" vertical="center"/>
    </xf>
    <xf numFmtId="0" fontId="24" fillId="7" borderId="24" xfId="0" applyFont="1" applyFill="1" applyBorder="1" applyAlignment="1">
      <alignment horizontal="center" vertical="center" wrapText="1"/>
    </xf>
    <xf numFmtId="176" fontId="24" fillId="7" borderId="29" xfId="1" applyNumberFormat="1" applyFont="1" applyFill="1" applyBorder="1" applyAlignment="1">
      <alignment horizontal="center" vertical="center" wrapText="1"/>
    </xf>
    <xf numFmtId="176" fontId="24" fillId="7" borderId="30" xfId="1" applyNumberFormat="1" applyFont="1" applyFill="1" applyBorder="1" applyAlignment="1">
      <alignment horizontal="center" vertical="center" wrapText="1"/>
    </xf>
    <xf numFmtId="176" fontId="24" fillId="7" borderId="9" xfId="1" applyNumberFormat="1" applyFont="1" applyFill="1" applyBorder="1" applyAlignment="1">
      <alignment horizontal="center" vertical="center" wrapText="1"/>
    </xf>
    <xf numFmtId="0" fontId="24" fillId="7" borderId="30" xfId="0" applyFont="1" applyFill="1" applyBorder="1" applyAlignment="1">
      <alignment horizontal="center" vertical="center" wrapText="1"/>
    </xf>
    <xf numFmtId="0" fontId="24" fillId="7" borderId="28" xfId="0" applyFont="1" applyFill="1" applyBorder="1" applyAlignment="1">
      <alignment horizontal="center" vertical="center" wrapText="1"/>
    </xf>
    <xf numFmtId="0" fontId="24" fillId="8" borderId="9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 wrapText="1"/>
    </xf>
    <xf numFmtId="0" fontId="24" fillId="0" borderId="0" xfId="335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76" fontId="24" fillId="3" borderId="29" xfId="1" applyNumberFormat="1" applyFont="1" applyFill="1" applyBorder="1" applyAlignment="1">
      <alignment horizontal="center" vertical="center" wrapText="1"/>
    </xf>
    <xf numFmtId="176" fontId="24" fillId="3" borderId="30" xfId="1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4" fillId="6" borderId="0" xfId="0" applyFont="1" applyFill="1" applyAlignment="1">
      <alignment horizontal="left" vertical="center"/>
    </xf>
    <xf numFmtId="176" fontId="24" fillId="0" borderId="34" xfId="1" applyNumberFormat="1" applyFont="1" applyFill="1" applyBorder="1" applyAlignment="1">
      <alignment horizontal="center" vertical="center"/>
    </xf>
    <xf numFmtId="176" fontId="24" fillId="0" borderId="35" xfId="1" applyNumberFormat="1" applyFont="1" applyFill="1" applyBorder="1" applyAlignment="1">
      <alignment horizontal="center" vertical="center"/>
    </xf>
    <xf numFmtId="176" fontId="24" fillId="0" borderId="0" xfId="1" applyNumberFormat="1" applyFont="1" applyFill="1" applyAlignment="1">
      <alignment horizontal="center" vertical="center"/>
    </xf>
    <xf numFmtId="0" fontId="26" fillId="0" borderId="0" xfId="319" applyFont="1" applyAlignment="1">
      <alignment vertical="center"/>
    </xf>
    <xf numFmtId="3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horizontal="left" vertical="center" wrapText="1"/>
    </xf>
    <xf numFmtId="176" fontId="24" fillId="0" borderId="0" xfId="1" applyNumberFormat="1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center" vertical="center" wrapText="1"/>
    </xf>
    <xf numFmtId="2" fontId="24" fillId="0" borderId="9" xfId="0" applyNumberFormat="1" applyFont="1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left"/>
    </xf>
    <xf numFmtId="0" fontId="26" fillId="0" borderId="0" xfId="319" applyFont="1"/>
    <xf numFmtId="0" fontId="28" fillId="0" borderId="0" xfId="319" applyFont="1"/>
    <xf numFmtId="0" fontId="27" fillId="0" borderId="0" xfId="336" applyFont="1" applyAlignment="1">
      <alignment vertical="center"/>
    </xf>
    <xf numFmtId="0" fontId="23" fillId="0" borderId="0" xfId="336" applyFont="1" applyAlignment="1">
      <alignment vertical="center"/>
    </xf>
    <xf numFmtId="0" fontId="28" fillId="0" borderId="0" xfId="336" applyFont="1" applyAlignment="1">
      <alignment vertical="center"/>
    </xf>
    <xf numFmtId="0" fontId="30" fillId="0" borderId="0" xfId="0" applyFont="1" applyAlignment="1">
      <alignment vertical="center"/>
    </xf>
    <xf numFmtId="0" fontId="23" fillId="0" borderId="28" xfId="336" applyFont="1" applyBorder="1" applyAlignment="1">
      <alignment horizontal="left" vertical="center" wrapText="1"/>
    </xf>
    <xf numFmtId="0" fontId="23" fillId="0" borderId="20" xfId="336" applyFont="1" applyBorder="1" applyAlignment="1">
      <alignment horizontal="left" vertical="center"/>
    </xf>
    <xf numFmtId="0" fontId="27" fillId="0" borderId="36" xfId="336" applyFont="1" applyBorder="1" applyAlignment="1">
      <alignment vertical="center"/>
    </xf>
    <xf numFmtId="0" fontId="23" fillId="0" borderId="9" xfId="336" applyFont="1" applyBorder="1" applyAlignment="1">
      <alignment horizontal="left" vertical="center"/>
    </xf>
    <xf numFmtId="0" fontId="27" fillId="0" borderId="36" xfId="336" applyFont="1" applyBorder="1" applyAlignment="1">
      <alignment horizontal="center" vertical="center"/>
    </xf>
    <xf numFmtId="0" fontId="23" fillId="0" borderId="9" xfId="336" applyFont="1" applyBorder="1" applyAlignment="1">
      <alignment horizontal="left" vertical="center" wrapText="1"/>
    </xf>
    <xf numFmtId="0" fontId="23" fillId="0" borderId="9" xfId="336" applyFont="1" applyBorder="1" applyAlignment="1">
      <alignment vertical="center"/>
    </xf>
    <xf numFmtId="0" fontId="23" fillId="0" borderId="24" xfId="336" applyFont="1" applyBorder="1" applyAlignment="1">
      <alignment horizontal="left" vertical="center"/>
    </xf>
    <xf numFmtId="0" fontId="30" fillId="0" borderId="0" xfId="0" quotePrefix="1" applyFont="1" applyAlignment="1">
      <alignment vertical="center"/>
    </xf>
    <xf numFmtId="0" fontId="23" fillId="0" borderId="24" xfId="336" applyFont="1" applyBorder="1" applyAlignment="1">
      <alignment vertical="center"/>
    </xf>
    <xf numFmtId="0" fontId="31" fillId="0" borderId="24" xfId="336" applyFont="1" applyBorder="1" applyAlignment="1">
      <alignment vertical="center" wrapText="1"/>
    </xf>
    <xf numFmtId="0" fontId="24" fillId="0" borderId="28" xfId="336" applyFont="1" applyBorder="1" applyAlignment="1">
      <alignment horizontal="left" vertical="center" wrapText="1"/>
    </xf>
    <xf numFmtId="0" fontId="24" fillId="0" borderId="24" xfId="336" applyFont="1" applyBorder="1" applyAlignment="1">
      <alignment vertical="center"/>
    </xf>
    <xf numFmtId="0" fontId="27" fillId="0" borderId="24" xfId="336" applyFont="1" applyBorder="1" applyAlignment="1">
      <alignment horizontal="center" vertical="center"/>
    </xf>
    <xf numFmtId="0" fontId="32" fillId="0" borderId="28" xfId="336" applyFont="1" applyBorder="1" applyAlignment="1">
      <alignment horizontal="left" vertical="center" wrapText="1"/>
    </xf>
    <xf numFmtId="0" fontId="27" fillId="0" borderId="9" xfId="336" applyFont="1" applyBorder="1" applyAlignment="1">
      <alignment vertical="center"/>
    </xf>
    <xf numFmtId="0" fontId="27" fillId="0" borderId="28" xfId="336" applyFont="1" applyBorder="1" applyAlignment="1">
      <alignment horizontal="left" vertical="center" wrapText="1"/>
    </xf>
    <xf numFmtId="0" fontId="33" fillId="0" borderId="0" xfId="0" applyFont="1" applyAlignment="1">
      <alignment vertical="center"/>
    </xf>
    <xf numFmtId="0" fontId="34" fillId="9" borderId="37" xfId="336" applyFont="1" applyFill="1" applyBorder="1" applyAlignment="1">
      <alignment horizontal="center" vertical="center" wrapText="1"/>
    </xf>
    <xf numFmtId="0" fontId="34" fillId="9" borderId="22" xfId="336" applyFont="1" applyFill="1" applyBorder="1" applyAlignment="1">
      <alignment horizontal="center" vertical="center"/>
    </xf>
    <xf numFmtId="0" fontId="34" fillId="9" borderId="38" xfId="336" applyFont="1" applyFill="1" applyBorder="1" applyAlignment="1">
      <alignment horizontal="center" vertical="center"/>
    </xf>
    <xf numFmtId="166" fontId="24" fillId="0" borderId="0" xfId="0" applyNumberFormat="1" applyFont="1" applyAlignment="1">
      <alignment horizontal="center" vertical="center" wrapText="1"/>
    </xf>
    <xf numFmtId="0" fontId="0" fillId="0" borderId="37" xfId="0" applyBorder="1"/>
    <xf numFmtId="0" fontId="0" fillId="0" borderId="38" xfId="0" applyBorder="1"/>
    <xf numFmtId="0" fontId="27" fillId="0" borderId="0" xfId="0" applyFont="1" applyAlignment="1">
      <alignment horizontal="center" vertical="center"/>
    </xf>
    <xf numFmtId="176" fontId="27" fillId="0" borderId="0" xfId="1" applyNumberFormat="1" applyFont="1" applyAlignment="1">
      <alignment horizontal="center" vertical="center"/>
    </xf>
    <xf numFmtId="17" fontId="27" fillId="0" borderId="0" xfId="0" applyNumberFormat="1" applyFont="1" applyAlignment="1">
      <alignment horizontal="center" vertical="center"/>
    </xf>
    <xf numFmtId="0" fontId="0" fillId="0" borderId="20" xfId="0" applyBorder="1" applyAlignment="1">
      <alignment vertical="center" wrapText="1"/>
    </xf>
    <xf numFmtId="0" fontId="0" fillId="0" borderId="20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2" xfId="0" applyBorder="1"/>
    <xf numFmtId="0" fontId="27" fillId="0" borderId="0" xfId="0" applyFont="1" applyAlignment="1">
      <alignment horizontal="left" vertical="center"/>
    </xf>
    <xf numFmtId="0" fontId="32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vertical="top" wrapText="1"/>
    </xf>
    <xf numFmtId="0" fontId="27" fillId="3" borderId="0" xfId="0" applyFont="1" applyFill="1" applyAlignment="1">
      <alignment vertical="top" wrapText="1"/>
    </xf>
    <xf numFmtId="0" fontId="36" fillId="3" borderId="0" xfId="0" applyFont="1" applyFill="1" applyAlignment="1">
      <alignment vertical="top" wrapText="1"/>
    </xf>
    <xf numFmtId="0" fontId="36" fillId="3" borderId="0" xfId="0" applyFont="1" applyFill="1" applyAlignment="1">
      <alignment vertical="center"/>
    </xf>
    <xf numFmtId="0" fontId="32" fillId="3" borderId="0" xfId="0" applyFont="1" applyFill="1" applyAlignment="1">
      <alignment vertical="center"/>
    </xf>
    <xf numFmtId="0" fontId="35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vertical="center"/>
    </xf>
    <xf numFmtId="0" fontId="27" fillId="3" borderId="0" xfId="0" applyFont="1" applyFill="1" applyAlignment="1">
      <alignment vertical="center"/>
    </xf>
    <xf numFmtId="0" fontId="35" fillId="3" borderId="0" xfId="0" applyFont="1" applyFill="1" applyAlignment="1">
      <alignment horizontal="center" vertical="top" wrapText="1"/>
    </xf>
    <xf numFmtId="0" fontId="27" fillId="0" borderId="9" xfId="0" applyFont="1" applyBorder="1" applyAlignment="1">
      <alignment horizontal="left" vertical="center" wrapText="1"/>
    </xf>
    <xf numFmtId="180" fontId="27" fillId="0" borderId="9" xfId="334" applyNumberFormat="1" applyFont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7" fillId="0" borderId="9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38" fillId="3" borderId="40" xfId="0" applyFont="1" applyFill="1" applyBorder="1" applyAlignment="1">
      <alignment horizontal="center" vertical="center" wrapText="1"/>
    </xf>
    <xf numFmtId="0" fontId="38" fillId="3" borderId="34" xfId="0" applyFont="1" applyFill="1" applyBorder="1" applyAlignment="1">
      <alignment horizontal="center" vertical="center" wrapText="1"/>
    </xf>
    <xf numFmtId="0" fontId="38" fillId="3" borderId="35" xfId="0" applyFont="1" applyFill="1" applyBorder="1" applyAlignment="1">
      <alignment horizontal="center" vertical="center" wrapText="1"/>
    </xf>
    <xf numFmtId="0" fontId="38" fillId="3" borderId="41" xfId="0" applyFont="1" applyFill="1" applyBorder="1" applyAlignment="1">
      <alignment horizontal="center" vertical="center" wrapText="1"/>
    </xf>
    <xf numFmtId="0" fontId="38" fillId="3" borderId="34" xfId="0" applyFont="1" applyFill="1" applyBorder="1" applyAlignment="1">
      <alignment horizontal="center" vertical="center"/>
    </xf>
    <xf numFmtId="0" fontId="38" fillId="3" borderId="35" xfId="0" applyFont="1" applyFill="1" applyBorder="1" applyAlignment="1">
      <alignment horizontal="center" vertical="center"/>
    </xf>
    <xf numFmtId="0" fontId="38" fillId="3" borderId="42" xfId="0" applyFont="1" applyFill="1" applyBorder="1" applyAlignment="1">
      <alignment horizontal="center" vertical="center" wrapText="1"/>
    </xf>
    <xf numFmtId="0" fontId="38" fillId="3" borderId="41" xfId="0" applyFont="1" applyFill="1" applyBorder="1" applyAlignment="1">
      <alignment horizontal="center" vertical="center"/>
    </xf>
    <xf numFmtId="0" fontId="24" fillId="10" borderId="34" xfId="0" applyFont="1" applyFill="1" applyBorder="1" applyAlignment="1">
      <alignment horizontal="center" vertical="center" wrapText="1"/>
    </xf>
    <xf numFmtId="0" fontId="24" fillId="10" borderId="41" xfId="0" applyFont="1" applyFill="1" applyBorder="1" applyAlignment="1">
      <alignment horizontal="center" vertical="center" wrapText="1"/>
    </xf>
    <xf numFmtId="0" fontId="38" fillId="10" borderId="41" xfId="0" applyFont="1" applyFill="1" applyBorder="1" applyAlignment="1">
      <alignment horizontal="left" vertical="center" wrapText="1"/>
    </xf>
    <xf numFmtId="0" fontId="38" fillId="10" borderId="35" xfId="0" applyFont="1" applyFill="1" applyBorder="1" applyAlignment="1">
      <alignment horizontal="left" vertical="center" wrapText="1"/>
    </xf>
    <xf numFmtId="0" fontId="38" fillId="3" borderId="43" xfId="0" applyFont="1" applyFill="1" applyBorder="1" applyAlignment="1">
      <alignment horizontal="center" vertical="center"/>
    </xf>
    <xf numFmtId="0" fontId="38" fillId="3" borderId="3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176" fontId="0" fillId="0" borderId="0" xfId="1" applyNumberFormat="1" applyFont="1"/>
    <xf numFmtId="180" fontId="23" fillId="0" borderId="0" xfId="322" applyNumberFormat="1" applyFont="1" applyAlignment="1">
      <alignment horizontal="center" vertical="center"/>
    </xf>
    <xf numFmtId="180" fontId="23" fillId="0" borderId="9" xfId="322" applyNumberFormat="1" applyFont="1" applyBorder="1" applyAlignment="1">
      <alignment horizontal="center" vertical="center"/>
    </xf>
    <xf numFmtId="0" fontId="23" fillId="0" borderId="9" xfId="322" applyFont="1" applyBorder="1" applyAlignment="1">
      <alignment horizontal="center" vertical="center"/>
    </xf>
    <xf numFmtId="0" fontId="23" fillId="0" borderId="9" xfId="322" applyFont="1" applyBorder="1" applyAlignment="1">
      <alignment horizontal="left" vertical="center"/>
    </xf>
    <xf numFmtId="0" fontId="23" fillId="0" borderId="9" xfId="0" applyFont="1" applyBorder="1" applyAlignment="1">
      <alignment horizontal="center"/>
    </xf>
    <xf numFmtId="176" fontId="23" fillId="0" borderId="9" xfId="1" applyNumberFormat="1" applyFont="1" applyBorder="1" applyAlignment="1">
      <alignment horizontal="center"/>
    </xf>
    <xf numFmtId="180" fontId="23" fillId="0" borderId="9" xfId="322" applyNumberFormat="1" applyFont="1" applyBorder="1" applyAlignment="1">
      <alignment horizontal="left" vertical="center" wrapText="1"/>
    </xf>
    <xf numFmtId="180" fontId="23" fillId="0" borderId="0" xfId="322" applyNumberFormat="1" applyFont="1" applyAlignment="1">
      <alignment horizontal="left" vertical="center" wrapText="1"/>
    </xf>
    <xf numFmtId="0" fontId="24" fillId="11" borderId="9" xfId="322" applyFont="1" applyFill="1" applyBorder="1" applyAlignment="1">
      <alignment horizontal="center" vertical="center"/>
    </xf>
    <xf numFmtId="176" fontId="24" fillId="11" borderId="9" xfId="1" applyNumberFormat="1" applyFont="1" applyFill="1" applyBorder="1" applyAlignment="1">
      <alignment horizontal="center" vertical="center"/>
    </xf>
    <xf numFmtId="0" fontId="24" fillId="11" borderId="9" xfId="0" applyFont="1" applyFill="1" applyBorder="1" applyAlignment="1">
      <alignment horizontal="center" vertical="center"/>
    </xf>
    <xf numFmtId="0" fontId="39" fillId="0" borderId="0" xfId="322" applyFont="1" applyAlignment="1">
      <alignment horizontal="center" vertical="center"/>
    </xf>
    <xf numFmtId="176" fontId="40" fillId="0" borderId="0" xfId="1" applyNumberFormat="1" applyFont="1" applyAlignment="1">
      <alignment horizontal="center" vertical="center"/>
    </xf>
    <xf numFmtId="0" fontId="40" fillId="0" borderId="0" xfId="322" applyFont="1" applyAlignment="1">
      <alignment horizontal="center" vertical="center"/>
    </xf>
    <xf numFmtId="180" fontId="41" fillId="0" borderId="0" xfId="322" applyNumberFormat="1" applyFont="1" applyAlignment="1">
      <alignment horizontal="center" vertical="center"/>
    </xf>
    <xf numFmtId="176" fontId="41" fillId="0" borderId="0" xfId="1" applyNumberFormat="1" applyFont="1" applyAlignment="1">
      <alignment horizontal="center" vertical="center"/>
    </xf>
    <xf numFmtId="0" fontId="41" fillId="0" borderId="0" xfId="322" applyFont="1" applyAlignment="1">
      <alignment horizontal="center" vertical="center"/>
    </xf>
    <xf numFmtId="0" fontId="23" fillId="6" borderId="9" xfId="0" applyFont="1" applyFill="1" applyBorder="1" applyAlignment="1">
      <alignment vertical="center"/>
    </xf>
    <xf numFmtId="176" fontId="23" fillId="6" borderId="9" xfId="1" applyNumberFormat="1" applyFont="1" applyFill="1" applyBorder="1" applyAlignment="1">
      <alignment horizontal="center" vertical="center"/>
    </xf>
    <xf numFmtId="0" fontId="23" fillId="6" borderId="28" xfId="0" applyFont="1" applyFill="1" applyBorder="1" applyAlignment="1">
      <alignment horizontal="center" vertical="center"/>
    </xf>
    <xf numFmtId="0" fontId="23" fillId="6" borderId="30" xfId="0" applyFont="1" applyFill="1" applyBorder="1" applyAlignment="1">
      <alignment horizontal="center" vertical="center"/>
    </xf>
    <xf numFmtId="176" fontId="23" fillId="6" borderId="29" xfId="1" applyNumberFormat="1" applyFont="1" applyFill="1" applyBorder="1" applyAlignment="1">
      <alignment horizontal="center" vertical="center"/>
    </xf>
    <xf numFmtId="176" fontId="23" fillId="6" borderId="30" xfId="1" applyNumberFormat="1" applyFont="1" applyFill="1" applyBorder="1" applyAlignment="1">
      <alignment horizontal="center" vertical="center"/>
    </xf>
    <xf numFmtId="0" fontId="23" fillId="6" borderId="24" xfId="0" applyFont="1" applyFill="1" applyBorder="1" applyAlignment="1">
      <alignment horizontal="center" vertical="center"/>
    </xf>
    <xf numFmtId="0" fontId="23" fillId="6" borderId="26" xfId="0" applyFont="1" applyFill="1" applyBorder="1" applyAlignment="1">
      <alignment horizontal="center" vertical="center"/>
    </xf>
    <xf numFmtId="176" fontId="23" fillId="6" borderId="27" xfId="1" applyNumberFormat="1" applyFont="1" applyFill="1" applyBorder="1" applyAlignment="1">
      <alignment horizontal="center" vertical="center"/>
    </xf>
    <xf numFmtId="176" fontId="23" fillId="6" borderId="25" xfId="1" applyNumberFormat="1" applyFont="1" applyFill="1" applyBorder="1" applyAlignment="1">
      <alignment horizontal="center" vertical="center"/>
    </xf>
    <xf numFmtId="176" fontId="23" fillId="6" borderId="26" xfId="1" applyNumberFormat="1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vertical="center" wrapText="1"/>
    </xf>
    <xf numFmtId="0" fontId="23" fillId="0" borderId="9" xfId="0" applyFont="1" applyFill="1" applyBorder="1" applyAlignment="1">
      <alignment horizontal="left" vertical="center"/>
    </xf>
    <xf numFmtId="0" fontId="23" fillId="0" borderId="9" xfId="0" applyFont="1" applyFill="1" applyBorder="1" applyAlignment="1">
      <alignment vertical="center"/>
    </xf>
    <xf numFmtId="0" fontId="23" fillId="0" borderId="28" xfId="0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" fillId="0" borderId="0" xfId="4" applyAlignment="1">
      <alignment vertical="center"/>
    </xf>
    <xf numFmtId="0" fontId="2" fillId="0" borderId="0" xfId="4" applyAlignment="1">
      <alignment horizontal="center" vertical="center" wrapText="1"/>
    </xf>
    <xf numFmtId="0" fontId="2" fillId="0" borderId="0" xfId="4" applyAlignment="1">
      <alignment vertical="center" wrapText="1"/>
    </xf>
    <xf numFmtId="0" fontId="42" fillId="0" borderId="0" xfId="4" applyFont="1" applyAlignment="1">
      <alignment horizontal="center" vertical="center"/>
    </xf>
    <xf numFmtId="0" fontId="43" fillId="0" borderId="0" xfId="4" applyFont="1" applyAlignment="1">
      <alignment vertical="center"/>
    </xf>
    <xf numFmtId="0" fontId="2" fillId="0" borderId="0" xfId="337" applyAlignment="1">
      <alignment vertical="center"/>
    </xf>
    <xf numFmtId="0" fontId="2" fillId="0" borderId="0" xfId="4" applyAlignment="1">
      <alignment horizontal="left" vertical="center" wrapText="1"/>
    </xf>
    <xf numFmtId="0" fontId="2" fillId="0" borderId="0" xfId="4" applyAlignment="1">
      <alignment horizontal="left" vertical="center"/>
    </xf>
    <xf numFmtId="0" fontId="44" fillId="0" borderId="0" xfId="4" applyFont="1" applyAlignment="1">
      <alignment vertical="center" wrapText="1"/>
    </xf>
    <xf numFmtId="0" fontId="2" fillId="12" borderId="0" xfId="4" applyFill="1" applyAlignment="1">
      <alignment horizontal="center" vertical="center" wrapText="1"/>
    </xf>
    <xf numFmtId="9" fontId="2" fillId="12" borderId="0" xfId="4" applyNumberFormat="1" applyFill="1" applyAlignment="1">
      <alignment horizontal="center" vertical="center" wrapText="1"/>
    </xf>
    <xf numFmtId="9" fontId="45" fillId="0" borderId="0" xfId="4" applyNumberFormat="1" applyFont="1" applyAlignment="1">
      <alignment horizontal="center" vertical="center" wrapText="1"/>
    </xf>
    <xf numFmtId="9" fontId="2" fillId="0" borderId="0" xfId="4" applyNumberFormat="1" applyAlignment="1">
      <alignment horizontal="center" vertical="center" wrapText="1"/>
    </xf>
    <xf numFmtId="0" fontId="2" fillId="12" borderId="0" xfId="4" applyFill="1" applyAlignment="1">
      <alignment vertical="center" wrapText="1"/>
    </xf>
    <xf numFmtId="0" fontId="2" fillId="0" borderId="0" xfId="4" applyAlignment="1" applyProtection="1">
      <alignment vertical="center"/>
      <protection locked="0"/>
    </xf>
    <xf numFmtId="9" fontId="43" fillId="0" borderId="0" xfId="327" applyFont="1" applyAlignment="1">
      <alignment horizontal="center" vertical="center" wrapText="1"/>
    </xf>
    <xf numFmtId="167" fontId="2" fillId="0" borderId="0" xfId="4" applyNumberFormat="1" applyAlignment="1">
      <alignment horizontal="center" vertical="center" wrapText="1"/>
    </xf>
    <xf numFmtId="0" fontId="46" fillId="0" borderId="0" xfId="4" applyFont="1" applyAlignment="1">
      <alignment horizontal="center" vertical="center" wrapText="1"/>
    </xf>
    <xf numFmtId="0" fontId="47" fillId="0" borderId="0" xfId="4" applyFont="1" applyAlignment="1">
      <alignment vertical="center" wrapText="1"/>
    </xf>
    <xf numFmtId="0" fontId="43" fillId="0" borderId="0" xfId="4" applyFont="1" applyAlignment="1" applyProtection="1">
      <alignment vertical="center"/>
      <protection locked="0"/>
    </xf>
    <xf numFmtId="0" fontId="4" fillId="0" borderId="44" xfId="4" applyFont="1" applyBorder="1" applyAlignment="1">
      <alignment horizontal="center" vertical="center" wrapText="1"/>
    </xf>
    <xf numFmtId="0" fontId="4" fillId="0" borderId="44" xfId="4" applyFont="1" applyBorder="1" applyAlignment="1">
      <alignment vertical="center" wrapText="1"/>
    </xf>
    <xf numFmtId="0" fontId="42" fillId="0" borderId="0" xfId="4" applyFont="1" applyAlignment="1" applyProtection="1">
      <alignment horizontal="center" vertical="center"/>
      <protection locked="0"/>
    </xf>
    <xf numFmtId="2" fontId="48" fillId="13" borderId="9" xfId="4" applyNumberFormat="1" applyFont="1" applyFill="1" applyBorder="1" applyAlignment="1" applyProtection="1">
      <alignment horizontal="center" vertical="center"/>
      <protection locked="0"/>
    </xf>
    <xf numFmtId="2" fontId="47" fillId="0" borderId="9" xfId="4" applyNumberFormat="1" applyFont="1" applyBorder="1" applyAlignment="1" applyProtection="1">
      <alignment horizontal="center" vertical="center"/>
      <protection locked="0"/>
    </xf>
    <xf numFmtId="2" fontId="47" fillId="0" borderId="9" xfId="4" applyNumberFormat="1" applyFont="1" applyBorder="1" applyAlignment="1">
      <alignment horizontal="center" vertical="center"/>
    </xf>
    <xf numFmtId="1" fontId="2" fillId="0" borderId="0" xfId="4" applyNumberFormat="1" applyAlignment="1" applyProtection="1">
      <alignment horizontal="center" vertical="center"/>
      <protection locked="0"/>
    </xf>
    <xf numFmtId="1" fontId="2" fillId="0" borderId="9" xfId="4" applyNumberFormat="1" applyBorder="1" applyAlignment="1" applyProtection="1">
      <alignment horizontal="center" vertical="center"/>
      <protection locked="0"/>
    </xf>
    <xf numFmtId="2" fontId="2" fillId="0" borderId="46" xfId="4" applyNumberFormat="1" applyBorder="1" applyAlignment="1" applyProtection="1">
      <alignment horizontal="center" vertical="center"/>
      <protection locked="0"/>
    </xf>
    <xf numFmtId="2" fontId="2" fillId="0" borderId="9" xfId="4" applyNumberFormat="1" applyBorder="1" applyAlignment="1" applyProtection="1">
      <alignment horizontal="center" vertical="center"/>
      <protection locked="0"/>
    </xf>
    <xf numFmtId="2" fontId="2" fillId="14" borderId="39" xfId="4" applyNumberFormat="1" applyFill="1" applyBorder="1" applyAlignment="1" applyProtection="1">
      <alignment horizontal="center" vertical="center"/>
      <protection locked="0"/>
    </xf>
    <xf numFmtId="0" fontId="18" fillId="0" borderId="9" xfId="4" applyFont="1" applyBorder="1" applyAlignment="1">
      <alignment horizontal="center" vertical="center"/>
    </xf>
    <xf numFmtId="0" fontId="2" fillId="0" borderId="47" xfId="4" applyBorder="1" applyAlignment="1" applyProtection="1">
      <alignment horizontal="center" vertical="center"/>
      <protection locked="0"/>
    </xf>
    <xf numFmtId="2" fontId="2" fillId="0" borderId="28" xfId="4" applyNumberFormat="1" applyBorder="1" applyAlignment="1" applyProtection="1">
      <alignment horizontal="center" vertical="center"/>
      <protection locked="0"/>
    </xf>
    <xf numFmtId="2" fontId="2" fillId="0" borderId="39" xfId="4" applyNumberFormat="1" applyBorder="1" applyAlignment="1" applyProtection="1">
      <alignment horizontal="center" vertical="center"/>
      <protection locked="0"/>
    </xf>
    <xf numFmtId="2" fontId="2" fillId="4" borderId="24" xfId="4" applyNumberFormat="1" applyFill="1" applyBorder="1" applyAlignment="1" applyProtection="1">
      <alignment horizontal="center" vertical="center"/>
      <protection locked="0"/>
    </xf>
    <xf numFmtId="0" fontId="2" fillId="0" borderId="9" xfId="4" applyBorder="1" applyAlignment="1" applyProtection="1">
      <alignment horizontal="center" vertical="center"/>
      <protection locked="0"/>
    </xf>
    <xf numFmtId="2" fontId="2" fillId="0" borderId="9" xfId="4" applyNumberFormat="1" applyBorder="1" applyAlignment="1" applyProtection="1">
      <alignment horizontal="center" vertical="center" wrapText="1"/>
      <protection locked="0"/>
    </xf>
    <xf numFmtId="2" fontId="2" fillId="0" borderId="24" xfId="4" applyNumberFormat="1" applyBorder="1" applyAlignment="1" applyProtection="1">
      <alignment horizontal="center" vertical="center"/>
      <protection locked="0"/>
    </xf>
    <xf numFmtId="0" fontId="2" fillId="0" borderId="28" xfId="4" applyBorder="1" applyAlignment="1" applyProtection="1">
      <alignment horizontal="center" vertical="center"/>
      <protection locked="0"/>
    </xf>
    <xf numFmtId="0" fontId="2" fillId="14" borderId="24" xfId="4" applyFill="1" applyBorder="1" applyAlignment="1" applyProtection="1">
      <alignment horizontal="center" vertical="center"/>
      <protection locked="0"/>
    </xf>
    <xf numFmtId="0" fontId="49" fillId="0" borderId="0" xfId="4" applyFont="1" applyAlignment="1">
      <alignment vertical="center"/>
    </xf>
    <xf numFmtId="2" fontId="2" fillId="14" borderId="24" xfId="4" applyNumberFormat="1" applyFill="1" applyBorder="1" applyAlignment="1" applyProtection="1">
      <alignment horizontal="center" vertical="center"/>
      <protection locked="0"/>
    </xf>
    <xf numFmtId="0" fontId="48" fillId="0" borderId="0" xfId="4" applyFont="1" applyAlignment="1" applyProtection="1">
      <alignment horizontal="center" vertical="center" wrapText="1"/>
      <protection locked="0"/>
    </xf>
    <xf numFmtId="0" fontId="48" fillId="15" borderId="9" xfId="4" applyFont="1" applyFill="1" applyBorder="1" applyAlignment="1" applyProtection="1">
      <alignment horizontal="center" vertical="center" wrapText="1"/>
      <protection locked="0"/>
    </xf>
    <xf numFmtId="0" fontId="48" fillId="15" borderId="28" xfId="4" applyFont="1" applyFill="1" applyBorder="1" applyAlignment="1" applyProtection="1">
      <alignment horizontal="center" vertical="center" wrapText="1"/>
      <protection locked="0"/>
    </xf>
    <xf numFmtId="0" fontId="48" fillId="15" borderId="24" xfId="4" applyFont="1" applyFill="1" applyBorder="1" applyAlignment="1" applyProtection="1">
      <alignment horizontal="center" vertical="center" wrapText="1"/>
      <protection locked="0"/>
    </xf>
    <xf numFmtId="0" fontId="48" fillId="15" borderId="9" xfId="4" applyFont="1" applyFill="1" applyBorder="1" applyAlignment="1">
      <alignment horizontal="center" vertical="center" wrapText="1"/>
    </xf>
    <xf numFmtId="0" fontId="42" fillId="0" borderId="0" xfId="4" applyFont="1" applyAlignment="1">
      <alignment horizontal="left" vertical="center"/>
    </xf>
    <xf numFmtId="0" fontId="50" fillId="0" borderId="0" xfId="4" applyFont="1" applyAlignment="1" applyProtection="1">
      <alignment vertical="center"/>
      <protection locked="0"/>
    </xf>
    <xf numFmtId="0" fontId="47" fillId="16" borderId="48" xfId="4" applyFont="1" applyFill="1" applyBorder="1" applyAlignment="1" applyProtection="1">
      <alignment horizontal="center" vertical="center" wrapText="1"/>
      <protection locked="0"/>
    </xf>
    <xf numFmtId="2" fontId="2" fillId="12" borderId="49" xfId="4" applyNumberFormat="1" applyFill="1" applyBorder="1" applyAlignment="1">
      <alignment horizontal="center" vertical="center" wrapText="1"/>
    </xf>
    <xf numFmtId="0" fontId="2" fillId="12" borderId="49" xfId="4" applyFill="1" applyBorder="1" applyAlignment="1">
      <alignment horizontal="center" vertical="center" wrapText="1"/>
    </xf>
    <xf numFmtId="0" fontId="2" fillId="12" borderId="50" xfId="4" applyFill="1" applyBorder="1" applyAlignment="1">
      <alignment vertical="center" wrapText="1"/>
    </xf>
    <xf numFmtId="0" fontId="2" fillId="0" borderId="51" xfId="4" applyBorder="1" applyAlignment="1">
      <alignment horizontal="center" vertical="center" wrapText="1"/>
    </xf>
    <xf numFmtId="2" fontId="2" fillId="0" borderId="52" xfId="4" applyNumberFormat="1" applyBorder="1" applyAlignment="1">
      <alignment horizontal="center" vertical="center" wrapText="1"/>
    </xf>
    <xf numFmtId="0" fontId="2" fillId="0" borderId="52" xfId="4" applyBorder="1" applyAlignment="1">
      <alignment horizontal="center" vertical="center" wrapText="1"/>
    </xf>
    <xf numFmtId="0" fontId="2" fillId="0" borderId="53" xfId="4" applyBorder="1" applyAlignment="1">
      <alignment vertical="center" wrapText="1"/>
    </xf>
    <xf numFmtId="2" fontId="2" fillId="17" borderId="51" xfId="4" applyNumberFormat="1" applyFill="1" applyBorder="1" applyAlignment="1">
      <alignment horizontal="center" vertical="center" wrapText="1"/>
    </xf>
    <xf numFmtId="2" fontId="2" fillId="17" borderId="52" xfId="4" applyNumberFormat="1" applyFill="1" applyBorder="1" applyAlignment="1">
      <alignment horizontal="center" vertical="center" wrapText="1"/>
    </xf>
    <xf numFmtId="0" fontId="51" fillId="17" borderId="52" xfId="4" applyFont="1" applyFill="1" applyBorder="1" applyAlignment="1">
      <alignment horizontal="center" vertical="center" wrapText="1"/>
    </xf>
    <xf numFmtId="0" fontId="2" fillId="17" borderId="53" xfId="4" applyFill="1" applyBorder="1" applyAlignment="1">
      <alignment vertical="center" wrapText="1"/>
    </xf>
    <xf numFmtId="0" fontId="43" fillId="0" borderId="51" xfId="4" applyFont="1" applyBorder="1" applyAlignment="1">
      <alignment horizontal="center" vertical="center" wrapText="1"/>
    </xf>
    <xf numFmtId="2" fontId="43" fillId="0" borderId="52" xfId="4" applyNumberFormat="1" applyFont="1" applyBorder="1" applyAlignment="1">
      <alignment horizontal="center" vertical="center" wrapText="1"/>
    </xf>
    <xf numFmtId="0" fontId="43" fillId="0" borderId="52" xfId="4" applyFont="1" applyBorder="1" applyAlignment="1">
      <alignment horizontal="center" vertical="center" wrapText="1"/>
    </xf>
    <xf numFmtId="0" fontId="2" fillId="18" borderId="51" xfId="4" applyFill="1" applyBorder="1" applyAlignment="1">
      <alignment horizontal="center" vertical="center" wrapText="1"/>
    </xf>
    <xf numFmtId="0" fontId="2" fillId="18" borderId="52" xfId="4" applyFill="1" applyBorder="1" applyAlignment="1">
      <alignment horizontal="center" vertical="center" wrapText="1"/>
    </xf>
    <xf numFmtId="0" fontId="52" fillId="18" borderId="53" xfId="4" applyFont="1" applyFill="1" applyBorder="1" applyAlignment="1">
      <alignment vertical="center" wrapText="1"/>
    </xf>
    <xf numFmtId="2" fontId="2" fillId="12" borderId="51" xfId="4" applyNumberFormat="1" applyFill="1" applyBorder="1" applyAlignment="1">
      <alignment horizontal="center" vertical="center" wrapText="1"/>
    </xf>
    <xf numFmtId="2" fontId="2" fillId="12" borderId="52" xfId="4" applyNumberFormat="1" applyFill="1" applyBorder="1" applyAlignment="1">
      <alignment horizontal="center" vertical="center" wrapText="1"/>
    </xf>
    <xf numFmtId="0" fontId="53" fillId="12" borderId="52" xfId="4" applyFont="1" applyFill="1" applyBorder="1" applyAlignment="1">
      <alignment horizontal="center" vertical="center" wrapText="1"/>
    </xf>
    <xf numFmtId="0" fontId="2" fillId="12" borderId="53" xfId="4" applyFill="1" applyBorder="1" applyAlignment="1">
      <alignment vertical="center" wrapText="1"/>
    </xf>
    <xf numFmtId="2" fontId="43" fillId="0" borderId="51" xfId="4" applyNumberFormat="1" applyFont="1" applyBorder="1" applyAlignment="1">
      <alignment horizontal="center" vertical="center" wrapText="1"/>
    </xf>
    <xf numFmtId="9" fontId="43" fillId="0" borderId="52" xfId="4" applyNumberFormat="1" applyFont="1" applyBorder="1" applyAlignment="1">
      <alignment horizontal="center" vertical="center" wrapText="1"/>
    </xf>
    <xf numFmtId="0" fontId="47" fillId="16" borderId="51" xfId="4" applyFont="1" applyFill="1" applyBorder="1" applyAlignment="1" applyProtection="1">
      <alignment horizontal="center" vertical="center" wrapText="1"/>
      <protection locked="0"/>
    </xf>
    <xf numFmtId="167" fontId="47" fillId="16" borderId="51" xfId="4" applyNumberFormat="1" applyFont="1" applyFill="1" applyBorder="1" applyAlignment="1" applyProtection="1">
      <alignment horizontal="center" vertical="center" wrapText="1"/>
      <protection locked="0"/>
    </xf>
    <xf numFmtId="0" fontId="2" fillId="12" borderId="52" xfId="4" applyFill="1" applyBorder="1" applyAlignment="1">
      <alignment horizontal="center" vertical="center" wrapText="1"/>
    </xf>
    <xf numFmtId="0" fontId="54" fillId="19" borderId="54" xfId="4" applyFont="1" applyFill="1" applyBorder="1" applyAlignment="1" applyProtection="1">
      <alignment horizontal="center" vertical="center" wrapText="1"/>
      <protection locked="0"/>
    </xf>
    <xf numFmtId="2" fontId="2" fillId="0" borderId="55" xfId="4" applyNumberFormat="1" applyBorder="1" applyAlignment="1">
      <alignment horizontal="center" vertical="center" wrapText="1"/>
    </xf>
    <xf numFmtId="0" fontId="2" fillId="0" borderId="55" xfId="4" applyBorder="1" applyAlignment="1">
      <alignment horizontal="center" vertical="center" wrapText="1"/>
    </xf>
    <xf numFmtId="0" fontId="2" fillId="0" borderId="56" xfId="4" applyBorder="1" applyAlignment="1">
      <alignment vertical="center" wrapText="1"/>
    </xf>
    <xf numFmtId="9" fontId="43" fillId="0" borderId="51" xfId="327" applyFont="1" applyBorder="1" applyAlignment="1">
      <alignment horizontal="center" vertical="center" wrapText="1"/>
    </xf>
    <xf numFmtId="2" fontId="43" fillId="0" borderId="52" xfId="327" applyNumberFormat="1" applyFont="1" applyBorder="1" applyAlignment="1">
      <alignment horizontal="center" vertical="center" wrapText="1"/>
    </xf>
    <xf numFmtId="9" fontId="43" fillId="0" borderId="52" xfId="327" applyFont="1" applyBorder="1" applyAlignment="1">
      <alignment horizontal="center" vertical="center" wrapText="1"/>
    </xf>
    <xf numFmtId="167" fontId="43" fillId="0" borderId="51" xfId="4" applyNumberFormat="1" applyFont="1" applyBorder="1" applyAlignment="1">
      <alignment horizontal="center" vertical="center" wrapText="1"/>
    </xf>
    <xf numFmtId="167" fontId="2" fillId="0" borderId="52" xfId="4" applyNumberFormat="1" applyBorder="1" applyAlignment="1">
      <alignment horizontal="center" vertical="center" wrapText="1"/>
    </xf>
    <xf numFmtId="0" fontId="45" fillId="0" borderId="51" xfId="4" applyFont="1" applyBorder="1" applyAlignment="1">
      <alignment horizontal="center" vertical="center" wrapText="1"/>
    </xf>
    <xf numFmtId="0" fontId="46" fillId="0" borderId="51" xfId="4" applyFont="1" applyBorder="1" applyAlignment="1">
      <alignment horizontal="center" vertical="center" wrapText="1"/>
    </xf>
    <xf numFmtId="2" fontId="46" fillId="0" borderId="52" xfId="4" applyNumberFormat="1" applyFont="1" applyBorder="1" applyAlignment="1">
      <alignment horizontal="center" vertical="center" wrapText="1"/>
    </xf>
    <xf numFmtId="0" fontId="46" fillId="0" borderId="52" xfId="4" applyFont="1" applyBorder="1" applyAlignment="1">
      <alignment horizontal="center" vertical="center" wrapText="1"/>
    </xf>
    <xf numFmtId="2" fontId="55" fillId="12" borderId="51" xfId="4" applyNumberFormat="1" applyFont="1" applyFill="1" applyBorder="1" applyAlignment="1">
      <alignment horizontal="center" vertical="center" wrapText="1"/>
    </xf>
    <xf numFmtId="2" fontId="55" fillId="12" borderId="52" xfId="4" applyNumberFormat="1" applyFont="1" applyFill="1" applyBorder="1" applyAlignment="1">
      <alignment horizontal="center" vertical="center" wrapText="1"/>
    </xf>
    <xf numFmtId="0" fontId="55" fillId="12" borderId="52" xfId="4" applyFont="1" applyFill="1" applyBorder="1" applyAlignment="1">
      <alignment horizontal="center" vertical="center" wrapText="1"/>
    </xf>
    <xf numFmtId="0" fontId="55" fillId="12" borderId="53" xfId="4" applyFont="1" applyFill="1" applyBorder="1" applyAlignment="1">
      <alignment vertical="center" wrapText="1"/>
    </xf>
    <xf numFmtId="9" fontId="47" fillId="20" borderId="51" xfId="327" applyFont="1" applyFill="1" applyBorder="1" applyAlignment="1" applyProtection="1">
      <alignment horizontal="center" vertical="center" wrapText="1"/>
      <protection locked="0"/>
    </xf>
    <xf numFmtId="9" fontId="2" fillId="0" borderId="52" xfId="327" applyFont="1" applyBorder="1" applyAlignment="1">
      <alignment horizontal="center" vertical="center" wrapText="1"/>
    </xf>
    <xf numFmtId="167" fontId="55" fillId="0" borderId="51" xfId="4" applyNumberFormat="1" applyFont="1" applyBorder="1" applyAlignment="1">
      <alignment horizontal="center" vertical="center" wrapText="1"/>
    </xf>
    <xf numFmtId="2" fontId="55" fillId="0" borderId="52" xfId="4" applyNumberFormat="1" applyFont="1" applyBorder="1" applyAlignment="1">
      <alignment horizontal="center" vertical="center" wrapText="1"/>
    </xf>
    <xf numFmtId="167" fontId="55" fillId="0" borderId="52" xfId="4" applyNumberFormat="1" applyFont="1" applyBorder="1" applyAlignment="1">
      <alignment horizontal="center" vertical="center" wrapText="1"/>
    </xf>
    <xf numFmtId="0" fontId="55" fillId="0" borderId="53" xfId="4" applyFont="1" applyBorder="1" applyAlignment="1">
      <alignment vertical="center" wrapText="1"/>
    </xf>
    <xf numFmtId="0" fontId="56" fillId="0" borderId="0" xfId="4" applyFont="1" applyAlignment="1">
      <alignment horizontal="left" vertical="center"/>
    </xf>
    <xf numFmtId="9" fontId="50" fillId="0" borderId="0" xfId="4" applyNumberFormat="1" applyFont="1" applyAlignment="1" applyProtection="1">
      <alignment vertical="center"/>
      <protection locked="0"/>
    </xf>
    <xf numFmtId="1" fontId="47" fillId="20" borderId="51" xfId="4" applyNumberFormat="1" applyFont="1" applyFill="1" applyBorder="1" applyAlignment="1" applyProtection="1">
      <alignment horizontal="center" vertical="center" wrapText="1"/>
      <protection locked="0"/>
    </xf>
    <xf numFmtId="0" fontId="57" fillId="0" borderId="52" xfId="4" applyFont="1" applyBorder="1" applyAlignment="1">
      <alignment horizontal="center" vertical="center" wrapText="1"/>
    </xf>
    <xf numFmtId="0" fontId="43" fillId="0" borderId="51" xfId="4" applyFont="1" applyBorder="1" applyAlignment="1">
      <alignment vertical="center"/>
    </xf>
    <xf numFmtId="2" fontId="43" fillId="0" borderId="52" xfId="4" applyNumberFormat="1" applyFont="1" applyBorder="1" applyAlignment="1">
      <alignment vertical="center"/>
    </xf>
    <xf numFmtId="0" fontId="43" fillId="0" borderId="52" xfId="4" applyFont="1" applyBorder="1" applyAlignment="1">
      <alignment vertical="center"/>
    </xf>
    <xf numFmtId="0" fontId="43" fillId="0" borderId="53" xfId="4" applyFont="1" applyBorder="1" applyAlignment="1">
      <alignment vertical="center"/>
    </xf>
    <xf numFmtId="2" fontId="47" fillId="16" borderId="51" xfId="4" applyNumberFormat="1" applyFont="1" applyFill="1" applyBorder="1" applyAlignment="1" applyProtection="1">
      <alignment horizontal="center" vertical="center" wrapText="1"/>
      <protection locked="0"/>
    </xf>
    <xf numFmtId="2" fontId="57" fillId="0" borderId="52" xfId="4" applyNumberFormat="1" applyFont="1" applyBorder="1" applyAlignment="1">
      <alignment horizontal="center" vertical="center" wrapText="1"/>
    </xf>
    <xf numFmtId="2" fontId="47" fillId="21" borderId="51" xfId="4" applyNumberFormat="1" applyFont="1" applyFill="1" applyBorder="1" applyAlignment="1">
      <alignment horizontal="center" vertical="center" wrapText="1"/>
    </xf>
    <xf numFmtId="2" fontId="45" fillId="0" borderId="52" xfId="4" applyNumberFormat="1" applyFont="1" applyBorder="1" applyAlignment="1">
      <alignment horizontal="center" vertical="center" wrapText="1"/>
    </xf>
    <xf numFmtId="0" fontId="45" fillId="0" borderId="52" xfId="4" applyFont="1" applyBorder="1" applyAlignment="1">
      <alignment horizontal="center" vertical="center" wrapText="1"/>
    </xf>
    <xf numFmtId="0" fontId="47" fillId="0" borderId="53" xfId="4" applyFont="1" applyBorder="1" applyAlignment="1">
      <alignment vertical="center" wrapText="1"/>
    </xf>
    <xf numFmtId="0" fontId="47" fillId="20" borderId="51" xfId="4" applyFont="1" applyFill="1" applyBorder="1" applyAlignment="1" applyProtection="1">
      <alignment horizontal="center" vertical="center" wrapText="1"/>
      <protection locked="0"/>
    </xf>
    <xf numFmtId="0" fontId="58" fillId="0" borderId="0" xfId="4" applyFont="1" applyAlignment="1" applyProtection="1">
      <alignment vertical="center"/>
      <protection locked="0"/>
    </xf>
    <xf numFmtId="0" fontId="49" fillId="0" borderId="52" xfId="4" applyFont="1" applyBorder="1" applyAlignment="1">
      <alignment horizontal="center" vertical="center" wrapText="1"/>
    </xf>
    <xf numFmtId="0" fontId="45" fillId="0" borderId="0" xfId="4" applyFont="1" applyAlignment="1" applyProtection="1">
      <alignment vertical="center"/>
      <protection locked="0"/>
    </xf>
    <xf numFmtId="0" fontId="59" fillId="0" borderId="51" xfId="4" applyFont="1" applyBorder="1" applyAlignment="1">
      <alignment horizontal="center" vertical="center" wrapText="1"/>
    </xf>
    <xf numFmtId="0" fontId="59" fillId="0" borderId="52" xfId="4" applyFont="1" applyBorder="1" applyAlignment="1">
      <alignment horizontal="center" vertical="center" wrapText="1"/>
    </xf>
    <xf numFmtId="0" fontId="60" fillId="0" borderId="53" xfId="4" applyFont="1" applyBorder="1" applyAlignment="1">
      <alignment vertical="center" wrapText="1"/>
    </xf>
    <xf numFmtId="2" fontId="47" fillId="12" borderId="51" xfId="4" applyNumberFormat="1" applyFont="1" applyFill="1" applyBorder="1" applyAlignment="1">
      <alignment horizontal="center" vertical="center" wrapText="1"/>
    </xf>
    <xf numFmtId="0" fontId="46" fillId="0" borderId="0" xfId="4" applyFont="1" applyAlignment="1" applyProtection="1">
      <alignment vertical="center"/>
      <protection locked="0"/>
    </xf>
    <xf numFmtId="0" fontId="61" fillId="0" borderId="0" xfId="4" applyFont="1" applyAlignment="1">
      <alignment vertical="center" wrapText="1"/>
    </xf>
    <xf numFmtId="167" fontId="2" fillId="0" borderId="51" xfId="4" applyNumberFormat="1" applyBorder="1" applyAlignment="1">
      <alignment horizontal="center" vertical="center" wrapText="1"/>
    </xf>
    <xf numFmtId="0" fontId="47" fillId="0" borderId="51" xfId="4" applyFont="1" applyBorder="1" applyAlignment="1" applyProtection="1">
      <alignment horizontal="center" vertical="center" wrapText="1"/>
      <protection locked="0"/>
    </xf>
    <xf numFmtId="0" fontId="56" fillId="20" borderId="51" xfId="4" applyFont="1" applyFill="1" applyBorder="1" applyAlignment="1" applyProtection="1">
      <alignment horizontal="center" vertical="center" wrapText="1"/>
      <protection locked="0"/>
    </xf>
    <xf numFmtId="2" fontId="62" fillId="12" borderId="51" xfId="4" applyNumberFormat="1" applyFont="1" applyFill="1" applyBorder="1" applyAlignment="1">
      <alignment horizontal="center" vertical="center" wrapText="1"/>
    </xf>
    <xf numFmtId="2" fontId="62" fillId="12" borderId="52" xfId="4" applyNumberFormat="1" applyFont="1" applyFill="1" applyBorder="1" applyAlignment="1">
      <alignment horizontal="center" vertical="center" wrapText="1"/>
    </xf>
    <xf numFmtId="0" fontId="62" fillId="12" borderId="52" xfId="4" applyFont="1" applyFill="1" applyBorder="1" applyAlignment="1">
      <alignment horizontal="center" vertical="center" wrapText="1"/>
    </xf>
    <xf numFmtId="0" fontId="62" fillId="12" borderId="53" xfId="4" applyFont="1" applyFill="1" applyBorder="1" applyAlignment="1">
      <alignment vertical="center" wrapText="1"/>
    </xf>
    <xf numFmtId="2" fontId="63" fillId="12" borderId="51" xfId="4" applyNumberFormat="1" applyFont="1" applyFill="1" applyBorder="1" applyAlignment="1">
      <alignment horizontal="center" vertical="center" wrapText="1"/>
    </xf>
    <xf numFmtId="2" fontId="63" fillId="12" borderId="52" xfId="4" applyNumberFormat="1" applyFont="1" applyFill="1" applyBorder="1" applyAlignment="1">
      <alignment horizontal="center" vertical="center" wrapText="1"/>
    </xf>
    <xf numFmtId="0" fontId="63" fillId="12" borderId="53" xfId="4" applyFont="1" applyFill="1" applyBorder="1" applyAlignment="1">
      <alignment vertical="center" wrapText="1"/>
    </xf>
    <xf numFmtId="0" fontId="62" fillId="0" borderId="51" xfId="4" applyFont="1" applyBorder="1" applyAlignment="1">
      <alignment horizontal="center" vertical="center" wrapText="1"/>
    </xf>
    <xf numFmtId="2" fontId="62" fillId="0" borderId="52" xfId="4" applyNumberFormat="1" applyFont="1" applyBorder="1" applyAlignment="1">
      <alignment horizontal="center" vertical="center" wrapText="1"/>
    </xf>
    <xf numFmtId="0" fontId="62" fillId="0" borderId="52" xfId="4" applyFont="1" applyBorder="1" applyAlignment="1">
      <alignment horizontal="center" vertical="center" wrapText="1"/>
    </xf>
    <xf numFmtId="0" fontId="62" fillId="0" borderId="53" xfId="4" applyFont="1" applyBorder="1" applyAlignment="1">
      <alignment vertical="center" wrapText="1"/>
    </xf>
    <xf numFmtId="0" fontId="55" fillId="0" borderId="51" xfId="4" applyFont="1" applyBorder="1" applyAlignment="1">
      <alignment horizontal="center" vertical="center" wrapText="1"/>
    </xf>
    <xf numFmtId="0" fontId="55" fillId="0" borderId="52" xfId="4" applyFont="1" applyBorder="1" applyAlignment="1">
      <alignment horizontal="center" vertical="center" wrapText="1"/>
    </xf>
    <xf numFmtId="0" fontId="64" fillId="0" borderId="51" xfId="4" applyFont="1" applyBorder="1" applyAlignment="1">
      <alignment horizontal="center" vertical="center" wrapText="1"/>
    </xf>
    <xf numFmtId="2" fontId="64" fillId="0" borderId="52" xfId="4" applyNumberFormat="1" applyFont="1" applyBorder="1" applyAlignment="1">
      <alignment horizontal="center" vertical="center" wrapText="1"/>
    </xf>
    <xf numFmtId="0" fontId="64" fillId="0" borderId="52" xfId="4" applyFont="1" applyBorder="1" applyAlignment="1">
      <alignment horizontal="center" vertical="center" wrapText="1"/>
    </xf>
    <xf numFmtId="0" fontId="64" fillId="0" borderId="53" xfId="4" applyFont="1" applyBorder="1" applyAlignment="1">
      <alignment vertical="center" wrapText="1"/>
    </xf>
    <xf numFmtId="0" fontId="65" fillId="0" borderId="0" xfId="4" applyFont="1" applyAlignment="1">
      <alignment horizontal="left" vertical="center"/>
    </xf>
    <xf numFmtId="0" fontId="42" fillId="0" borderId="0" xfId="4" applyFont="1" applyAlignment="1" applyProtection="1">
      <alignment horizontal="left" vertical="center"/>
      <protection locked="0"/>
    </xf>
    <xf numFmtId="0" fontId="42" fillId="0" borderId="0" xfId="4" applyFont="1" applyAlignment="1">
      <alignment vertical="center"/>
    </xf>
    <xf numFmtId="10" fontId="55" fillId="0" borderId="51" xfId="4" applyNumberFormat="1" applyFont="1" applyBorder="1" applyAlignment="1">
      <alignment horizontal="center" vertical="center" wrapText="1"/>
    </xf>
    <xf numFmtId="10" fontId="55" fillId="0" borderId="52" xfId="4" applyNumberFormat="1" applyFont="1" applyBorder="1" applyAlignment="1">
      <alignment horizontal="center" vertical="center" wrapText="1"/>
    </xf>
    <xf numFmtId="10" fontId="45" fillId="0" borderId="51" xfId="4" applyNumberFormat="1" applyFont="1" applyBorder="1" applyAlignment="1">
      <alignment horizontal="center" vertical="center" wrapText="1"/>
    </xf>
    <xf numFmtId="10" fontId="45" fillId="0" borderId="52" xfId="4" applyNumberFormat="1" applyFont="1" applyBorder="1" applyAlignment="1">
      <alignment horizontal="center" vertical="center" wrapText="1"/>
    </xf>
    <xf numFmtId="182" fontId="45" fillId="0" borderId="51" xfId="4" applyNumberFormat="1" applyFont="1" applyBorder="1" applyAlignment="1">
      <alignment horizontal="center" vertical="center" wrapText="1"/>
    </xf>
    <xf numFmtId="182" fontId="45" fillId="0" borderId="52" xfId="4" applyNumberFormat="1" applyFont="1" applyBorder="1" applyAlignment="1">
      <alignment horizontal="center" vertical="center" wrapText="1"/>
    </xf>
    <xf numFmtId="0" fontId="2" fillId="0" borderId="54" xfId="4" applyBorder="1" applyAlignment="1">
      <alignment horizontal="center" vertical="center" wrapText="1"/>
    </xf>
    <xf numFmtId="0" fontId="47" fillId="0" borderId="51" xfId="4" applyFont="1" applyBorder="1" applyAlignment="1">
      <alignment horizontal="center" vertical="center" wrapText="1"/>
    </xf>
    <xf numFmtId="2" fontId="2" fillId="0" borderId="57" xfId="4" applyNumberFormat="1" applyBorder="1" applyAlignment="1">
      <alignment horizontal="center" vertical="center" wrapText="1"/>
    </xf>
    <xf numFmtId="0" fontId="47" fillId="0" borderId="58" xfId="4" applyFont="1" applyBorder="1" applyAlignment="1">
      <alignment horizontal="center" vertical="center" wrapText="1"/>
    </xf>
    <xf numFmtId="0" fontId="43" fillId="22" borderId="10" xfId="4" applyFont="1" applyFill="1" applyBorder="1" applyAlignment="1" applyProtection="1">
      <alignment vertical="center" wrapText="1"/>
      <protection locked="0"/>
    </xf>
    <xf numFmtId="0" fontId="42" fillId="0" borderId="0" xfId="4" applyFont="1" applyAlignment="1" applyProtection="1">
      <alignment horizontal="left" vertical="center" wrapText="1"/>
      <protection locked="0"/>
    </xf>
    <xf numFmtId="0" fontId="50" fillId="0" borderId="4" xfId="4" applyFont="1" applyBorder="1" applyAlignment="1" applyProtection="1">
      <alignment vertical="center" wrapText="1"/>
      <protection locked="0"/>
    </xf>
    <xf numFmtId="0" fontId="66" fillId="23" borderId="58" xfId="4" applyFont="1" applyFill="1" applyBorder="1" applyAlignment="1" applyProtection="1">
      <alignment horizontal="center" vertical="center" wrapText="1"/>
      <protection locked="0"/>
    </xf>
    <xf numFmtId="2" fontId="45" fillId="0" borderId="57" xfId="4" applyNumberFormat="1" applyFont="1" applyBorder="1" applyAlignment="1">
      <alignment horizontal="center" vertical="center" wrapText="1"/>
    </xf>
    <xf numFmtId="0" fontId="47" fillId="20" borderId="58" xfId="4" applyFont="1" applyFill="1" applyBorder="1" applyAlignment="1" applyProtection="1">
      <alignment horizontal="center" vertical="center" wrapText="1"/>
      <protection locked="0"/>
    </xf>
    <xf numFmtId="0" fontId="56" fillId="3" borderId="51" xfId="4" applyFont="1" applyFill="1" applyBorder="1" applyAlignment="1">
      <alignment horizontal="center" vertical="center" wrapText="1"/>
    </xf>
    <xf numFmtId="0" fontId="56" fillId="16" borderId="51" xfId="4" applyFont="1" applyFill="1" applyBorder="1" applyAlignment="1" applyProtection="1">
      <alignment horizontal="center" vertical="center" wrapText="1"/>
      <protection locked="0"/>
    </xf>
    <xf numFmtId="182" fontId="2" fillId="12" borderId="51" xfId="4" applyNumberFormat="1" applyFill="1" applyBorder="1" applyAlignment="1">
      <alignment horizontal="center" vertical="center" wrapText="1"/>
    </xf>
    <xf numFmtId="0" fontId="67" fillId="0" borderId="0" xfId="4" applyFont="1" applyAlignment="1" applyProtection="1">
      <alignment vertical="center"/>
      <protection locked="0"/>
    </xf>
    <xf numFmtId="183" fontId="45" fillId="0" borderId="51" xfId="4" applyNumberFormat="1" applyFont="1" applyBorder="1" applyAlignment="1">
      <alignment horizontal="center" vertical="center" wrapText="1"/>
    </xf>
    <xf numFmtId="183" fontId="45" fillId="0" borderId="52" xfId="4" applyNumberFormat="1" applyFont="1" applyBorder="1" applyAlignment="1">
      <alignment horizontal="center" vertical="center" wrapText="1"/>
    </xf>
    <xf numFmtId="0" fontId="50" fillId="0" borderId="4" xfId="4" applyFont="1" applyBorder="1" applyAlignment="1" applyProtection="1">
      <alignment vertical="center"/>
      <protection locked="0"/>
    </xf>
    <xf numFmtId="0" fontId="45" fillId="0" borderId="0" xfId="4" applyFont="1" applyAlignment="1">
      <alignment vertical="center" wrapText="1"/>
    </xf>
    <xf numFmtId="2" fontId="2" fillId="0" borderId="51" xfId="4" applyNumberFormat="1" applyBorder="1" applyAlignment="1">
      <alignment horizontal="center" vertical="center" wrapText="1"/>
    </xf>
    <xf numFmtId="0" fontId="51" fillId="0" borderId="52" xfId="4" applyFont="1" applyBorder="1" applyAlignment="1">
      <alignment horizontal="center" vertical="center" wrapText="1"/>
    </xf>
    <xf numFmtId="9" fontId="55" fillId="0" borderId="51" xfId="4" applyNumberFormat="1" applyFont="1" applyBorder="1" applyAlignment="1">
      <alignment horizontal="center" vertical="center" wrapText="1"/>
    </xf>
    <xf numFmtId="9" fontId="55" fillId="0" borderId="52" xfId="4" applyNumberFormat="1" applyFont="1" applyBorder="1" applyAlignment="1">
      <alignment horizontal="center" vertical="center" wrapText="1"/>
    </xf>
    <xf numFmtId="9" fontId="43" fillId="0" borderId="51" xfId="4" applyNumberFormat="1" applyFont="1" applyBorder="1" applyAlignment="1">
      <alignment horizontal="center" vertical="center" wrapText="1"/>
    </xf>
    <xf numFmtId="0" fontId="69" fillId="0" borderId="51" xfId="4" applyFont="1" applyBorder="1" applyAlignment="1">
      <alignment horizontal="center" vertical="center" wrapText="1"/>
    </xf>
    <xf numFmtId="2" fontId="69" fillId="0" borderId="52" xfId="4" applyNumberFormat="1" applyFont="1" applyBorder="1" applyAlignment="1">
      <alignment horizontal="center" vertical="center" wrapText="1"/>
    </xf>
    <xf numFmtId="0" fontId="69" fillId="0" borderId="52" xfId="4" applyFont="1" applyBorder="1" applyAlignment="1">
      <alignment horizontal="center" vertical="center" wrapText="1"/>
    </xf>
    <xf numFmtId="0" fontId="69" fillId="0" borderId="53" xfId="4" applyFont="1" applyBorder="1" applyAlignment="1">
      <alignment vertical="center" wrapText="1"/>
    </xf>
    <xf numFmtId="166" fontId="2" fillId="0" borderId="0" xfId="4" applyNumberFormat="1" applyAlignment="1" applyProtection="1">
      <alignment horizontal="center" vertical="center"/>
      <protection locked="0"/>
    </xf>
    <xf numFmtId="0" fontId="70" fillId="0" borderId="52" xfId="4" applyFont="1" applyBorder="1" applyAlignment="1">
      <alignment horizontal="center" vertical="center" wrapText="1"/>
    </xf>
    <xf numFmtId="0" fontId="57" fillId="0" borderId="52" xfId="4" applyFont="1" applyBorder="1" applyAlignment="1">
      <alignment vertical="center"/>
    </xf>
    <xf numFmtId="182" fontId="57" fillId="0" borderId="52" xfId="4" applyNumberFormat="1" applyFont="1" applyBorder="1" applyAlignment="1">
      <alignment horizontal="center" vertical="center" wrapText="1"/>
    </xf>
    <xf numFmtId="2" fontId="47" fillId="20" borderId="51" xfId="4" applyNumberFormat="1" applyFont="1" applyFill="1" applyBorder="1" applyAlignment="1" applyProtection="1">
      <alignment horizontal="center" vertical="center" wrapText="1"/>
      <protection locked="0"/>
    </xf>
    <xf numFmtId="0" fontId="72" fillId="0" borderId="61" xfId="4" applyFont="1" applyBorder="1" applyAlignment="1" applyProtection="1">
      <alignment horizontal="center" vertical="center"/>
      <protection locked="0"/>
    </xf>
    <xf numFmtId="0" fontId="72" fillId="0" borderId="62" xfId="4" applyFont="1" applyBorder="1" applyAlignment="1" applyProtection="1">
      <alignment horizontal="center" vertical="center"/>
      <protection locked="0"/>
    </xf>
    <xf numFmtId="0" fontId="72" fillId="0" borderId="65" xfId="4" applyFont="1" applyBorder="1" applyAlignment="1" applyProtection="1">
      <alignment horizontal="left" vertical="center"/>
      <protection locked="0"/>
    </xf>
    <xf numFmtId="171" fontId="72" fillId="0" borderId="66" xfId="4" applyNumberFormat="1" applyFont="1" applyBorder="1" applyAlignment="1" applyProtection="1">
      <alignment horizontal="center" vertical="center"/>
      <protection locked="0"/>
    </xf>
    <xf numFmtId="0" fontId="72" fillId="24" borderId="67" xfId="4" applyFont="1" applyFill="1" applyBorder="1" applyAlignment="1" applyProtection="1">
      <alignment horizontal="center" vertical="center"/>
      <protection locked="0"/>
    </xf>
    <xf numFmtId="0" fontId="72" fillId="24" borderId="62" xfId="4" applyFont="1" applyFill="1" applyBorder="1" applyAlignment="1" applyProtection="1">
      <alignment horizontal="center" vertical="center"/>
      <protection locked="0"/>
    </xf>
    <xf numFmtId="0" fontId="72" fillId="0" borderId="68" xfId="4" applyFont="1" applyBorder="1" applyAlignment="1">
      <alignment horizontal="left" vertical="center"/>
    </xf>
    <xf numFmtId="0" fontId="72" fillId="0" borderId="51" xfId="4" applyFont="1" applyBorder="1" applyAlignment="1" applyProtection="1">
      <alignment horizontal="center" vertical="center"/>
      <protection locked="0"/>
    </xf>
    <xf numFmtId="0" fontId="72" fillId="0" borderId="52" xfId="4" applyFont="1" applyBorder="1" applyAlignment="1" applyProtection="1">
      <alignment horizontal="center" vertical="center"/>
      <protection locked="0"/>
    </xf>
    <xf numFmtId="0" fontId="72" fillId="0" borderId="69" xfId="4" applyFont="1" applyBorder="1" applyAlignment="1" applyProtection="1">
      <alignment horizontal="left" vertical="center"/>
      <protection locked="0"/>
    </xf>
    <xf numFmtId="171" fontId="72" fillId="0" borderId="52" xfId="4" applyNumberFormat="1" applyFont="1" applyBorder="1" applyAlignment="1" applyProtection="1">
      <alignment horizontal="center" vertical="center"/>
      <protection locked="0"/>
    </xf>
    <xf numFmtId="0" fontId="72" fillId="24" borderId="52" xfId="4" applyFont="1" applyFill="1" applyBorder="1" applyAlignment="1" applyProtection="1">
      <alignment horizontal="center" vertical="center"/>
      <protection locked="0"/>
    </xf>
    <xf numFmtId="0" fontId="72" fillId="0" borderId="53" xfId="4" applyFont="1" applyBorder="1" applyAlignment="1">
      <alignment horizontal="left" vertical="center"/>
    </xf>
    <xf numFmtId="0" fontId="73" fillId="0" borderId="51" xfId="4" applyFont="1" applyBorder="1" applyAlignment="1" applyProtection="1">
      <alignment horizontal="center" vertical="center"/>
      <protection locked="0"/>
    </xf>
    <xf numFmtId="0" fontId="73" fillId="0" borderId="52" xfId="4" applyFont="1" applyBorder="1" applyAlignment="1" applyProtection="1">
      <alignment horizontal="center" vertical="center"/>
      <protection locked="0"/>
    </xf>
    <xf numFmtId="0" fontId="73" fillId="0" borderId="69" xfId="4" applyFont="1" applyBorder="1" applyAlignment="1" applyProtection="1">
      <alignment horizontal="left" vertical="center"/>
      <protection locked="0"/>
    </xf>
    <xf numFmtId="0" fontId="50" fillId="0" borderId="0" xfId="4" applyFont="1" applyAlignment="1">
      <alignment vertical="center"/>
    </xf>
    <xf numFmtId="0" fontId="2" fillId="18" borderId="70" xfId="4" applyFill="1" applyBorder="1" applyAlignment="1">
      <alignment horizontal="center" vertical="center" wrapText="1"/>
    </xf>
    <xf numFmtId="0" fontId="2" fillId="18" borderId="71" xfId="4" applyFill="1" applyBorder="1" applyAlignment="1">
      <alignment horizontal="center" vertical="center" wrapText="1"/>
    </xf>
    <xf numFmtId="0" fontId="52" fillId="18" borderId="72" xfId="4" applyFont="1" applyFill="1" applyBorder="1" applyAlignment="1">
      <alignment vertical="center" wrapText="1"/>
    </xf>
    <xf numFmtId="0" fontId="47" fillId="0" borderId="54" xfId="4" applyFont="1" applyBorder="1" applyAlignment="1" applyProtection="1">
      <alignment horizontal="center" vertical="center" wrapText="1"/>
      <protection locked="0"/>
    </xf>
    <xf numFmtId="0" fontId="47" fillId="25" borderId="51" xfId="4" applyFont="1" applyFill="1" applyBorder="1" applyAlignment="1" applyProtection="1">
      <alignment horizontal="center" vertical="center" wrapText="1"/>
      <protection locked="0"/>
    </xf>
    <xf numFmtId="0" fontId="72" fillId="0" borderId="59" xfId="4" applyFont="1" applyBorder="1" applyAlignment="1" applyProtection="1">
      <alignment horizontal="center" vertical="center"/>
      <protection locked="0"/>
    </xf>
    <xf numFmtId="0" fontId="72" fillId="0" borderId="57" xfId="4" applyFont="1" applyBorder="1" applyAlignment="1" applyProtection="1">
      <alignment horizontal="center" vertical="center"/>
      <protection locked="0"/>
    </xf>
    <xf numFmtId="0" fontId="72" fillId="0" borderId="69" xfId="4" applyFont="1" applyBorder="1" applyAlignment="1">
      <alignment horizontal="left" vertical="center"/>
    </xf>
    <xf numFmtId="0" fontId="74" fillId="0" borderId="0" xfId="4" applyFont="1" applyAlignment="1">
      <alignment vertical="center"/>
    </xf>
    <xf numFmtId="0" fontId="75" fillId="18" borderId="72" xfId="4" applyFont="1" applyFill="1" applyBorder="1" applyAlignment="1">
      <alignment vertical="center" wrapText="1"/>
    </xf>
    <xf numFmtId="0" fontId="76" fillId="0" borderId="0" xfId="4" applyFont="1" applyAlignment="1" applyProtection="1">
      <alignment vertical="center"/>
      <protection locked="0"/>
    </xf>
    <xf numFmtId="0" fontId="47" fillId="0" borderId="0" xfId="4" applyFont="1" applyAlignment="1">
      <alignment horizontal="center" vertical="center" wrapText="1"/>
    </xf>
    <xf numFmtId="2" fontId="47" fillId="0" borderId="0" xfId="4" applyNumberFormat="1" applyFont="1" applyAlignment="1">
      <alignment horizontal="center" vertical="center" wrapText="1"/>
    </xf>
    <xf numFmtId="0" fontId="7" fillId="0" borderId="0" xfId="4" applyFont="1" applyAlignment="1">
      <alignment vertical="center" wrapText="1"/>
    </xf>
    <xf numFmtId="0" fontId="47" fillId="26" borderId="70" xfId="4" applyFont="1" applyFill="1" applyBorder="1" applyAlignment="1">
      <alignment horizontal="center" vertical="center" wrapText="1"/>
    </xf>
    <xf numFmtId="0" fontId="47" fillId="26" borderId="71" xfId="4" applyFont="1" applyFill="1" applyBorder="1" applyAlignment="1">
      <alignment horizontal="center" vertical="center" wrapText="1"/>
    </xf>
    <xf numFmtId="0" fontId="47" fillId="26" borderId="75" xfId="4" applyFont="1" applyFill="1" applyBorder="1" applyAlignment="1">
      <alignment horizontal="center" vertical="center" wrapText="1"/>
    </xf>
    <xf numFmtId="0" fontId="47" fillId="27" borderId="70" xfId="4" applyFont="1" applyFill="1" applyBorder="1" applyAlignment="1">
      <alignment horizontal="center" vertical="center" wrapText="1"/>
    </xf>
    <xf numFmtId="0" fontId="47" fillId="27" borderId="71" xfId="4" applyFont="1" applyFill="1" applyBorder="1" applyAlignment="1">
      <alignment horizontal="center" vertical="center" wrapText="1"/>
    </xf>
    <xf numFmtId="0" fontId="47" fillId="27" borderId="72" xfId="4" applyFont="1" applyFill="1" applyBorder="1" applyAlignment="1">
      <alignment horizontal="left" vertical="center" wrapText="1"/>
    </xf>
    <xf numFmtId="0" fontId="44" fillId="0" borderId="0" xfId="4" applyFont="1" applyAlignment="1">
      <alignment horizontal="center"/>
    </xf>
    <xf numFmtId="0" fontId="44" fillId="0" borderId="0" xfId="4" applyFont="1" applyAlignment="1">
      <alignment horizontal="left"/>
    </xf>
    <xf numFmtId="0" fontId="44" fillId="0" borderId="0" xfId="4" applyFont="1" applyAlignment="1">
      <alignment horizontal="center" wrapText="1"/>
    </xf>
    <xf numFmtId="2" fontId="47" fillId="0" borderId="10" xfId="4" applyNumberFormat="1" applyFont="1" applyBorder="1" applyAlignment="1">
      <alignment horizontal="center" vertical="center" wrapText="1"/>
    </xf>
    <xf numFmtId="2" fontId="77" fillId="8" borderId="10" xfId="4" applyNumberFormat="1" applyFont="1" applyFill="1" applyBorder="1" applyAlignment="1">
      <alignment horizontal="center" vertical="center" wrapText="1"/>
    </xf>
    <xf numFmtId="0" fontId="78" fillId="8" borderId="17" xfId="4" applyFont="1" applyFill="1" applyBorder="1" applyAlignment="1">
      <alignment horizontal="center" vertical="center" wrapText="1"/>
    </xf>
    <xf numFmtId="0" fontId="77" fillId="8" borderId="76" xfId="4" applyFont="1" applyFill="1" applyBorder="1" applyAlignment="1">
      <alignment vertical="center" wrapText="1"/>
    </xf>
    <xf numFmtId="0" fontId="42" fillId="28" borderId="0" xfId="4" applyFont="1" applyFill="1" applyAlignment="1">
      <alignment horizontal="center" vertical="center"/>
    </xf>
    <xf numFmtId="0" fontId="47" fillId="0" borderId="0" xfId="4" applyFont="1" applyAlignment="1">
      <alignment vertical="center"/>
    </xf>
    <xf numFmtId="2" fontId="80" fillId="29" borderId="10" xfId="4" applyNumberFormat="1" applyFont="1" applyFill="1" applyBorder="1" applyAlignment="1">
      <alignment horizontal="center" vertical="center" wrapText="1"/>
    </xf>
    <xf numFmtId="0" fontId="80" fillId="29" borderId="77" xfId="4" applyFont="1" applyFill="1" applyBorder="1" applyAlignment="1">
      <alignment horizontal="center" vertical="center" wrapText="1"/>
    </xf>
    <xf numFmtId="0" fontId="80" fillId="29" borderId="76" xfId="4" applyFont="1" applyFill="1" applyBorder="1" applyAlignment="1">
      <alignment vertical="center" wrapText="1"/>
    </xf>
    <xf numFmtId="0" fontId="47" fillId="0" borderId="10" xfId="4" applyFont="1" applyBorder="1" applyAlignment="1">
      <alignment horizontal="center" vertical="center" wrapText="1"/>
    </xf>
    <xf numFmtId="0" fontId="77" fillId="0" borderId="16" xfId="4" applyFont="1" applyBorder="1" applyAlignment="1">
      <alignment horizontal="center" vertical="center" wrapText="1"/>
    </xf>
    <xf numFmtId="0" fontId="47" fillId="0" borderId="15" xfId="4" applyFont="1" applyBorder="1" applyAlignment="1">
      <alignment horizontal="right" vertical="center" wrapText="1"/>
    </xf>
    <xf numFmtId="184" fontId="2" fillId="0" borderId="0" xfId="4" applyNumberFormat="1" applyAlignment="1">
      <alignment vertical="center"/>
    </xf>
    <xf numFmtId="0" fontId="47" fillId="0" borderId="10" xfId="4" applyFont="1" applyBorder="1" applyAlignment="1">
      <alignment vertical="center" wrapText="1"/>
    </xf>
    <xf numFmtId="185" fontId="81" fillId="0" borderId="0" xfId="338" applyNumberFormat="1" applyFont="1" applyFill="1" applyBorder="1" applyAlignment="1" applyProtection="1">
      <alignment vertical="center" wrapText="1"/>
      <protection locked="0"/>
    </xf>
    <xf numFmtId="0" fontId="47" fillId="0" borderId="0" xfId="4" applyFont="1" applyAlignment="1">
      <alignment horizontal="right" vertical="center"/>
    </xf>
    <xf numFmtId="185" fontId="81" fillId="0" borderId="2" xfId="338" applyNumberFormat="1" applyFont="1" applyFill="1" applyBorder="1" applyAlignment="1" applyProtection="1">
      <alignment vertical="center" wrapText="1"/>
      <protection locked="0"/>
    </xf>
    <xf numFmtId="2" fontId="47" fillId="0" borderId="0" xfId="4" applyNumberFormat="1" applyFont="1" applyAlignment="1">
      <alignment horizontal="center" vertical="center"/>
    </xf>
    <xf numFmtId="2" fontId="47" fillId="24" borderId="77" xfId="4" applyNumberFormat="1" applyFont="1" applyFill="1" applyBorder="1" applyAlignment="1">
      <alignment horizontal="center" vertical="center" wrapText="1"/>
    </xf>
    <xf numFmtId="0" fontId="47" fillId="24" borderId="10" xfId="4" applyFont="1" applyFill="1" applyBorder="1" applyAlignment="1">
      <alignment horizontal="center" vertical="center" wrapText="1"/>
    </xf>
    <xf numFmtId="0" fontId="47" fillId="16" borderId="0" xfId="4" applyFont="1" applyFill="1" applyAlignment="1">
      <alignment horizontal="center" vertical="center" wrapText="1"/>
    </xf>
    <xf numFmtId="166" fontId="2" fillId="0" borderId="0" xfId="4" applyNumberFormat="1" applyAlignment="1">
      <alignment horizontal="center" vertical="center" wrapText="1"/>
    </xf>
    <xf numFmtId="185" fontId="47" fillId="24" borderId="10" xfId="338" applyNumberFormat="1" applyFont="1" applyFill="1" applyBorder="1" applyAlignment="1" applyProtection="1">
      <alignment horizontal="left" vertical="center" wrapText="1"/>
      <protection locked="0"/>
    </xf>
    <xf numFmtId="0" fontId="82" fillId="0" borderId="0" xfId="4" applyFont="1" applyAlignment="1">
      <alignment horizontal="right" vertical="center"/>
    </xf>
    <xf numFmtId="2" fontId="2" fillId="0" borderId="0" xfId="4" applyNumberFormat="1" applyAlignment="1">
      <alignment horizontal="center" vertical="center"/>
    </xf>
    <xf numFmtId="0" fontId="11" fillId="0" borderId="17" xfId="4" applyFont="1" applyBorder="1" applyAlignment="1" applyProtection="1">
      <alignment horizontal="left" vertical="center" wrapText="1"/>
      <protection locked="0"/>
    </xf>
    <xf numFmtId="0" fontId="47" fillId="20" borderId="0" xfId="4" applyFont="1" applyFill="1" applyAlignment="1">
      <alignment horizontal="center" vertical="center" wrapText="1"/>
    </xf>
    <xf numFmtId="0" fontId="47" fillId="24" borderId="10" xfId="4" applyFont="1" applyFill="1" applyBorder="1" applyAlignment="1" applyProtection="1">
      <alignment horizontal="left" vertical="center" wrapText="1"/>
      <protection locked="0"/>
    </xf>
    <xf numFmtId="0" fontId="47" fillId="0" borderId="0" xfId="4" applyFont="1" applyAlignment="1">
      <alignment horizontal="right" vertical="center" wrapText="1"/>
    </xf>
    <xf numFmtId="0" fontId="43" fillId="0" borderId="0" xfId="4" applyFont="1" applyAlignment="1">
      <alignment horizontal="center" vertical="center" wrapText="1"/>
    </xf>
    <xf numFmtId="0" fontId="47" fillId="0" borderId="17" xfId="4" applyFont="1" applyBorder="1" applyAlignment="1" applyProtection="1">
      <alignment horizontal="left" vertical="center" wrapText="1"/>
      <protection locked="0"/>
    </xf>
    <xf numFmtId="186" fontId="47" fillId="24" borderId="10" xfId="4" applyNumberFormat="1" applyFont="1" applyFill="1" applyBorder="1" applyAlignment="1">
      <alignment horizontal="center" vertical="center" wrapText="1"/>
    </xf>
    <xf numFmtId="0" fontId="43" fillId="0" borderId="0" xfId="4" applyFont="1" applyAlignment="1" applyProtection="1">
      <alignment horizontal="left" vertical="center"/>
      <protection locked="0"/>
    </xf>
    <xf numFmtId="14" fontId="57" fillId="0" borderId="0" xfId="4" applyNumberFormat="1" applyFont="1" applyAlignment="1">
      <alignment horizontal="center" vertical="center" wrapText="1"/>
    </xf>
    <xf numFmtId="2" fontId="47" fillId="24" borderId="77" xfId="4" applyNumberFormat="1" applyFont="1" applyFill="1" applyBorder="1" applyAlignment="1">
      <alignment horizontal="center" vertical="center"/>
    </xf>
    <xf numFmtId="0" fontId="85" fillId="0" borderId="0" xfId="4" applyFont="1" applyAlignment="1">
      <alignment horizontal="right" vertical="center" wrapText="1"/>
    </xf>
    <xf numFmtId="0" fontId="86" fillId="0" borderId="0" xfId="4" applyFont="1" applyAlignment="1" applyProtection="1">
      <alignment horizontal="left" vertical="center" wrapText="1"/>
      <protection locked="0"/>
    </xf>
    <xf numFmtId="0" fontId="82" fillId="0" borderId="0" xfId="4" applyFont="1" applyAlignment="1">
      <alignment horizontal="right" vertical="center" wrapText="1"/>
    </xf>
    <xf numFmtId="0" fontId="47" fillId="24" borderId="10" xfId="4" applyFont="1" applyFill="1" applyBorder="1" applyAlignment="1">
      <alignment horizontal="center" vertical="center"/>
    </xf>
    <xf numFmtId="0" fontId="44" fillId="0" borderId="0" xfId="4" applyFont="1" applyAlignment="1">
      <alignment horizontal="center" vertical="center"/>
    </xf>
    <xf numFmtId="0" fontId="88" fillId="0" borderId="0" xfId="4" applyFont="1" applyAlignment="1">
      <alignment horizontal="left" vertical="center"/>
    </xf>
    <xf numFmtId="0" fontId="89" fillId="0" borderId="0" xfId="4" applyFont="1" applyAlignment="1">
      <alignment horizontal="left" vertical="center"/>
    </xf>
    <xf numFmtId="2" fontId="2" fillId="14" borderId="81" xfId="4" applyNumberFormat="1" applyFill="1" applyBorder="1" applyAlignment="1" applyProtection="1">
      <alignment horizontal="center" vertical="center"/>
      <protection locked="0"/>
    </xf>
    <xf numFmtId="0" fontId="2" fillId="0" borderId="82" xfId="4" applyBorder="1" applyAlignment="1" applyProtection="1">
      <alignment horizontal="center" vertical="center"/>
      <protection locked="0"/>
    </xf>
    <xf numFmtId="2" fontId="2" fillId="0" borderId="81" xfId="4" applyNumberFormat="1" applyBorder="1" applyAlignment="1" applyProtection="1">
      <alignment horizontal="center" vertical="center"/>
      <protection locked="0"/>
    </xf>
    <xf numFmtId="2" fontId="2" fillId="4" borderId="45" xfId="4" applyNumberFormat="1" applyFill="1" applyBorder="1" applyAlignment="1" applyProtection="1">
      <alignment horizontal="center" vertical="center"/>
      <protection locked="0"/>
    </xf>
    <xf numFmtId="2" fontId="2" fillId="0" borderId="45" xfId="4" applyNumberFormat="1" applyBorder="1" applyAlignment="1" applyProtection="1">
      <alignment horizontal="center" vertical="center"/>
      <protection locked="0"/>
    </xf>
    <xf numFmtId="0" fontId="2" fillId="14" borderId="45" xfId="4" applyFill="1" applyBorder="1" applyAlignment="1" applyProtection="1">
      <alignment horizontal="center" vertical="center"/>
      <protection locked="0"/>
    </xf>
    <xf numFmtId="2" fontId="2" fillId="14" borderId="45" xfId="4" applyNumberFormat="1" applyFill="1" applyBorder="1" applyAlignment="1" applyProtection="1">
      <alignment horizontal="center" vertical="center"/>
      <protection locked="0"/>
    </xf>
    <xf numFmtId="0" fontId="48" fillId="15" borderId="45" xfId="4" applyFont="1" applyFill="1" applyBorder="1" applyAlignment="1" applyProtection="1">
      <alignment horizontal="center" vertical="center" wrapText="1"/>
      <protection locked="0"/>
    </xf>
    <xf numFmtId="0" fontId="5" fillId="0" borderId="4" xfId="4" applyFont="1" applyBorder="1" applyAlignment="1">
      <alignment horizontal="right" vertical="center"/>
    </xf>
    <xf numFmtId="0" fontId="5" fillId="0" borderId="0" xfId="4" applyFont="1" applyBorder="1" applyAlignment="1">
      <alignment horizontal="right" vertical="center"/>
    </xf>
    <xf numFmtId="0" fontId="3" fillId="2" borderId="20" xfId="4" applyFont="1" applyFill="1" applyBorder="1" applyAlignment="1" applyProtection="1">
      <alignment horizontal="left" vertical="top" wrapText="1"/>
      <protection locked="0"/>
    </xf>
    <xf numFmtId="0" fontId="3" fillId="2" borderId="21" xfId="4" applyFont="1" applyFill="1" applyBorder="1" applyAlignment="1" applyProtection="1">
      <alignment horizontal="left" vertical="top" wrapText="1"/>
      <protection locked="0"/>
    </xf>
    <xf numFmtId="0" fontId="3" fillId="2" borderId="22" xfId="4" applyFont="1" applyFill="1" applyBorder="1" applyAlignment="1" applyProtection="1">
      <alignment horizontal="left" vertical="top" wrapText="1"/>
      <protection locked="0"/>
    </xf>
    <xf numFmtId="0" fontId="24" fillId="0" borderId="33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" fillId="0" borderId="9" xfId="4" applyBorder="1" applyAlignment="1" applyProtection="1">
      <alignment horizontal="left" vertical="center"/>
      <protection locked="0"/>
    </xf>
    <xf numFmtId="0" fontId="47" fillId="0" borderId="46" xfId="4" applyFont="1" applyBorder="1" applyAlignment="1" applyProtection="1">
      <alignment horizontal="center" vertical="center"/>
      <protection locked="0"/>
    </xf>
    <xf numFmtId="0" fontId="47" fillId="0" borderId="45" xfId="4" applyFont="1" applyBorder="1" applyAlignment="1" applyProtection="1">
      <alignment horizontal="center" vertical="center"/>
      <protection locked="0"/>
    </xf>
    <xf numFmtId="2" fontId="2" fillId="0" borderId="9" xfId="4" applyNumberFormat="1" applyBorder="1" applyAlignment="1" applyProtection="1">
      <alignment horizontal="left" vertical="center"/>
      <protection locked="0"/>
    </xf>
    <xf numFmtId="0" fontId="2" fillId="0" borderId="60" xfId="4" applyBorder="1" applyAlignment="1">
      <alignment horizontal="left" vertical="center" wrapText="1"/>
    </xf>
    <xf numFmtId="0" fontId="2" fillId="0" borderId="59" xfId="4" applyBorder="1" applyAlignment="1">
      <alignment horizontal="left" vertical="center" wrapText="1"/>
    </xf>
    <xf numFmtId="0" fontId="48" fillId="15" borderId="9" xfId="4" applyFont="1" applyFill="1" applyBorder="1" applyAlignment="1" applyProtection="1">
      <alignment horizontal="left" vertical="center" wrapText="1"/>
      <protection locked="0"/>
    </xf>
    <xf numFmtId="0" fontId="72" fillId="0" borderId="57" xfId="4" applyFont="1" applyBorder="1" applyAlignment="1" applyProtection="1">
      <alignment horizontal="center" vertical="center"/>
      <protection locked="0"/>
    </xf>
    <xf numFmtId="0" fontId="72" fillId="0" borderId="59" xfId="4" applyFont="1" applyBorder="1" applyAlignment="1" applyProtection="1">
      <alignment horizontal="center" vertical="center"/>
      <protection locked="0"/>
    </xf>
    <xf numFmtId="0" fontId="82" fillId="0" borderId="4" xfId="4" applyFont="1" applyBorder="1" applyAlignment="1">
      <alignment horizontal="right" vertical="center"/>
    </xf>
    <xf numFmtId="0" fontId="82" fillId="0" borderId="5" xfId="4" applyFont="1" applyBorder="1" applyAlignment="1">
      <alignment horizontal="right" vertical="center"/>
    </xf>
    <xf numFmtId="0" fontId="87" fillId="23" borderId="80" xfId="4" applyFont="1" applyFill="1" applyBorder="1" applyAlignment="1" applyProtection="1">
      <alignment horizontal="left" vertical="center" wrapText="1"/>
      <protection locked="0"/>
    </xf>
    <xf numFmtId="0" fontId="87" fillId="23" borderId="79" xfId="4" applyFont="1" applyFill="1" applyBorder="1" applyAlignment="1" applyProtection="1">
      <alignment horizontal="left" vertical="center" wrapText="1"/>
      <protection locked="0"/>
    </xf>
    <xf numFmtId="0" fontId="87" fillId="23" borderId="78" xfId="4" applyFont="1" applyFill="1" applyBorder="1" applyAlignment="1" applyProtection="1">
      <alignment horizontal="left" vertical="center" wrapText="1"/>
      <protection locked="0"/>
    </xf>
    <xf numFmtId="0" fontId="43" fillId="22" borderId="76" xfId="4" applyFont="1" applyFill="1" applyBorder="1" applyAlignment="1" applyProtection="1">
      <alignment horizontal="left" vertical="center"/>
      <protection locked="0"/>
    </xf>
    <xf numFmtId="0" fontId="43" fillId="22" borderId="17" xfId="4" applyFont="1" applyFill="1" applyBorder="1" applyAlignment="1" applyProtection="1">
      <alignment horizontal="left" vertical="center"/>
      <protection locked="0"/>
    </xf>
    <xf numFmtId="0" fontId="43" fillId="22" borderId="77" xfId="4" applyFont="1" applyFill="1" applyBorder="1" applyAlignment="1" applyProtection="1">
      <alignment horizontal="left" vertical="center"/>
      <protection locked="0"/>
    </xf>
    <xf numFmtId="0" fontId="47" fillId="0" borderId="5" xfId="4" applyFont="1" applyBorder="1" applyAlignment="1">
      <alignment horizontal="left" vertical="center" wrapText="1"/>
    </xf>
    <xf numFmtId="0" fontId="79" fillId="24" borderId="1" xfId="4" applyFont="1" applyFill="1" applyBorder="1" applyAlignment="1">
      <alignment horizontal="left" vertical="top" wrapText="1"/>
    </xf>
    <xf numFmtId="0" fontId="79" fillId="24" borderId="2" xfId="4" applyFont="1" applyFill="1" applyBorder="1" applyAlignment="1">
      <alignment horizontal="left" vertical="top" wrapText="1"/>
    </xf>
    <xf numFmtId="0" fontId="79" fillId="24" borderId="3" xfId="4" applyFont="1" applyFill="1" applyBorder="1" applyAlignment="1">
      <alignment horizontal="left" vertical="top" wrapText="1"/>
    </xf>
    <xf numFmtId="0" fontId="79" fillId="24" borderId="4" xfId="4" applyFont="1" applyFill="1" applyBorder="1" applyAlignment="1">
      <alignment horizontal="left" vertical="top" wrapText="1"/>
    </xf>
    <xf numFmtId="0" fontId="79" fillId="24" borderId="0" xfId="4" applyFont="1" applyFill="1" applyAlignment="1">
      <alignment horizontal="left" vertical="top" wrapText="1"/>
    </xf>
    <xf numFmtId="0" fontId="79" fillId="24" borderId="5" xfId="4" applyFont="1" applyFill="1" applyBorder="1" applyAlignment="1">
      <alignment horizontal="left" vertical="top" wrapText="1"/>
    </xf>
    <xf numFmtId="0" fontId="79" fillId="24" borderId="14" xfId="4" applyFont="1" applyFill="1" applyBorder="1" applyAlignment="1">
      <alignment horizontal="left" vertical="top" wrapText="1"/>
    </xf>
    <xf numFmtId="0" fontId="79" fillId="24" borderId="15" xfId="4" applyFont="1" applyFill="1" applyBorder="1" applyAlignment="1">
      <alignment horizontal="left" vertical="top" wrapText="1"/>
    </xf>
    <xf numFmtId="0" fontId="79" fillId="24" borderId="16" xfId="4" applyFont="1" applyFill="1" applyBorder="1" applyAlignment="1">
      <alignment horizontal="left" vertical="top" wrapText="1"/>
    </xf>
    <xf numFmtId="0" fontId="47" fillId="0" borderId="0" xfId="4" applyFont="1" applyAlignment="1">
      <alignment horizontal="right" vertical="center" wrapText="1"/>
    </xf>
    <xf numFmtId="2" fontId="44" fillId="0" borderId="0" xfId="4" applyNumberFormat="1" applyFont="1" applyAlignment="1">
      <alignment horizontal="center" vertical="top" wrapText="1"/>
    </xf>
    <xf numFmtId="0" fontId="47" fillId="26" borderId="74" xfId="4" applyFont="1" applyFill="1" applyBorder="1" applyAlignment="1">
      <alignment horizontal="center" vertical="center" wrapText="1"/>
    </xf>
    <xf numFmtId="0" fontId="47" fillId="26" borderId="73" xfId="4" applyFont="1" applyFill="1" applyBorder="1" applyAlignment="1">
      <alignment horizontal="center" vertical="center" wrapText="1"/>
    </xf>
    <xf numFmtId="0" fontId="72" fillId="0" borderId="64" xfId="4" applyFont="1" applyBorder="1" applyAlignment="1" applyProtection="1">
      <alignment horizontal="center" vertical="center"/>
      <protection locked="0"/>
    </xf>
    <xf numFmtId="0" fontId="72" fillId="0" borderId="63" xfId="4" applyFont="1" applyBorder="1" applyAlignment="1" applyProtection="1">
      <alignment horizontal="center" vertical="center"/>
      <protection locked="0"/>
    </xf>
    <xf numFmtId="0" fontId="73" fillId="0" borderId="57" xfId="4" applyFont="1" applyBorder="1" applyAlignment="1" applyProtection="1">
      <alignment horizontal="center" vertical="center"/>
      <protection locked="0"/>
    </xf>
    <xf numFmtId="0" fontId="73" fillId="0" borderId="59" xfId="4" applyFont="1" applyBorder="1" applyAlignment="1" applyProtection="1">
      <alignment horizontal="center" vertical="center"/>
      <protection locked="0"/>
    </xf>
    <xf numFmtId="0" fontId="47" fillId="0" borderId="28" xfId="4" applyFont="1" applyBorder="1" applyAlignment="1" applyProtection="1">
      <alignment horizontal="center" vertical="center"/>
      <protection locked="0"/>
    </xf>
    <xf numFmtId="0" fontId="38" fillId="3" borderId="20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 wrapText="1"/>
    </xf>
    <xf numFmtId="0" fontId="38" fillId="3" borderId="3" xfId="0" applyFont="1" applyFill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/>
    </xf>
    <xf numFmtId="0" fontId="35" fillId="0" borderId="9" xfId="0" applyFont="1" applyBorder="1" applyAlignment="1">
      <alignment vertical="center" wrapText="1"/>
    </xf>
    <xf numFmtId="0" fontId="35" fillId="0" borderId="9" xfId="0" applyFont="1" applyBorder="1" applyAlignment="1">
      <alignment horizontal="left" vertical="center"/>
    </xf>
    <xf numFmtId="0" fontId="35" fillId="0" borderId="9" xfId="0" applyFont="1" applyBorder="1" applyAlignment="1">
      <alignment vertical="center"/>
    </xf>
    <xf numFmtId="176" fontId="35" fillId="0" borderId="9" xfId="1" applyNumberFormat="1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176" fontId="35" fillId="0" borderId="29" xfId="1" applyNumberFormat="1" applyFont="1" applyBorder="1" applyAlignment="1">
      <alignment horizontal="center" vertical="center"/>
    </xf>
    <xf numFmtId="176" fontId="35" fillId="0" borderId="30" xfId="1" applyNumberFormat="1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0" xfId="0" applyFont="1" applyAlignment="1">
      <alignment vertical="center"/>
    </xf>
    <xf numFmtId="164" fontId="24" fillId="0" borderId="23" xfId="2" applyFont="1" applyBorder="1" applyAlignment="1">
      <alignment horizontal="center" vertical="center"/>
    </xf>
    <xf numFmtId="164" fontId="24" fillId="0" borderId="23" xfId="2" applyFont="1" applyBorder="1" applyAlignment="1">
      <alignment vertical="center"/>
    </xf>
    <xf numFmtId="164" fontId="23" fillId="0" borderId="0" xfId="2" applyFont="1" applyAlignment="1">
      <alignment horizontal="center" vertical="center"/>
    </xf>
    <xf numFmtId="164" fontId="23" fillId="0" borderId="0" xfId="2" applyFont="1" applyAlignment="1">
      <alignment vertical="center" wrapText="1"/>
    </xf>
    <xf numFmtId="164" fontId="23" fillId="0" borderId="0" xfId="2" applyFont="1" applyAlignment="1">
      <alignment horizontal="left" vertical="center"/>
    </xf>
    <xf numFmtId="164" fontId="23" fillId="0" borderId="0" xfId="2" applyFont="1" applyAlignment="1">
      <alignment vertical="center"/>
    </xf>
    <xf numFmtId="164" fontId="23" fillId="0" borderId="0" xfId="2" applyFont="1" applyFill="1" applyAlignment="1">
      <alignment horizontal="center" vertical="center"/>
    </xf>
    <xf numFmtId="0" fontId="24" fillId="0" borderId="28" xfId="0" applyFont="1" applyBorder="1" applyAlignment="1">
      <alignment vertical="center" wrapText="1"/>
    </xf>
    <xf numFmtId="0" fontId="24" fillId="0" borderId="18" xfId="0" applyFont="1" applyBorder="1" applyAlignment="1">
      <alignment vertical="center" wrapText="1"/>
    </xf>
  </cellXfs>
  <cellStyles count="339">
    <cellStyle name="_x0002_._x0011__x0002_._x001b__x0002_ _x0015_%_x0018__x0001_" xfId="5" xr:uid="{00000000-0005-0000-0000-000000000000}"/>
    <cellStyle name="_(T) CELLO~1900-M (REV 2) = JUNE 15, 2007" xfId="6" xr:uid="{00000000-0005-0000-0000-000001000000}"/>
    <cellStyle name="_(T) Cooper Wheelock AS&amp;NS (Rev 0) ~ 300408breakdown" xfId="7" xr:uid="{00000000-0005-0000-0000-000002000000}"/>
    <cellStyle name="_(T) DiodeLaser ~ 171207 (rev1) " xfId="8" xr:uid="{00000000-0005-0000-0000-000003000000}"/>
    <cellStyle name="_(T) IPRO 410 ~ 141107" xfId="9" xr:uid="{00000000-0005-0000-0000-000004000000}"/>
    <cellStyle name="_(T) RF Code 171207 ~ Nitro IR-Motion Tamper Tag 00155" xfId="10" xr:uid="{00000000-0005-0000-0000-000005000000}"/>
    <cellStyle name="_081029_Quotation Template_PCBA" xfId="11" xr:uid="{00000000-0005-0000-0000-000006000000}"/>
    <cellStyle name="_18651 PAW" xfId="12" xr:uid="{00000000-0005-0000-0000-000007000000}"/>
    <cellStyle name="_380-2060-0120 PCA GPRS Adapter Board - with non tape &amp; reeled" xfId="13" xr:uid="{00000000-0005-0000-0000-000008000000}"/>
    <cellStyle name="_6_COST_DOWN_MODELS" xfId="14" xr:uid="{00000000-0005-0000-0000-000009000000}"/>
    <cellStyle name="_Autoset Resmed PAW (11 Jul 06)" xfId="15" xr:uid="{00000000-0005-0000-0000-00000A000000}"/>
    <cellStyle name="_Beam srx -malaysia quoted ~08042009" xfId="16" xr:uid="{00000000-0005-0000-0000-00000B000000}"/>
    <cellStyle name="_BEAM_PCBASY005201_ Rev0~14042009" xfId="17" xr:uid="{00000000-0005-0000-0000-00000C000000}"/>
    <cellStyle name="_BOM 201514.02 revised 08_03_05" xfId="18" xr:uid="{00000000-0005-0000-0000-00000D000000}"/>
    <cellStyle name="_BOM 380-2060-0120 PCA GPRS Adapter Board - to Reino 08.02.06" xfId="19" xr:uid="{00000000-0005-0000-0000-00000E000000}"/>
    <cellStyle name="_BOM 380-2060-0120 PCA GPRS Adapter Board - to Reino 08.02.06 - with non tape &amp; reeled" xfId="20" xr:uid="{00000000-0005-0000-0000-00000F000000}"/>
    <cellStyle name="_BOM D112D02431001PL_F to Tenix 11.01.06" xfId="21" xr:uid="{00000000-0005-0000-0000-000010000000}"/>
    <cellStyle name="_BOM D112D02431001PL_F to Tenix 18.01.06 - non reeled parts" xfId="22" xr:uid="{00000000-0005-0000-0000-000011000000}"/>
    <cellStyle name="_BOM LF201834.00 VCE 3 - to Vision 14.02.06" xfId="23" xr:uid="{00000000-0005-0000-0000-000012000000}"/>
    <cellStyle name="_Book1" xfId="24" xr:uid="{00000000-0005-0000-0000-000013000000}"/>
    <cellStyle name="_Book1_BOM matrix of 0009 and 0010 Jan 29 08 to BCM 170308 REL (To Sourcing 19032008)" xfId="25" xr:uid="{00000000-0005-0000-0000-000014000000}"/>
    <cellStyle name="_Book1_BV datasheet" xfId="26" xr:uid="{00000000-0005-0000-0000-000015000000}"/>
    <cellStyle name="_Book1_RFQ -NEW.3" xfId="27" xr:uid="{00000000-0005-0000-0000-000016000000}"/>
    <cellStyle name="_breakdown quotation form (Rev1) ~ 13052008" xfId="28" xr:uid="{00000000-0005-0000-0000-000017000000}"/>
    <cellStyle name="_BV datasheet" xfId="29" xr:uid="{00000000-0005-0000-0000-000018000000}"/>
    <cellStyle name="_CDS-9026 (REV 4) = 130207~MATERIAL EXPOSURE" xfId="30" xr:uid="{00000000-0005-0000-0000-000019000000}"/>
    <cellStyle name="_CDS-9026 (REV 4) = 130207~MATERIAL EXPOSURE_BOM matrix of 0009 and 0010 Jan 29 08 to BCM 170308 REL (To Sourcing 19032008)" xfId="31" xr:uid="{00000000-0005-0000-0000-00001A000000}"/>
    <cellStyle name="_CDS-9026 (REV 4) = 130207~MATERIAL EXPOSURE_BV datasheet" xfId="32" xr:uid="{00000000-0005-0000-0000-00001B000000}"/>
    <cellStyle name="_CDS-9026 (REV 4) = 130207~MATERIAL EXPOSURE_Halliburton Lot 1 &amp; Lot 2 BidBook (Rev1) ~ 02052008" xfId="33" xr:uid="{00000000-0005-0000-0000-00001C000000}"/>
    <cellStyle name="_CDS-9026 (REV 4) = 130207~MATERIAL EXPOSURE_Halliburton Lot1 Forecast" xfId="34" xr:uid="{00000000-0005-0000-0000-00001D000000}"/>
    <cellStyle name="_CDS-9026 (REV 4) = 130207~MATERIAL EXPOSURE_Halliburton Lot1 Forecast_(T) Halliburton Wave 3A (Rev0) per quarterly ~ 111208" xfId="35" xr:uid="{00000000-0005-0000-0000-00001E000000}"/>
    <cellStyle name="_CDS-9026 (REV 4) = 130207~MATERIAL EXPOSURE_Halliburton Lot1 Forecast_(T) Halliburton Wave 3A (Rev0) per quarterly ~ 16122008 (transact to PM)" xfId="36" xr:uid="{00000000-0005-0000-0000-00001F000000}"/>
    <cellStyle name="_CDS-9026 (REV 4) = 130207~MATERIAL EXPOSURE_Halliburton Lot1 Forecast_Halliburton Lot 1 &amp; Lot 2 BidBook (Rev1) ~ 02052008" xfId="37" xr:uid="{00000000-0005-0000-0000-000020000000}"/>
    <cellStyle name="_CDS-9026 (REV 4) = 130207~MATERIAL EXPOSURE_Halliburton Lot1 Forecast_Wave 1, 2 &amp; 3 (21 Models) - Revised Quote 06082008 (Rev0 )" xfId="38" xr:uid="{00000000-0005-0000-0000-000021000000}"/>
    <cellStyle name="_CDS-9026 (REV 4) = 130207~MATERIAL EXPOSURE_Halliburton Lot1 Forecast_Wave 1, 2 &amp; 3 (21 Models) - Revised Quote 20082008 (Rev3 ) ~ Actual HC + Latest FDM FC" xfId="39" xr:uid="{00000000-0005-0000-0000-000022000000}"/>
    <cellStyle name="_CDS-9026 (REV 4) = 130207~MATERIAL EXPOSURE_Halliburton Lot1 Forecast_Wave 1, 2 &amp; 3 (21 Models) - Revised Quote 20082008 (Rev3 ) ~ Actual HC + Latest FDM FC with FDM &amp; Profit added" xfId="40" xr:uid="{00000000-0005-0000-0000-000023000000}"/>
    <cellStyle name="_CDS-9026 (REV 4) = 130207~MATERIAL EXPOSURE_Halliburton Lot2 Forecast" xfId="41" xr:uid="{00000000-0005-0000-0000-000024000000}"/>
    <cellStyle name="_CDS-9026 (REV 4) = 130207~MATERIAL EXPOSURE_Halliburton Lot2 Forecast_(T) Halliburton Wave 3A (Rev0) per quarterly ~ 111208" xfId="42" xr:uid="{00000000-0005-0000-0000-000025000000}"/>
    <cellStyle name="_CDS-9026 (REV 4) = 130207~MATERIAL EXPOSURE_Halliburton Lot2 Forecast_(T) Halliburton Wave 3A (Rev0) per quarterly ~ 16122008 (transact to PM)" xfId="43" xr:uid="{00000000-0005-0000-0000-000026000000}"/>
    <cellStyle name="_CDS-9026 (REV 4) = 130207~MATERIAL EXPOSURE_Halliburton Lot2 Forecast_Halliburton Lot 1 &amp; Lot 2 BidBook (Rev1) ~ 02052008" xfId="44" xr:uid="{00000000-0005-0000-0000-000027000000}"/>
    <cellStyle name="_CDS-9026 (REV 4) = 130207~MATERIAL EXPOSURE_Halliburton Lot2 Forecast_Wave 1, 2 &amp; 3 (21 Models) - Revised Quote 06082008 (Rev0 )" xfId="45" xr:uid="{00000000-0005-0000-0000-000028000000}"/>
    <cellStyle name="_CDS-9026 (REV 4) = 130207~MATERIAL EXPOSURE_Halliburton Lot2 Forecast_Wave 1, 2 &amp; 3 (21 Models) - Revised Quote 20082008 (Rev3 ) ~ Actual HC + Latest FDM FC" xfId="46" xr:uid="{00000000-0005-0000-0000-000029000000}"/>
    <cellStyle name="_CDS-9026 (REV 4) = 130207~MATERIAL EXPOSURE_Halliburton Lot2 Forecast_Wave 1, 2 &amp; 3 (21 Models) - Revised Quote 20082008 (Rev3 ) ~ Actual HC + Latest FDM FC with FDM &amp; Profit added" xfId="47" xr:uid="{00000000-0005-0000-0000-00002A000000}"/>
    <cellStyle name="_CDS-9026 (REV 4) = 130207~MATERIAL EXPOSURE_Halliburton Wave 1, 2 &amp; 3 (21 Models) - Revised Quote 22082008 (Transacted to PM)" xfId="48" xr:uid="{00000000-0005-0000-0000-00002B000000}"/>
    <cellStyle name="_CDS-9026 (REV 4) = 130207~MATERIAL EXPOSURE_Halliburton_Lot2_BidBook (Rev 6) 140907 (Formula)" xfId="49" xr:uid="{00000000-0005-0000-0000-00002C000000}"/>
    <cellStyle name="_CDS-9026 (REV 4) = 130207~MATERIAL EXPOSURE_Halliburton_Lot2_BidBook (Rev 6) 140907 (Formula)_(T) Halliburton Wave 3A (Rev0) per quarterly ~ 111208" xfId="50" xr:uid="{00000000-0005-0000-0000-00002D000000}"/>
    <cellStyle name="_CDS-9026 (REV 4) = 130207~MATERIAL EXPOSURE_Halliburton_Lot2_BidBook (Rev 6) 140907 (Formula)_(T) Halliburton Wave 3A (Rev0) per quarterly ~ 16122008 (transact to PM)" xfId="51" xr:uid="{00000000-0005-0000-0000-00002E000000}"/>
    <cellStyle name="_CDS-9026 (REV 4) = 130207~MATERIAL EXPOSURE_Halliburton_Lot2_BidBook (Rev 6) 140907 (Formula)_Halliburton Lot 1 &amp; Lot 2 BidBook (Rev1) ~ 02052008" xfId="52" xr:uid="{00000000-0005-0000-0000-00002F000000}"/>
    <cellStyle name="_CDS-9026 (REV 4) = 130207~MATERIAL EXPOSURE_Halliburton_Lot2_BidBook (Rev 6) 140907 (Formula)_Wave 1, 2 &amp; 3 (21 Models) - Revised Quote 06082008 (Rev0 )" xfId="53" xr:uid="{00000000-0005-0000-0000-000030000000}"/>
    <cellStyle name="_CDS-9026 (REV 4) = 130207~MATERIAL EXPOSURE_Halliburton_Lot2_BidBook (Rev 6) 140907 (Formula)_Wave 1, 2 &amp; 3 (21 Models) - Revised Quote 20082008 (Rev3 ) ~ Actual HC + Latest FDM FC" xfId="54" xr:uid="{00000000-0005-0000-0000-000031000000}"/>
    <cellStyle name="_CDS-9026 (REV 4) = 130207~MATERIAL EXPOSURE_Halliburton_Lot2_BidBook (Rev 6) 140907 (Formula)_Wave 1, 2 &amp; 3 (21 Models) - Revised Quote 20082008 (Rev3 ) ~ Actual HC + Latest FDM FC with FDM &amp; Profit added" xfId="55" xr:uid="{00000000-0005-0000-0000-000032000000}"/>
    <cellStyle name="_CDS-9026 (REV 4) = 130207~MATERIAL EXPOSURE_Lot 1 &amp; 2 (10 Models) - Quote Sum 24042008 (Rev 2) 02052008" xfId="56" xr:uid="{00000000-0005-0000-0000-000033000000}"/>
    <cellStyle name="_CDS-9026 (REV 4) = 130207~MATERIAL EXPOSURE_Matrix for Polaron PCBA Aug 2 07_BCM" xfId="57" xr:uid="{00000000-0005-0000-0000-000034000000}"/>
    <cellStyle name="_CDS-9026 (REV 4) = 130207~MATERIAL EXPOSURE_Polaron 23 Models Pilot Quote to Chris (Rev 1) 240108" xfId="58" xr:uid="{00000000-0005-0000-0000-000035000000}"/>
    <cellStyle name="_CDS-9026 (REV 4) = 130207~MATERIAL EXPOSURE_RFQ -NEW.3" xfId="59" xr:uid="{00000000-0005-0000-0000-000036000000}"/>
    <cellStyle name="_CDS-9026 (REV 4) = 130207~MATERIAL EXPOSURE_Wave 1 &amp; Wave 2 - Quote Summary 26032008 (Rev 4) New HPC FDM Capex (After Discussion)" xfId="60" xr:uid="{00000000-0005-0000-0000-000037000000}"/>
    <cellStyle name="_COMBILE ISI BOARD Rev.2" xfId="61" xr:uid="{00000000-0005-0000-0000-000038000000}"/>
    <cellStyle name="_COMBILE TEST INTRUMENT" xfId="62" xr:uid="{00000000-0005-0000-0000-000039000000}"/>
    <cellStyle name="_Copy of Halliborton Matrix (wave3A) - 3 Dec 08 (2)" xfId="63" xr:uid="{00000000-0005-0000-0000-00003A000000}"/>
    <cellStyle name="_Copy of NRE Template BV project @ reply 11 July 2008 rev C1" xfId="64" xr:uid="{00000000-0005-0000-0000-00003B000000}"/>
    <cellStyle name="_cost  BOM for 8017-0010 and 8017-0009 20080111" xfId="65" xr:uid="{00000000-0005-0000-0000-00003C000000}"/>
    <cellStyle name="_Costed BOM - Perth_Two_V2 to Reino 11.01.06" xfId="66" xr:uid="{00000000-0005-0000-0000-00003D000000}"/>
    <cellStyle name="_Costed BOM 18651 - to Vision 24.11.05" xfId="67" xr:uid="{00000000-0005-0000-0000-00003E000000}"/>
    <cellStyle name="_Costed BOM FIO01-Rev 1.1 to Lazersafe 08.02.07" xfId="68" xr:uid="{00000000-0005-0000-0000-00003F000000}"/>
    <cellStyle name="_Costed BOM RMR210-1243-A; RMR210-1245-A" xfId="69" xr:uid="{00000000-0005-0000-0000-000040000000}"/>
    <cellStyle name="_costed parts in R241-123" xfId="70" xr:uid="{00000000-0005-0000-0000-000041000000}"/>
    <cellStyle name="_DAVE" xfId="71" xr:uid="{00000000-0005-0000-0000-000042000000}"/>
    <cellStyle name="_Dave PAW" xfId="72" xr:uid="{00000000-0005-0000-0000-000043000000}"/>
    <cellStyle name="_DAVE Quote Pack to Interactive 24.05.07" xfId="73" xr:uid="{00000000-0005-0000-0000-000044000000}"/>
    <cellStyle name="_Diode Laser Quotation" xfId="74" xr:uid="{00000000-0005-0000-0000-000045000000}"/>
    <cellStyle name="_ERG RFQ 310 317 55609 - to ERG 08.08.06" xfId="75" xr:uid="{00000000-0005-0000-0000-000046000000}"/>
    <cellStyle name="_ERG278  45062-1 080306" xfId="76" xr:uid="{00000000-0005-0000-0000-000047000000}"/>
    <cellStyle name="_ERG349 PAW" xfId="77" xr:uid="{00000000-0005-0000-0000-000048000000}"/>
    <cellStyle name="_ERG380 PAW" xfId="78" xr:uid="{00000000-0005-0000-0000-000049000000}"/>
    <cellStyle name="_Escape &amp; Autoset PAW (12 Jul 06)" xfId="79" xr:uid="{00000000-0005-0000-0000-00004A000000}"/>
    <cellStyle name="_FDM fr Andy 0106 4.10pm" xfId="80" xr:uid="{00000000-0005-0000-0000-00004B000000}"/>
    <cellStyle name="_FDM fr Andy 0106 4.10pm_Halliburton Lot1 Forecast" xfId="81" xr:uid="{00000000-0005-0000-0000-00004C000000}"/>
    <cellStyle name="_FDM fr Andy 0106 4.10pm_Halliburton Lot2 Forecast" xfId="82" xr:uid="{00000000-0005-0000-0000-00004D000000}"/>
    <cellStyle name="_FDM fr Andy 0106 4.10pm_Halliburton_Lot2_BidBook (Rev 6) 140907 (Formula)" xfId="83" xr:uid="{00000000-0005-0000-0000-00004E000000}"/>
    <cellStyle name="_FDM fr Andy 0106 4.10pm_Lot 1 &amp; 2 (10 Models) - Quote Sum 24042008 (Rev 0)" xfId="84" xr:uid="{00000000-0005-0000-0000-00004F000000}"/>
    <cellStyle name="_FDM fr Andy 0106 4.10pm_Lot 1 &amp; 2 (10 Models) - Quote Sum 24042008 (Rev 2) 02052008" xfId="85" xr:uid="{00000000-0005-0000-0000-000050000000}"/>
    <cellStyle name="_FDM fr Andy 0106 4.10pm_Matrix for Polaron PCBA Jul 16 07" xfId="86" xr:uid="{00000000-0005-0000-0000-000051000000}"/>
    <cellStyle name="_FDM fr Andy 0106 4.10pm_Matrix for Polaron PCBA Jul 4 07" xfId="87" xr:uid="{00000000-0005-0000-0000-000052000000}"/>
    <cellStyle name="_FDM fr Andy 0106 4.10pm_Wave 1 - Quote Summary ( 26032008) New HPC" xfId="88" xr:uid="{00000000-0005-0000-0000-000053000000}"/>
    <cellStyle name="_FDM fr Andy 0106 4.10pm_Wave 1 &amp; 2 (14 Models) - Quote Sum 21042008 (Rev 7)" xfId="89" xr:uid="{00000000-0005-0000-0000-000054000000}"/>
    <cellStyle name="_FDM fr Andy 0106 4.10pm_Wave 1 &amp; Wave 2 - Quote Summary ( 25032008)" xfId="90" xr:uid="{00000000-0005-0000-0000-000055000000}"/>
    <cellStyle name="_FDM fr Andy 0106 4.10pm_Wave 1 &amp; Wave 2 - Quote Summary 26032008 (Rev 3) New HPC FDM Capex" xfId="91" xr:uid="{00000000-0005-0000-0000-000056000000}"/>
    <cellStyle name="_FDM fr Andy 0106 4.10pm_Wave 1 &amp; Wave 2 - Quote Summary 26032008 (Rev 4) New HPC FDM Capex (After Discussion)" xfId="92" xr:uid="{00000000-0005-0000-0000-000057000000}"/>
    <cellStyle name="_FDM fr Andy 0106 4.10pm_Wave 1, 2 &amp; 3 (21 Models) - Revised Quote 06082008 (Rev0 )" xfId="93" xr:uid="{00000000-0005-0000-0000-000058000000}"/>
    <cellStyle name="_FDM fr Andy 0106 4.10pm_Wave 1, 2 &amp; 3 (21 Models) - Revised Quote 20082008 (Rev3 ) ~ Actual HC + Latest FDM FC" xfId="94" xr:uid="{00000000-0005-0000-0000-000059000000}"/>
    <cellStyle name="_FDM fr Andy 0106 4.10pm_Wave 1, 2 &amp; 3 (21 Models) - Revised Quote 20082008 (Rev3 ) ~ Actual HC + Latest FDM FC with FDM &amp; Profit added" xfId="95" xr:uid="{00000000-0005-0000-0000-00005A000000}"/>
    <cellStyle name="_GPRS PAW" xfId="96" xr:uid="{00000000-0005-0000-0000-00005B000000}"/>
    <cellStyle name="_Halliborton Matrix (wave3A) - 09Dec08" xfId="97" xr:uid="{00000000-0005-0000-0000-00005C000000}"/>
    <cellStyle name="_key components for servo" xfId="98" xr:uid="{00000000-0005-0000-0000-00005D000000}"/>
    <cellStyle name="_List to Quote - GPRS Adapter Board-Nat" xfId="99" xr:uid="{00000000-0005-0000-0000-00005E000000}"/>
    <cellStyle name="_Lot 2 BOM (Converted from Word) (2)" xfId="100" xr:uid="{00000000-0005-0000-0000-00005F000000}"/>
    <cellStyle name="_LS-002003400 FGC04 BOM 13Mar2007" xfId="101" xr:uid="{00000000-0005-0000-0000-000060000000}"/>
    <cellStyle name="_LS-002003400 FGC04 BOM to LazerSafe 16.04.07" xfId="102" xr:uid="{00000000-0005-0000-0000-000061000000}"/>
    <cellStyle name="_MassPro  NRE Quotation ~ 00156" xfId="103" xr:uid="{00000000-0005-0000-0000-000062000000}"/>
    <cellStyle name="_MassPro  NRE Quote for Cooper Wheelock ASNS (29042008) (3)" xfId="104" xr:uid="{00000000-0005-0000-0000-000063000000}"/>
    <cellStyle name="_MassPro (Consign) &amp; NRE Quotation ~ Vehmnt" xfId="105" xr:uid="{00000000-0005-0000-0000-000064000000}"/>
    <cellStyle name="_master BOM Aug 08 to supplier3-FDM" xfId="106" xr:uid="{00000000-0005-0000-0000-000065000000}"/>
    <cellStyle name="_master BOM Aug 08 to supplier3-FDM1" xfId="107" xr:uid="{00000000-0005-0000-0000-000066000000}"/>
    <cellStyle name="_MasterMatrixrev1" xfId="108" xr:uid="{00000000-0005-0000-0000-000067000000}"/>
    <cellStyle name="_MasterMatrixrev1_draft (rev1) BD Ref" xfId="109" xr:uid="{00000000-0005-0000-0000-000068000000}"/>
    <cellStyle name="_MasterMatrixrev1_Matrix for Polaron PCBA Jul 16 07" xfId="110" xr:uid="{00000000-0005-0000-0000-000069000000}"/>
    <cellStyle name="_MasterMatrixrev1_Matrix for Polaron PCBA Jul 4 07" xfId="111" xr:uid="{00000000-0005-0000-0000-00006A000000}"/>
    <cellStyle name="_Matrix Template for PCBA quote" xfId="112" xr:uid="{00000000-0005-0000-0000-00006B000000}"/>
    <cellStyle name="_New NRE Template (110408)" xfId="113" xr:uid="{00000000-0005-0000-0000-00006C000000}"/>
    <cellStyle name="_New NRE Template (13052008)" xfId="114" xr:uid="{00000000-0005-0000-0000-00006D000000}"/>
    <cellStyle name="_New NRE Template (13052008) reply by SMT on 16 May 2008" xfId="115" xr:uid="{00000000-0005-0000-0000-00006E000000}"/>
    <cellStyle name="_New NRE Template (210408)" xfId="116" xr:uid="{00000000-0005-0000-0000-00006F000000}"/>
    <cellStyle name="_New NRE Template @ reply 17 Nov 08 (2)" xfId="117" xr:uid="{00000000-0005-0000-0000-000070000000}"/>
    <cellStyle name="_NRE - Cooper Asia RFQ" xfId="118" xr:uid="{00000000-0005-0000-0000-000071000000}"/>
    <cellStyle name="_NRE - Cooper Asia RFQ_Matrix for Polaron PCBA Jul 16 07" xfId="119" xr:uid="{00000000-0005-0000-0000-000072000000}"/>
    <cellStyle name="_NRE - Cooper Asia RFQ_Matrix for Polaron PCBA Jul 4 07" xfId="120" xr:uid="{00000000-0005-0000-0000-000073000000}"/>
    <cellStyle name="_NRE - Halliburton" xfId="121" xr:uid="{00000000-0005-0000-0000-000074000000}"/>
    <cellStyle name="_NRE - Halliburton Lot 2 RFQ" xfId="122" xr:uid="{00000000-0005-0000-0000-000075000000}"/>
    <cellStyle name="_NRE - Halliburton Lot 2 RFQ (Master Copy)" xfId="123" xr:uid="{00000000-0005-0000-0000-000076000000}"/>
    <cellStyle name="_NRE - Halliburton Lot 2 RFQ (Master Copy)_Halliburton Lot1 Forecast" xfId="124" xr:uid="{00000000-0005-0000-0000-000077000000}"/>
    <cellStyle name="_NRE - Halliburton Lot 2 RFQ (Master Copy)_Halliburton Lot2 Forecast" xfId="125" xr:uid="{00000000-0005-0000-0000-000078000000}"/>
    <cellStyle name="_NRE - Halliburton Lot 2 RFQ (Master Copy)_Halliburton_Lot2_BidBook (Rev 6) 140907 (Formula)" xfId="126" xr:uid="{00000000-0005-0000-0000-000079000000}"/>
    <cellStyle name="_NRE - Halliburton Lot 2 RFQ (Master Copy)_Lot 1 &amp; 2 (10 Models) - Quote Sum 24042008 (Rev 0)" xfId="127" xr:uid="{00000000-0005-0000-0000-00007A000000}"/>
    <cellStyle name="_NRE - Halliburton Lot 2 RFQ (Master Copy)_Lot 1 &amp; 2 (10 Models) - Quote Sum 24042008 (Rev 2) 02052008" xfId="128" xr:uid="{00000000-0005-0000-0000-00007B000000}"/>
    <cellStyle name="_NRE - Halliburton Lot 2 RFQ (Master Copy)_Wave 1 - Quote Summary ( 26032008) New HPC" xfId="129" xr:uid="{00000000-0005-0000-0000-00007C000000}"/>
    <cellStyle name="_NRE - Halliburton Lot 2 RFQ (Master Copy)_Wave 1 &amp; 2 (14 Models) - Quote Sum 21042008 (Rev 7)" xfId="130" xr:uid="{00000000-0005-0000-0000-00007D000000}"/>
    <cellStyle name="_NRE - Halliburton Lot 2 RFQ (Master Copy)_Wave 1 &amp; Wave 2 - Quote Summary ( 25032008)" xfId="131" xr:uid="{00000000-0005-0000-0000-00007E000000}"/>
    <cellStyle name="_NRE - Halliburton Lot 2 RFQ (Master Copy)_Wave 1 &amp; Wave 2 - Quote Summary 26032008 (Rev 3) New HPC FDM Capex" xfId="132" xr:uid="{00000000-0005-0000-0000-00007F000000}"/>
    <cellStyle name="_NRE - Halliburton Lot 2 RFQ (Master Copy)_Wave 1 &amp; Wave 2 - Quote Summary 26032008 (Rev 4) New HPC FDM Capex (After Discussion)" xfId="133" xr:uid="{00000000-0005-0000-0000-000080000000}"/>
    <cellStyle name="_NRE - Halliburton Lot 2 RFQ (Master Copy)_Wave 1, 2 &amp; 3 (21 Models) - Revised Quote 06082008 (Rev0 )" xfId="134" xr:uid="{00000000-0005-0000-0000-000081000000}"/>
    <cellStyle name="_NRE - Halliburton Lot 2 RFQ (Master Copy)_Wave 1, 2 &amp; 3 (21 Models) - Revised Quote 20082008 (Rev3 ) ~ Actual HC + Latest FDM FC" xfId="135" xr:uid="{00000000-0005-0000-0000-000082000000}"/>
    <cellStyle name="_NRE - Halliburton Lot 2 RFQ (Master Copy)_Wave 1, 2 &amp; 3 (21 Models) - Revised Quote 20082008 (Rev3 ) ~ Actual HC + Latest FDM FC with FDM &amp; Profit added" xfId="136" xr:uid="{00000000-0005-0000-0000-000083000000}"/>
    <cellStyle name="_NRE - Halliburton Lot 2 RFQ (SMT)" xfId="137" xr:uid="{00000000-0005-0000-0000-000084000000}"/>
    <cellStyle name="_NRE - Halliburton Lot 2 RFQ (SMT)_Halliburton Lot1 Forecast" xfId="138" xr:uid="{00000000-0005-0000-0000-000085000000}"/>
    <cellStyle name="_NRE - Halliburton Lot 2 RFQ (SMT)_Halliburton Lot2 Forecast" xfId="139" xr:uid="{00000000-0005-0000-0000-000086000000}"/>
    <cellStyle name="_NRE - Halliburton Lot 2 RFQ (SMT)_Halliburton_Lot2_BidBook (Rev 6) 140907 (Formula)" xfId="140" xr:uid="{00000000-0005-0000-0000-000087000000}"/>
    <cellStyle name="_NRE - Halliburton Lot 2 RFQ (SMT)_Lot 1 &amp; 2 (10 Models) - Quote Sum 24042008 (Rev 0)" xfId="141" xr:uid="{00000000-0005-0000-0000-000088000000}"/>
    <cellStyle name="_NRE - Halliburton Lot 2 RFQ (SMT)_Lot 1 &amp; 2 (10 Models) - Quote Sum 24042008 (Rev 2) 02052008" xfId="142" xr:uid="{00000000-0005-0000-0000-000089000000}"/>
    <cellStyle name="_NRE - Halliburton Lot 2 RFQ (SMT)_Wave 1 - Quote Summary ( 26032008) New HPC" xfId="143" xr:uid="{00000000-0005-0000-0000-00008A000000}"/>
    <cellStyle name="_NRE - Halliburton Lot 2 RFQ (SMT)_Wave 1 &amp; 2 (14 Models) - Quote Sum 21042008 (Rev 7)" xfId="144" xr:uid="{00000000-0005-0000-0000-00008B000000}"/>
    <cellStyle name="_NRE - Halliburton Lot 2 RFQ (SMT)_Wave 1 &amp; Wave 2 - Quote Summary ( 25032008)" xfId="145" xr:uid="{00000000-0005-0000-0000-00008C000000}"/>
    <cellStyle name="_NRE - Halliburton Lot 2 RFQ (SMT)_Wave 1 &amp; Wave 2 - Quote Summary 26032008 (Rev 3) New HPC FDM Capex" xfId="146" xr:uid="{00000000-0005-0000-0000-00008D000000}"/>
    <cellStyle name="_NRE - Halliburton Lot 2 RFQ (SMT)_Wave 1 &amp; Wave 2 - Quote Summary 26032008 (Rev 4) New HPC FDM Capex (After Discussion)" xfId="147" xr:uid="{00000000-0005-0000-0000-00008E000000}"/>
    <cellStyle name="_NRE - Halliburton Lot 2 RFQ (SMT)_Wave 1, 2 &amp; 3 (21 Models) - Revised Quote 06082008 (Rev0 )" xfId="148" xr:uid="{00000000-0005-0000-0000-00008F000000}"/>
    <cellStyle name="_NRE - Halliburton Lot 2 RFQ (SMT)_Wave 1, 2 &amp; 3 (21 Models) - Revised Quote 20082008 (Rev3 ) ~ Actual HC + Latest FDM FC" xfId="149" xr:uid="{00000000-0005-0000-0000-000090000000}"/>
    <cellStyle name="_NRE - Halliburton Lot 2 RFQ (SMT)_Wave 1, 2 &amp; 3 (21 Models) - Revised Quote 20082008 (Rev3 ) ~ Actual HC + Latest FDM FC with FDM &amp; Profit added" xfId="150" xr:uid="{00000000-0005-0000-0000-000091000000}"/>
    <cellStyle name="_NRE - Halliburton Lot 2 RFQ_Halliburton Lot1 Forecast" xfId="151" xr:uid="{00000000-0005-0000-0000-000092000000}"/>
    <cellStyle name="_NRE - Halliburton Lot 2 RFQ_Halliburton Lot2 Forecast" xfId="152" xr:uid="{00000000-0005-0000-0000-000093000000}"/>
    <cellStyle name="_NRE - Halliburton Lot 2 RFQ_Halliburton_Lot2_BidBook (Rev 6) 140907 (Formula)" xfId="153" xr:uid="{00000000-0005-0000-0000-000094000000}"/>
    <cellStyle name="_NRE - Halliburton Lot 2 RFQ_Lot 1 &amp; 2 (10 Models) - Quote Sum 24042008 (Rev 0)" xfId="154" xr:uid="{00000000-0005-0000-0000-000095000000}"/>
    <cellStyle name="_NRE - Halliburton Lot 2 RFQ_Lot 1 &amp; 2 (10 Models) - Quote Sum 24042008 (Rev 2) 02052008" xfId="155" xr:uid="{00000000-0005-0000-0000-000096000000}"/>
    <cellStyle name="_NRE - Halliburton Lot 2 RFQ_Wave 1 - Quote Summary ( 26032008) New HPC" xfId="156" xr:uid="{00000000-0005-0000-0000-000097000000}"/>
    <cellStyle name="_NRE - Halliburton Lot 2 RFQ_Wave 1 &amp; 2 (14 Models) - Quote Sum 21042008 (Rev 7)" xfId="157" xr:uid="{00000000-0005-0000-0000-000098000000}"/>
    <cellStyle name="_NRE - Halliburton Lot 2 RFQ_Wave 1 &amp; Wave 2 - Quote Summary ( 25032008)" xfId="158" xr:uid="{00000000-0005-0000-0000-000099000000}"/>
    <cellStyle name="_NRE - Halliburton Lot 2 RFQ_Wave 1 &amp; Wave 2 - Quote Summary 26032008 (Rev 3) New HPC FDM Capex" xfId="159" xr:uid="{00000000-0005-0000-0000-00009A000000}"/>
    <cellStyle name="_NRE - Halliburton Lot 2 RFQ_Wave 1 &amp; Wave 2 - Quote Summary 26032008 (Rev 4) New HPC FDM Capex (After Discussion)" xfId="160" xr:uid="{00000000-0005-0000-0000-00009B000000}"/>
    <cellStyle name="_NRE - Halliburton Lot 2 RFQ_Wave 1, 2 &amp; 3 (21 Models) - Revised Quote 06082008 (Rev0 )" xfId="161" xr:uid="{00000000-0005-0000-0000-00009C000000}"/>
    <cellStyle name="_NRE - Halliburton Lot 2 RFQ_Wave 1, 2 &amp; 3 (21 Models) - Revised Quote 20082008 (Rev3 ) ~ Actual HC + Latest FDM FC" xfId="162" xr:uid="{00000000-0005-0000-0000-00009D000000}"/>
    <cellStyle name="_NRE - Halliburton Lot 2 RFQ_Wave 1, 2 &amp; 3 (21 Models) - Revised Quote 20082008 (Rev3 ) ~ Actual HC + Latest FDM FC with FDM &amp; Profit added" xfId="163" xr:uid="{00000000-0005-0000-0000-00009E000000}"/>
    <cellStyle name="_NRE - Halliburton RFQ (Rev 0)" xfId="164" xr:uid="{00000000-0005-0000-0000-00009F000000}"/>
    <cellStyle name="_NRE - Halliburton RFQ (Rev 0)_Halliburton Lot1 Forecast" xfId="165" xr:uid="{00000000-0005-0000-0000-0000A0000000}"/>
    <cellStyle name="_NRE - Halliburton RFQ (Rev 0)_Halliburton Lot2 Forecast" xfId="166" xr:uid="{00000000-0005-0000-0000-0000A1000000}"/>
    <cellStyle name="_NRE - Halliburton RFQ (Rev 0)_Halliburton_Lot2_BidBook (Rev 6) 140907 (Formula)" xfId="167" xr:uid="{00000000-0005-0000-0000-0000A2000000}"/>
    <cellStyle name="_NRE - Halliburton RFQ (Rev 0)_Lot 1 &amp; 2 (10 Models) - Quote Sum 24042008 (Rev 0)" xfId="168" xr:uid="{00000000-0005-0000-0000-0000A3000000}"/>
    <cellStyle name="_NRE - Halliburton RFQ (Rev 0)_Lot 1 &amp; 2 (10 Models) - Quote Sum 24042008 (Rev 2) 02052008" xfId="169" xr:uid="{00000000-0005-0000-0000-0000A4000000}"/>
    <cellStyle name="_NRE - Halliburton RFQ (Rev 0)_Matrix for Polaron PCBA Jul 16 07" xfId="170" xr:uid="{00000000-0005-0000-0000-0000A5000000}"/>
    <cellStyle name="_NRE - Halliburton RFQ (Rev 0)_Matrix for Polaron PCBA Jul 4 07" xfId="171" xr:uid="{00000000-0005-0000-0000-0000A6000000}"/>
    <cellStyle name="_NRE - Halliburton RFQ (Rev 0)_Wave 1 - Quote Summary ( 26032008) New HPC" xfId="172" xr:uid="{00000000-0005-0000-0000-0000A7000000}"/>
    <cellStyle name="_NRE - Halliburton RFQ (Rev 0)_Wave 1 &amp; 2 (14 Models) - Quote Sum 21042008 (Rev 7)" xfId="173" xr:uid="{00000000-0005-0000-0000-0000A8000000}"/>
    <cellStyle name="_NRE - Halliburton RFQ (Rev 0)_Wave 1 &amp; Wave 2 - Quote Summary ( 25032008)" xfId="174" xr:uid="{00000000-0005-0000-0000-0000A9000000}"/>
    <cellStyle name="_NRE - Halliburton RFQ (Rev 0)_Wave 1 &amp; Wave 2 - Quote Summary 26032008 (Rev 3) New HPC FDM Capex" xfId="175" xr:uid="{00000000-0005-0000-0000-0000AA000000}"/>
    <cellStyle name="_NRE - Halliburton RFQ (Rev 0)_Wave 1 &amp; Wave 2 - Quote Summary 26032008 (Rev 4) New HPC FDM Capex (After Discussion)" xfId="176" xr:uid="{00000000-0005-0000-0000-0000AB000000}"/>
    <cellStyle name="_NRE - Halliburton RFQ (Rev 0)_Wave 1, 2 &amp; 3 (21 Models) - Revised Quote 06082008 (Rev0 )" xfId="177" xr:uid="{00000000-0005-0000-0000-0000AC000000}"/>
    <cellStyle name="_NRE - Halliburton RFQ (Rev 0)_Wave 1, 2 &amp; 3 (21 Models) - Revised Quote 20082008 (Rev3 ) ~ Actual HC + Latest FDM FC" xfId="178" xr:uid="{00000000-0005-0000-0000-0000AD000000}"/>
    <cellStyle name="_NRE - Halliburton RFQ (Rev 0)_Wave 1, 2 &amp; 3 (21 Models) - Revised Quote 20082008 (Rev3 ) ~ Actual HC + Latest FDM FC with FDM &amp; Profit added" xfId="179" xr:uid="{00000000-0005-0000-0000-0000AE000000}"/>
    <cellStyle name="_NRE - IE" xfId="180" xr:uid="{00000000-0005-0000-0000-0000AF000000}"/>
    <cellStyle name="_NRE cost for cooper lighting @ 09 Oct 2008" xfId="181" xr:uid="{00000000-0005-0000-0000-0000B0000000}"/>
    <cellStyle name="_NRE cost for cooper lighting @ 17 Oct 2008" xfId="182" xr:uid="{00000000-0005-0000-0000-0000B1000000}"/>
    <cellStyle name="_NRE Quote - RF Code" xfId="183" xr:uid="{00000000-0005-0000-0000-0000B2000000}"/>
    <cellStyle name="_NRE Template" xfId="184" xr:uid="{00000000-0005-0000-0000-0000B3000000}"/>
    <cellStyle name="_NRE Template - 090508" xfId="185" xr:uid="{00000000-0005-0000-0000-0000B4000000}"/>
    <cellStyle name="_NRE Template - BEAM 31Mar09" xfId="186" xr:uid="{00000000-0005-0000-0000-0000B5000000}"/>
    <cellStyle name="_NRE Template - Carrier (060608)" xfId="187" xr:uid="{00000000-0005-0000-0000-0000B6000000}"/>
    <cellStyle name="_NRE Template - Droege  Comp 64 Models (SMT)" xfId="188" xr:uid="{00000000-0005-0000-0000-0000B7000000}"/>
    <cellStyle name="_NRE Template (160608) reply 23 june 2008" xfId="189" xr:uid="{00000000-0005-0000-0000-0000B8000000}"/>
    <cellStyle name="_NRE Template (Cooper~AS&amp;NS) - SMT" xfId="190" xr:uid="{00000000-0005-0000-0000-0000B9000000}"/>
    <cellStyle name="_NRE Template @ reply 04 Sept 08" xfId="191" xr:uid="{00000000-0005-0000-0000-0000BA000000}"/>
    <cellStyle name="_NRE Template BV project @ reply 26 June 2008" xfId="192" xr:uid="{00000000-0005-0000-0000-0000BB000000}"/>
    <cellStyle name="_NRE Template for EM8378-1  EM8345_3 (020408) reply on 07 April 2008" xfId="193" xr:uid="{00000000-0005-0000-0000-0000BC000000}"/>
    <cellStyle name="_NRE Template IE" xfId="194" xr:uid="{00000000-0005-0000-0000-0000BD000000}"/>
    <cellStyle name="_NRE Template SMT" xfId="195" xr:uid="{00000000-0005-0000-0000-0000BE000000}"/>
    <cellStyle name="_NRE Template SMT3" xfId="196" xr:uid="{00000000-0005-0000-0000-0000BF000000}"/>
    <cellStyle name="_NRE Template Wave 3A" xfId="197" xr:uid="{00000000-0005-0000-0000-0000C0000000}"/>
    <cellStyle name="_Packaging charges" xfId="198" xr:uid="{00000000-0005-0000-0000-0000C1000000}"/>
    <cellStyle name="_packing charges" xfId="199" xr:uid="{00000000-0005-0000-0000-0000C2000000}"/>
    <cellStyle name="_Quotation Template_PCBA" xfId="200" xr:uid="{00000000-0005-0000-0000-0000C3000000}"/>
    <cellStyle name="_R210-1296-A PAW" xfId="201" xr:uid="{00000000-0005-0000-0000-0000C4000000}"/>
    <cellStyle name="_R261-118A_PAW" xfId="202" xr:uid="{00000000-0005-0000-0000-0000C5000000}"/>
    <cellStyle name="_R300-154-A   02-02-06" xfId="203" xr:uid="{00000000-0005-0000-0000-0000C6000000}"/>
    <cellStyle name="_R300-154-A PAW" xfId="204" xr:uid="{00000000-0005-0000-0000-0000C7000000}"/>
    <cellStyle name="_Reino PAW 21.05.05" xfId="205" xr:uid="{00000000-0005-0000-0000-0000C8000000}"/>
    <cellStyle name="_REINO spares labour times July 05" xfId="206" xr:uid="{00000000-0005-0000-0000-0000C9000000}"/>
    <cellStyle name="_Relay Card PAW" xfId="207" xr:uid="{00000000-0005-0000-0000-0000CA000000}"/>
    <cellStyle name="_RESMED list - Fleance" xfId="208" xr:uid="{00000000-0005-0000-0000-0000CB000000}"/>
    <cellStyle name="_RESMED list - Suyanti" xfId="209" xr:uid="{00000000-0005-0000-0000-0000CC000000}"/>
    <cellStyle name="_RESMED S8 PAW Rev 4" xfId="210" xr:uid="{00000000-0005-0000-0000-0000CD000000}"/>
    <cellStyle name="_RF Code Quotation" xfId="211" xr:uid="{00000000-0005-0000-0000-0000CE000000}"/>
    <cellStyle name="_RFQ - AutoCite X3 BOMs - to Reino 03.11.05" xfId="212" xr:uid="{00000000-0005-0000-0000-0000CF000000}"/>
    <cellStyle name="_RFQ 209 BOM 944423 - 20units - to ERG 28.07.2005" xfId="213" xr:uid="{00000000-0005-0000-0000-0000D0000000}"/>
    <cellStyle name="_RFQ 225-228 40140 40351 13595 18180 to ERG 04.11.05" xfId="214" xr:uid="{00000000-0005-0000-0000-0000D1000000}"/>
    <cellStyle name="_RFQ 235 18171D BOM to ERG 23.11.2005" xfId="215" xr:uid="{00000000-0005-0000-0000-0000D2000000}"/>
    <cellStyle name="_RFQ 237 BOM 18171D to ERG 13.01.06" xfId="216" xr:uid="{00000000-0005-0000-0000-0000D3000000}"/>
    <cellStyle name="_RFQ 237 BOM 18171D to ERG 13.01.06-3" xfId="217" xr:uid="{00000000-0005-0000-0000-0000D4000000}"/>
    <cellStyle name="_RFQ 238 239 PROD0001_6_2 to ERG 13.12.2005" xfId="218" xr:uid="{00000000-0005-0000-0000-0000D5000000}"/>
    <cellStyle name="_RFQ 238 239 PROD0001_6_2-NAT" xfId="219" xr:uid="{00000000-0005-0000-0000-0000D6000000}"/>
    <cellStyle name="_RFQ 240 BOM 10073-1 to ERG 15.12.2005" xfId="220" xr:uid="{00000000-0005-0000-0000-0000D7000000}"/>
    <cellStyle name="_RFQ 244 BOM 18171F to ERG 13.01.06" xfId="221" xr:uid="{00000000-0005-0000-0000-0000D8000000}"/>
    <cellStyle name="_RFQ 247 BOM 55612 50 units to ERG 22.12.2005" xfId="222" xr:uid="{00000000-0005-0000-0000-0000D9000000}"/>
    <cellStyle name="_RFQ 248 BOM 56704 to ERG 13.01.06" xfId="223" xr:uid="{00000000-0005-0000-0000-0000DA000000}"/>
    <cellStyle name="_RFQ 250 BOM 18174 to ERG 03.03.06" xfId="224" xr:uid="{00000000-0005-0000-0000-0000DB000000}"/>
    <cellStyle name="_RFQ 260 18199 - to ERG 30.03.06" xfId="225" xr:uid="{00000000-0005-0000-0000-0000DC000000}"/>
    <cellStyle name="_RFQ 261 18200 - to ERG 07.04.06" xfId="226" xr:uid="{00000000-0005-0000-0000-0000DD000000}"/>
    <cellStyle name="_RFQ 262 263 18243 18248 - to ERG 19.04.06" xfId="227" xr:uid="{00000000-0005-0000-0000-0000DE000000}"/>
    <cellStyle name="_RFQ 274 - to ERG 28.03.06" xfId="228" xr:uid="{00000000-0005-0000-0000-0000DF000000}"/>
    <cellStyle name="_RFQ 275 - to ERG 28.03.06" xfId="229" xr:uid="{00000000-0005-0000-0000-0000E0000000}"/>
    <cellStyle name="_RFQ 277 - to ERG 28.03.06" xfId="230" xr:uid="{00000000-0005-0000-0000-0000E1000000}"/>
    <cellStyle name="_RFQ 278  - to ERG 24.03.06" xfId="231" xr:uid="{00000000-0005-0000-0000-0000E2000000}"/>
    <cellStyle name="_RFQ 279 BOM PROD0013 - to ERG 18.04.06" xfId="232" xr:uid="{00000000-0005-0000-0000-0000E3000000}"/>
    <cellStyle name="_RFQ 311 312 55637 18174 - to ERG 27.07.06" xfId="233" xr:uid="{00000000-0005-0000-0000-0000E4000000}"/>
    <cellStyle name="_RFQ 313 PROD0002 - to ERG 01.08.06" xfId="234" xr:uid="{00000000-0005-0000-0000-0000E5000000}"/>
    <cellStyle name="_RFQ 349 41230 to ERG 03.02.07" xfId="235" xr:uid="{00000000-0005-0000-0000-0000E6000000}"/>
    <cellStyle name="_RFQ 360 BOM TP5600.AAAC to ERG 15.02.07" xfId="236" xr:uid="{00000000-0005-0000-0000-0000E7000000}"/>
    <cellStyle name="_RFQ 364 955642 to ERG 26.02.07" xfId="237" xr:uid="{00000000-0005-0000-0000-0000E8000000}"/>
    <cellStyle name="_RFQ 378 PROD0024 to ERG 10.05.07" xfId="238" xr:uid="{00000000-0005-0000-0000-0000E9000000}"/>
    <cellStyle name="_RFQ 380 PROD0046 to ERG 25.05.07" xfId="239" xr:uid="{00000000-0005-0000-0000-0000EA000000}"/>
    <cellStyle name="_RFQ 399 AVM3000.AAAA" xfId="240" xr:uid="{00000000-0005-0000-0000-0000EB000000}"/>
    <cellStyle name="_RFQ 399 AVM3000.AAAA to ERG 11.09.07" xfId="241" xr:uid="{00000000-0005-0000-0000-0000EC000000}"/>
    <cellStyle name="_RFQ 400 18186 to ERG 29.08.07" xfId="242" xr:uid="{00000000-0005-0000-0000-0000ED000000}"/>
    <cellStyle name="_RFQ ERG 341 342 18171D.1 18199.1" xfId="243" xr:uid="{00000000-0005-0000-0000-0000EE000000}"/>
    <cellStyle name="_RFQ -NEW.3" xfId="244" xr:uid="{00000000-0005-0000-0000-0000EF000000}"/>
    <cellStyle name="_RFQ R300 SERIES - to ResMed 08.05.06" xfId="245" xr:uid="{00000000-0005-0000-0000-0000F0000000}"/>
    <cellStyle name="_RFQ RVM1 - BOMs to Reino 24.11.05" xfId="246" xr:uid="{00000000-0005-0000-0000-0000F1000000}"/>
    <cellStyle name="_RFQ V0370-SUYANTI1" xfId="247" xr:uid="{00000000-0005-0000-0000-0000F2000000}"/>
    <cellStyle name="_RFQ385 386 18272 955642 to ERG 25.06.07" xfId="248" xr:uid="{00000000-0005-0000-0000-0000F3000000}"/>
    <cellStyle name="_S8" xfId="249" xr:uid="{00000000-0005-0000-0000-0000F4000000}"/>
    <cellStyle name="_S8 Autoset Prima and Teijin" xfId="250" xr:uid="{00000000-0005-0000-0000-0000F5000000}"/>
    <cellStyle name="_S8 Autoset Prima and Teijin-ECN15117" xfId="251" xr:uid="{00000000-0005-0000-0000-0000F6000000}"/>
    <cellStyle name="_Summary AML v NON AML (3)" xfId="252" xr:uid="{00000000-0005-0000-0000-0000F7000000}"/>
    <cellStyle name="_Summary AML v NON AML (3)_Halliburton Lot1 Forecast" xfId="253" xr:uid="{00000000-0005-0000-0000-0000F8000000}"/>
    <cellStyle name="_Summary AML v NON AML (3)_Halliburton Lot2 Forecast" xfId="254" xr:uid="{00000000-0005-0000-0000-0000F9000000}"/>
    <cellStyle name="_Summary AML v NON AML (3)_Halliburton_Lot2_BidBook (Rev 6) 140907 (Formula)" xfId="255" xr:uid="{00000000-0005-0000-0000-0000FA000000}"/>
    <cellStyle name="_Summary AML v NON AML (3)_Lot 1 &amp; 2 (10 Models) - Quote Sum 24042008 (Rev 0)" xfId="256" xr:uid="{00000000-0005-0000-0000-0000FB000000}"/>
    <cellStyle name="_Summary AML v NON AML (3)_Lot 1 &amp; 2 (10 Models) - Quote Sum 24042008 (Rev 2) 02052008" xfId="257" xr:uid="{00000000-0005-0000-0000-0000FC000000}"/>
    <cellStyle name="_Summary AML v NON AML (3)_Matrix for Polaron PCBA Jul 16 07" xfId="258" xr:uid="{00000000-0005-0000-0000-0000FD000000}"/>
    <cellStyle name="_Summary AML v NON AML (3)_Matrix for Polaron PCBA Jul 4 07" xfId="259" xr:uid="{00000000-0005-0000-0000-0000FE000000}"/>
    <cellStyle name="_Summary AML v NON AML (3)_Wave 1 - Quote Summary ( 26032008) New HPC" xfId="260" xr:uid="{00000000-0005-0000-0000-0000FF000000}"/>
    <cellStyle name="_Summary AML v NON AML (3)_Wave 1 &amp; 2 (14 Models) - Quote Sum 21042008 (Rev 7)" xfId="261" xr:uid="{00000000-0005-0000-0000-000000010000}"/>
    <cellStyle name="_Summary AML v NON AML (3)_Wave 1 &amp; Wave 2 - Quote Summary ( 25032008)" xfId="262" xr:uid="{00000000-0005-0000-0000-000001010000}"/>
    <cellStyle name="_Summary AML v NON AML (3)_Wave 1 &amp; Wave 2 - Quote Summary 26032008 (Rev 3) New HPC FDM Capex" xfId="263" xr:uid="{00000000-0005-0000-0000-000002010000}"/>
    <cellStyle name="_Summary AML v NON AML (3)_Wave 1 &amp; Wave 2 - Quote Summary 26032008 (Rev 4) New HPC FDM Capex (After Discussion)" xfId="264" xr:uid="{00000000-0005-0000-0000-000003010000}"/>
    <cellStyle name="_Summary AML v NON AML (3)_Wave 1, 2 &amp; 3 (21 Models) - Revised Quote 06082008 (Rev0 )" xfId="265" xr:uid="{00000000-0005-0000-0000-000004010000}"/>
    <cellStyle name="_Summary AML v NON AML (3)_Wave 1, 2 &amp; 3 (21 Models) - Revised Quote 20082008 (Rev3 ) ~ Actual HC + Latest FDM FC" xfId="266" xr:uid="{00000000-0005-0000-0000-000005010000}"/>
    <cellStyle name="_Summary AML v NON AML (3)_Wave 1, 2 &amp; 3 (21 Models) - Revised Quote 20082008 (Rev3 ) ~ Actual HC + Latest FDM FC with FDM &amp; Profit added" xfId="267" xr:uid="{00000000-0005-0000-0000-000006010000}"/>
    <cellStyle name="_Summary PAW template" xfId="268" xr:uid="{00000000-0005-0000-0000-000007010000}"/>
    <cellStyle name="_TEMPLATE CLEANSHEET ~ XIRGO (July 11,2007)" xfId="269" xr:uid="{00000000-0005-0000-0000-000008010000}"/>
    <cellStyle name="_TEMPLATE CLEANSHEET ~ XIRGO (Jun 19,2007)" xfId="270" xr:uid="{00000000-0005-0000-0000-000009010000}"/>
    <cellStyle name="_Template Cleansheet Rev3" xfId="271" xr:uid="{00000000-0005-0000-0000-00000A010000}"/>
    <cellStyle name="_template NRE - Cooper PCI reply 01 Feb 2008" xfId="272" xr:uid="{00000000-0005-0000-0000-00000B010000}"/>
    <cellStyle name="_template NRE - Cooper Power System-reply 26 Dec 2007" xfId="273" xr:uid="{00000000-0005-0000-0000-00000C010000}"/>
    <cellStyle name="_template NRE - Cooper Power Tools-reply 26 Nov 2007" xfId="274" xr:uid="{00000000-0005-0000-0000-00000D010000}"/>
    <cellStyle name="_Timpani" xfId="275" xr:uid="{00000000-0005-0000-0000-00000E010000}"/>
    <cellStyle name="_V8 3V3 PCBA QUOTE" xfId="276" xr:uid="{00000000-0005-0000-0000-00000F010000}"/>
    <cellStyle name="_Vision Bio - Suyanti" xfId="277" xr:uid="{00000000-0005-0000-0000-000010010000}"/>
    <cellStyle name="_VisionBio Costed BOM" xfId="278" xr:uid="{00000000-0005-0000-0000-000011010000}"/>
    <cellStyle name="_Vortice-BOM- PCBA-SRM ATM Project-03.02.05" xfId="279" xr:uid="{00000000-0005-0000-0000-000012010000}"/>
    <cellStyle name="_Vortice-BOM- PCBA-SRM ATM Project-28.01.05" xfId="280" xr:uid="{00000000-0005-0000-0000-000013010000}"/>
    <cellStyle name="_VPAPIII BOMs - To Resmed 03.03.2006" xfId="281" xr:uid="{00000000-0005-0000-0000-000014010000}"/>
    <cellStyle name="_VPAPIII BOMs - To Resmed 15.03.2006" xfId="282" xr:uid="{00000000-0005-0000-0000-000015010000}"/>
    <cellStyle name="_VPAPIII BOMs - To Resmed 24.02.2006" xfId="283" xr:uid="{00000000-0005-0000-0000-000016010000}"/>
    <cellStyle name="_WaveNet Wombat Costed BOM to Wavenet 14.05.07" xfId="284" xr:uid="{00000000-0005-0000-0000-000017010000}"/>
    <cellStyle name="_Xirgo CDS-9026 material exposure - Feb'071" xfId="285" xr:uid="{00000000-0005-0000-0000-000018010000}"/>
    <cellStyle name="_Xirgo CDS-9026 material exposure - Feb'071_Halliburton Lot1 Forecast" xfId="286" xr:uid="{00000000-0005-0000-0000-000019010000}"/>
    <cellStyle name="_Xirgo CDS-9026 material exposure - Feb'071_Halliburton Lot2 Forecast" xfId="287" xr:uid="{00000000-0005-0000-0000-00001A010000}"/>
    <cellStyle name="_Xirgo CDS-9026 material exposure - Feb'071_Halliburton_Lot2_BidBook (Rev 6) 140907 (Formula)" xfId="288" xr:uid="{00000000-0005-0000-0000-00001B010000}"/>
    <cellStyle name="_Xirgo CDS-9026 material exposure - Feb'071_Lot 1 &amp; 2 (10 Models) - Quote Sum 24042008 (Rev 0)" xfId="289" xr:uid="{00000000-0005-0000-0000-00001C010000}"/>
    <cellStyle name="_Xirgo CDS-9026 material exposure - Feb'071_Lot 1 &amp; 2 (10 Models) - Quote Sum 24042008 (Rev 2) 02052008" xfId="290" xr:uid="{00000000-0005-0000-0000-00001D010000}"/>
    <cellStyle name="_Xirgo CDS-9026 material exposure - Feb'071_Matrix for Polaron PCBA Jul 16 07" xfId="291" xr:uid="{00000000-0005-0000-0000-00001E010000}"/>
    <cellStyle name="_Xirgo CDS-9026 material exposure - Feb'071_Matrix for Polaron PCBA Jul 4 07" xfId="292" xr:uid="{00000000-0005-0000-0000-00001F010000}"/>
    <cellStyle name="_Xirgo CDS-9026 material exposure - Feb'071_Wave 1 - Quote Summary ( 26032008) New HPC" xfId="293" xr:uid="{00000000-0005-0000-0000-000020010000}"/>
    <cellStyle name="_Xirgo CDS-9026 material exposure - Feb'071_Wave 1 &amp; 2 (14 Models) - Quote Sum 21042008 (Rev 7)" xfId="294" xr:uid="{00000000-0005-0000-0000-000021010000}"/>
    <cellStyle name="_Xirgo CDS-9026 material exposure - Feb'071_Wave 1 &amp; Wave 2 - Quote Summary ( 25032008)" xfId="295" xr:uid="{00000000-0005-0000-0000-000022010000}"/>
    <cellStyle name="_Xirgo CDS-9026 material exposure - Feb'071_Wave 1 &amp; Wave 2 - Quote Summary 26032008 (Rev 3) New HPC FDM Capex" xfId="296" xr:uid="{00000000-0005-0000-0000-000023010000}"/>
    <cellStyle name="_Xirgo CDS-9026 material exposure - Feb'071_Wave 1 &amp; Wave 2 - Quote Summary 26032008 (Rev 4) New HPC FDM Capex (After Discussion)" xfId="297" xr:uid="{00000000-0005-0000-0000-000024010000}"/>
    <cellStyle name="_Xirgo CDS-9026 material exposure - Feb'071_Wave 1, 2 &amp; 3 (21 Models) - Revised Quote 06082008 (Rev0 )" xfId="298" xr:uid="{00000000-0005-0000-0000-000025010000}"/>
    <cellStyle name="_Xirgo CDS-9026 material exposure - Feb'071_Wave 1, 2 &amp; 3 (21 Models) - Revised Quote 20082008 (Rev3 ) ~ Actual HC + Latest FDM FC" xfId="299" xr:uid="{00000000-0005-0000-0000-000026010000}"/>
    <cellStyle name="_Xirgo CDS-9026 material exposure - Feb'071_Wave 1, 2 &amp; 3 (21 Models) - Revised Quote 20082008 (Rev3 ) ~ Actual HC + Latest FDM FC with FDM &amp; Profit added" xfId="300" xr:uid="{00000000-0005-0000-0000-000027010000}"/>
    <cellStyle name="0,0_x000d__x000a_NA_x000d__x000a_" xfId="301" xr:uid="{00000000-0005-0000-0000-000028010000}"/>
    <cellStyle name="9" xfId="302" xr:uid="{00000000-0005-0000-0000-000029010000}"/>
    <cellStyle name="AutoFormat-Optionen" xfId="303" xr:uid="{00000000-0005-0000-0000-00002A010000}"/>
    <cellStyle name="Comma" xfId="1" builtinId="3"/>
    <cellStyle name="Comma 2" xfId="304" xr:uid="{00000000-0005-0000-0000-00002C010000}"/>
    <cellStyle name="Comma 2 2" xfId="338" xr:uid="{C0BF625E-015D-4FFC-A94E-29DC5DD9C6C7}"/>
    <cellStyle name="Comma 3" xfId="305" xr:uid="{00000000-0005-0000-0000-00002D010000}"/>
    <cellStyle name="Comma0" xfId="306" xr:uid="{00000000-0005-0000-0000-00002E010000}"/>
    <cellStyle name="Currency" xfId="2" builtinId="4"/>
    <cellStyle name="Currency 2" xfId="307" xr:uid="{00000000-0005-0000-0000-000030010000}"/>
    <cellStyle name="Currency 2 2" xfId="308" xr:uid="{00000000-0005-0000-0000-000031010000}"/>
    <cellStyle name="Currency 3" xfId="309" xr:uid="{00000000-0005-0000-0000-000032010000}"/>
    <cellStyle name="Currency 4" xfId="310" xr:uid="{00000000-0005-0000-0000-000033010000}"/>
    <cellStyle name="Currency 5" xfId="311" xr:uid="{00000000-0005-0000-0000-000034010000}"/>
    <cellStyle name="Currency 6" xfId="334" xr:uid="{F325B545-C773-4A30-BCE4-1D34E3156942}"/>
    <cellStyle name="Currency0" xfId="312" xr:uid="{00000000-0005-0000-0000-000035010000}"/>
    <cellStyle name="Date" xfId="313" xr:uid="{00000000-0005-0000-0000-000036010000}"/>
    <cellStyle name="Euro" xfId="314" xr:uid="{00000000-0005-0000-0000-000037010000}"/>
    <cellStyle name="Fixed" xfId="315" xr:uid="{00000000-0005-0000-0000-000038010000}"/>
    <cellStyle name="Header1" xfId="316" xr:uid="{00000000-0005-0000-0000-000039010000}"/>
    <cellStyle name="Header2" xfId="317" xr:uid="{00000000-0005-0000-0000-00003A010000}"/>
    <cellStyle name="l]_x000d__x000a_Path=h:_x000d__x000a_Name=Diana Chang_x000d__x000a_DDEApps=nsf,nsg,nsh,ntf,ns2,ors,org_x000d__x000a_SmartIcons=Read Message_x000d__x000a__x000d__x000a__x000d__x000a_[cc:Edit" xfId="318" xr:uid="{00000000-0005-0000-0000-00003B010000}"/>
    <cellStyle name="Normal" xfId="0" builtinId="0"/>
    <cellStyle name="Normal 129" xfId="336" xr:uid="{C411E9EC-C254-44CF-B1BE-9C2E0B88ADCF}"/>
    <cellStyle name="Normal 2" xfId="4" xr:uid="{00000000-0005-0000-0000-00003D010000}"/>
    <cellStyle name="Normal 2 2" xfId="319" xr:uid="{00000000-0005-0000-0000-00003E010000}"/>
    <cellStyle name="Normal 3" xfId="320" xr:uid="{00000000-0005-0000-0000-00003F010000}"/>
    <cellStyle name="Normal 3 2" xfId="321" xr:uid="{00000000-0005-0000-0000-000040010000}"/>
    <cellStyle name="Normal 3 2 2" xfId="337" xr:uid="{0489D173-48FE-4609-AED6-364AE0CBAF21}"/>
    <cellStyle name="Normal 4" xfId="322" xr:uid="{00000000-0005-0000-0000-000041010000}"/>
    <cellStyle name="Normal 5" xfId="323" xr:uid="{00000000-0005-0000-0000-000042010000}"/>
    <cellStyle name="Normal 6" xfId="324" xr:uid="{00000000-0005-0000-0000-000043010000}"/>
    <cellStyle name="Normal 7" xfId="325" xr:uid="{00000000-0005-0000-0000-000044010000}"/>
    <cellStyle name="Normal 8" xfId="326" xr:uid="{00000000-0005-0000-0000-000045010000}"/>
    <cellStyle name="Normal_QMF0800018_NEC_RAPID CONTROL UNITS -- FINAL BOM (indicative pricing)" xfId="335" xr:uid="{4377B395-A5AB-4D52-B7CF-5F2FFC41DC72}"/>
    <cellStyle name="Percent" xfId="3" builtinId="5"/>
    <cellStyle name="Percent 2" xfId="327" xr:uid="{00000000-0005-0000-0000-000047010000}"/>
    <cellStyle name="SAPBEXstdItem" xfId="328" xr:uid="{00000000-0005-0000-0000-000048010000}"/>
    <cellStyle name="Style 1" xfId="329" xr:uid="{00000000-0005-0000-0000-000049010000}"/>
    <cellStyle name="一般_Sheet1" xfId="330" xr:uid="{00000000-0005-0000-0000-00004A010000}"/>
    <cellStyle name="后继超级链接_New quotation form" xfId="331" xr:uid="{00000000-0005-0000-0000-00004B010000}"/>
    <cellStyle name="常规_AT_BOM" xfId="332" xr:uid="{00000000-0005-0000-0000-00004C010000}"/>
    <cellStyle name="標準_振替業務ﾂ-ﾙ" xfId="333" xr:uid="{00000000-0005-0000-0000-00004D010000}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Calibri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Calibri"/>
        <family val="2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Calibri"/>
        <family val="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0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externalLink" Target="externalLinks/externalLink33.xml"/><Relationship Id="rId47" Type="http://schemas.openxmlformats.org/officeDocument/2006/relationships/externalLink" Target="externalLinks/externalLink38.xml"/><Relationship Id="rId50" Type="http://schemas.openxmlformats.org/officeDocument/2006/relationships/externalLink" Target="externalLinks/externalLink41.xml"/><Relationship Id="rId55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54.xml"/><Relationship Id="rId68" Type="http://schemas.openxmlformats.org/officeDocument/2006/relationships/externalLink" Target="externalLinks/externalLink59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9" Type="http://schemas.openxmlformats.org/officeDocument/2006/relationships/externalLink" Target="externalLinks/externalLink20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44.xml"/><Relationship Id="rId58" Type="http://schemas.openxmlformats.org/officeDocument/2006/relationships/externalLink" Target="externalLinks/externalLink49.xml"/><Relationship Id="rId66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65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2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4" Type="http://schemas.openxmlformats.org/officeDocument/2006/relationships/externalLink" Target="externalLinks/externalLink35.xml"/><Relationship Id="rId52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1.xml"/><Relationship Id="rId65" Type="http://schemas.openxmlformats.org/officeDocument/2006/relationships/externalLink" Target="externalLinks/externalLink56.xml"/><Relationship Id="rId73" Type="http://schemas.openxmlformats.org/officeDocument/2006/relationships/externalLink" Target="externalLinks/externalLink64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34.xml"/><Relationship Id="rId48" Type="http://schemas.openxmlformats.org/officeDocument/2006/relationships/externalLink" Target="externalLinks/externalLink39.xml"/><Relationship Id="rId56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55.xml"/><Relationship Id="rId69" Type="http://schemas.openxmlformats.org/officeDocument/2006/relationships/externalLink" Target="externalLinks/externalLink60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72" Type="http://schemas.openxmlformats.org/officeDocument/2006/relationships/externalLink" Target="externalLinks/externalLink63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46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0.xml"/><Relationship Id="rId67" Type="http://schemas.openxmlformats.org/officeDocument/2006/relationships/externalLink" Target="externalLinks/externalLink58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54" Type="http://schemas.openxmlformats.org/officeDocument/2006/relationships/externalLink" Target="externalLinks/externalLink45.xml"/><Relationship Id="rId62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1.xml"/><Relationship Id="rId75" Type="http://schemas.openxmlformats.org/officeDocument/2006/relationships/externalLink" Target="externalLinks/externalLink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0.xml"/><Relationship Id="rId57" Type="http://schemas.openxmlformats.org/officeDocument/2006/relationships/externalLink" Target="externalLinks/externalLink4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660400</xdr:colOff>
      <xdr:row>1</xdr:row>
      <xdr:rowOff>63500</xdr:rowOff>
    </xdr:from>
    <xdr:to>
      <xdr:col>17</xdr:col>
      <xdr:colOff>1027892</xdr:colOff>
      <xdr:row>4</xdr:row>
      <xdr:rowOff>68705</xdr:rowOff>
    </xdr:to>
    <xdr:pic>
      <xdr:nvPicPr>
        <xdr:cNvPr id="3" name="Content Placeholder 5" descr="SRX logo colour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00" y="279400"/>
          <a:ext cx="363682" cy="572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85725</xdr:colOff>
          <xdr:row>309</xdr:row>
          <xdr:rowOff>390525</xdr:rowOff>
        </xdr:from>
        <xdr:to>
          <xdr:col>48</xdr:col>
          <xdr:colOff>895350</xdr:colOff>
          <xdr:row>309</xdr:row>
          <xdr:rowOff>1000125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123825</xdr:colOff>
          <xdr:row>158</xdr:row>
          <xdr:rowOff>542925</xdr:rowOff>
        </xdr:from>
        <xdr:to>
          <xdr:col>48</xdr:col>
          <xdr:colOff>1028700</xdr:colOff>
          <xdr:row>158</xdr:row>
          <xdr:rowOff>1228725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228598</xdr:colOff>
      <xdr:row>4</xdr:row>
      <xdr:rowOff>96371</xdr:rowOff>
    </xdr:from>
    <xdr:to>
      <xdr:col>17</xdr:col>
      <xdr:colOff>396686</xdr:colOff>
      <xdr:row>4</xdr:row>
      <xdr:rowOff>208430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591798" y="858371"/>
          <a:ext cx="168088" cy="9300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6</xdr:col>
      <xdr:colOff>98547</xdr:colOff>
      <xdr:row>188</xdr:row>
      <xdr:rowOff>105833</xdr:rowOff>
    </xdr:from>
    <xdr:to>
      <xdr:col>7</xdr:col>
      <xdr:colOff>285748</xdr:colOff>
      <xdr:row>188</xdr:row>
      <xdr:rowOff>275167</xdr:rowOff>
    </xdr:to>
    <xdr:sp macro="" textlink="">
      <xdr:nvSpPr>
        <xdr:cNvPr id="3" name="Left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756147" y="35919833"/>
          <a:ext cx="796801" cy="8360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1</xdr:col>
      <xdr:colOff>361949</xdr:colOff>
      <xdr:row>1</xdr:row>
      <xdr:rowOff>9525</xdr:rowOff>
    </xdr:from>
    <xdr:to>
      <xdr:col>23</xdr:col>
      <xdr:colOff>556972</xdr:colOff>
      <xdr:row>1</xdr:row>
      <xdr:rowOff>247650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971549" y="200025"/>
          <a:ext cx="13606223" cy="180975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1" i="0" strike="noStrike">
              <a:solidFill>
                <a:srgbClr val="000000"/>
              </a:solidFill>
              <a:latin typeface="Arial"/>
              <a:cs typeface="Arial"/>
            </a:rPr>
            <a:t>LABOR ROUTING TEMPLATE - MELBOURNE</a:t>
          </a:r>
        </a:p>
      </xdr:txBody>
    </xdr:sp>
    <xdr:clientData/>
  </xdr:twoCellAnchor>
  <xdr:twoCellAnchor>
    <xdr:from>
      <xdr:col>6</xdr:col>
      <xdr:colOff>95249</xdr:colOff>
      <xdr:row>189</xdr:row>
      <xdr:rowOff>74078</xdr:rowOff>
    </xdr:from>
    <xdr:to>
      <xdr:col>7</xdr:col>
      <xdr:colOff>282450</xdr:colOff>
      <xdr:row>189</xdr:row>
      <xdr:rowOff>243412</xdr:rowOff>
    </xdr:to>
    <xdr:sp macro="" textlink="">
      <xdr:nvSpPr>
        <xdr:cNvPr id="5" name="Left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752849" y="36078578"/>
          <a:ext cx="796801" cy="11218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0</xdr:col>
      <xdr:colOff>3</xdr:colOff>
      <xdr:row>12</xdr:row>
      <xdr:rowOff>254000</xdr:rowOff>
    </xdr:from>
    <xdr:to>
      <xdr:col>1</xdr:col>
      <xdr:colOff>709084</xdr:colOff>
      <xdr:row>15</xdr:row>
      <xdr:rowOff>232833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3" y="2473325"/>
          <a:ext cx="1223431" cy="578908"/>
        </a:xfrm>
        <a:prstGeom prst="rect">
          <a:avLst/>
        </a:prstGeom>
        <a:ln w="19050"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18000" tIns="0" rIns="18000" bIns="0" rtlCol="0" anchor="ctr" anchorCtr="0"/>
        <a:lstStyle/>
        <a:p>
          <a:r>
            <a:rPr lang="en-AU" sz="900" b="1" u="sng">
              <a:solidFill>
                <a:schemeClr val="accent4">
                  <a:lumMod val="75000"/>
                </a:schemeClr>
              </a:solidFill>
            </a:rPr>
            <a:t>Select All</a:t>
          </a:r>
          <a:r>
            <a:rPr lang="en-AU" sz="900" b="1">
              <a:solidFill>
                <a:schemeClr val="accent4">
                  <a:lumMod val="75000"/>
                </a:schemeClr>
              </a:solidFill>
            </a:rPr>
            <a:t> to Unhide All Rows.</a:t>
          </a:r>
        </a:p>
      </xdr:txBody>
    </xdr:sp>
    <xdr:clientData/>
  </xdr:twoCellAnchor>
  <xdr:twoCellAnchor>
    <xdr:from>
      <xdr:col>0</xdr:col>
      <xdr:colOff>63500</xdr:colOff>
      <xdr:row>15</xdr:row>
      <xdr:rowOff>232833</xdr:rowOff>
    </xdr:from>
    <xdr:to>
      <xdr:col>0</xdr:col>
      <xdr:colOff>63500</xdr:colOff>
      <xdr:row>17</xdr:row>
      <xdr:rowOff>21167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 bwMode="auto">
        <a:xfrm>
          <a:off x="63500" y="3052233"/>
          <a:ext cx="0" cy="207434"/>
        </a:xfrm>
        <a:prstGeom prst="straightConnector1">
          <a:avLst/>
        </a:prstGeom>
        <a:solidFill>
          <a:srgbClr val="FFFFFF"/>
        </a:solidFill>
        <a:ln w="28575" cap="flat" cmpd="sng" algn="ctr">
          <a:solidFill>
            <a:schemeClr val="accent1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8</xdr:col>
      <xdr:colOff>21166</xdr:colOff>
      <xdr:row>14</xdr:row>
      <xdr:rowOff>22211</xdr:rowOff>
    </xdr:from>
    <xdr:to>
      <xdr:col>8</xdr:col>
      <xdr:colOff>1047166</xdr:colOff>
      <xdr:row>14</xdr:row>
      <xdr:rowOff>328211</xdr:rowOff>
    </xdr:to>
    <xdr:sp macro="[0]!Rectangle9_Click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4897966" y="2689211"/>
          <a:ext cx="587850" cy="1726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AU" sz="1100"/>
            <a:t>Refresh</a:t>
          </a:r>
        </a:p>
      </xdr:txBody>
    </xdr:sp>
    <xdr:clientData/>
  </xdr:twoCellAnchor>
  <xdr:twoCellAnchor>
    <xdr:from>
      <xdr:col>8</xdr:col>
      <xdr:colOff>448736</xdr:colOff>
      <xdr:row>15</xdr:row>
      <xdr:rowOff>42335</xdr:rowOff>
    </xdr:from>
    <xdr:to>
      <xdr:col>8</xdr:col>
      <xdr:colOff>635003</xdr:colOff>
      <xdr:row>15</xdr:row>
      <xdr:rowOff>296335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 bwMode="auto">
        <a:xfrm rot="16200000">
          <a:off x="5329769" y="2895602"/>
          <a:ext cx="149225" cy="15769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en-AU" sz="1100"/>
        </a:p>
      </xdr:txBody>
    </xdr:sp>
    <xdr:clientData/>
  </xdr:twoCellAnchor>
  <xdr:twoCellAnchor>
    <xdr:from>
      <xdr:col>7</xdr:col>
      <xdr:colOff>328078</xdr:colOff>
      <xdr:row>13</xdr:row>
      <xdr:rowOff>42329</xdr:rowOff>
    </xdr:from>
    <xdr:to>
      <xdr:col>7</xdr:col>
      <xdr:colOff>666745</xdr:colOff>
      <xdr:row>14</xdr:row>
      <xdr:rowOff>232833</xdr:rowOff>
    </xdr:to>
    <xdr:sp macro="" textlink="">
      <xdr:nvSpPr>
        <xdr:cNvPr id="10" name="Bent-Up Arrow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 bwMode="auto">
        <a:xfrm flipH="1">
          <a:off x="4595278" y="2518829"/>
          <a:ext cx="281517" cy="342904"/>
        </a:xfrm>
        <a:prstGeom prst="bentUpArrow">
          <a:avLst>
            <a:gd name="adj1" fmla="val 39815"/>
            <a:gd name="adj2" fmla="val 25000"/>
            <a:gd name="adj3" fmla="val 25000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en-A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228598</xdr:colOff>
      <xdr:row>4</xdr:row>
      <xdr:rowOff>96371</xdr:rowOff>
    </xdr:from>
    <xdr:to>
      <xdr:col>17</xdr:col>
      <xdr:colOff>396686</xdr:colOff>
      <xdr:row>4</xdr:row>
      <xdr:rowOff>208430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591798" y="858371"/>
          <a:ext cx="168088" cy="9300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6</xdr:col>
      <xdr:colOff>98547</xdr:colOff>
      <xdr:row>188</xdr:row>
      <xdr:rowOff>105833</xdr:rowOff>
    </xdr:from>
    <xdr:to>
      <xdr:col>7</xdr:col>
      <xdr:colOff>285748</xdr:colOff>
      <xdr:row>188</xdr:row>
      <xdr:rowOff>275167</xdr:rowOff>
    </xdr:to>
    <xdr:sp macro="" textlink="">
      <xdr:nvSpPr>
        <xdr:cNvPr id="3" name="Left Arrow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756147" y="35919833"/>
          <a:ext cx="796801" cy="8360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1</xdr:col>
      <xdr:colOff>361949</xdr:colOff>
      <xdr:row>1</xdr:row>
      <xdr:rowOff>9525</xdr:rowOff>
    </xdr:from>
    <xdr:to>
      <xdr:col>23</xdr:col>
      <xdr:colOff>556972</xdr:colOff>
      <xdr:row>1</xdr:row>
      <xdr:rowOff>247650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971549" y="200025"/>
          <a:ext cx="13606223" cy="180975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1" i="0" strike="noStrike">
              <a:solidFill>
                <a:srgbClr val="000000"/>
              </a:solidFill>
              <a:latin typeface="Arial"/>
              <a:cs typeface="Arial"/>
            </a:rPr>
            <a:t>LABOR ROUTING TEMPLATE - MELBOURNE</a:t>
          </a:r>
        </a:p>
      </xdr:txBody>
    </xdr:sp>
    <xdr:clientData/>
  </xdr:twoCellAnchor>
  <xdr:twoCellAnchor>
    <xdr:from>
      <xdr:col>6</xdr:col>
      <xdr:colOff>95249</xdr:colOff>
      <xdr:row>189</xdr:row>
      <xdr:rowOff>74078</xdr:rowOff>
    </xdr:from>
    <xdr:to>
      <xdr:col>7</xdr:col>
      <xdr:colOff>282450</xdr:colOff>
      <xdr:row>189</xdr:row>
      <xdr:rowOff>243412</xdr:rowOff>
    </xdr:to>
    <xdr:sp macro="" textlink="">
      <xdr:nvSpPr>
        <xdr:cNvPr id="5" name="Left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752849" y="36078578"/>
          <a:ext cx="796801" cy="11218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0</xdr:col>
      <xdr:colOff>3</xdr:colOff>
      <xdr:row>12</xdr:row>
      <xdr:rowOff>254000</xdr:rowOff>
    </xdr:from>
    <xdr:to>
      <xdr:col>1</xdr:col>
      <xdr:colOff>709084</xdr:colOff>
      <xdr:row>15</xdr:row>
      <xdr:rowOff>232833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" y="2473325"/>
          <a:ext cx="1223431" cy="578908"/>
        </a:xfrm>
        <a:prstGeom prst="rect">
          <a:avLst/>
        </a:prstGeom>
        <a:ln w="19050"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18000" tIns="0" rIns="18000" bIns="0" rtlCol="0" anchor="ctr" anchorCtr="0"/>
        <a:lstStyle/>
        <a:p>
          <a:r>
            <a:rPr lang="en-AU" sz="900" b="1" u="sng">
              <a:solidFill>
                <a:schemeClr val="accent4">
                  <a:lumMod val="75000"/>
                </a:schemeClr>
              </a:solidFill>
            </a:rPr>
            <a:t>Select All</a:t>
          </a:r>
          <a:r>
            <a:rPr lang="en-AU" sz="900" b="1">
              <a:solidFill>
                <a:schemeClr val="accent4">
                  <a:lumMod val="75000"/>
                </a:schemeClr>
              </a:solidFill>
            </a:rPr>
            <a:t> to Unhide All Rows.</a:t>
          </a:r>
        </a:p>
      </xdr:txBody>
    </xdr:sp>
    <xdr:clientData/>
  </xdr:twoCellAnchor>
  <xdr:twoCellAnchor>
    <xdr:from>
      <xdr:col>0</xdr:col>
      <xdr:colOff>63500</xdr:colOff>
      <xdr:row>15</xdr:row>
      <xdr:rowOff>232833</xdr:rowOff>
    </xdr:from>
    <xdr:to>
      <xdr:col>0</xdr:col>
      <xdr:colOff>63500</xdr:colOff>
      <xdr:row>17</xdr:row>
      <xdr:rowOff>21167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 bwMode="auto">
        <a:xfrm>
          <a:off x="63500" y="3052233"/>
          <a:ext cx="0" cy="207434"/>
        </a:xfrm>
        <a:prstGeom prst="straightConnector1">
          <a:avLst/>
        </a:prstGeom>
        <a:solidFill>
          <a:srgbClr val="FFFFFF"/>
        </a:solidFill>
        <a:ln w="28575" cap="flat" cmpd="sng" algn="ctr">
          <a:solidFill>
            <a:schemeClr val="accent1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8</xdr:col>
      <xdr:colOff>21166</xdr:colOff>
      <xdr:row>14</xdr:row>
      <xdr:rowOff>22211</xdr:rowOff>
    </xdr:from>
    <xdr:to>
      <xdr:col>8</xdr:col>
      <xdr:colOff>1047166</xdr:colOff>
      <xdr:row>14</xdr:row>
      <xdr:rowOff>328211</xdr:rowOff>
    </xdr:to>
    <xdr:sp macro="[0]!Rectangle9_Click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 bwMode="auto">
        <a:xfrm>
          <a:off x="4897966" y="2689211"/>
          <a:ext cx="587850" cy="1726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AU" sz="1100"/>
            <a:t>Refresh</a:t>
          </a:r>
        </a:p>
      </xdr:txBody>
    </xdr:sp>
    <xdr:clientData/>
  </xdr:twoCellAnchor>
  <xdr:twoCellAnchor>
    <xdr:from>
      <xdr:col>8</xdr:col>
      <xdr:colOff>448736</xdr:colOff>
      <xdr:row>15</xdr:row>
      <xdr:rowOff>42335</xdr:rowOff>
    </xdr:from>
    <xdr:to>
      <xdr:col>8</xdr:col>
      <xdr:colOff>635003</xdr:colOff>
      <xdr:row>15</xdr:row>
      <xdr:rowOff>296335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 bwMode="auto">
        <a:xfrm rot="16200000">
          <a:off x="5329769" y="2895602"/>
          <a:ext cx="149225" cy="15769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en-AU" sz="1100"/>
        </a:p>
      </xdr:txBody>
    </xdr:sp>
    <xdr:clientData/>
  </xdr:twoCellAnchor>
  <xdr:twoCellAnchor>
    <xdr:from>
      <xdr:col>7</xdr:col>
      <xdr:colOff>328078</xdr:colOff>
      <xdr:row>13</xdr:row>
      <xdr:rowOff>42329</xdr:rowOff>
    </xdr:from>
    <xdr:to>
      <xdr:col>7</xdr:col>
      <xdr:colOff>666745</xdr:colOff>
      <xdr:row>14</xdr:row>
      <xdr:rowOff>232833</xdr:rowOff>
    </xdr:to>
    <xdr:sp macro="" textlink="">
      <xdr:nvSpPr>
        <xdr:cNvPr id="10" name="Bent-Up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 bwMode="auto">
        <a:xfrm flipH="1">
          <a:off x="4595278" y="2518829"/>
          <a:ext cx="281517" cy="342904"/>
        </a:xfrm>
        <a:prstGeom prst="bentUpArrow">
          <a:avLst>
            <a:gd name="adj1" fmla="val 39815"/>
            <a:gd name="adj2" fmla="val 25000"/>
            <a:gd name="adj3" fmla="val 25000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en-A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Vincent\pivot\10AP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Documents%20and%20Settings\nrobinson\Local%20Settings\Temporary%20Internet%20Files\OLK11D\Daily%20Retail%20Report%2008-27-06%20Ver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Ptpnt008\iedllg\Documents%20and%20Settings\crkamulv.EUROPE\Local%20Settings\Temporary%20Internet%20Files\OLK3\old%20version\CORK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Archivos\Personal\AF\Forecast%20to%20Fcst%20Comparison%20SepFc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Documents%20and%20Settings\fendo\Local%20Settings\Temporary%20Internet%20Files\OLK7\windows\TEMP\EDI04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rpFinance\SF\BS-ANNPLA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Divisions\Sjops1\Finance\Forecast\Q302\Dec\Dec%20CY%202001%20Forecast%20v2b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y%20Documents\Quotation\RevFmt6-10-00(TrainingSample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Ptpnt008\iedllg\Documents%20and%20Settings\crkcmans\Local%20Settings\Temporary%20Internet%20Files\OLK199\CPID\REPORTS\Financials\12-2000%20(Dec)\Dec%20P&amp;L%20Summary%20(1-08-01)%20v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sjcacolf\Local%20Settings\Temporary%20Internet%20Files\OLKD\Documents%20and%20Settings\dmn02912\Local%20Settings\Temporary%20Internet%20Files\OLK2\Flex%20Mobile%20Forecast%20Jan-06.xls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microsoft.com/office/2019/04/relationships/externalLinkLongPath" Target="file:///\\jbfs01.jb.corp.startronics.com.au\SHARED\Ptpnt008\iedllg\Documents%20and%20Settings\dmn02248\Local%20Settings\Temporary%20Internet%20Files\OLK6C\WINNT\Profiles\xuejia.gong\Temporary%20Internet%20Files\OLK59\nVidia%20PO%20%20Shipment%20Status%20Control%20Report1.xls?ECA09D3F" TargetMode="External"/><Relationship Id="rId1" Type="http://schemas.openxmlformats.org/officeDocument/2006/relationships/externalLinkPath" Target="file:///\\ECA09D3F\nVidia%20PO%20%20Shipment%20Status%20Control%20Report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tpnt008/IEDLLG/DOCUME~1/crkcmans/LOCALS~1/Temp/Temporary%20Directory%201%20for%20Thomson%20DMT3%20(CR)%20for%20Astro%20Q%20%23%204048%20v%204%2005%20Oct%2007pm.zip/Eng%20Files/IE%20model(DMT3)/PCBA+BB/IE%20MODEL%20DMTIII(main%20board)-250K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Documents%20and%20Settings\fendo\Local%20Settings\Temporary%20Internet%20Files\OLK7\windows\TEMP\EDI031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Documents%20and%20Settings\S2658\Local%20Settings\Temporary%20Internet%20Files\Content.Outlook\P91ISYCU\sdk20150148R7%20M-Kopa%20-MKOPA4KE%20(0)%20Jun-22-2016%20(3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business\agersens\import\LX\Endymion%20UC-BOM%20estimates%2023022017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Users\Andrew%20Ueckermann\AppData\Local\Microsoft\Windows\INetCache\Content.Outlook\PZQK5296\LX_costings_alpha_a_work%20(002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khpoh\Desktop\New%20LQ%20Penlon\LQ\5007140%20F%20DVAP%20POWER%20PCBA%20Material%20Quote%20LQJB%20Done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Ptpnt008\iedllg\Knowledge\About%20IE\IE%20model\Product_group(newmodel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AO%20TEAM%20JB%20(MALAYSIA)\Ezzaja\Model%20Handle\Shot%20Scope%20V3\1096-BOM%20-%20Client%20Povisional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EAO%20TEAM%20JB%20(MALAYSIA)/Ezzaja/Model%20Handle/Shot%20Scope%20V3/1096-BOM%20-%20Client%20Povisional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Guad\Inventory%20Q1%202002(Apr-Jun%202001)\Inv%20Mgt\5-7\B1%20-%20Inv%20Mg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malw2656\IE\loUiS\Capacity\Share%20Sept%20Cap\My%20Documents\Planning\Budget-2005\Budget-2005-v0.6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file:///\\jbfs01.jb.corp.startronics.com.au\SHARED\Ptpnt008\iedllg\DOCUME~1\crkcmans\LOCALS~1\Temp\Temporary%20Directory%201%20for%20Thomson%20DMT3%20(CR)%20for%20Astro%20Q%20# 4048 v 4 05 Oct 07pm.zip\TMM Astro Q# 2555 SENAI TurnKey v.6 - 03.May.07.XLS?C8E37BA1" TargetMode="External"/><Relationship Id="rId1" Type="http://schemas.openxmlformats.org/officeDocument/2006/relationships/externalLinkPath" Target="file:///\\C8E37BA1\TMM%20Astro%20Q%23%202555%20SENAI%20TurnKey%20v.6%20-%2003.May.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LX%20Consolflxidated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D%20QUOTATION\COOPER%20ASIA%20QUOTE\Cooper%20BV\FDM\RFQ%20-NEW.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hzapp02\Common\Documents%20and%20Settings\kilgarm1\Local%20Settings\Temporary%20Internet%20Files\OLK45\MDS%20Managment%20SLR%20Hungary%2021Apr06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Guad\Inventory%20Q1%202002(Apr-Jun%202001)\Inv%20Mgt\5-7\B10%20-%20Inv%20Mg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Mario.chen\var%20of%20std&amp;a\PL%20FY2001%20Analysi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umac\xboxsales\DailySalesCall\Day%206%20Call%20Down%20Templates\Xbox%20Call%20Down%20Report%20Day%2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rketing\cus\EMS\MoJoose\Cost%20and%20Quote\Cost%20analysis%20for%20Mojoose%20RFQ%20in%2010-Aug-2017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microsoft.com/office/2019/04/relationships/externalLinkLongPath" Target="file:///\\jbfs01.jb.corp.startronics.com.au\SHARED\snaw1271\c\Documents%20and%20Settings\sna12459\Desktop\Documents%20and%20Settings\sna12458\Local%20Settings\Temporary%20Internet%20Files\OLK6C1\Documents%20and%20Settings\sna10060\Local%20Settings\Temp\P%20&amp;%20L%20%20Feb%2005%20-Oper.xls?5C2FCFBC" TargetMode="External"/><Relationship Id="rId1" Type="http://schemas.openxmlformats.org/officeDocument/2006/relationships/externalLinkPath" Target="file:///\\5C2FCFBC\P%20&amp;%20L%20%20Feb%2005%20-Op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TEMP\ops1-0816200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5991;&#20214;&#19968;&#35261;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file:///\\jbfs01.jb.corp.startronics.com.au\SHARED\Ptpnt008\IEDLLG\DOCUME~1\crkcmans\LOCALS~1\Temp\Temporary%20Directory%201%20for%20Thomson%20DMT3%20(CR)%20for%20Astro%20Q%20# 4048 v 4 05 Oct 07pm.zip\Eng Files\IE model(DMT3)\PCBA+BB\IE MODEL DMTIII(main board)-250K.xls?E39A3331" TargetMode="External"/><Relationship Id="rId1" Type="http://schemas.openxmlformats.org/officeDocument/2006/relationships/externalLinkPath" Target="file:///\\E39A3331\IE%20MODEL%20DMTIII(main%20board)-250K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Documents%20and%20Settings\sjcjvase\My%20Documents\Forecast%20Project\oct2004%20ysville%20Fcst%20Summary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~1\rflores\LOCALS~1\Temp\Production%20Inventory%20Forecast%207-19-2.2%20Presentation%20to%20Hug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Finanzas\DTM\Enclosure\Corporate\ENCL%20Campus%20Reporting%20Template%200802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Documents%20and%20Settings\sjckbeat\Local%20Settings\Temporary%20Internet%20Files\OLK2\summarizedPLJulversion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Divisions\Sjops1\Finance\Forecast\Q103\May\Management%20Review\Overheads\Trended%20MOHvsprior%20month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w1246\D%20Drive\Quote%20formats\3%20Site%20Standardlize%20Quote\Melaka%20Quote%20Model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iongchen/AppData/Local/Microsoft/Windows/Temporary%20Internet%20Files/Content.Outlook/1YKFGADY/Documents%20and%20Settings/bruce.wu.EKT.000/Local%20Settings/Temporary%20Internet%20Files/Content.Outlook/IPHXE4SB/Profitab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Documents%20and%20Settings\sjcjvase\My%20Documents\Forecast%20Project\FOL_PCBA_Sorocaba_Oct'0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Documents%20and%20Settings\sjcjvase\My%20Documents\Forecast%20Project\Offline%20support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rp-sharepoint.corp.startronics.com.au/SAM/Shared%20Documents/Sales/Quotes/FYO8/ResMed/QPF0800207%20R251-711/Rev%202/PAW%20QPF0800207%20ResMed%20R251-711%20Rev%202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file:///\\jbfs01.jb.corp.startronics.com.au\SHARED\Ptpnt008\iedllg\Documents%20and%20Settings\Conor\My%20Documents\Conor's%20Files\Flextronics\Barthi%20&amp;%20Astro%20Box\France%20-%20DS340%20Astro%20Bharti%20Test%20Times%20&amp;%20Costs%20Oct%203%202007%20-%20For%20Quote%20Roll%20Up.xls?2D87E104" TargetMode="External"/><Relationship Id="rId1" Type="http://schemas.openxmlformats.org/officeDocument/2006/relationships/externalLinkPath" Target="file:///\\2D87E104\France%20-%20DS340%20Astro%20Bharti%20Test%20Times%20&amp;%20Costs%20Oct%203%202007%20-%20For%20Quote%20Roll%20Up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Jack%20Malinowski\ACTIVE%20CUSTOMERS\From%20Hao\Haliplex\Quote\SDP\QMF1100727%20Rev%202%20PAW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Jack%20Malinowski/ACTIVE%20CUSTOMERS/From%20Hao/Haliplex/Quote/SDP/QMF1100727%20Rev%202%20PAW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10.202.7.18\finance\Helen\M%20E%20P\FTS%20FCST%20060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Divisions\Sjops1\Finance\Forecast\Q103\April\Labour\Customer%20VAM%20Labour%20Report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w1271\c\Documents%20and%20Settings\sna12567\Local%20Settings\Temporary%20Internet%20Files\OLK71\Six%20Sigma\Six%20Sigma\Analyze%20Phase\Pre-realization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malw2656\IE\loUiS\Capacity\Share%20Sept%20Cap\DOCUME~1\rflores\LOCALS~1\Temp\Budget-2005-v0.5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catherineng\Local%20Settings\Temporary%20Internet%20Files\OLK26\Copy%20of%20BV%20datasheet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hzapp02\Common\LIAISON\Finished%20Goods%20Data-%20Ashley\Finished%20Goods%20Data%206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ork_svn\SSCR\CMN\Documents\Nomenclature\Covadis%20Part%20Numbering%20Tool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_svn/SSCR/CMN/Documents/Nomenclature/Covadis%20Part%20Numbering%20Tool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file:///\\jbfs01.jb.corp.startronics.com.au\SHARED\Ptpnt008\iedllg\DOCUME~1\crkcmans\LOCALS~1\Temp\Temporary%20Directory%201%20for%20Thomson%20DMT3%20(CR)%20for%20Astro%20Q%20# 4048 v 4 05 Oct 07pm.zip\Eng Files\IE model(DMT3)\PCBA+BB\IE MODEL DMT3(boxbuild)-250k.xls?E39A3331" TargetMode="External"/><Relationship Id="rId1" Type="http://schemas.openxmlformats.org/officeDocument/2006/relationships/externalLinkPath" Target="file:///\\E39A3331\IE%20MODEL%20DMT3(boxbuild)-250k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tx-sharepoint.corp.startronics.com.au:36544/Documents%20and%20Settings/wlew/Local%20Settings/Temporary%20Internet%20Files/Content.Outlook/JPL49ELZ/RFQ%20Checklist%20TemplateV%201.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lew/Local%20Settings/Temporary%20Internet%20Files/Content.Outlook/JPL49ELZ/RFQ%20Checklist%20TemplateV%201.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rmichael\Local%20Settings\Temporary%20Internet%20Files\Content.Outlook\JQLDTNGH\KNS%2072-40707-50%20labour%20quote%20(hand%20solder)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michael/Local%20Settings/Temporary%20Internet%20Files/Content.Outlook/JQLDTNGH/KNS%2072-40707-50%20labour%20quote%20(hand%20solder)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Divisions\Sjops1\Finance\Forecast\Q103\May\Labour\Workings\Direct%20Labor%20-%20Line%20Headcount4811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88%20Shared%20Services%20Group\Shu%20Rin\Tasks\Copy%20of%20Item%20Warehouse%20Cost%20and%20Details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88%20Shared%20Services%20Group/Shu%20Rin/Tasks/Copy%20of%20Item%20Warehouse%20Cost%20and%20Detail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C%20document\Sharing%20Files\TC%20document\MEP\FY2002\Submitted%20FLEX%20MFG%20SHA%20MEP\PCBA_SHANGHAI_ACTUAL_02010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RFQ_Confidential\DOCUME~1\chinglj\LOCALS~1\Temp\c.lotus.notes.data\Po%20not%20required%20due%20to%20Bom%20deletion%20dated%2028%20Nov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RFQ_Confidential\Documents%20and%20Settings\chinglj\My%20Documents\ching\New%20Project\Astro\Oct2003\Astro%20Latest%20Bom%20AVL%20&amp;%203%20Buckets%20Combine%2026.10.03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PL"/>
      <sheetName val="CONSOBS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Config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xed sg&amp;A "/>
      <sheetName val="Vol 2"/>
      <sheetName val="Vol 1"/>
      <sheetName val="D.Lab"/>
      <sheetName val="Fixed Factory Overheads"/>
      <sheetName val="Matl Burd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Fcst SALES"/>
      <sheetName val="Cover sheet"/>
      <sheetName val="STDVGL"/>
      <sheetName val="Headcou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Name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ANNPLAN"/>
      <sheetName val="DataYTD"/>
    </sheetNames>
    <sheetDataSet>
      <sheetData sheetId="0" refreshError="1"/>
      <sheetData sheetId="1" refreshError="1">
        <row r="30">
          <cell r="B30">
            <v>182500962.54000002</v>
          </cell>
        </row>
        <row r="41">
          <cell r="B41">
            <v>136244.79999999999</v>
          </cell>
        </row>
        <row r="49">
          <cell r="B49">
            <v>266224.46000000002</v>
          </cell>
        </row>
        <row r="54">
          <cell r="B54">
            <v>-6006.4</v>
          </cell>
        </row>
        <row r="66">
          <cell r="B66">
            <v>386033.93</v>
          </cell>
        </row>
        <row r="68">
          <cell r="B68">
            <v>0</v>
          </cell>
        </row>
        <row r="87">
          <cell r="B87">
            <v>0.94999995690886863</v>
          </cell>
        </row>
        <row r="92">
          <cell r="B92">
            <v>-6215.15</v>
          </cell>
        </row>
        <row r="99">
          <cell r="B99">
            <v>151.94999999999999</v>
          </cell>
        </row>
        <row r="109">
          <cell r="B109">
            <v>15420785.319999998</v>
          </cell>
        </row>
        <row r="117">
          <cell r="B117">
            <v>0</v>
          </cell>
        </row>
        <row r="141">
          <cell r="B141">
            <v>1060950562.9799998</v>
          </cell>
        </row>
        <row r="147">
          <cell r="B147">
            <v>48624253.730000004</v>
          </cell>
        </row>
        <row r="166">
          <cell r="B166">
            <v>-43384313.779999994</v>
          </cell>
        </row>
        <row r="175">
          <cell r="B175">
            <v>55055720.279999971</v>
          </cell>
        </row>
        <row r="192">
          <cell r="B192">
            <v>2369816.5</v>
          </cell>
        </row>
        <row r="223">
          <cell r="B223">
            <v>-12111656.27</v>
          </cell>
        </row>
        <row r="226">
          <cell r="B226">
            <v>-379640.2</v>
          </cell>
        </row>
        <row r="232">
          <cell r="B232">
            <v>-49883965.840000004</v>
          </cell>
        </row>
        <row r="242">
          <cell r="B242">
            <v>-150449.22</v>
          </cell>
        </row>
        <row r="297">
          <cell r="B297">
            <v>-19339539.280000001</v>
          </cell>
        </row>
        <row r="308">
          <cell r="B308">
            <v>-4190083.38</v>
          </cell>
        </row>
        <row r="316">
          <cell r="B316">
            <v>-10191482.74</v>
          </cell>
        </row>
        <row r="324">
          <cell r="B324">
            <v>-309951.28000000003</v>
          </cell>
        </row>
        <row r="335">
          <cell r="B335">
            <v>-68203.839999999997</v>
          </cell>
        </row>
        <row r="356">
          <cell r="B356">
            <v>-707595.56</v>
          </cell>
        </row>
        <row r="365">
          <cell r="B365">
            <v>-347625.36</v>
          </cell>
        </row>
        <row r="417">
          <cell r="B417">
            <v>-1316760098.0100002</v>
          </cell>
        </row>
        <row r="419">
          <cell r="B419" t="str">
            <v>0</v>
          </cell>
        </row>
        <row r="423">
          <cell r="B423">
            <v>390974029.7299999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IC"/>
      <sheetName val="Schedule"/>
      <sheetName val="Inventory Turns"/>
      <sheetName val="BudgetFY00"/>
      <sheetName val="Indirect Labo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ing Assump"/>
      <sheetName val="Fitout"/>
      <sheetName val="Running Costs"/>
      <sheetName val="ManfOH,SGA"/>
      <sheetName val="Costing Matrix"/>
      <sheetName val="DL"/>
      <sheetName val="Insurance"/>
      <sheetName val="review"/>
      <sheetName val="Equip $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 Total - AP"/>
      <sheetName val="Site Total - QTD"/>
      <sheetName val="Site Total - YTD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'2001"/>
      <sheetName val="Online FCT-Best Case"/>
      <sheetName val="Y'2002"/>
      <sheetName val="Y'2003"/>
      <sheetName val="Y'2004"/>
      <sheetName val="Chart"/>
      <sheetName val="FY'2006"/>
      <sheetName val="FY'2007"/>
      <sheetName val="FY'2008"/>
      <sheetName val="On-line F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AE10">
            <v>8000</v>
          </cell>
          <cell r="AF10">
            <v>4888</v>
          </cell>
          <cell r="AG10">
            <v>2000</v>
          </cell>
          <cell r="AH10">
            <v>5000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AE11">
            <v>3000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AE18">
            <v>0</v>
          </cell>
          <cell r="AF18">
            <v>412</v>
          </cell>
          <cell r="AG18">
            <v>0</v>
          </cell>
          <cell r="AH18">
            <v>10000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</row>
        <row r="20">
          <cell r="A20" t="str">
            <v>Total Units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11000</v>
          </cell>
          <cell r="AF20">
            <v>5300</v>
          </cell>
          <cell r="AG20">
            <v>2000</v>
          </cell>
          <cell r="AH20">
            <v>15000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</row>
        <row r="21">
          <cell r="A21" t="str">
            <v>Total Sales $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</row>
        <row r="22">
          <cell r="A22" t="str">
            <v>Total VAM $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</row>
        <row r="23">
          <cell r="A23" t="str">
            <v>Total VAM %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</row>
        <row r="24">
          <cell r="A24" t="str">
            <v>Total Material Cost $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</row>
        <row r="26">
          <cell r="A26" t="str">
            <v>Average Unit Price $</v>
          </cell>
          <cell r="G26" t="e">
            <v>#DIV/0!</v>
          </cell>
          <cell r="H26" t="e">
            <v>#DIV/0!</v>
          </cell>
          <cell r="I26" t="e">
            <v>#DIV/0!</v>
          </cell>
          <cell r="J26" t="e">
            <v>#DIV/0!</v>
          </cell>
          <cell r="K26" t="e">
            <v>#DIV/0!</v>
          </cell>
          <cell r="L26" t="e">
            <v>#DIV/0!</v>
          </cell>
          <cell r="M26" t="e">
            <v>#DIV/0!</v>
          </cell>
          <cell r="N26" t="e">
            <v>#DIV/0!</v>
          </cell>
          <cell r="V26" t="e">
            <v>#DIV/0!</v>
          </cell>
          <cell r="W26" t="e">
            <v>#DIV/0!</v>
          </cell>
          <cell r="X26" t="e">
            <v>#DIV/0!</v>
          </cell>
          <cell r="Y26" t="e">
            <v>#DIV/0!</v>
          </cell>
          <cell r="Z26" t="e">
            <v>#DIV/0!</v>
          </cell>
          <cell r="AA26" t="e">
            <v>#DIV/0!</v>
          </cell>
          <cell r="AB26" t="e">
            <v>#DIV/0!</v>
          </cell>
          <cell r="AC26" t="e">
            <v>#DIV/0!</v>
          </cell>
          <cell r="AD26" t="e">
            <v>#DIV/0!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e">
            <v>#DIV/0!</v>
          </cell>
          <cell r="AJ26" t="e">
            <v>#DIV/0!</v>
          </cell>
          <cell r="AK26" t="e">
            <v>#DIV/0!</v>
          </cell>
          <cell r="AL26" t="e">
            <v>#DIV/0!</v>
          </cell>
          <cell r="AM26" t="e">
            <v>#DIV/0!</v>
          </cell>
          <cell r="AN26" t="e">
            <v>#DIV/0!</v>
          </cell>
          <cell r="AO26" t="e">
            <v>#DIV/0!</v>
          </cell>
          <cell r="AP26" t="e">
            <v>#DIV/0!</v>
          </cell>
          <cell r="AQ26" t="e">
            <v>#DIV/0!</v>
          </cell>
          <cell r="AR26" t="e">
            <v>#DIV/0!</v>
          </cell>
          <cell r="AS26" t="e">
            <v>#DIV/0!</v>
          </cell>
          <cell r="AT26" t="e">
            <v>#DIV/0!</v>
          </cell>
          <cell r="AU26" t="e">
            <v>#DIV/0!</v>
          </cell>
          <cell r="AV26" t="e">
            <v>#DIV/0!</v>
          </cell>
          <cell r="AW26" t="e">
            <v>#DIV/0!</v>
          </cell>
          <cell r="AX26" t="e">
            <v>#DIV/0!</v>
          </cell>
          <cell r="AY26" t="e">
            <v>#DIV/0!</v>
          </cell>
          <cell r="AZ26" t="e">
            <v>#DIV/0!</v>
          </cell>
          <cell r="BA26" t="e">
            <v>#DIV/0!</v>
          </cell>
          <cell r="BB26" t="e">
            <v>#DIV/0!</v>
          </cell>
          <cell r="BC26" t="e">
            <v>#DIV/0!</v>
          </cell>
          <cell r="BD26" t="e">
            <v>#DIV/0!</v>
          </cell>
          <cell r="BE26" t="e">
            <v>#DIV/0!</v>
          </cell>
        </row>
        <row r="27">
          <cell r="A27" t="str">
            <v>Last Forecast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15000</v>
          </cell>
          <cell r="AG27">
            <v>2000</v>
          </cell>
          <cell r="AH27">
            <v>15000</v>
          </cell>
          <cell r="AI27">
            <v>25000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</row>
        <row r="28">
          <cell r="A28" t="str">
            <v>Variance (QTY)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-11000</v>
          </cell>
          <cell r="AF28">
            <v>9700</v>
          </cell>
          <cell r="AG28">
            <v>0</v>
          </cell>
          <cell r="AH28">
            <v>0</v>
          </cell>
          <cell r="AI28">
            <v>25000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</row>
        <row r="31">
          <cell r="A31" t="str">
            <v>Motorola</v>
          </cell>
        </row>
        <row r="32">
          <cell r="A32" t="str">
            <v>Mot-Iden</v>
          </cell>
        </row>
        <row r="33">
          <cell r="A33" t="str">
            <v>Conch Pro(i325)</v>
          </cell>
          <cell r="C33">
            <v>63.85</v>
          </cell>
          <cell r="D33">
            <v>59.82</v>
          </cell>
          <cell r="E33">
            <v>4.0300000000000011</v>
          </cell>
          <cell r="F33">
            <v>6.3116679718089291E-2</v>
          </cell>
          <cell r="G33">
            <v>0</v>
          </cell>
          <cell r="H33">
            <v>0</v>
          </cell>
          <cell r="I33">
            <v>5000</v>
          </cell>
          <cell r="J33">
            <v>1050</v>
          </cell>
          <cell r="K33">
            <v>5000</v>
          </cell>
          <cell r="L33">
            <v>5000</v>
          </cell>
          <cell r="M33">
            <v>12000</v>
          </cell>
          <cell r="N33">
            <v>10800</v>
          </cell>
          <cell r="O33">
            <v>1200</v>
          </cell>
          <cell r="P33">
            <v>1200</v>
          </cell>
          <cell r="Q33">
            <v>1000</v>
          </cell>
          <cell r="R33">
            <v>700</v>
          </cell>
          <cell r="T33">
            <v>0</v>
          </cell>
          <cell r="U33">
            <v>1500</v>
          </cell>
          <cell r="V33">
            <v>1500</v>
          </cell>
          <cell r="W33">
            <v>1000</v>
          </cell>
          <cell r="X33">
            <v>700</v>
          </cell>
          <cell r="Y33">
            <v>1000</v>
          </cell>
          <cell r="Z33">
            <v>1000</v>
          </cell>
          <cell r="AA33">
            <v>0</v>
          </cell>
          <cell r="AB33">
            <v>1500</v>
          </cell>
          <cell r="AC33">
            <v>2500</v>
          </cell>
          <cell r="AD33">
            <v>0</v>
          </cell>
          <cell r="AE33">
            <v>500</v>
          </cell>
          <cell r="AF33">
            <v>0</v>
          </cell>
          <cell r="AG33">
            <v>500</v>
          </cell>
          <cell r="AH33">
            <v>500</v>
          </cell>
          <cell r="AI33">
            <v>1000</v>
          </cell>
          <cell r="AJ33">
            <v>500</v>
          </cell>
          <cell r="AK33">
            <v>1500</v>
          </cell>
          <cell r="AL33">
            <v>2000</v>
          </cell>
          <cell r="AM33">
            <v>0</v>
          </cell>
          <cell r="AN33">
            <v>1000</v>
          </cell>
          <cell r="AO33">
            <v>2000</v>
          </cell>
          <cell r="AP33">
            <v>1000</v>
          </cell>
          <cell r="AQ33">
            <v>150000</v>
          </cell>
          <cell r="AR33">
            <v>150000</v>
          </cell>
          <cell r="AS33">
            <v>150000</v>
          </cell>
          <cell r="AT33">
            <v>6250</v>
          </cell>
          <cell r="AU33">
            <v>2500</v>
          </cell>
          <cell r="AV33">
            <v>1250</v>
          </cell>
          <cell r="AW33">
            <v>2500</v>
          </cell>
          <cell r="AX33">
            <v>2500</v>
          </cell>
          <cell r="AY33">
            <v>3750</v>
          </cell>
          <cell r="AZ33">
            <v>1875</v>
          </cell>
          <cell r="BA33">
            <v>3125</v>
          </cell>
          <cell r="BB33">
            <v>1250</v>
          </cell>
          <cell r="BC33">
            <v>1250</v>
          </cell>
          <cell r="BD33">
            <v>1250</v>
          </cell>
          <cell r="BE33">
            <v>1250</v>
          </cell>
        </row>
        <row r="34">
          <cell r="A34" t="str">
            <v>Grassy Key(i265)</v>
          </cell>
          <cell r="C34">
            <v>68.760000000000005</v>
          </cell>
          <cell r="D34">
            <v>64.73</v>
          </cell>
          <cell r="E34">
            <v>4.0300000000000011</v>
          </cell>
          <cell r="F34">
            <v>5.8609656777196054E-2</v>
          </cell>
          <cell r="G34">
            <v>0</v>
          </cell>
          <cell r="H34">
            <v>0</v>
          </cell>
          <cell r="I34">
            <v>2500</v>
          </cell>
          <cell r="J34">
            <v>1000</v>
          </cell>
          <cell r="K34">
            <v>6250</v>
          </cell>
          <cell r="L34">
            <v>0</v>
          </cell>
          <cell r="M34">
            <v>25000</v>
          </cell>
          <cell r="N34">
            <v>12500</v>
          </cell>
          <cell r="O34">
            <v>2000</v>
          </cell>
          <cell r="P34">
            <v>470</v>
          </cell>
          <cell r="Q34">
            <v>200</v>
          </cell>
          <cell r="R34">
            <v>2000</v>
          </cell>
          <cell r="T34">
            <v>0</v>
          </cell>
          <cell r="U34">
            <v>1000</v>
          </cell>
          <cell r="V34">
            <v>2600</v>
          </cell>
          <cell r="W34">
            <v>500</v>
          </cell>
          <cell r="X34">
            <v>1000</v>
          </cell>
          <cell r="Y34">
            <v>500</v>
          </cell>
          <cell r="Z34">
            <v>2200</v>
          </cell>
          <cell r="AA34">
            <v>200</v>
          </cell>
          <cell r="AB34">
            <v>1200</v>
          </cell>
          <cell r="AC34">
            <v>0</v>
          </cell>
          <cell r="AD34">
            <v>0</v>
          </cell>
          <cell r="AE34">
            <v>500</v>
          </cell>
          <cell r="AF34">
            <v>2000</v>
          </cell>
          <cell r="AG34">
            <v>0</v>
          </cell>
          <cell r="AH34">
            <v>250</v>
          </cell>
          <cell r="AI34">
            <v>0</v>
          </cell>
          <cell r="AJ34">
            <v>1300</v>
          </cell>
          <cell r="AK34">
            <v>1000</v>
          </cell>
          <cell r="AL34">
            <v>50</v>
          </cell>
          <cell r="AM34">
            <v>0</v>
          </cell>
          <cell r="AN34">
            <v>2000</v>
          </cell>
          <cell r="AO34">
            <v>1000</v>
          </cell>
          <cell r="AP34">
            <v>2500</v>
          </cell>
          <cell r="AQ34">
            <v>0</v>
          </cell>
          <cell r="AR34">
            <v>0</v>
          </cell>
          <cell r="AS34">
            <v>0</v>
          </cell>
          <cell r="AT34">
            <v>156250</v>
          </cell>
          <cell r="AU34">
            <v>125000</v>
          </cell>
          <cell r="AV34">
            <v>112500</v>
          </cell>
          <cell r="AW34">
            <v>125000</v>
          </cell>
          <cell r="AX34">
            <v>125000</v>
          </cell>
          <cell r="AY34">
            <v>125000</v>
          </cell>
          <cell r="AZ34">
            <v>187500</v>
          </cell>
          <cell r="BA34">
            <v>150000</v>
          </cell>
          <cell r="BB34">
            <v>100000</v>
          </cell>
          <cell r="BC34">
            <v>200000</v>
          </cell>
          <cell r="BD34">
            <v>187500</v>
          </cell>
          <cell r="BE34">
            <v>187500</v>
          </cell>
        </row>
        <row r="35">
          <cell r="A35" t="str">
            <v>Little Torch(i355)</v>
          </cell>
          <cell r="C35">
            <v>78.39</v>
          </cell>
          <cell r="D35">
            <v>74.040000000000006</v>
          </cell>
          <cell r="E35">
            <v>4.3499999999999943</v>
          </cell>
          <cell r="F35">
            <v>5.5491771909682283E-2</v>
          </cell>
          <cell r="G35">
            <v>0</v>
          </cell>
          <cell r="H35">
            <v>0</v>
          </cell>
          <cell r="I35">
            <v>0</v>
          </cell>
          <cell r="J35">
            <v>3000</v>
          </cell>
          <cell r="K35">
            <v>7920</v>
          </cell>
          <cell r="L35">
            <v>1500</v>
          </cell>
          <cell r="M35">
            <v>1000</v>
          </cell>
          <cell r="N35">
            <v>40</v>
          </cell>
          <cell r="O35">
            <v>2100</v>
          </cell>
          <cell r="P35">
            <v>2000</v>
          </cell>
          <cell r="Q35">
            <v>2100</v>
          </cell>
          <cell r="R35">
            <v>1000</v>
          </cell>
          <cell r="S35">
            <v>1000</v>
          </cell>
          <cell r="T35">
            <v>1000</v>
          </cell>
          <cell r="U35">
            <v>500</v>
          </cell>
          <cell r="V35">
            <v>500</v>
          </cell>
          <cell r="W35">
            <v>500</v>
          </cell>
          <cell r="X35">
            <v>0</v>
          </cell>
          <cell r="Y35">
            <v>2700</v>
          </cell>
          <cell r="Z35">
            <v>1000</v>
          </cell>
          <cell r="AA35">
            <v>4050</v>
          </cell>
          <cell r="AB35">
            <v>1000</v>
          </cell>
          <cell r="AC35">
            <v>1000</v>
          </cell>
          <cell r="AD35">
            <v>2000</v>
          </cell>
          <cell r="AE35">
            <v>0</v>
          </cell>
          <cell r="AF35">
            <v>100</v>
          </cell>
          <cell r="AG35">
            <v>0</v>
          </cell>
          <cell r="AH35">
            <v>2000</v>
          </cell>
          <cell r="AI35">
            <v>4000</v>
          </cell>
          <cell r="AJ35">
            <v>500</v>
          </cell>
          <cell r="AK35">
            <v>0</v>
          </cell>
          <cell r="AL35">
            <v>1000</v>
          </cell>
          <cell r="AM35">
            <v>1000</v>
          </cell>
          <cell r="AN35">
            <v>34000</v>
          </cell>
          <cell r="AO35">
            <v>0</v>
          </cell>
          <cell r="AP35">
            <v>432000</v>
          </cell>
          <cell r="AQ35">
            <v>0</v>
          </cell>
          <cell r="AR35">
            <v>0</v>
          </cell>
          <cell r="AS35">
            <v>0</v>
          </cell>
          <cell r="AT35">
            <v>75000</v>
          </cell>
          <cell r="AU35">
            <v>75000</v>
          </cell>
          <cell r="AV35">
            <v>87500</v>
          </cell>
          <cell r="AW35">
            <v>150000</v>
          </cell>
          <cell r="AX35">
            <v>87500</v>
          </cell>
          <cell r="AY35">
            <v>87500</v>
          </cell>
          <cell r="AZ35">
            <v>125000</v>
          </cell>
          <cell r="BA35">
            <v>100000</v>
          </cell>
          <cell r="BB35">
            <v>62500</v>
          </cell>
          <cell r="BC35">
            <v>100000</v>
          </cell>
          <cell r="BD35">
            <v>100000</v>
          </cell>
          <cell r="BE35">
            <v>100000</v>
          </cell>
        </row>
        <row r="36">
          <cell r="A36" t="str">
            <v>GK2(i275)</v>
          </cell>
          <cell r="C36">
            <v>90.16</v>
          </cell>
          <cell r="D36">
            <v>85.81</v>
          </cell>
          <cell r="E36">
            <v>4.3499999999999943</v>
          </cell>
          <cell r="F36">
            <v>4.8247559893522564E-2</v>
          </cell>
          <cell r="G36">
            <v>2100</v>
          </cell>
          <cell r="H36">
            <v>0</v>
          </cell>
          <cell r="I36">
            <v>0</v>
          </cell>
          <cell r="J36">
            <v>1000</v>
          </cell>
          <cell r="K36">
            <v>1500</v>
          </cell>
          <cell r="L36">
            <v>1500</v>
          </cell>
          <cell r="M36">
            <v>1000</v>
          </cell>
          <cell r="N36">
            <v>2600</v>
          </cell>
          <cell r="O36">
            <v>0</v>
          </cell>
          <cell r="P36">
            <v>0</v>
          </cell>
          <cell r="Q36">
            <v>5000</v>
          </cell>
          <cell r="R36">
            <v>500</v>
          </cell>
          <cell r="S36">
            <v>500</v>
          </cell>
          <cell r="T36">
            <v>500</v>
          </cell>
          <cell r="U36">
            <v>120</v>
          </cell>
          <cell r="V36">
            <v>200</v>
          </cell>
          <cell r="W36">
            <v>200</v>
          </cell>
          <cell r="X36">
            <v>750</v>
          </cell>
          <cell r="Y36">
            <v>1000</v>
          </cell>
          <cell r="Z36">
            <v>1500</v>
          </cell>
          <cell r="AA36">
            <v>1000</v>
          </cell>
          <cell r="AB36">
            <v>1000</v>
          </cell>
          <cell r="AC36">
            <v>2000</v>
          </cell>
          <cell r="AD36">
            <v>2000</v>
          </cell>
          <cell r="AE36">
            <v>0</v>
          </cell>
          <cell r="AF36">
            <v>1000</v>
          </cell>
          <cell r="AG36">
            <v>2000</v>
          </cell>
          <cell r="AH36">
            <v>0</v>
          </cell>
          <cell r="AI36">
            <v>0</v>
          </cell>
          <cell r="AJ36">
            <v>0</v>
          </cell>
          <cell r="AK36">
            <v>50</v>
          </cell>
          <cell r="AL36">
            <v>0</v>
          </cell>
          <cell r="AM36">
            <v>500</v>
          </cell>
          <cell r="AN36">
            <v>0</v>
          </cell>
          <cell r="AO36">
            <v>4150</v>
          </cell>
          <cell r="AP36">
            <v>4000</v>
          </cell>
          <cell r="AQ36">
            <v>50000</v>
          </cell>
          <cell r="AR36">
            <v>20000</v>
          </cell>
          <cell r="AS36">
            <v>30000</v>
          </cell>
          <cell r="AT36">
            <v>10000</v>
          </cell>
          <cell r="AU36">
            <v>10000</v>
          </cell>
          <cell r="AV36">
            <v>12500</v>
          </cell>
          <cell r="AW36">
            <v>35000</v>
          </cell>
          <cell r="AX36">
            <v>37500</v>
          </cell>
          <cell r="AY36">
            <v>35000</v>
          </cell>
          <cell r="AZ36">
            <v>25000</v>
          </cell>
          <cell r="BA36">
            <v>22500</v>
          </cell>
          <cell r="BB36">
            <v>10000</v>
          </cell>
          <cell r="BC36">
            <v>0</v>
          </cell>
          <cell r="BD36">
            <v>0</v>
          </cell>
          <cell r="BE36">
            <v>0</v>
          </cell>
        </row>
        <row r="37">
          <cell r="A37" t="str">
            <v>Mango Key(i870)</v>
          </cell>
          <cell r="C37">
            <v>155.22999999999999</v>
          </cell>
          <cell r="D37">
            <v>150.33000000000001</v>
          </cell>
          <cell r="E37">
            <v>4.8999999999999773</v>
          </cell>
          <cell r="F37">
            <v>3.1566063260967454E-2</v>
          </cell>
          <cell r="G37">
            <v>0</v>
          </cell>
          <cell r="H37">
            <v>1680</v>
          </cell>
          <cell r="I37">
            <v>0</v>
          </cell>
          <cell r="J37">
            <v>2100</v>
          </cell>
          <cell r="K37">
            <v>2000</v>
          </cell>
          <cell r="L37">
            <v>600</v>
          </cell>
          <cell r="M37">
            <v>6000</v>
          </cell>
          <cell r="N37">
            <v>55</v>
          </cell>
          <cell r="O37">
            <v>5000</v>
          </cell>
          <cell r="P37">
            <v>2100</v>
          </cell>
          <cell r="Q37">
            <v>13000</v>
          </cell>
          <cell r="R37">
            <v>5000</v>
          </cell>
          <cell r="S37">
            <v>5000</v>
          </cell>
          <cell r="T37">
            <v>5000</v>
          </cell>
          <cell r="U37">
            <v>1200</v>
          </cell>
          <cell r="V37">
            <v>750</v>
          </cell>
          <cell r="W37">
            <v>2050</v>
          </cell>
          <cell r="X37">
            <v>1500</v>
          </cell>
          <cell r="Y37">
            <v>4000</v>
          </cell>
          <cell r="Z37">
            <v>1500</v>
          </cell>
          <cell r="AA37">
            <v>2000</v>
          </cell>
          <cell r="AB37">
            <v>500</v>
          </cell>
          <cell r="AC37">
            <v>2000</v>
          </cell>
          <cell r="AD37">
            <v>500</v>
          </cell>
          <cell r="AE37">
            <v>100</v>
          </cell>
          <cell r="AF37">
            <v>2000</v>
          </cell>
          <cell r="AG37">
            <v>0</v>
          </cell>
          <cell r="AH37">
            <v>0</v>
          </cell>
          <cell r="AI37">
            <v>0</v>
          </cell>
          <cell r="AJ37">
            <v>500</v>
          </cell>
          <cell r="AK37">
            <v>2500</v>
          </cell>
          <cell r="AL37">
            <v>0</v>
          </cell>
          <cell r="AM37">
            <v>15000</v>
          </cell>
          <cell r="AN37">
            <v>2000</v>
          </cell>
          <cell r="AO37">
            <v>32000</v>
          </cell>
          <cell r="AP37">
            <v>20000</v>
          </cell>
          <cell r="AQ37">
            <v>100000</v>
          </cell>
          <cell r="AR37">
            <v>70000</v>
          </cell>
          <cell r="AS37">
            <v>80000</v>
          </cell>
          <cell r="AT37">
            <v>218750</v>
          </cell>
          <cell r="AU37">
            <v>125000</v>
          </cell>
          <cell r="AV37">
            <v>131250</v>
          </cell>
          <cell r="AW37">
            <v>187500</v>
          </cell>
          <cell r="AX37">
            <v>125000</v>
          </cell>
          <cell r="AY37">
            <v>125000</v>
          </cell>
          <cell r="AZ37">
            <v>175000</v>
          </cell>
          <cell r="BA37">
            <v>150000</v>
          </cell>
          <cell r="BB37">
            <v>112500</v>
          </cell>
          <cell r="BC37">
            <v>150000</v>
          </cell>
          <cell r="BD37">
            <v>125000</v>
          </cell>
          <cell r="BE37">
            <v>125000</v>
          </cell>
        </row>
        <row r="38">
          <cell r="A38" t="str">
            <v>LPK2(io270)</v>
          </cell>
          <cell r="C38">
            <v>54</v>
          </cell>
          <cell r="D38">
            <v>50</v>
          </cell>
          <cell r="E38">
            <v>4</v>
          </cell>
          <cell r="F38">
            <v>7.407407407407407E-2</v>
          </cell>
          <cell r="G38">
            <v>0</v>
          </cell>
          <cell r="H38">
            <v>1000</v>
          </cell>
          <cell r="I38">
            <v>420</v>
          </cell>
          <cell r="J38">
            <v>0</v>
          </cell>
          <cell r="K38">
            <v>2600</v>
          </cell>
          <cell r="L38">
            <v>500</v>
          </cell>
          <cell r="M38">
            <v>7250</v>
          </cell>
          <cell r="N38">
            <v>5000</v>
          </cell>
          <cell r="O38">
            <v>2000</v>
          </cell>
          <cell r="P38">
            <v>1000</v>
          </cell>
          <cell r="Q38">
            <v>51000</v>
          </cell>
          <cell r="R38">
            <v>5000</v>
          </cell>
          <cell r="S38">
            <v>5000</v>
          </cell>
          <cell r="T38">
            <v>5000</v>
          </cell>
          <cell r="U38">
            <v>700</v>
          </cell>
          <cell r="V38">
            <v>1500</v>
          </cell>
          <cell r="W38">
            <v>1000</v>
          </cell>
          <cell r="X38">
            <v>500</v>
          </cell>
          <cell r="Y38">
            <v>2000</v>
          </cell>
          <cell r="Z38">
            <v>15000</v>
          </cell>
          <cell r="AA38">
            <v>100000</v>
          </cell>
          <cell r="AB38">
            <v>60000</v>
          </cell>
          <cell r="AC38">
            <v>83000</v>
          </cell>
          <cell r="AD38">
            <v>92000</v>
          </cell>
          <cell r="AE38">
            <v>2000</v>
          </cell>
          <cell r="AF38">
            <v>0</v>
          </cell>
          <cell r="AG38">
            <v>2500</v>
          </cell>
          <cell r="AH38">
            <v>4500</v>
          </cell>
          <cell r="AI38">
            <v>2500</v>
          </cell>
          <cell r="AJ38">
            <v>0</v>
          </cell>
          <cell r="AK38">
            <v>7000</v>
          </cell>
          <cell r="AL38">
            <v>1000</v>
          </cell>
          <cell r="AM38">
            <v>0</v>
          </cell>
          <cell r="AN38">
            <v>5500</v>
          </cell>
          <cell r="AO38">
            <v>3500</v>
          </cell>
          <cell r="AP38">
            <v>2000</v>
          </cell>
          <cell r="AQ38">
            <v>4000</v>
          </cell>
          <cell r="AR38">
            <v>10000</v>
          </cell>
          <cell r="AS38">
            <v>20000</v>
          </cell>
          <cell r="AT38">
            <v>875</v>
          </cell>
          <cell r="AU38">
            <v>1875</v>
          </cell>
          <cell r="AV38">
            <v>1250</v>
          </cell>
          <cell r="AW38">
            <v>1875</v>
          </cell>
          <cell r="AX38">
            <v>1875</v>
          </cell>
          <cell r="AY38">
            <v>1250</v>
          </cell>
          <cell r="AZ38">
            <v>1875</v>
          </cell>
          <cell r="BA38">
            <v>1875</v>
          </cell>
          <cell r="BB38">
            <v>1250</v>
          </cell>
          <cell r="BC38">
            <v>0</v>
          </cell>
          <cell r="BD38">
            <v>0</v>
          </cell>
          <cell r="BE38">
            <v>0</v>
          </cell>
        </row>
        <row r="40">
          <cell r="G40">
            <v>1000</v>
          </cell>
          <cell r="H40">
            <v>0</v>
          </cell>
          <cell r="I40">
            <v>150</v>
          </cell>
          <cell r="J40">
            <v>10000</v>
          </cell>
          <cell r="K40">
            <v>17100</v>
          </cell>
          <cell r="L40">
            <v>1000</v>
          </cell>
          <cell r="M40">
            <v>14000</v>
          </cell>
          <cell r="N40">
            <v>10000</v>
          </cell>
          <cell r="O40">
            <v>10000</v>
          </cell>
          <cell r="P40">
            <v>0</v>
          </cell>
          <cell r="Q40">
            <v>10000</v>
          </cell>
          <cell r="R40">
            <v>12000</v>
          </cell>
          <cell r="S40">
            <v>7000</v>
          </cell>
          <cell r="T40">
            <v>7000</v>
          </cell>
          <cell r="U40">
            <v>8500</v>
          </cell>
          <cell r="V40">
            <v>150</v>
          </cell>
          <cell r="W40">
            <v>7000</v>
          </cell>
          <cell r="X40">
            <v>29000</v>
          </cell>
          <cell r="Y40">
            <v>0</v>
          </cell>
          <cell r="Z40">
            <v>5000</v>
          </cell>
          <cell r="AA40">
            <v>100000</v>
          </cell>
          <cell r="AB40">
            <v>0</v>
          </cell>
          <cell r="AC40">
            <v>31000</v>
          </cell>
          <cell r="AD40">
            <v>20000</v>
          </cell>
          <cell r="AE40">
            <v>8000</v>
          </cell>
          <cell r="AF40">
            <v>10000</v>
          </cell>
          <cell r="AG40">
            <v>5000</v>
          </cell>
          <cell r="AH40">
            <v>6000</v>
          </cell>
          <cell r="AI40">
            <v>0</v>
          </cell>
          <cell r="AJ40">
            <v>5000</v>
          </cell>
          <cell r="AK40">
            <v>5000</v>
          </cell>
          <cell r="AL40">
            <v>6290</v>
          </cell>
          <cell r="AM40">
            <v>1000</v>
          </cell>
          <cell r="AN40">
            <v>5000</v>
          </cell>
          <cell r="AO40">
            <v>10320</v>
          </cell>
          <cell r="AP40">
            <v>2000</v>
          </cell>
        </row>
        <row r="41">
          <cell r="G41">
            <v>110000</v>
          </cell>
          <cell r="H41">
            <v>0</v>
          </cell>
          <cell r="I41">
            <v>15000</v>
          </cell>
          <cell r="J41">
            <v>2000</v>
          </cell>
          <cell r="K41">
            <v>10000</v>
          </cell>
          <cell r="L41">
            <v>70000</v>
          </cell>
          <cell r="M41">
            <v>13200</v>
          </cell>
          <cell r="N41">
            <v>10000</v>
          </cell>
          <cell r="O41">
            <v>120</v>
          </cell>
          <cell r="P41">
            <v>25000</v>
          </cell>
          <cell r="Q41">
            <v>25000</v>
          </cell>
          <cell r="R41">
            <v>5000</v>
          </cell>
          <cell r="S41">
            <v>10000</v>
          </cell>
          <cell r="T41">
            <v>10000</v>
          </cell>
          <cell r="U41">
            <v>61000</v>
          </cell>
          <cell r="V41">
            <v>1480</v>
          </cell>
          <cell r="W41">
            <v>175</v>
          </cell>
          <cell r="X41">
            <v>10000</v>
          </cell>
          <cell r="Y41">
            <v>0</v>
          </cell>
          <cell r="Z41">
            <v>5000</v>
          </cell>
          <cell r="AA41">
            <v>1750</v>
          </cell>
          <cell r="AB41">
            <v>2630</v>
          </cell>
          <cell r="AC41">
            <v>1000</v>
          </cell>
          <cell r="AD41">
            <v>0</v>
          </cell>
          <cell r="AE41">
            <v>20000</v>
          </cell>
          <cell r="AF41">
            <v>20000</v>
          </cell>
          <cell r="AG41">
            <v>7000</v>
          </cell>
          <cell r="AH41">
            <v>300</v>
          </cell>
          <cell r="AI41">
            <v>0</v>
          </cell>
          <cell r="AJ41">
            <v>750</v>
          </cell>
          <cell r="AK41">
            <v>1880</v>
          </cell>
          <cell r="AL41">
            <v>0</v>
          </cell>
          <cell r="AM41">
            <v>800</v>
          </cell>
          <cell r="AN41">
            <v>1000</v>
          </cell>
          <cell r="AO41">
            <v>25000</v>
          </cell>
          <cell r="AP41">
            <v>1000</v>
          </cell>
        </row>
        <row r="43">
          <cell r="A43" t="str">
            <v>Total Units</v>
          </cell>
          <cell r="G43">
            <v>113100</v>
          </cell>
          <cell r="H43">
            <v>2680</v>
          </cell>
          <cell r="I43">
            <v>23070</v>
          </cell>
          <cell r="J43">
            <v>20150</v>
          </cell>
          <cell r="K43">
            <v>52370</v>
          </cell>
          <cell r="L43">
            <v>80100</v>
          </cell>
          <cell r="M43">
            <v>79450</v>
          </cell>
          <cell r="N43">
            <v>50995</v>
          </cell>
          <cell r="O43">
            <v>22420</v>
          </cell>
          <cell r="P43">
            <v>31770</v>
          </cell>
          <cell r="Q43">
            <v>107300</v>
          </cell>
          <cell r="R43">
            <v>31200</v>
          </cell>
          <cell r="S43">
            <v>28500</v>
          </cell>
          <cell r="T43">
            <v>28500</v>
          </cell>
          <cell r="U43">
            <v>74520</v>
          </cell>
          <cell r="V43">
            <v>8680</v>
          </cell>
          <cell r="W43">
            <v>12425</v>
          </cell>
          <cell r="X43">
            <v>43450</v>
          </cell>
          <cell r="Y43">
            <v>11200</v>
          </cell>
          <cell r="Z43">
            <v>32200</v>
          </cell>
          <cell r="AA43">
            <v>209000</v>
          </cell>
          <cell r="AB43">
            <v>67830</v>
          </cell>
          <cell r="AC43">
            <v>122500</v>
          </cell>
          <cell r="AD43">
            <v>116500</v>
          </cell>
          <cell r="AE43">
            <v>31100</v>
          </cell>
          <cell r="AF43">
            <v>35100</v>
          </cell>
          <cell r="AG43">
            <v>17000</v>
          </cell>
          <cell r="AH43">
            <v>12872.5</v>
          </cell>
          <cell r="AI43">
            <v>7350</v>
          </cell>
          <cell r="AJ43">
            <v>7011</v>
          </cell>
          <cell r="AK43">
            <v>15901.199999999999</v>
          </cell>
          <cell r="AL43">
            <v>7548.2</v>
          </cell>
          <cell r="AM43">
            <v>16287</v>
          </cell>
          <cell r="AN43">
            <v>50500</v>
          </cell>
          <cell r="AO43">
            <v>77970</v>
          </cell>
          <cell r="AP43">
            <v>445920</v>
          </cell>
          <cell r="AQ43">
            <v>304000</v>
          </cell>
          <cell r="AR43">
            <v>250000</v>
          </cell>
          <cell r="AS43">
            <v>280000</v>
          </cell>
          <cell r="AT43">
            <v>373700</v>
          </cell>
          <cell r="AU43">
            <v>271500</v>
          </cell>
          <cell r="AV43">
            <v>277000</v>
          </cell>
          <cell r="AW43">
            <v>401500</v>
          </cell>
          <cell r="AX43">
            <v>303500</v>
          </cell>
          <cell r="AY43">
            <v>302000</v>
          </cell>
          <cell r="AZ43">
            <v>413000</v>
          </cell>
          <cell r="BA43">
            <v>342000</v>
          </cell>
          <cell r="BB43">
            <v>230000</v>
          </cell>
          <cell r="BC43">
            <v>361000</v>
          </cell>
          <cell r="BD43">
            <v>331000</v>
          </cell>
          <cell r="BE43">
            <v>331000</v>
          </cell>
        </row>
        <row r="44">
          <cell r="A44" t="str">
            <v>Total Sales $</v>
          </cell>
          <cell r="G44">
            <v>189336</v>
          </cell>
          <cell r="H44">
            <v>314786.40000000002</v>
          </cell>
          <cell r="I44">
            <v>513830</v>
          </cell>
          <cell r="J44">
            <v>787115.5</v>
          </cell>
          <cell r="K44">
            <v>1955948.8</v>
          </cell>
          <cell r="L44">
            <v>692213</v>
          </cell>
          <cell r="M44">
            <v>3976630</v>
          </cell>
          <cell r="N44">
            <v>2065169.25</v>
          </cell>
          <cell r="O44">
            <v>1262909</v>
          </cell>
          <cell r="P44">
            <v>645700.19999999995</v>
          </cell>
          <cell r="Q44">
            <v>5465011</v>
          </cell>
          <cell r="R44">
            <v>1351835</v>
          </cell>
          <cell r="S44">
            <v>1169620</v>
          </cell>
          <cell r="T44">
            <v>1169620</v>
          </cell>
          <cell r="U44">
            <v>438625.2</v>
          </cell>
          <cell r="V44">
            <v>529200.5</v>
          </cell>
          <cell r="W44">
            <v>527678.5</v>
          </cell>
          <cell r="X44">
            <v>440920</v>
          </cell>
          <cell r="Y44">
            <v>1128963</v>
          </cell>
          <cell r="Z44">
            <v>1471597</v>
          </cell>
          <cell r="AA44">
            <v>6131851.5</v>
          </cell>
          <cell r="AB44">
            <v>3664452</v>
          </cell>
          <cell r="AC44">
            <v>5210795</v>
          </cell>
          <cell r="AD44">
            <v>5382715</v>
          </cell>
          <cell r="AE44">
            <v>189828</v>
          </cell>
          <cell r="AF44">
            <v>545979</v>
          </cell>
          <cell r="AG44">
            <v>347245</v>
          </cell>
          <cell r="AH44">
            <v>426450.25</v>
          </cell>
          <cell r="AI44">
            <v>502161.8</v>
          </cell>
          <cell r="AJ44">
            <v>195260.86</v>
          </cell>
          <cell r="AK44">
            <v>785499.12</v>
          </cell>
          <cell r="AL44">
            <v>192375.44</v>
          </cell>
          <cell r="AM44">
            <v>2182208.7999999998</v>
          </cell>
          <cell r="AN44">
            <v>3474090</v>
          </cell>
          <cell r="AO44">
            <v>5726984</v>
          </cell>
          <cell r="AP44">
            <v>36166531.199999996</v>
          </cell>
          <cell r="AQ44">
            <v>29824500</v>
          </cell>
          <cell r="AR44">
            <v>22786800</v>
          </cell>
          <cell r="AS44">
            <v>25780700</v>
          </cell>
          <cell r="AT44">
            <v>41541980</v>
          </cell>
          <cell r="AU44">
            <v>28032380</v>
          </cell>
          <cell r="AV44">
            <v>28994300</v>
          </cell>
          <cell r="AW44">
            <v>42300480</v>
          </cell>
          <cell r="AX44">
            <v>30799800</v>
          </cell>
          <cell r="AY44">
            <v>30656330</v>
          </cell>
          <cell r="AZ44">
            <v>41865175</v>
          </cell>
          <cell r="BA44">
            <v>35013505</v>
          </cell>
          <cell r="BB44">
            <v>24230130</v>
          </cell>
          <cell r="BC44">
            <v>35964250</v>
          </cell>
          <cell r="BD44">
            <v>32172050</v>
          </cell>
          <cell r="BE44">
            <v>32172050</v>
          </cell>
        </row>
        <row r="45">
          <cell r="A45" t="str">
            <v>Total VAM $</v>
          </cell>
          <cell r="G45">
            <v>9134.9999999999873</v>
          </cell>
          <cell r="H45">
            <v>12231.999999999962</v>
          </cell>
          <cell r="I45">
            <v>31905.000000000011</v>
          </cell>
          <cell r="J45">
            <v>35951.499999999927</v>
          </cell>
          <cell r="K45">
            <v>106514.49999999991</v>
          </cell>
          <cell r="L45">
            <v>38139.999999999978</v>
          </cell>
          <cell r="M45">
            <v>216209.99999999991</v>
          </cell>
          <cell r="N45">
            <v>125652.50000000001</v>
          </cell>
          <cell r="O45">
            <v>54530.999999999884</v>
          </cell>
          <cell r="P45">
            <v>29720.099999999944</v>
          </cell>
          <cell r="Q45">
            <v>303420.99999999965</v>
          </cell>
          <cell r="R45">
            <v>61905.999999999884</v>
          </cell>
          <cell r="S45">
            <v>51024.999999999884</v>
          </cell>
          <cell r="T45">
            <v>51024.999999999884</v>
          </cell>
          <cell r="U45">
            <v>21451.999999999971</v>
          </cell>
          <cell r="V45">
            <v>29242.999999999985</v>
          </cell>
          <cell r="W45">
            <v>23134.999999999949</v>
          </cell>
          <cell r="X45">
            <v>19463.499999999964</v>
          </cell>
          <cell r="Y45">
            <v>49739.999999999884</v>
          </cell>
          <cell r="Z45">
            <v>91120.999999999956</v>
          </cell>
          <cell r="AA45">
            <v>432573.49999999994</v>
          </cell>
          <cell r="AB45">
            <v>262030.99999999997</v>
          </cell>
          <cell r="AC45">
            <v>364924.99999999994</v>
          </cell>
          <cell r="AD45">
            <v>387849.99999999994</v>
          </cell>
          <cell r="AE45">
            <v>12519.999999999998</v>
          </cell>
          <cell r="AF45">
            <v>22644.999999999949</v>
          </cell>
          <cell r="AG45">
            <v>20714.999999999989</v>
          </cell>
          <cell r="AH45">
            <v>28236.374999999989</v>
          </cell>
          <cell r="AI45">
            <v>30801.39999999998</v>
          </cell>
          <cell r="AJ45">
            <v>9740.7799999999897</v>
          </cell>
          <cell r="AK45">
            <v>42455.699999999953</v>
          </cell>
          <cell r="AL45">
            <v>12126.394999999997</v>
          </cell>
          <cell r="AM45">
            <v>71222.249999999694</v>
          </cell>
          <cell r="AN45">
            <v>191789.99999999974</v>
          </cell>
          <cell r="AO45">
            <v>200942.49999999924</v>
          </cell>
          <cell r="AP45">
            <v>1936036.799999997</v>
          </cell>
          <cell r="AQ45">
            <v>1327999.9999999974</v>
          </cell>
          <cell r="AR45">
            <v>1074499.9999999984</v>
          </cell>
          <cell r="AS45">
            <v>1206999.9999999981</v>
          </cell>
          <cell r="AT45">
            <v>1679999.999999996</v>
          </cell>
          <cell r="AU45">
            <v>1202859.9999999977</v>
          </cell>
          <cell r="AV45">
            <v>1233229.999999997</v>
          </cell>
          <cell r="AW45">
            <v>1795859.999999996</v>
          </cell>
          <cell r="AX45">
            <v>1342059.9999999972</v>
          </cell>
          <cell r="AY45">
            <v>1335389.9999999972</v>
          </cell>
          <cell r="AZ45">
            <v>1824544.9999999963</v>
          </cell>
          <cell r="BA45">
            <v>1513974.9999999967</v>
          </cell>
          <cell r="BB45">
            <v>1023729.9999999978</v>
          </cell>
          <cell r="BC45">
            <v>1584829.9999999972</v>
          </cell>
          <cell r="BD45">
            <v>1446529.9999999974</v>
          </cell>
          <cell r="BE45">
            <v>1446529.9999999974</v>
          </cell>
        </row>
        <row r="46">
          <cell r="A46" t="str">
            <v>Total VAM %</v>
          </cell>
          <cell r="G46">
            <v>4.8247559893522557E-2</v>
          </cell>
          <cell r="H46">
            <v>3.8858095521280341E-2</v>
          </cell>
          <cell r="I46">
            <v>6.2092520872662184E-2</v>
          </cell>
          <cell r="J46">
            <v>4.5674999412411425E-2</v>
          </cell>
          <cell r="K46">
            <v>5.4456691299894923E-2</v>
          </cell>
          <cell r="L46">
            <v>5.5098647381658504E-2</v>
          </cell>
          <cell r="M46">
            <v>5.437015764604701E-2</v>
          </cell>
          <cell r="N46">
            <v>6.0843681456132476E-2</v>
          </cell>
          <cell r="O46">
            <v>4.3178883039078735E-2</v>
          </cell>
          <cell r="P46">
            <v>4.6027707595568262E-2</v>
          </cell>
          <cell r="Q46">
            <v>5.5520656774524266E-2</v>
          </cell>
          <cell r="R46">
            <v>4.579405030939418E-2</v>
          </cell>
          <cell r="S46">
            <v>4.3625280005471764E-2</v>
          </cell>
          <cell r="T46">
            <v>4.3625280005471764E-2</v>
          </cell>
          <cell r="U46">
            <v>4.890735871992756E-2</v>
          </cell>
          <cell r="V46">
            <v>5.5258829120531795E-2</v>
          </cell>
          <cell r="W46">
            <v>4.384298393813648E-2</v>
          </cell>
          <cell r="X46">
            <v>4.4142928422389469E-2</v>
          </cell>
          <cell r="Y46">
            <v>4.405813122307807E-2</v>
          </cell>
          <cell r="Z46">
            <v>6.1919805490225896E-2</v>
          </cell>
          <cell r="AA46">
            <v>7.0545332025734792E-2</v>
          </cell>
          <cell r="AB46">
            <v>7.1506189738602108E-2</v>
          </cell>
          <cell r="AC46">
            <v>7.0032499839275952E-2</v>
          </cell>
          <cell r="AD46">
            <v>7.2054715882226714E-2</v>
          </cell>
          <cell r="AE46">
            <v>6.5954442969424945E-2</v>
          </cell>
          <cell r="AF46">
            <v>4.1475954203366701E-2</v>
          </cell>
          <cell r="AG46">
            <v>5.965528661319814E-2</v>
          </cell>
          <cell r="AH46">
            <v>6.6212588690005431E-2</v>
          </cell>
          <cell r="AI46">
            <v>6.1337600749399854E-2</v>
          </cell>
          <cell r="AJ46">
            <v>4.9885983294347833E-2</v>
          </cell>
          <cell r="AK46">
            <v>5.404932853393897E-2</v>
          </cell>
          <cell r="AL46">
            <v>6.3035047509183068E-2</v>
          </cell>
          <cell r="AM46">
            <v>3.2637688015922081E-2</v>
          </cell>
          <cell r="AN46">
            <v>5.520582368332419E-2</v>
          </cell>
          <cell r="AO46">
            <v>3.5086967241396039E-2</v>
          </cell>
          <cell r="AP46">
            <v>5.3531171936113058E-2</v>
          </cell>
          <cell r="AQ46">
            <v>4.4527150497074466E-2</v>
          </cell>
          <cell r="AR46">
            <v>4.7154492952059895E-2</v>
          </cell>
          <cell r="AS46">
            <v>4.6817968480297206E-2</v>
          </cell>
          <cell r="AT46">
            <v>4.044101894035855E-2</v>
          </cell>
          <cell r="AU46">
            <v>4.2909663753131121E-2</v>
          </cell>
          <cell r="AV46">
            <v>4.2533532452930296E-2</v>
          </cell>
          <cell r="AW46">
            <v>4.245483739191603E-2</v>
          </cell>
          <cell r="AX46">
            <v>4.3573659569217889E-2</v>
          </cell>
          <cell r="AY46">
            <v>4.356000865074186E-2</v>
          </cell>
          <cell r="AZ46">
            <v>4.3581449259438097E-2</v>
          </cell>
          <cell r="BA46">
            <v>4.3239744207270787E-2</v>
          </cell>
          <cell r="BB46">
            <v>4.2250289206042138E-2</v>
          </cell>
          <cell r="BC46">
            <v>4.4066816352349825E-2</v>
          </cell>
          <cell r="BD46">
            <v>4.4962319777570828E-2</v>
          </cell>
          <cell r="BE46">
            <v>4.4962319777570828E-2</v>
          </cell>
        </row>
        <row r="47">
          <cell r="A47" t="str">
            <v>Total Material Cost $</v>
          </cell>
          <cell r="G47">
            <v>180201</v>
          </cell>
          <cell r="H47">
            <v>302554.40000000008</v>
          </cell>
          <cell r="I47">
            <v>481925</v>
          </cell>
          <cell r="J47">
            <v>751164.00000000012</v>
          </cell>
          <cell r="K47">
            <v>1849434.3</v>
          </cell>
          <cell r="L47">
            <v>654073</v>
          </cell>
          <cell r="M47">
            <v>3760420</v>
          </cell>
          <cell r="N47">
            <v>1939516.75</v>
          </cell>
          <cell r="O47">
            <v>1208378</v>
          </cell>
          <cell r="P47">
            <v>615980.1</v>
          </cell>
          <cell r="Q47">
            <v>5161590</v>
          </cell>
          <cell r="R47">
            <v>1289929</v>
          </cell>
          <cell r="S47">
            <v>1118595</v>
          </cell>
          <cell r="T47">
            <v>1118595</v>
          </cell>
          <cell r="U47">
            <v>417173.20000000007</v>
          </cell>
          <cell r="V47">
            <v>499957.5</v>
          </cell>
          <cell r="W47">
            <v>504543.50000000006</v>
          </cell>
          <cell r="X47">
            <v>421456.50000000006</v>
          </cell>
          <cell r="Y47">
            <v>1079223</v>
          </cell>
          <cell r="Z47">
            <v>1380476</v>
          </cell>
          <cell r="AA47">
            <v>5699278</v>
          </cell>
          <cell r="AB47">
            <v>3402421</v>
          </cell>
          <cell r="AC47">
            <v>4845870</v>
          </cell>
          <cell r="AD47">
            <v>4994865</v>
          </cell>
          <cell r="AE47">
            <v>177308</v>
          </cell>
          <cell r="AF47">
            <v>523334.00000000006</v>
          </cell>
          <cell r="AG47">
            <v>326530</v>
          </cell>
          <cell r="AH47">
            <v>398213.875</v>
          </cell>
          <cell r="AI47">
            <v>471360.4</v>
          </cell>
          <cell r="AJ47">
            <v>185520.08</v>
          </cell>
          <cell r="AK47">
            <v>743043.42</v>
          </cell>
          <cell r="AL47">
            <v>180249.04500000001</v>
          </cell>
          <cell r="AM47">
            <v>2110986.5500000003</v>
          </cell>
          <cell r="AN47">
            <v>3282300.0000000005</v>
          </cell>
          <cell r="AO47">
            <v>5526041.5000000009</v>
          </cell>
          <cell r="AP47">
            <v>34230494.399999999</v>
          </cell>
          <cell r="AQ47">
            <v>28496500.000000004</v>
          </cell>
          <cell r="AR47">
            <v>21712300</v>
          </cell>
          <cell r="AS47">
            <v>24573700</v>
          </cell>
          <cell r="AT47">
            <v>39861980.000000007</v>
          </cell>
          <cell r="AU47">
            <v>26829520.000000004</v>
          </cell>
          <cell r="AV47">
            <v>27761070.000000004</v>
          </cell>
          <cell r="AW47">
            <v>40504620.000000007</v>
          </cell>
          <cell r="AX47">
            <v>29457740.000000004</v>
          </cell>
          <cell r="AY47">
            <v>29320940.000000004</v>
          </cell>
          <cell r="AZ47">
            <v>40040630</v>
          </cell>
          <cell r="BA47">
            <v>33499530.000000004</v>
          </cell>
          <cell r="BB47">
            <v>23206400.000000004</v>
          </cell>
          <cell r="BC47">
            <v>34379420</v>
          </cell>
          <cell r="BD47">
            <v>30725520.000000004</v>
          </cell>
          <cell r="BE47">
            <v>30725520.000000004</v>
          </cell>
        </row>
        <row r="49">
          <cell r="A49" t="str">
            <v>Average Unit Price $</v>
          </cell>
          <cell r="G49">
            <v>1.6740583554376658</v>
          </cell>
          <cell r="H49">
            <v>117.45761194029852</v>
          </cell>
          <cell r="I49">
            <v>22.27264846120503</v>
          </cell>
          <cell r="J49">
            <v>39.062803970223328</v>
          </cell>
          <cell r="K49">
            <v>37.34864999045255</v>
          </cell>
          <cell r="L49">
            <v>8.6418601747815238</v>
          </cell>
          <cell r="M49">
            <v>50.051982378854625</v>
          </cell>
          <cell r="N49">
            <v>40.497485047553681</v>
          </cell>
          <cell r="O49">
            <v>56.329571810883138</v>
          </cell>
          <cell r="P49">
            <v>20.324211520302171</v>
          </cell>
          <cell r="Q49">
            <v>50.932068965517239</v>
          </cell>
          <cell r="R49">
            <v>43.328044871794873</v>
          </cell>
          <cell r="S49">
            <v>41.039298245614034</v>
          </cell>
          <cell r="T49">
            <v>41.039298245614034</v>
          </cell>
          <cell r="U49">
            <v>5.8860064412238327</v>
          </cell>
          <cell r="V49">
            <v>60.967799539170507</v>
          </cell>
          <cell r="W49">
            <v>42.469094567404426</v>
          </cell>
          <cell r="X49">
            <v>10.147756041426927</v>
          </cell>
          <cell r="Y49">
            <v>100.80026785714286</v>
          </cell>
          <cell r="Z49">
            <v>45.701770186335402</v>
          </cell>
          <cell r="AA49">
            <v>29.339002392344497</v>
          </cell>
          <cell r="AB49">
            <v>54.024060150375938</v>
          </cell>
          <cell r="AC49">
            <v>42.537102040816329</v>
          </cell>
          <cell r="AD49">
            <v>46.203562231759655</v>
          </cell>
          <cell r="AE49">
            <v>6.1037942122186495</v>
          </cell>
          <cell r="AF49">
            <v>15.554957264957265</v>
          </cell>
          <cell r="AG49">
            <v>20.426176470588235</v>
          </cell>
          <cell r="AH49">
            <v>33.128782287822879</v>
          </cell>
          <cell r="AI49">
            <v>68.321333333333328</v>
          </cell>
          <cell r="AJ49">
            <v>27.850643274853798</v>
          </cell>
          <cell r="AK49">
            <v>49.398732171156894</v>
          </cell>
          <cell r="AL49">
            <v>25.486266924564799</v>
          </cell>
          <cell r="AM49">
            <v>133.98469945355191</v>
          </cell>
          <cell r="AN49">
            <v>68.793861386138616</v>
          </cell>
          <cell r="AO49">
            <v>85.064999999999998</v>
          </cell>
          <cell r="AP49">
            <v>85.064999999999998</v>
          </cell>
          <cell r="AQ49">
            <v>85.064999999999998</v>
          </cell>
          <cell r="AR49">
            <v>85.064999999999998</v>
          </cell>
          <cell r="AS49">
            <v>85.064999999999998</v>
          </cell>
          <cell r="AT49">
            <v>85.064999999999998</v>
          </cell>
          <cell r="AU49">
            <v>85.064999999999998</v>
          </cell>
          <cell r="AV49">
            <v>85.064999999999998</v>
          </cell>
          <cell r="AW49">
            <v>85.064999999999998</v>
          </cell>
          <cell r="AX49">
            <v>85.064999999999998</v>
          </cell>
          <cell r="AY49">
            <v>85.064999999999998</v>
          </cell>
          <cell r="AZ49">
            <v>85.064999999999998</v>
          </cell>
          <cell r="BA49">
            <v>85.064999999999998</v>
          </cell>
          <cell r="BB49">
            <v>85.064999999999998</v>
          </cell>
          <cell r="BC49">
            <v>85.064999999999998</v>
          </cell>
          <cell r="BD49">
            <v>85.064999999999998</v>
          </cell>
          <cell r="BE49">
            <v>85.064999999999998</v>
          </cell>
        </row>
        <row r="50">
          <cell r="A50" t="str">
            <v>Last Forecast</v>
          </cell>
          <cell r="G50">
            <v>1081390</v>
          </cell>
          <cell r="H50">
            <v>1058600</v>
          </cell>
          <cell r="I50">
            <v>1064530</v>
          </cell>
          <cell r="J50">
            <v>1102600</v>
          </cell>
          <cell r="K50">
            <v>1047087</v>
          </cell>
          <cell r="L50">
            <v>1127210</v>
          </cell>
          <cell r="M50">
            <v>1249881</v>
          </cell>
          <cell r="N50">
            <v>1508498</v>
          </cell>
          <cell r="O50">
            <v>1502140</v>
          </cell>
          <cell r="P50">
            <v>1557025</v>
          </cell>
          <cell r="Q50">
            <v>1586818</v>
          </cell>
          <cell r="R50">
            <v>1366320</v>
          </cell>
          <cell r="S50">
            <v>1398320</v>
          </cell>
          <cell r="T50">
            <v>1411120</v>
          </cell>
          <cell r="U50">
            <v>1288200</v>
          </cell>
          <cell r="V50">
            <v>884680</v>
          </cell>
          <cell r="W50">
            <v>794702</v>
          </cell>
          <cell r="X50">
            <v>629144.50000999996</v>
          </cell>
          <cell r="Y50">
            <v>521330.3</v>
          </cell>
          <cell r="Z50">
            <v>666378.81999999995</v>
          </cell>
          <cell r="AA50">
            <v>680000</v>
          </cell>
          <cell r="AB50">
            <v>937269</v>
          </cell>
          <cell r="AC50">
            <v>859657.9470198676</v>
          </cell>
          <cell r="AD50">
            <v>776271</v>
          </cell>
          <cell r="AE50">
            <v>734895</v>
          </cell>
          <cell r="AF50">
            <v>669225.5</v>
          </cell>
          <cell r="AG50">
            <v>409892</v>
          </cell>
          <cell r="AH50">
            <v>12872.5</v>
          </cell>
          <cell r="AI50">
            <v>681795</v>
          </cell>
          <cell r="AJ50">
            <v>544986</v>
          </cell>
          <cell r="AK50">
            <v>928064</v>
          </cell>
          <cell r="AL50">
            <v>871704</v>
          </cell>
          <cell r="AM50">
            <v>904264</v>
          </cell>
          <cell r="AN50">
            <v>904213</v>
          </cell>
          <cell r="AO50">
            <v>962600</v>
          </cell>
          <cell r="AP50">
            <v>1168521.6000000001</v>
          </cell>
          <cell r="AQ50">
            <v>1086800</v>
          </cell>
          <cell r="AR50">
            <v>565000</v>
          </cell>
          <cell r="AS50">
            <v>267000</v>
          </cell>
          <cell r="AT50">
            <v>373700</v>
          </cell>
          <cell r="AU50">
            <v>271500</v>
          </cell>
          <cell r="AV50">
            <v>277000</v>
          </cell>
          <cell r="AW50">
            <v>402500</v>
          </cell>
          <cell r="AX50">
            <v>304500</v>
          </cell>
          <cell r="AY50">
            <v>303000</v>
          </cell>
          <cell r="AZ50">
            <v>413000</v>
          </cell>
          <cell r="BA50">
            <v>342000</v>
          </cell>
          <cell r="BB50">
            <v>230000</v>
          </cell>
          <cell r="BC50">
            <v>361000</v>
          </cell>
          <cell r="BD50">
            <v>331000</v>
          </cell>
          <cell r="BE50">
            <v>331000</v>
          </cell>
        </row>
        <row r="51">
          <cell r="A51" t="str">
            <v>Variance (QTY)</v>
          </cell>
          <cell r="G51">
            <v>968290</v>
          </cell>
          <cell r="H51">
            <v>1055920</v>
          </cell>
          <cell r="I51">
            <v>1041460</v>
          </cell>
          <cell r="J51">
            <v>1082450</v>
          </cell>
          <cell r="K51">
            <v>994717</v>
          </cell>
          <cell r="L51">
            <v>1047110</v>
          </cell>
          <cell r="M51">
            <v>1170431</v>
          </cell>
          <cell r="N51">
            <v>1457503</v>
          </cell>
          <cell r="O51">
            <v>1479720</v>
          </cell>
          <cell r="P51">
            <v>1525255</v>
          </cell>
          <cell r="Q51">
            <v>1479518</v>
          </cell>
          <cell r="R51">
            <v>1335120</v>
          </cell>
          <cell r="S51">
            <v>1369820</v>
          </cell>
          <cell r="T51">
            <v>1382620</v>
          </cell>
          <cell r="U51">
            <v>1213680</v>
          </cell>
          <cell r="V51">
            <v>876000</v>
          </cell>
          <cell r="W51">
            <v>782277</v>
          </cell>
          <cell r="X51">
            <v>585694.50000999996</v>
          </cell>
          <cell r="Y51">
            <v>510130.3</v>
          </cell>
          <cell r="Z51">
            <v>634178.81999999995</v>
          </cell>
          <cell r="AA51">
            <v>471000</v>
          </cell>
          <cell r="AB51">
            <v>869439</v>
          </cell>
          <cell r="AC51">
            <v>737157.9470198676</v>
          </cell>
          <cell r="AD51">
            <v>659771</v>
          </cell>
          <cell r="AE51">
            <v>703795</v>
          </cell>
          <cell r="AF51">
            <v>634125.5</v>
          </cell>
          <cell r="AG51">
            <v>392892</v>
          </cell>
          <cell r="AH51">
            <v>0</v>
          </cell>
          <cell r="AI51">
            <v>674445</v>
          </cell>
          <cell r="AJ51">
            <v>537975</v>
          </cell>
          <cell r="AK51">
            <v>912162.8</v>
          </cell>
          <cell r="AL51">
            <v>864155.8</v>
          </cell>
          <cell r="AM51">
            <v>887977</v>
          </cell>
          <cell r="AN51">
            <v>853713</v>
          </cell>
          <cell r="AO51">
            <v>-884630</v>
          </cell>
          <cell r="AP51">
            <v>-722601.60000000009</v>
          </cell>
          <cell r="AQ51">
            <v>-782800</v>
          </cell>
          <cell r="AR51">
            <v>-315000</v>
          </cell>
          <cell r="AS51">
            <v>13000</v>
          </cell>
          <cell r="AT51">
            <v>0</v>
          </cell>
          <cell r="AU51">
            <v>0</v>
          </cell>
          <cell r="AV51">
            <v>0</v>
          </cell>
          <cell r="AW51">
            <v>-1000</v>
          </cell>
          <cell r="AX51">
            <v>-1000</v>
          </cell>
          <cell r="AY51">
            <v>-1000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</row>
        <row r="54">
          <cell r="A54" t="str">
            <v>HuaWei</v>
          </cell>
        </row>
        <row r="55">
          <cell r="B55" t="str">
            <v>CDMA Mobile Phone(C506)</v>
          </cell>
          <cell r="C55">
            <v>3.980271270036992</v>
          </cell>
          <cell r="D55">
            <v>0.21299999999999999</v>
          </cell>
          <cell r="E55">
            <v>3.7672712700369919</v>
          </cell>
          <cell r="F55">
            <v>0.94648605947955389</v>
          </cell>
          <cell r="G55">
            <v>132300</v>
          </cell>
          <cell r="H55">
            <v>71900</v>
          </cell>
          <cell r="I55">
            <v>275000</v>
          </cell>
          <cell r="J55">
            <v>31500</v>
          </cell>
          <cell r="K55">
            <v>0</v>
          </cell>
          <cell r="L55">
            <v>359100</v>
          </cell>
          <cell r="M55">
            <v>0</v>
          </cell>
          <cell r="N55">
            <v>126000</v>
          </cell>
          <cell r="O55">
            <v>0</v>
          </cell>
          <cell r="P55">
            <v>0</v>
          </cell>
          <cell r="Q55">
            <v>0</v>
          </cell>
          <cell r="R55">
            <v>187110</v>
          </cell>
          <cell r="S55">
            <v>185220</v>
          </cell>
          <cell r="T55">
            <v>285390</v>
          </cell>
          <cell r="U55">
            <v>197865</v>
          </cell>
          <cell r="V55">
            <v>133380</v>
          </cell>
          <cell r="W55">
            <v>0</v>
          </cell>
          <cell r="X55">
            <v>130274.94400000002</v>
          </cell>
          <cell r="Y55">
            <v>63000</v>
          </cell>
          <cell r="Z55">
            <v>31500</v>
          </cell>
          <cell r="AA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R55">
            <v>150000</v>
          </cell>
          <cell r="AS55">
            <v>200000</v>
          </cell>
          <cell r="AT55">
            <v>75000</v>
          </cell>
        </row>
        <row r="56">
          <cell r="B56" t="str">
            <v>CDMA Mobile Phone(ETS310)</v>
          </cell>
          <cell r="C56">
            <v>4.2749691738594331</v>
          </cell>
          <cell r="D56">
            <v>0.2366</v>
          </cell>
          <cell r="E56">
            <v>4.0383691738594329</v>
          </cell>
          <cell r="F56">
            <v>0.94465457167580036</v>
          </cell>
          <cell r="G56">
            <v>21000</v>
          </cell>
          <cell r="H56">
            <v>68000</v>
          </cell>
          <cell r="I56">
            <v>61000</v>
          </cell>
          <cell r="J56">
            <v>33600</v>
          </cell>
          <cell r="K56">
            <v>27300</v>
          </cell>
          <cell r="L56">
            <v>10500</v>
          </cell>
          <cell r="M56">
            <v>4200</v>
          </cell>
          <cell r="N56">
            <v>6300</v>
          </cell>
          <cell r="O56">
            <v>0</v>
          </cell>
          <cell r="P56">
            <v>4200</v>
          </cell>
          <cell r="Q56">
            <v>0</v>
          </cell>
          <cell r="R56">
            <v>0</v>
          </cell>
          <cell r="S56">
            <v>4200</v>
          </cell>
          <cell r="T56">
            <v>2100</v>
          </cell>
          <cell r="U56">
            <v>2100</v>
          </cell>
          <cell r="V56">
            <v>0</v>
          </cell>
          <cell r="W56">
            <v>82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R56">
            <v>30000</v>
          </cell>
          <cell r="AS56">
            <v>15000</v>
          </cell>
          <cell r="AT56">
            <v>15000</v>
          </cell>
        </row>
        <row r="57">
          <cell r="B57" t="str">
            <v>3G Mobile Phone(U526)</v>
          </cell>
          <cell r="C57">
            <v>7.960542540073984</v>
          </cell>
          <cell r="D57">
            <v>0.22</v>
          </cell>
          <cell r="E57">
            <v>7.7405425400739842</v>
          </cell>
          <cell r="F57">
            <v>0.97236369268897149</v>
          </cell>
          <cell r="AO57">
            <v>80000</v>
          </cell>
          <cell r="AP57">
            <v>230000</v>
          </cell>
          <cell r="AQ57">
            <v>200000</v>
          </cell>
          <cell r="AR57">
            <v>60000</v>
          </cell>
          <cell r="AS57">
            <v>55000</v>
          </cell>
          <cell r="AT57">
            <v>20000</v>
          </cell>
          <cell r="AU57">
            <v>20000</v>
          </cell>
          <cell r="AV57">
            <v>20000</v>
          </cell>
          <cell r="AW57">
            <v>20000</v>
          </cell>
          <cell r="AX57">
            <v>30000</v>
          </cell>
          <cell r="AY57">
            <v>50000</v>
          </cell>
          <cell r="AZ57">
            <v>90000</v>
          </cell>
          <cell r="BA57">
            <v>90000</v>
          </cell>
          <cell r="BB57">
            <v>60000</v>
          </cell>
          <cell r="BC57">
            <v>60000</v>
          </cell>
          <cell r="BD57">
            <v>60000</v>
          </cell>
          <cell r="BE57">
            <v>60000</v>
          </cell>
        </row>
        <row r="58">
          <cell r="B58" t="str">
            <v>3G network card(E620)</v>
          </cell>
          <cell r="C58">
            <v>4.5006165228113444</v>
          </cell>
          <cell r="D58">
            <v>0.2</v>
          </cell>
          <cell r="E58">
            <v>4.3006165228113442</v>
          </cell>
          <cell r="F58">
            <v>0.95556164383561637</v>
          </cell>
          <cell r="AP58">
            <v>10000</v>
          </cell>
          <cell r="AR58">
            <v>10000</v>
          </cell>
          <cell r="AS58">
            <v>25000</v>
          </cell>
          <cell r="AT58">
            <v>58000</v>
          </cell>
          <cell r="AU58">
            <v>50000</v>
          </cell>
          <cell r="AV58">
            <v>62000</v>
          </cell>
          <cell r="AW58">
            <v>64000</v>
          </cell>
          <cell r="AX58">
            <v>63000</v>
          </cell>
          <cell r="AY58">
            <v>40000</v>
          </cell>
          <cell r="AZ58">
            <v>40000</v>
          </cell>
          <cell r="BA58">
            <v>90000</v>
          </cell>
          <cell r="BB58">
            <v>90000</v>
          </cell>
          <cell r="BC58">
            <v>90000</v>
          </cell>
          <cell r="BD58">
            <v>90000</v>
          </cell>
          <cell r="BE58">
            <v>90000</v>
          </cell>
        </row>
        <row r="59">
          <cell r="B59" t="str">
            <v>CDMA Fixed Wireless Terminal(FWT)</v>
          </cell>
          <cell r="C59">
            <v>3.91861898890259</v>
          </cell>
          <cell r="D59">
            <v>0.22789999999999999</v>
          </cell>
          <cell r="E59">
            <v>3.69071898890259</v>
          </cell>
          <cell r="F59">
            <v>0.94184175582127128</v>
          </cell>
          <cell r="AP59">
            <v>15000</v>
          </cell>
          <cell r="AQ59">
            <v>50000</v>
          </cell>
          <cell r="AR59">
            <v>5000</v>
          </cell>
          <cell r="AS59">
            <v>1500</v>
          </cell>
          <cell r="AT59">
            <v>150000</v>
          </cell>
        </row>
        <row r="60">
          <cell r="G60">
            <v>287000</v>
          </cell>
          <cell r="H60">
            <v>168000</v>
          </cell>
          <cell r="I60">
            <v>70000</v>
          </cell>
          <cell r="J60">
            <v>400000</v>
          </cell>
          <cell r="K60">
            <v>120000</v>
          </cell>
          <cell r="L60">
            <v>174300</v>
          </cell>
          <cell r="M60">
            <v>84000</v>
          </cell>
          <cell r="N60">
            <v>84000</v>
          </cell>
          <cell r="O60">
            <v>308100</v>
          </cell>
          <cell r="P60">
            <v>120700</v>
          </cell>
          <cell r="Q60">
            <v>134400</v>
          </cell>
          <cell r="R60">
            <v>117600</v>
          </cell>
          <cell r="S60">
            <v>80850</v>
          </cell>
          <cell r="T60">
            <v>67830</v>
          </cell>
          <cell r="U60">
            <v>156870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I60">
            <v>1000</v>
          </cell>
          <cell r="AJ60">
            <v>0</v>
          </cell>
          <cell r="AK60">
            <v>0</v>
          </cell>
          <cell r="AO60">
            <v>10000</v>
          </cell>
        </row>
        <row r="61">
          <cell r="I61">
            <v>0</v>
          </cell>
          <cell r="J61">
            <v>10500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80000</v>
          </cell>
          <cell r="P61">
            <v>201600</v>
          </cell>
          <cell r="Q61">
            <v>81900</v>
          </cell>
          <cell r="R61">
            <v>96600</v>
          </cell>
          <cell r="S61">
            <v>231000</v>
          </cell>
          <cell r="T61">
            <v>294525</v>
          </cell>
          <cell r="U61">
            <v>317100</v>
          </cell>
          <cell r="V61">
            <v>143640</v>
          </cell>
          <cell r="W61">
            <v>181440</v>
          </cell>
          <cell r="X61">
            <v>159753.21599999999</v>
          </cell>
          <cell r="Y61">
            <v>67200</v>
          </cell>
          <cell r="Z61">
            <v>0</v>
          </cell>
          <cell r="AA61">
            <v>51750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</row>
        <row r="62">
          <cell r="R62">
            <v>65100</v>
          </cell>
          <cell r="V62">
            <v>468825</v>
          </cell>
          <cell r="W62">
            <v>264600</v>
          </cell>
          <cell r="X62">
            <v>259598.976</v>
          </cell>
          <cell r="Y62">
            <v>326970</v>
          </cell>
          <cell r="Z62">
            <v>569100</v>
          </cell>
          <cell r="AA62">
            <v>446625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</row>
        <row r="64">
          <cell r="A64" t="str">
            <v>Total Units</v>
          </cell>
          <cell r="G64">
            <v>440300</v>
          </cell>
          <cell r="H64">
            <v>307900</v>
          </cell>
          <cell r="I64">
            <v>406000</v>
          </cell>
          <cell r="J64">
            <v>475600</v>
          </cell>
          <cell r="K64">
            <v>147300</v>
          </cell>
          <cell r="L64">
            <v>543900</v>
          </cell>
          <cell r="M64">
            <v>247900</v>
          </cell>
          <cell r="N64">
            <v>216300</v>
          </cell>
          <cell r="O64">
            <v>388100</v>
          </cell>
          <cell r="P64">
            <v>326500</v>
          </cell>
          <cell r="Q64">
            <v>216300</v>
          </cell>
          <cell r="R64">
            <v>466410</v>
          </cell>
          <cell r="S64">
            <v>501270</v>
          </cell>
          <cell r="T64">
            <v>649845</v>
          </cell>
          <cell r="U64">
            <v>673935</v>
          </cell>
          <cell r="V64">
            <v>745845</v>
          </cell>
          <cell r="W64">
            <v>446122</v>
          </cell>
          <cell r="X64">
            <v>549627.13600000006</v>
          </cell>
          <cell r="Y64">
            <v>457170</v>
          </cell>
          <cell r="Z64">
            <v>600600</v>
          </cell>
          <cell r="AA64">
            <v>498375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1000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80000</v>
          </cell>
          <cell r="AP64">
            <v>255000</v>
          </cell>
          <cell r="AQ64">
            <v>250000</v>
          </cell>
          <cell r="AR64">
            <v>255000</v>
          </cell>
          <cell r="AS64">
            <v>296500</v>
          </cell>
          <cell r="AT64">
            <v>302100</v>
          </cell>
          <cell r="AU64">
            <v>66500</v>
          </cell>
          <cell r="AV64">
            <v>77900</v>
          </cell>
          <cell r="AW64">
            <v>79800</v>
          </cell>
          <cell r="AX64">
            <v>88350</v>
          </cell>
          <cell r="AY64">
            <v>85500</v>
          </cell>
          <cell r="AZ64">
            <v>123500</v>
          </cell>
          <cell r="BA64">
            <v>171000</v>
          </cell>
          <cell r="BB64">
            <v>142500</v>
          </cell>
          <cell r="BC64">
            <v>142500</v>
          </cell>
          <cell r="BD64">
            <v>142500</v>
          </cell>
          <cell r="BE64">
            <v>142500</v>
          </cell>
        </row>
        <row r="65">
          <cell r="A65" t="str">
            <v>Total Sales $</v>
          </cell>
          <cell r="G65">
            <v>616364.2416769421</v>
          </cell>
          <cell r="H65">
            <v>576879.40813810122</v>
          </cell>
          <cell r="I65">
            <v>1355347.7188655983</v>
          </cell>
          <cell r="J65">
            <v>269017.50924784224</v>
          </cell>
          <cell r="K65">
            <v>116706.65844636252</v>
          </cell>
          <cell r="L65">
            <v>1474202.5893958078</v>
          </cell>
          <cell r="M65">
            <v>17954.87053020962</v>
          </cell>
          <cell r="N65">
            <v>528446.48581997538</v>
          </cell>
          <cell r="O65">
            <v>0</v>
          </cell>
          <cell r="P65">
            <v>17954.87053020962</v>
          </cell>
          <cell r="Q65">
            <v>0</v>
          </cell>
          <cell r="R65">
            <v>744748.55733662157</v>
          </cell>
          <cell r="S65">
            <v>755180.7151664613</v>
          </cell>
          <cell r="T65">
            <v>1144907.0530209618</v>
          </cell>
          <cell r="U65">
            <v>796533.81011097413</v>
          </cell>
          <cell r="V65">
            <v>530888.58199753403</v>
          </cell>
          <cell r="W65">
            <v>350.5474722564735</v>
          </cell>
          <cell r="X65">
            <v>518529.61680887808</v>
          </cell>
          <cell r="Y65">
            <v>250757.0900123305</v>
          </cell>
          <cell r="Z65">
            <v>125378.54500616525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636843.40320591873</v>
          </cell>
          <cell r="AP65">
            <v>1934710.2342786686</v>
          </cell>
          <cell r="AQ65">
            <v>1788039.4574599261</v>
          </cell>
          <cell r="AR65">
            <v>1267521.5782983974</v>
          </cell>
          <cell r="AS65">
            <v>1416401.9728729965</v>
          </cell>
          <cell r="AT65">
            <v>1302150.1233045622</v>
          </cell>
          <cell r="AU65">
            <v>365029.59309494455</v>
          </cell>
          <cell r="AV65">
            <v>416336.6214549939</v>
          </cell>
          <cell r="AW65">
            <v>424887.79284833535</v>
          </cell>
          <cell r="AX65">
            <v>496237.36128236749</v>
          </cell>
          <cell r="AY65">
            <v>549149.19852034526</v>
          </cell>
          <cell r="AZ65">
            <v>851649.81504315673</v>
          </cell>
          <cell r="BA65">
            <v>1065429.0998766955</v>
          </cell>
          <cell r="BB65">
            <v>838553.63748458691</v>
          </cell>
          <cell r="BC65">
            <v>838553.63748458691</v>
          </cell>
          <cell r="BD65">
            <v>838553.63748458691</v>
          </cell>
          <cell r="BE65">
            <v>838553.63748458691</v>
          </cell>
        </row>
        <row r="66">
          <cell r="A66" t="str">
            <v>Total VAM $</v>
          </cell>
          <cell r="G66">
            <v>583215.7416769421</v>
          </cell>
          <cell r="H66">
            <v>545475.90813810122</v>
          </cell>
          <cell r="I66">
            <v>1282340.1188655982</v>
          </cell>
          <cell r="J66">
            <v>254358.24924784221</v>
          </cell>
          <cell r="K66">
            <v>110247.47844636253</v>
          </cell>
          <cell r="L66">
            <v>1395229.9893958077</v>
          </cell>
          <cell r="M66">
            <v>16961.150530209619</v>
          </cell>
          <cell r="N66">
            <v>500117.90581997542</v>
          </cell>
          <cell r="O66">
            <v>0</v>
          </cell>
          <cell r="P66">
            <v>16961.150530209619</v>
          </cell>
          <cell r="Q66">
            <v>0</v>
          </cell>
          <cell r="R66">
            <v>704894.12733662152</v>
          </cell>
          <cell r="S66">
            <v>714735.13516646135</v>
          </cell>
          <cell r="T66">
            <v>1083622.1230209621</v>
          </cell>
          <cell r="U66">
            <v>753891.70511097414</v>
          </cell>
          <cell r="V66">
            <v>502478.64199753397</v>
          </cell>
          <cell r="W66">
            <v>331.14627225647348</v>
          </cell>
          <cell r="X66">
            <v>490781.05373687809</v>
          </cell>
          <cell r="Y66">
            <v>237338.0900123305</v>
          </cell>
          <cell r="Z66">
            <v>118669.04500616525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619243.40320591873</v>
          </cell>
          <cell r="AP66">
            <v>1878691.7342786686</v>
          </cell>
          <cell r="AQ66">
            <v>1732644.4574599261</v>
          </cell>
          <cell r="AR66">
            <v>1212134.0782983974</v>
          </cell>
          <cell r="AS66">
            <v>1352811.1228729964</v>
          </cell>
          <cell r="AT66">
            <v>1235926.5733045621</v>
          </cell>
          <cell r="AU66">
            <v>351349.59309494455</v>
          </cell>
          <cell r="AV66">
            <v>400376.62145499379</v>
          </cell>
          <cell r="AW66">
            <v>408547.79284833535</v>
          </cell>
          <cell r="AX66">
            <v>477997.36128236749</v>
          </cell>
          <cell r="AY66">
            <v>531099.19852034526</v>
          </cell>
          <cell r="AZ66">
            <v>825239.81504315673</v>
          </cell>
          <cell r="BA66">
            <v>1029519.0998766954</v>
          </cell>
          <cell r="BB66">
            <v>808913.63748458703</v>
          </cell>
          <cell r="BC66">
            <v>808913.63748458703</v>
          </cell>
          <cell r="BD66">
            <v>808913.63748458703</v>
          </cell>
          <cell r="BE66">
            <v>808913.63748458703</v>
          </cell>
        </row>
        <row r="67">
          <cell r="A67" t="str">
            <v>Total VAM %</v>
          </cell>
          <cell r="G67">
            <v>0.94621930060411541</v>
          </cell>
          <cell r="H67">
            <v>0.94556314620181037</v>
          </cell>
          <cell r="I67">
            <v>0.94613367552563843</v>
          </cell>
          <cell r="J67">
            <v>0.94550815654718345</v>
          </cell>
          <cell r="K67">
            <v>0.94465457167580047</v>
          </cell>
          <cell r="L67">
            <v>0.94643029352406272</v>
          </cell>
          <cell r="M67">
            <v>0.94465457167580036</v>
          </cell>
          <cell r="N67">
            <v>0.9463927175974246</v>
          </cell>
          <cell r="O67">
            <v>0</v>
          </cell>
          <cell r="P67">
            <v>0.94465457167580036</v>
          </cell>
          <cell r="Q67">
            <v>0</v>
          </cell>
          <cell r="R67">
            <v>0.94648605947955389</v>
          </cell>
          <cell r="S67">
            <v>0.9464425147680251</v>
          </cell>
          <cell r="T67">
            <v>0.94647169843325474</v>
          </cell>
          <cell r="U67">
            <v>0.94646541746412616</v>
          </cell>
          <cell r="V67">
            <v>0.94648605947955378</v>
          </cell>
          <cell r="W67">
            <v>0.94465457167580036</v>
          </cell>
          <cell r="X67">
            <v>0.94648605947955389</v>
          </cell>
          <cell r="Y67">
            <v>0.94648605947955389</v>
          </cell>
          <cell r="Z67">
            <v>0.94648605947955389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0.97236369268897149</v>
          </cell>
          <cell r="AP67">
            <v>0.97104553487779233</v>
          </cell>
          <cell r="AQ67">
            <v>0.96901914005930623</v>
          </cell>
          <cell r="AR67">
            <v>0.95630251906688979</v>
          </cell>
          <cell r="AS67">
            <v>0.95510395267876258</v>
          </cell>
          <cell r="AT67">
            <v>0.94914292229843689</v>
          </cell>
          <cell r="AU67">
            <v>0.96252358641935687</v>
          </cell>
          <cell r="AV67">
            <v>0.96166563502335234</v>
          </cell>
          <cell r="AW67">
            <v>0.96154278782531977</v>
          </cell>
          <cell r="AX67">
            <v>0.9632433963600312</v>
          </cell>
          <cell r="AY67">
            <v>0.96713097269624571</v>
          </cell>
          <cell r="AZ67">
            <v>0.96898960167253523</v>
          </cell>
          <cell r="BA67">
            <v>0.96629527013655248</v>
          </cell>
          <cell r="BB67">
            <v>0.96465342385382635</v>
          </cell>
          <cell r="BC67">
            <v>0.96465342385382635</v>
          </cell>
          <cell r="BD67">
            <v>0.96465342385382635</v>
          </cell>
          <cell r="BE67">
            <v>0.96465342385382635</v>
          </cell>
        </row>
        <row r="68">
          <cell r="A68" t="str">
            <v>Total Material Cost $</v>
          </cell>
          <cell r="G68">
            <v>33148.5</v>
          </cell>
          <cell r="H68">
            <v>31403.5</v>
          </cell>
          <cell r="I68">
            <v>73007.600000000093</v>
          </cell>
          <cell r="J68">
            <v>14659.260000000038</v>
          </cell>
          <cell r="K68">
            <v>6459.179999999993</v>
          </cell>
          <cell r="L68">
            <v>78972.600000000093</v>
          </cell>
          <cell r="M68">
            <v>993.72000000000116</v>
          </cell>
          <cell r="N68">
            <v>28328.579999999958</v>
          </cell>
          <cell r="O68">
            <v>0</v>
          </cell>
          <cell r="P68">
            <v>993.72000000000116</v>
          </cell>
          <cell r="Q68">
            <v>0</v>
          </cell>
          <cell r="R68">
            <v>39854.430000000051</v>
          </cell>
          <cell r="S68">
            <v>40445.579999999958</v>
          </cell>
          <cell r="T68">
            <v>61284.929999999702</v>
          </cell>
          <cell r="U68">
            <v>42642.104999999981</v>
          </cell>
          <cell r="V68">
            <v>28409.940000000061</v>
          </cell>
          <cell r="W68">
            <v>19.401200000000017</v>
          </cell>
          <cell r="X68">
            <v>27748.56307199999</v>
          </cell>
          <cell r="Y68">
            <v>13419</v>
          </cell>
          <cell r="Z68">
            <v>6709.5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17600</v>
          </cell>
          <cell r="AP68">
            <v>56018.5</v>
          </cell>
          <cell r="AQ68">
            <v>55395</v>
          </cell>
          <cell r="AR68">
            <v>55387.5</v>
          </cell>
          <cell r="AS68">
            <v>63590.850000000093</v>
          </cell>
          <cell r="AT68">
            <v>66223.550000000047</v>
          </cell>
          <cell r="AU68">
            <v>13680</v>
          </cell>
          <cell r="AV68">
            <v>15960.000000000116</v>
          </cell>
          <cell r="AW68">
            <v>16340</v>
          </cell>
          <cell r="AX68">
            <v>18240</v>
          </cell>
          <cell r="AY68">
            <v>18050</v>
          </cell>
          <cell r="AZ68">
            <v>26410</v>
          </cell>
          <cell r="BA68">
            <v>35910.000000000116</v>
          </cell>
          <cell r="BB68">
            <v>29639.999999999884</v>
          </cell>
          <cell r="BC68">
            <v>29639.999999999884</v>
          </cell>
          <cell r="BD68">
            <v>29639.999999999884</v>
          </cell>
          <cell r="BE68">
            <v>29639.999999999884</v>
          </cell>
        </row>
        <row r="70">
          <cell r="A70" t="str">
            <v>Average Unit Price $</v>
          </cell>
          <cell r="G70">
            <v>1.3998733628819944</v>
          </cell>
          <cell r="H70">
            <v>1.8735934009032194</v>
          </cell>
          <cell r="I70">
            <v>3.3382948740531977</v>
          </cell>
          <cell r="J70">
            <v>0.56563816073978601</v>
          </cell>
          <cell r="K70">
            <v>0.79230589576620858</v>
          </cell>
          <cell r="L70">
            <v>2.7104294712186205</v>
          </cell>
          <cell r="M70">
            <v>7.2427876281603951E-2</v>
          </cell>
          <cell r="N70">
            <v>2.4431182885805613</v>
          </cell>
          <cell r="O70">
            <v>0</v>
          </cell>
          <cell r="P70">
            <v>5.4991946493750749E-2</v>
          </cell>
          <cell r="Q70">
            <v>0</v>
          </cell>
          <cell r="R70">
            <v>1.5967679881147951</v>
          </cell>
          <cell r="S70">
            <v>1.5065348318599983</v>
          </cell>
          <cell r="T70">
            <v>1.761815591442516</v>
          </cell>
          <cell r="U70">
            <v>1.1819148880989623</v>
          </cell>
          <cell r="V70">
            <v>0.71179478577658095</v>
          </cell>
          <cell r="W70">
            <v>7.8576593904015825E-4</v>
          </cell>
          <cell r="X70">
            <v>0.94342069895340475</v>
          </cell>
          <cell r="Y70">
            <v>0.54849856729953961</v>
          </cell>
          <cell r="Z70">
            <v>0.20875548619075132</v>
          </cell>
          <cell r="AA70">
            <v>0</v>
          </cell>
          <cell r="AB70" t="e">
            <v>#DIV/0!</v>
          </cell>
          <cell r="AC70" t="e">
            <v>#DIV/0!</v>
          </cell>
          <cell r="AD70" t="e">
            <v>#DIV/0!</v>
          </cell>
          <cell r="AE70" t="e">
            <v>#DIV/0!</v>
          </cell>
          <cell r="AF70" t="e">
            <v>#DIV/0!</v>
          </cell>
          <cell r="AG70" t="e">
            <v>#DIV/0!</v>
          </cell>
          <cell r="AH70" t="e">
            <v>#DIV/0!</v>
          </cell>
          <cell r="AI70">
            <v>0</v>
          </cell>
          <cell r="AJ70" t="e">
            <v>#DIV/0!</v>
          </cell>
          <cell r="AK70" t="e">
            <v>#DIV/0!</v>
          </cell>
          <cell r="AL70" t="e">
            <v>#DIV/0!</v>
          </cell>
          <cell r="AM70" t="e">
            <v>#DIV/0!</v>
          </cell>
          <cell r="AN70" t="e">
            <v>#DIV/0!</v>
          </cell>
          <cell r="AO70">
            <v>7.960542540073984</v>
          </cell>
          <cell r="AP70">
            <v>7.587098957955563</v>
          </cell>
          <cell r="AQ70">
            <v>7.1521578298397044</v>
          </cell>
          <cell r="AR70">
            <v>4.9706728560721469</v>
          </cell>
          <cell r="AS70">
            <v>4.7770724211568174</v>
          </cell>
          <cell r="AT70">
            <v>4.3103281142156975</v>
          </cell>
          <cell r="AU70">
            <v>5.4891668134578131</v>
          </cell>
          <cell r="AV70">
            <v>5.3445009172656475</v>
          </cell>
          <cell r="AW70">
            <v>5.3244084316834002</v>
          </cell>
          <cell r="AX70">
            <v>5.6167216896702605</v>
          </cell>
          <cell r="AY70">
            <v>6.4227976435128102</v>
          </cell>
          <cell r="AZ70">
            <v>6.8959499193777871</v>
          </cell>
          <cell r="BA70">
            <v>6.2305795314426637</v>
          </cell>
          <cell r="BB70">
            <v>5.8845869297163995</v>
          </cell>
          <cell r="BC70">
            <v>5.8845869297163995</v>
          </cell>
          <cell r="BD70">
            <v>5.8845869297163995</v>
          </cell>
          <cell r="BE70">
            <v>5.8845869297163995</v>
          </cell>
        </row>
        <row r="71">
          <cell r="A71" t="str">
            <v>Last Forecast</v>
          </cell>
          <cell r="G71">
            <v>645200</v>
          </cell>
          <cell r="H71">
            <v>280500</v>
          </cell>
          <cell r="I71">
            <v>563900</v>
          </cell>
          <cell r="J71">
            <v>218600</v>
          </cell>
          <cell r="K71">
            <v>213700</v>
          </cell>
          <cell r="L71">
            <v>212100</v>
          </cell>
          <cell r="M71">
            <v>247900</v>
          </cell>
          <cell r="N71">
            <v>254100</v>
          </cell>
          <cell r="O71">
            <v>372100</v>
          </cell>
          <cell r="P71">
            <v>429900</v>
          </cell>
          <cell r="Q71">
            <v>287700</v>
          </cell>
          <cell r="R71">
            <v>275100</v>
          </cell>
          <cell r="S71">
            <v>745395</v>
          </cell>
          <cell r="T71">
            <v>732720</v>
          </cell>
          <cell r="U71">
            <v>540000</v>
          </cell>
          <cell r="V71">
            <v>989072</v>
          </cell>
          <cell r="W71">
            <v>781860</v>
          </cell>
          <cell r="X71">
            <v>577465.30000000005</v>
          </cell>
          <cell r="Y71">
            <v>723028.7</v>
          </cell>
          <cell r="Z71">
            <v>467040</v>
          </cell>
          <cell r="AA71">
            <v>440600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202000</v>
          </cell>
          <cell r="AK71">
            <v>72000</v>
          </cell>
          <cell r="AL71">
            <v>72000</v>
          </cell>
          <cell r="AM71">
            <v>50000</v>
          </cell>
          <cell r="AN71">
            <v>100000</v>
          </cell>
          <cell r="AO71">
            <v>80000</v>
          </cell>
          <cell r="AP71">
            <v>305000</v>
          </cell>
          <cell r="AQ71">
            <v>130000</v>
          </cell>
          <cell r="AR71">
            <v>270000</v>
          </cell>
          <cell r="AS71">
            <v>307000</v>
          </cell>
          <cell r="AT71">
            <v>307000</v>
          </cell>
          <cell r="AU71">
            <v>307000</v>
          </cell>
          <cell r="AV71">
            <v>307000</v>
          </cell>
          <cell r="AW71">
            <v>307000</v>
          </cell>
          <cell r="AX71">
            <v>307000</v>
          </cell>
          <cell r="AY71">
            <v>307000</v>
          </cell>
          <cell r="AZ71">
            <v>307000</v>
          </cell>
          <cell r="BA71">
            <v>307000</v>
          </cell>
          <cell r="BB71">
            <v>307000</v>
          </cell>
          <cell r="BC71">
            <v>307000</v>
          </cell>
          <cell r="BD71">
            <v>307000</v>
          </cell>
          <cell r="BE71">
            <v>307000</v>
          </cell>
        </row>
        <row r="72">
          <cell r="A72" t="str">
            <v>Variance (QTY)</v>
          </cell>
          <cell r="G72">
            <v>204900</v>
          </cell>
          <cell r="H72">
            <v>-27400</v>
          </cell>
          <cell r="I72">
            <v>157900</v>
          </cell>
          <cell r="J72">
            <v>-257000</v>
          </cell>
          <cell r="K72">
            <v>66400</v>
          </cell>
          <cell r="L72">
            <v>-331800</v>
          </cell>
          <cell r="M72">
            <v>0</v>
          </cell>
          <cell r="N72">
            <v>37800</v>
          </cell>
          <cell r="O72">
            <v>-16000</v>
          </cell>
          <cell r="P72">
            <v>103400</v>
          </cell>
          <cell r="Q72">
            <v>71400</v>
          </cell>
          <cell r="R72">
            <v>-191310</v>
          </cell>
          <cell r="S72">
            <v>244125</v>
          </cell>
          <cell r="T72">
            <v>82875</v>
          </cell>
          <cell r="U72">
            <v>-133935</v>
          </cell>
          <cell r="V72">
            <v>243227</v>
          </cell>
          <cell r="W72">
            <v>335738</v>
          </cell>
          <cell r="X72">
            <v>27838.16399999999</v>
          </cell>
          <cell r="Y72">
            <v>265858.69999999995</v>
          </cell>
          <cell r="Z72">
            <v>-133560</v>
          </cell>
          <cell r="AA72">
            <v>-57775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-1000</v>
          </cell>
          <cell r="AJ72">
            <v>202000</v>
          </cell>
          <cell r="AK72">
            <v>72000</v>
          </cell>
          <cell r="AL72">
            <v>72000</v>
          </cell>
          <cell r="AM72">
            <v>50000</v>
          </cell>
          <cell r="AN72">
            <v>100000</v>
          </cell>
          <cell r="AO72">
            <v>0</v>
          </cell>
          <cell r="AP72">
            <v>50000</v>
          </cell>
          <cell r="AQ72">
            <v>-120000</v>
          </cell>
          <cell r="AR72">
            <v>15000</v>
          </cell>
          <cell r="AS72">
            <v>10500</v>
          </cell>
          <cell r="AT72">
            <v>4900</v>
          </cell>
          <cell r="AU72">
            <v>240500</v>
          </cell>
          <cell r="AV72">
            <v>229100</v>
          </cell>
          <cell r="AW72">
            <v>227200</v>
          </cell>
          <cell r="AX72">
            <v>218650</v>
          </cell>
          <cell r="AY72">
            <v>221500</v>
          </cell>
          <cell r="AZ72">
            <v>183500</v>
          </cell>
          <cell r="BA72">
            <v>136000</v>
          </cell>
          <cell r="BB72">
            <v>164500</v>
          </cell>
          <cell r="BC72">
            <v>164500</v>
          </cell>
          <cell r="BD72">
            <v>164500</v>
          </cell>
          <cell r="BE72">
            <v>164500</v>
          </cell>
        </row>
        <row r="90">
          <cell r="A90" t="str">
            <v>Sony Ericsson(DPY)</v>
          </cell>
        </row>
        <row r="91">
          <cell r="A91" t="str">
            <v>K310i(DPY)</v>
          </cell>
          <cell r="C91">
            <v>64.260000000000005</v>
          </cell>
          <cell r="D91">
            <v>59.616767884350239</v>
          </cell>
          <cell r="E91">
            <v>4.6432321156497665</v>
          </cell>
          <cell r="F91">
            <v>7.2256957915495898E-2</v>
          </cell>
          <cell r="Z91">
            <v>200000</v>
          </cell>
          <cell r="AA91">
            <v>0</v>
          </cell>
          <cell r="AB91">
            <v>270000</v>
          </cell>
          <cell r="AC91">
            <v>220000</v>
          </cell>
          <cell r="AD91">
            <v>30000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147000</v>
          </cell>
          <cell r="AW91">
            <v>455000</v>
          </cell>
          <cell r="AX91">
            <v>400000</v>
          </cell>
          <cell r="AY91">
            <v>592000</v>
          </cell>
          <cell r="AZ91">
            <v>429000</v>
          </cell>
          <cell r="BA91">
            <v>366000</v>
          </cell>
          <cell r="BB91">
            <v>434000</v>
          </cell>
          <cell r="BC91">
            <v>323000</v>
          </cell>
          <cell r="BD91">
            <v>343000</v>
          </cell>
          <cell r="BE91">
            <v>346000</v>
          </cell>
        </row>
        <row r="92">
          <cell r="A92" t="str">
            <v>K310i(KRC)</v>
          </cell>
          <cell r="C92">
            <v>55</v>
          </cell>
          <cell r="D92">
            <v>52.959200000000003</v>
          </cell>
          <cell r="E92">
            <v>2.0407999999999973</v>
          </cell>
          <cell r="F92">
            <v>3.7105454545454497E-2</v>
          </cell>
          <cell r="AS92">
            <v>0</v>
          </cell>
          <cell r="AT92">
            <v>0</v>
          </cell>
          <cell r="AU92">
            <v>0</v>
          </cell>
          <cell r="AV92">
            <v>9000</v>
          </cell>
          <cell r="AW92">
            <v>29000</v>
          </cell>
          <cell r="AX92">
            <v>49000</v>
          </cell>
          <cell r="AY92">
            <v>33000</v>
          </cell>
          <cell r="AZ92">
            <v>43000</v>
          </cell>
          <cell r="BA92">
            <v>48000</v>
          </cell>
          <cell r="BB92">
            <v>48000</v>
          </cell>
          <cell r="BC92">
            <v>40000</v>
          </cell>
          <cell r="BD92">
            <v>38000</v>
          </cell>
          <cell r="BE92">
            <v>37000</v>
          </cell>
        </row>
        <row r="93">
          <cell r="A93" t="str">
            <v>K310i(ROA)</v>
          </cell>
          <cell r="C93">
            <v>36.67</v>
          </cell>
          <cell r="D93">
            <v>35.329801088249326</v>
          </cell>
          <cell r="E93">
            <v>1.3401989117506758</v>
          </cell>
          <cell r="F93">
            <v>3.6547556906208777E-2</v>
          </cell>
          <cell r="AS93">
            <v>0</v>
          </cell>
          <cell r="AT93">
            <v>0</v>
          </cell>
          <cell r="AU93">
            <v>0</v>
          </cell>
          <cell r="AV93">
            <v>10000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</row>
        <row r="94">
          <cell r="A94" t="str">
            <v>K750+(CCC)</v>
          </cell>
          <cell r="C94">
            <v>120</v>
          </cell>
          <cell r="D94">
            <v>113</v>
          </cell>
          <cell r="E94">
            <v>7</v>
          </cell>
          <cell r="F94">
            <v>5.8333333333333334E-2</v>
          </cell>
          <cell r="AA94">
            <v>251000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161524</v>
          </cell>
          <cell r="AW94">
            <v>223039</v>
          </cell>
          <cell r="AX94">
            <v>455172</v>
          </cell>
          <cell r="AY94">
            <v>490342</v>
          </cell>
          <cell r="AZ94">
            <v>472924</v>
          </cell>
          <cell r="BA94">
            <v>497977</v>
          </cell>
          <cell r="BB94">
            <v>258000</v>
          </cell>
          <cell r="BC94">
            <v>0</v>
          </cell>
          <cell r="BD94">
            <v>0</v>
          </cell>
          <cell r="BE94">
            <v>0</v>
          </cell>
        </row>
        <row r="96">
          <cell r="A96" t="str">
            <v>Total Units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200000</v>
          </cell>
          <cell r="AA96">
            <v>251000</v>
          </cell>
          <cell r="AB96">
            <v>270000</v>
          </cell>
          <cell r="AC96">
            <v>220000</v>
          </cell>
          <cell r="AD96">
            <v>30000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180362</v>
          </cell>
          <cell r="AW96">
            <v>599087.05000000005</v>
          </cell>
          <cell r="AX96">
            <v>791304.8</v>
          </cell>
          <cell r="AY96">
            <v>948040.7</v>
          </cell>
          <cell r="AZ96">
            <v>803185.4</v>
          </cell>
          <cell r="BA96">
            <v>775180.45</v>
          </cell>
          <cell r="BB96">
            <v>629000</v>
          </cell>
          <cell r="BC96">
            <v>308550</v>
          </cell>
          <cell r="BD96">
            <v>323850</v>
          </cell>
          <cell r="BE96">
            <v>325550</v>
          </cell>
        </row>
        <row r="97">
          <cell r="A97" t="str">
            <v>Total Sales $</v>
          </cell>
          <cell r="G97" t="e">
            <v>#REF!</v>
          </cell>
          <cell r="H97" t="e">
            <v>#REF!</v>
          </cell>
          <cell r="I97" t="e">
            <v>#REF!</v>
          </cell>
          <cell r="J97" t="e">
            <v>#REF!</v>
          </cell>
          <cell r="K97" t="e">
            <v>#REF!</v>
          </cell>
          <cell r="L97" t="e">
            <v>#REF!</v>
          </cell>
          <cell r="M97" t="e">
            <v>#REF!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12852000.000000002</v>
          </cell>
          <cell r="AA97">
            <v>30120000</v>
          </cell>
          <cell r="AB97">
            <v>17350200</v>
          </cell>
          <cell r="AC97">
            <v>14137200.000000002</v>
          </cell>
          <cell r="AD97">
            <v>1927800.0000000002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15876192</v>
          </cell>
          <cell r="AW97">
            <v>50093086</v>
          </cell>
          <cell r="AX97">
            <v>73297726</v>
          </cell>
          <cell r="AY97">
            <v>83893266</v>
          </cell>
          <cell r="AZ97">
            <v>73680907</v>
          </cell>
          <cell r="BA97">
            <v>73028940</v>
          </cell>
          <cell r="BB97">
            <v>52265514</v>
          </cell>
          <cell r="BC97">
            <v>19512583</v>
          </cell>
          <cell r="BD97">
            <v>20511503</v>
          </cell>
          <cell r="BE97">
            <v>20628616</v>
          </cell>
        </row>
        <row r="98">
          <cell r="A98" t="str">
            <v>Total VAM $</v>
          </cell>
          <cell r="G98" t="e">
            <v>#REF!</v>
          </cell>
          <cell r="H98" t="e">
            <v>#REF!</v>
          </cell>
          <cell r="I98" t="e">
            <v>#REF!</v>
          </cell>
          <cell r="J98" t="e">
            <v>#REF!</v>
          </cell>
          <cell r="K98" t="e">
            <v>#REF!</v>
          </cell>
          <cell r="L98" t="e">
            <v>#REF!</v>
          </cell>
          <cell r="M98" t="e">
            <v>#REF!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928646.42312995333</v>
          </cell>
          <cell r="AA98">
            <v>1757000</v>
          </cell>
          <cell r="AB98">
            <v>1253672.671225437</v>
          </cell>
          <cell r="AC98">
            <v>1021511.0654429486</v>
          </cell>
          <cell r="AD98">
            <v>139296.963469493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993928.58607081347</v>
          </cell>
          <cell r="AW98">
            <v>3220692.4000965147</v>
          </cell>
          <cell r="AX98">
            <v>4531281.8393209204</v>
          </cell>
          <cell r="AY98">
            <v>5311253.7405949626</v>
          </cell>
          <cell r="AZ98">
            <v>4581643.6309716869</v>
          </cell>
          <cell r="BA98">
            <v>4490737.3011786425</v>
          </cell>
          <cell r="BB98">
            <v>3331252.9674631986</v>
          </cell>
          <cell r="BC98">
            <v>1344186.5773516435</v>
          </cell>
          <cell r="BD98">
            <v>1419652.1633176892</v>
          </cell>
          <cell r="BE98">
            <v>1429757.7252125961</v>
          </cell>
        </row>
        <row r="99">
          <cell r="A99" t="str">
            <v>Total VAM %</v>
          </cell>
          <cell r="G99" t="e">
            <v>#REF!</v>
          </cell>
          <cell r="H99" t="e">
            <v>#REF!</v>
          </cell>
          <cell r="I99" t="e">
            <v>#REF!</v>
          </cell>
          <cell r="J99" t="e">
            <v>#REF!</v>
          </cell>
          <cell r="K99" t="e">
            <v>#REF!</v>
          </cell>
          <cell r="L99" t="e">
            <v>#REF!</v>
          </cell>
          <cell r="M99" t="e">
            <v>#REF!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7.2256957915495898E-2</v>
          </cell>
          <cell r="AA99">
            <v>5.8333333333333334E-2</v>
          </cell>
          <cell r="AB99">
            <v>7.2256957915495898E-2</v>
          </cell>
          <cell r="AC99">
            <v>7.2256957915495884E-2</v>
          </cell>
          <cell r="AD99">
            <v>7.2256957915495898E-2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6.2604973917600226E-2</v>
          </cell>
          <cell r="AW99">
            <v>6.4294150296440408E-2</v>
          </cell>
          <cell r="AX99">
            <v>6.1820223990590381E-2</v>
          </cell>
          <cell r="AY99">
            <v>6.3309655158674621E-2</v>
          </cell>
          <cell r="AZ99">
            <v>6.2182237129242819E-2</v>
          </cell>
          <cell r="BA99">
            <v>6.1492571317324919E-2</v>
          </cell>
          <cell r="BB99">
            <v>6.3737112916620292E-2</v>
          </cell>
          <cell r="BC99">
            <v>6.8888192678111526E-2</v>
          </cell>
          <cell r="BD99">
            <v>6.9212488393351243E-2</v>
          </cell>
          <cell r="BE99">
            <v>6.9309435262772653E-2</v>
          </cell>
        </row>
        <row r="100">
          <cell r="A100" t="str">
            <v>Total Material Cost $</v>
          </cell>
          <cell r="G100" t="e">
            <v>#REF!</v>
          </cell>
          <cell r="H100" t="e">
            <v>#REF!</v>
          </cell>
          <cell r="I100" t="e">
            <v>#REF!</v>
          </cell>
          <cell r="J100" t="e">
            <v>#REF!</v>
          </cell>
          <cell r="K100" t="e">
            <v>#REF!</v>
          </cell>
          <cell r="L100" t="e">
            <v>#REF!</v>
          </cell>
          <cell r="M100" t="e">
            <v>#REF!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11923353.576870048</v>
          </cell>
          <cell r="AA100">
            <v>28363000</v>
          </cell>
          <cell r="AB100">
            <v>16096527.328774564</v>
          </cell>
          <cell r="AC100">
            <v>13115688.934557054</v>
          </cell>
          <cell r="AD100">
            <v>1788503.0365305073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14882263.413929187</v>
          </cell>
          <cell r="AW100">
            <v>46872393.599903487</v>
          </cell>
          <cell r="AX100">
            <v>68766444.160679072</v>
          </cell>
          <cell r="AY100">
            <v>78582012.259405032</v>
          </cell>
          <cell r="AZ100">
            <v>69099263.369028315</v>
          </cell>
          <cell r="BA100">
            <v>68538202.698821351</v>
          </cell>
          <cell r="BB100">
            <v>48934261.032536805</v>
          </cell>
          <cell r="BC100">
            <v>18168396.422648355</v>
          </cell>
          <cell r="BD100">
            <v>19091850.836682312</v>
          </cell>
          <cell r="BE100">
            <v>19198858.274787404</v>
          </cell>
        </row>
        <row r="102">
          <cell r="A102" t="str">
            <v>Average Unit Price $</v>
          </cell>
          <cell r="G102" t="e">
            <v>#REF!</v>
          </cell>
          <cell r="H102" t="e">
            <v>#REF!</v>
          </cell>
          <cell r="I102" t="e">
            <v>#REF!</v>
          </cell>
          <cell r="J102" t="e">
            <v>#REF!</v>
          </cell>
          <cell r="K102" t="e">
            <v>#REF!</v>
          </cell>
          <cell r="L102" t="e">
            <v>#REF!</v>
          </cell>
          <cell r="M102" t="e">
            <v>#REF!</v>
          </cell>
          <cell r="N102" t="e">
            <v>#DIV/0!</v>
          </cell>
          <cell r="O102" t="e">
            <v>#DIV/0!</v>
          </cell>
          <cell r="P102" t="e">
            <v>#DIV/0!</v>
          </cell>
          <cell r="Q102" t="e">
            <v>#DIV/0!</v>
          </cell>
          <cell r="R102" t="e">
            <v>#DIV/0!</v>
          </cell>
          <cell r="S102" t="e">
            <v>#DIV/0!</v>
          </cell>
          <cell r="T102" t="e">
            <v>#DIV/0!</v>
          </cell>
          <cell r="U102" t="e">
            <v>#DIV/0!</v>
          </cell>
          <cell r="V102" t="e">
            <v>#DIV/0!</v>
          </cell>
          <cell r="W102" t="e">
            <v>#DIV/0!</v>
          </cell>
          <cell r="X102" t="e">
            <v>#DIV/0!</v>
          </cell>
          <cell r="Y102" t="e">
            <v>#DIV/0!</v>
          </cell>
          <cell r="Z102">
            <v>64.260000000000005</v>
          </cell>
          <cell r="AA102">
            <v>120</v>
          </cell>
          <cell r="AB102">
            <v>64.260000000000005</v>
          </cell>
          <cell r="AC102">
            <v>64.260000000000005</v>
          </cell>
          <cell r="AD102">
            <v>64.260000000000005</v>
          </cell>
          <cell r="AE102" t="e">
            <v>#DIV/0!</v>
          </cell>
          <cell r="AF102" t="e">
            <v>#DIV/0!</v>
          </cell>
          <cell r="AG102" t="e">
            <v>#DIV/0!</v>
          </cell>
          <cell r="AH102" t="e">
            <v>#DIV/0!</v>
          </cell>
          <cell r="AI102" t="e">
            <v>#DIV/0!</v>
          </cell>
          <cell r="AJ102" t="e">
            <v>#DIV/0!</v>
          </cell>
          <cell r="AK102" t="e">
            <v>#DIV/0!</v>
          </cell>
          <cell r="AL102" t="e">
            <v>#DIV/0!</v>
          </cell>
          <cell r="AM102" t="e">
            <v>#DIV/0!</v>
          </cell>
          <cell r="AN102" t="e">
            <v>#DIV/0!</v>
          </cell>
          <cell r="AO102" t="e">
            <v>#DIV/0!</v>
          </cell>
          <cell r="AP102" t="e">
            <v>#DIV/0!</v>
          </cell>
          <cell r="AQ102" t="e">
            <v>#DIV/0!</v>
          </cell>
          <cell r="AR102" t="e">
            <v>#DIV/0!</v>
          </cell>
          <cell r="AS102" t="e">
            <v>#DIV/0!</v>
          </cell>
          <cell r="AT102" t="e">
            <v>#DIV/0!</v>
          </cell>
          <cell r="AU102" t="e">
            <v>#DIV/0!</v>
          </cell>
          <cell r="AV102">
            <v>88.024040540690393</v>
          </cell>
          <cell r="AW102">
            <v>83.615704929692598</v>
          </cell>
          <cell r="AX102">
            <v>92.628941464780695</v>
          </cell>
          <cell r="AY102">
            <v>88.491207181295067</v>
          </cell>
          <cell r="AZ102">
            <v>91.735864471640042</v>
          </cell>
          <cell r="BA102">
            <v>94.208954831097714</v>
          </cell>
          <cell r="BB102">
            <v>83.09302702702702</v>
          </cell>
          <cell r="BC102">
            <v>63.239614325068871</v>
          </cell>
          <cell r="BD102">
            <v>63.336430446194228</v>
          </cell>
          <cell r="BE102">
            <v>63.365430809399477</v>
          </cell>
        </row>
        <row r="103">
          <cell r="A103" t="str">
            <v>Last Forecast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1000</v>
          </cell>
          <cell r="M103">
            <v>80000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260000</v>
          </cell>
          <cell r="AA103">
            <v>241000</v>
          </cell>
          <cell r="AB103">
            <v>240000</v>
          </cell>
          <cell r="AC103">
            <v>240000</v>
          </cell>
          <cell r="AD103">
            <v>30000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230550</v>
          </cell>
          <cell r="AW103">
            <v>582900</v>
          </cell>
          <cell r="AX103">
            <v>745350</v>
          </cell>
          <cell r="AY103">
            <v>660350</v>
          </cell>
          <cell r="AZ103">
            <v>781750</v>
          </cell>
          <cell r="BA103">
            <v>819200</v>
          </cell>
          <cell r="BB103">
            <v>744800</v>
          </cell>
          <cell r="BC103">
            <v>859400</v>
          </cell>
          <cell r="BD103">
            <v>762200</v>
          </cell>
          <cell r="BE103">
            <v>325550</v>
          </cell>
        </row>
        <row r="104">
          <cell r="A104" t="str">
            <v>Variance (QTY)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1000</v>
          </cell>
          <cell r="M104">
            <v>80000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60000</v>
          </cell>
          <cell r="AA104">
            <v>-10000</v>
          </cell>
          <cell r="AB104">
            <v>-30000</v>
          </cell>
          <cell r="AC104">
            <v>20000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50188</v>
          </cell>
          <cell r="AW104">
            <v>-16187.050000000047</v>
          </cell>
          <cell r="AX104">
            <v>-45954.800000000047</v>
          </cell>
          <cell r="AY104">
            <v>-287690.69999999995</v>
          </cell>
          <cell r="AZ104">
            <v>-21435.400000000023</v>
          </cell>
          <cell r="BA104">
            <v>44019.550000000047</v>
          </cell>
          <cell r="BB104">
            <v>115800</v>
          </cell>
          <cell r="BC104">
            <v>550850</v>
          </cell>
          <cell r="BD104">
            <v>438350</v>
          </cell>
          <cell r="BE104">
            <v>0</v>
          </cell>
        </row>
        <row r="106">
          <cell r="A106" t="str">
            <v>KWC</v>
          </cell>
        </row>
        <row r="107">
          <cell r="A107" t="str">
            <v>(CATALINA) KPC650</v>
          </cell>
          <cell r="C107">
            <v>88.401899999999998</v>
          </cell>
          <cell r="D107">
            <v>83.695999999999998</v>
          </cell>
          <cell r="E107">
            <v>4.7058999999999997</v>
          </cell>
          <cell r="F107">
            <v>5.3233018747334618E-2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100000</v>
          </cell>
          <cell r="AK107">
            <v>55000</v>
          </cell>
          <cell r="AL107">
            <v>30000</v>
          </cell>
          <cell r="AN107">
            <v>0</v>
          </cell>
          <cell r="AO107">
            <v>15000</v>
          </cell>
          <cell r="AP107">
            <v>15000</v>
          </cell>
          <cell r="AQ107">
            <v>25000</v>
          </cell>
          <cell r="AR107">
            <v>0</v>
          </cell>
          <cell r="AT107">
            <v>18160</v>
          </cell>
          <cell r="AU107">
            <v>21350</v>
          </cell>
          <cell r="AV107">
            <v>16750</v>
          </cell>
          <cell r="AW107">
            <v>23500</v>
          </cell>
          <cell r="AX107">
            <v>23500</v>
          </cell>
          <cell r="AY107">
            <v>25000</v>
          </cell>
          <cell r="AZ107">
            <v>5500</v>
          </cell>
          <cell r="BA107">
            <v>4000</v>
          </cell>
          <cell r="BB107">
            <v>5500</v>
          </cell>
          <cell r="BC107">
            <v>2000</v>
          </cell>
          <cell r="BD107">
            <v>3500</v>
          </cell>
          <cell r="BE107">
            <v>2000</v>
          </cell>
        </row>
        <row r="108">
          <cell r="A108" t="str">
            <v>(M2) 200</v>
          </cell>
          <cell r="C108">
            <v>51.063699999999997</v>
          </cell>
          <cell r="D108">
            <v>47.537300000000002</v>
          </cell>
          <cell r="E108">
            <v>3.5263999999999953</v>
          </cell>
          <cell r="F108">
            <v>6.905884219122381E-2</v>
          </cell>
          <cell r="Z108">
            <v>200000</v>
          </cell>
          <cell r="AA108">
            <v>0</v>
          </cell>
          <cell r="AB108">
            <v>270000</v>
          </cell>
          <cell r="AC108">
            <v>220000</v>
          </cell>
          <cell r="AD108">
            <v>30000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50000</v>
          </cell>
          <cell r="AK108">
            <v>12000</v>
          </cell>
          <cell r="AM108">
            <v>40000</v>
          </cell>
          <cell r="AN108">
            <v>50696</v>
          </cell>
          <cell r="AO108">
            <v>75000</v>
          </cell>
          <cell r="AP108">
            <v>0</v>
          </cell>
          <cell r="AQ108">
            <v>75000</v>
          </cell>
          <cell r="AR108">
            <v>0</v>
          </cell>
          <cell r="AU108">
            <v>6500</v>
          </cell>
          <cell r="AV108">
            <v>6500</v>
          </cell>
          <cell r="AW108">
            <v>5500</v>
          </cell>
          <cell r="AX108">
            <v>5500</v>
          </cell>
          <cell r="AY108">
            <v>6500</v>
          </cell>
          <cell r="AZ108">
            <v>3800</v>
          </cell>
          <cell r="BA108">
            <v>3800</v>
          </cell>
          <cell r="BB108">
            <v>3800</v>
          </cell>
        </row>
        <row r="109">
          <cell r="A109" t="str">
            <v>(K28) KW525</v>
          </cell>
          <cell r="C109">
            <v>80</v>
          </cell>
          <cell r="D109">
            <v>76</v>
          </cell>
          <cell r="E109">
            <v>4</v>
          </cell>
          <cell r="F109">
            <v>0.05</v>
          </cell>
          <cell r="AA109">
            <v>251000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10000</v>
          </cell>
          <cell r="AK109">
            <v>122100</v>
          </cell>
          <cell r="AN109">
            <v>11180</v>
          </cell>
          <cell r="AO109">
            <v>90000</v>
          </cell>
          <cell r="AP109">
            <v>70000</v>
          </cell>
          <cell r="AR109">
            <v>25000</v>
          </cell>
          <cell r="AS109">
            <v>7744</v>
          </cell>
          <cell r="AT109">
            <v>875</v>
          </cell>
          <cell r="AU109">
            <v>550</v>
          </cell>
          <cell r="AV109">
            <v>1000</v>
          </cell>
          <cell r="AW109">
            <v>14000</v>
          </cell>
          <cell r="AX109">
            <v>28000</v>
          </cell>
          <cell r="AY109">
            <v>45000</v>
          </cell>
          <cell r="AZ109">
            <v>45000</v>
          </cell>
          <cell r="BA109">
            <v>45000</v>
          </cell>
          <cell r="BB109">
            <v>45000</v>
          </cell>
          <cell r="BC109">
            <v>10000</v>
          </cell>
          <cell r="BD109">
            <v>28000</v>
          </cell>
          <cell r="BE109">
            <v>28000</v>
          </cell>
        </row>
        <row r="110">
          <cell r="A110" t="str">
            <v>(K7LE) K483JLC</v>
          </cell>
          <cell r="C110">
            <v>56.455399999999997</v>
          </cell>
          <cell r="D110">
            <v>52.961100000000002</v>
          </cell>
          <cell r="E110">
            <v>3.4942999999999955</v>
          </cell>
          <cell r="F110">
            <v>6.1894876309440648E-2</v>
          </cell>
          <cell r="AK110">
            <v>121800</v>
          </cell>
          <cell r="AO110">
            <v>280000</v>
          </cell>
          <cell r="AP110">
            <v>130000</v>
          </cell>
          <cell r="AQ110">
            <v>115000</v>
          </cell>
          <cell r="AS110">
            <v>4000</v>
          </cell>
          <cell r="AT110">
            <v>262000</v>
          </cell>
          <cell r="AU110">
            <v>940</v>
          </cell>
        </row>
        <row r="111">
          <cell r="A111" t="str">
            <v>(KX1) SoHo</v>
          </cell>
          <cell r="C111">
            <v>69.089600000000004</v>
          </cell>
          <cell r="D111">
            <v>65.292900000000003</v>
          </cell>
          <cell r="E111">
            <v>3.7967000000000013</v>
          </cell>
          <cell r="F111">
            <v>5.4953278062110665E-2</v>
          </cell>
          <cell r="AK111">
            <v>1000</v>
          </cell>
          <cell r="AL111">
            <v>6000</v>
          </cell>
          <cell r="AM111">
            <v>5000</v>
          </cell>
          <cell r="AO111">
            <v>53000</v>
          </cell>
          <cell r="AP111">
            <v>20000</v>
          </cell>
          <cell r="AQ111">
            <v>58000</v>
          </cell>
          <cell r="AR111">
            <v>150000</v>
          </cell>
          <cell r="AS111">
            <v>120000</v>
          </cell>
          <cell r="AU111">
            <v>10000</v>
          </cell>
          <cell r="AV111">
            <v>10000</v>
          </cell>
          <cell r="AW111">
            <v>10000</v>
          </cell>
          <cell r="AX111">
            <v>33000</v>
          </cell>
        </row>
        <row r="112">
          <cell r="A112" t="str">
            <v>(KX13) DORADO</v>
          </cell>
          <cell r="C112">
            <v>57.655200000000001</v>
          </cell>
          <cell r="D112">
            <v>54.21</v>
          </cell>
          <cell r="E112">
            <v>3.4451999999999998</v>
          </cell>
          <cell r="F112">
            <v>5.9755234566873407E-2</v>
          </cell>
          <cell r="AK112">
            <v>11500</v>
          </cell>
          <cell r="AM112">
            <v>2000</v>
          </cell>
          <cell r="AN112">
            <v>13250</v>
          </cell>
          <cell r="AO112">
            <v>10000</v>
          </cell>
          <cell r="AP112">
            <v>0</v>
          </cell>
          <cell r="AR112">
            <v>40000</v>
          </cell>
          <cell r="AS112">
            <v>55000</v>
          </cell>
          <cell r="AT112">
            <v>68200</v>
          </cell>
          <cell r="AU112">
            <v>44000</v>
          </cell>
          <cell r="AV112">
            <v>37000</v>
          </cell>
          <cell r="AW112">
            <v>35000</v>
          </cell>
          <cell r="AX112">
            <v>31000</v>
          </cell>
          <cell r="AY112">
            <v>10000</v>
          </cell>
          <cell r="AZ112">
            <v>10000</v>
          </cell>
          <cell r="BA112">
            <v>10000</v>
          </cell>
          <cell r="BB112">
            <v>10000</v>
          </cell>
        </row>
        <row r="113">
          <cell r="A113" t="str">
            <v>(KX16)GARNETTO-Lite</v>
          </cell>
          <cell r="C113">
            <v>81.905299999999997</v>
          </cell>
          <cell r="D113">
            <v>77.648899999999998</v>
          </cell>
          <cell r="E113">
            <v>4.2563999999999993</v>
          </cell>
          <cell r="F113">
            <v>5.1967333005312227E-2</v>
          </cell>
          <cell r="AK113">
            <v>10000</v>
          </cell>
          <cell r="AL113">
            <v>10000</v>
          </cell>
          <cell r="AN113">
            <v>7082</v>
          </cell>
          <cell r="AO113">
            <v>26000</v>
          </cell>
          <cell r="AP113">
            <v>0</v>
          </cell>
          <cell r="AQ113">
            <v>40000</v>
          </cell>
          <cell r="AT113">
            <v>221400</v>
          </cell>
          <cell r="AU113">
            <v>184000</v>
          </cell>
          <cell r="AV113">
            <v>100000</v>
          </cell>
          <cell r="AW113">
            <v>70000</v>
          </cell>
          <cell r="AX113">
            <v>65000</v>
          </cell>
          <cell r="AY113">
            <v>70000</v>
          </cell>
          <cell r="AZ113">
            <v>65000</v>
          </cell>
          <cell r="BA113">
            <v>65000</v>
          </cell>
          <cell r="BB113">
            <v>65000</v>
          </cell>
        </row>
        <row r="114">
          <cell r="A114" t="str">
            <v>(KX160B)GARNETTO-BT</v>
          </cell>
          <cell r="C114">
            <v>97.2834</v>
          </cell>
          <cell r="D114">
            <v>92.421400000000006</v>
          </cell>
          <cell r="E114">
            <v>4.8619999999999948</v>
          </cell>
          <cell r="F114">
            <v>4.9977694036187001E-2</v>
          </cell>
          <cell r="AK114">
            <v>10068</v>
          </cell>
          <cell r="AL114">
            <v>3000</v>
          </cell>
          <cell r="AN114">
            <v>7700</v>
          </cell>
          <cell r="AO114">
            <v>50000</v>
          </cell>
          <cell r="AP114">
            <v>0</v>
          </cell>
          <cell r="AQ114">
            <v>20000</v>
          </cell>
          <cell r="AR114">
            <v>2500</v>
          </cell>
          <cell r="AT114">
            <v>115820</v>
          </cell>
          <cell r="AU114">
            <v>48500</v>
          </cell>
          <cell r="AV114">
            <v>64500</v>
          </cell>
          <cell r="AW114">
            <v>35000</v>
          </cell>
          <cell r="AX114">
            <v>25000</v>
          </cell>
          <cell r="AY114">
            <v>30000</v>
          </cell>
          <cell r="AZ114">
            <v>25000</v>
          </cell>
          <cell r="BA114">
            <v>25000</v>
          </cell>
          <cell r="BB114">
            <v>25000</v>
          </cell>
          <cell r="BC114">
            <v>15000</v>
          </cell>
        </row>
        <row r="115">
          <cell r="A115" t="str">
            <v>(KX17) PRISMA</v>
          </cell>
          <cell r="C115">
            <v>40.071599999999997</v>
          </cell>
          <cell r="D115">
            <v>37.087699999999998</v>
          </cell>
          <cell r="E115">
            <v>2.9838999999999984</v>
          </cell>
          <cell r="F115">
            <v>7.4464209065772238E-2</v>
          </cell>
          <cell r="AK115">
            <v>10000</v>
          </cell>
          <cell r="AL115">
            <v>2250</v>
          </cell>
          <cell r="AO115">
            <v>10000</v>
          </cell>
          <cell r="AP115">
            <v>25000</v>
          </cell>
          <cell r="AQ115">
            <v>20000</v>
          </cell>
          <cell r="AT115">
            <v>4770</v>
          </cell>
        </row>
        <row r="116">
          <cell r="A116" t="str">
            <v>(KX21) STORM</v>
          </cell>
          <cell r="C116">
            <v>89.361699999999999</v>
          </cell>
          <cell r="D116">
            <v>84.504199999999997</v>
          </cell>
          <cell r="E116">
            <v>4.8575000000000017</v>
          </cell>
          <cell r="F116">
            <v>5.4357739389470007E-2</v>
          </cell>
          <cell r="AK116">
            <v>5000</v>
          </cell>
          <cell r="AN116">
            <v>5900</v>
          </cell>
          <cell r="AO116">
            <v>28000</v>
          </cell>
          <cell r="AP116">
            <v>0</v>
          </cell>
          <cell r="AQ116">
            <v>10000</v>
          </cell>
          <cell r="AR116">
            <v>3000</v>
          </cell>
          <cell r="AS116">
            <v>1440</v>
          </cell>
          <cell r="AT116">
            <v>55000</v>
          </cell>
          <cell r="AU116">
            <v>10000</v>
          </cell>
          <cell r="AV116">
            <v>42000</v>
          </cell>
          <cell r="AW116">
            <v>80000</v>
          </cell>
          <cell r="AX116">
            <v>80000</v>
          </cell>
          <cell r="AY116">
            <v>65000</v>
          </cell>
          <cell r="AZ116">
            <v>70000</v>
          </cell>
          <cell r="BA116">
            <v>90000</v>
          </cell>
          <cell r="BB116">
            <v>115000</v>
          </cell>
          <cell r="BC116">
            <v>85000</v>
          </cell>
          <cell r="BD116">
            <v>45000</v>
          </cell>
          <cell r="BE116">
            <v>65000</v>
          </cell>
        </row>
        <row r="117">
          <cell r="A117" t="str">
            <v>(KX5) GRAPHITE -  BT</v>
          </cell>
          <cell r="C117">
            <v>107.2727</v>
          </cell>
          <cell r="D117">
            <v>102.0291</v>
          </cell>
          <cell r="E117">
            <v>5.2436000000000007</v>
          </cell>
          <cell r="F117">
            <v>4.8881029376532902E-2</v>
          </cell>
          <cell r="AK117">
            <v>10000</v>
          </cell>
          <cell r="AO117">
            <v>25000</v>
          </cell>
          <cell r="AP117">
            <v>65000</v>
          </cell>
          <cell r="AQ117">
            <v>70000</v>
          </cell>
          <cell r="AR117">
            <v>40000</v>
          </cell>
          <cell r="AT117">
            <v>40248</v>
          </cell>
          <cell r="AU117">
            <v>20500</v>
          </cell>
          <cell r="AV117">
            <v>30950</v>
          </cell>
          <cell r="AW117">
            <v>30950</v>
          </cell>
          <cell r="AX117">
            <v>30500</v>
          </cell>
          <cell r="AY117">
            <v>26000</v>
          </cell>
        </row>
        <row r="118">
          <cell r="A118" t="str">
            <v>(KX12) GROUPER</v>
          </cell>
          <cell r="C118">
            <v>64.411000000000001</v>
          </cell>
          <cell r="D118">
            <v>57.756300000000003</v>
          </cell>
          <cell r="E118">
            <v>6.6546999999999983</v>
          </cell>
          <cell r="F118">
            <v>0.10331620375401714</v>
          </cell>
          <cell r="AK118">
            <v>1150</v>
          </cell>
          <cell r="AL118">
            <v>200000</v>
          </cell>
          <cell r="AN118">
            <v>460</v>
          </cell>
          <cell r="AO118">
            <v>14000</v>
          </cell>
          <cell r="AS118">
            <v>80000</v>
          </cell>
          <cell r="AT118">
            <v>10500</v>
          </cell>
          <cell r="AU118">
            <v>16900</v>
          </cell>
          <cell r="AV118">
            <v>14400</v>
          </cell>
          <cell r="AW118">
            <v>16000</v>
          </cell>
          <cell r="AX118">
            <v>16000</v>
          </cell>
          <cell r="AY118">
            <v>10000</v>
          </cell>
          <cell r="AZ118">
            <v>10000</v>
          </cell>
          <cell r="BA118">
            <v>10000</v>
          </cell>
          <cell r="BB118">
            <v>10000</v>
          </cell>
          <cell r="BC118">
            <v>10000</v>
          </cell>
          <cell r="BD118">
            <v>10000</v>
          </cell>
          <cell r="BE118">
            <v>10000</v>
          </cell>
        </row>
        <row r="119">
          <cell r="A119" t="str">
            <v>(KX9C) ONYX</v>
          </cell>
          <cell r="C119">
            <v>63.843400000000003</v>
          </cell>
          <cell r="D119">
            <v>60.310099999999998</v>
          </cell>
          <cell r="E119">
            <v>3.5333000000000041</v>
          </cell>
          <cell r="F119">
            <v>5.5343230467049122E-2</v>
          </cell>
          <cell r="AK119">
            <v>25400</v>
          </cell>
          <cell r="AL119">
            <v>30000</v>
          </cell>
          <cell r="AM119">
            <v>50000</v>
          </cell>
          <cell r="AO119">
            <v>35000</v>
          </cell>
          <cell r="AQ119">
            <v>31000</v>
          </cell>
          <cell r="AR119">
            <v>47000</v>
          </cell>
          <cell r="AT119">
            <v>25000</v>
          </cell>
          <cell r="AU119">
            <v>25000</v>
          </cell>
          <cell r="AV119">
            <v>20000</v>
          </cell>
          <cell r="AW119">
            <v>20000</v>
          </cell>
          <cell r="AX119">
            <v>20000</v>
          </cell>
          <cell r="AY119">
            <v>27000</v>
          </cell>
          <cell r="AZ119">
            <v>27000</v>
          </cell>
          <cell r="BA119">
            <v>27000</v>
          </cell>
          <cell r="BB119">
            <v>27000</v>
          </cell>
          <cell r="BC119">
            <v>18000</v>
          </cell>
        </row>
        <row r="120">
          <cell r="A120" t="str">
            <v>(KX9B) ONYXVO</v>
          </cell>
          <cell r="C120">
            <v>60.731200000000001</v>
          </cell>
          <cell r="D120">
            <v>57.2376</v>
          </cell>
          <cell r="E120">
            <v>3.4936000000000007</v>
          </cell>
          <cell r="F120">
            <v>5.7525621097557773E-2</v>
          </cell>
          <cell r="AK120">
            <v>16900</v>
          </cell>
          <cell r="AL120">
            <v>8000</v>
          </cell>
          <cell r="AM120">
            <v>21000</v>
          </cell>
          <cell r="AN120">
            <v>50000</v>
          </cell>
          <cell r="AO120">
            <v>50000</v>
          </cell>
          <cell r="AP120">
            <v>0</v>
          </cell>
          <cell r="AQ120">
            <v>40000</v>
          </cell>
          <cell r="AR120">
            <v>30000</v>
          </cell>
          <cell r="AT120">
            <v>41500</v>
          </cell>
          <cell r="AU120">
            <v>40000</v>
          </cell>
          <cell r="AV120">
            <v>29000</v>
          </cell>
          <cell r="AW120">
            <v>24000</v>
          </cell>
          <cell r="AX120">
            <v>14000</v>
          </cell>
          <cell r="AY120">
            <v>25000</v>
          </cell>
          <cell r="AZ120">
            <v>25000</v>
          </cell>
          <cell r="BA120">
            <v>25000</v>
          </cell>
          <cell r="BB120">
            <v>25000</v>
          </cell>
          <cell r="BC120">
            <v>25000</v>
          </cell>
          <cell r="BD120">
            <v>20000</v>
          </cell>
          <cell r="BE120">
            <v>20000</v>
          </cell>
        </row>
        <row r="121">
          <cell r="A121" t="str">
            <v>(KX9A) EMERALD</v>
          </cell>
          <cell r="C121">
            <v>60.182299999999998</v>
          </cell>
          <cell r="D121">
            <v>56.688699999999997</v>
          </cell>
          <cell r="E121">
            <v>3.4936000000000007</v>
          </cell>
          <cell r="F121">
            <v>5.8050290533927761E-2</v>
          </cell>
          <cell r="AK121">
            <v>34782</v>
          </cell>
          <cell r="AL121">
            <v>71000</v>
          </cell>
          <cell r="AN121">
            <v>60000</v>
          </cell>
          <cell r="AO121">
            <v>30000</v>
          </cell>
          <cell r="AP121">
            <v>0</v>
          </cell>
          <cell r="AQ121">
            <v>60000</v>
          </cell>
          <cell r="AR121">
            <v>34500</v>
          </cell>
          <cell r="AS121">
            <v>21000</v>
          </cell>
          <cell r="AU121">
            <v>20500</v>
          </cell>
          <cell r="AW121">
            <v>20000</v>
          </cell>
          <cell r="AX121">
            <v>20000</v>
          </cell>
        </row>
        <row r="122">
          <cell r="A122" t="str">
            <v>(KX9D) ACE</v>
          </cell>
          <cell r="C122">
            <v>60</v>
          </cell>
          <cell r="D122">
            <v>57</v>
          </cell>
          <cell r="E122">
            <v>3</v>
          </cell>
          <cell r="F122">
            <v>0.05</v>
          </cell>
          <cell r="AK122">
            <v>20000</v>
          </cell>
          <cell r="AM122">
            <v>171000</v>
          </cell>
          <cell r="AO122">
            <v>70000</v>
          </cell>
          <cell r="AP122">
            <v>5000</v>
          </cell>
          <cell r="AQ122">
            <v>80000</v>
          </cell>
          <cell r="AS122">
            <v>38600</v>
          </cell>
          <cell r="AU122">
            <v>11000</v>
          </cell>
          <cell r="AV122">
            <v>40000</v>
          </cell>
          <cell r="AW122">
            <v>150000</v>
          </cell>
          <cell r="AX122">
            <v>120000</v>
          </cell>
          <cell r="AY122">
            <v>100000</v>
          </cell>
          <cell r="AZ122">
            <v>120000</v>
          </cell>
          <cell r="BA122">
            <v>120000</v>
          </cell>
          <cell r="BB122">
            <v>120000</v>
          </cell>
          <cell r="BC122">
            <v>70000</v>
          </cell>
        </row>
        <row r="123">
          <cell r="A123" t="str">
            <v>(K7PTT) KX440</v>
          </cell>
          <cell r="C123">
            <v>66.254199999999997</v>
          </cell>
          <cell r="D123">
            <v>62.242699999999999</v>
          </cell>
          <cell r="E123">
            <v>4.0114999999999981</v>
          </cell>
          <cell r="F123">
            <v>6.0547104938252945E-2</v>
          </cell>
          <cell r="AL123">
            <v>22000</v>
          </cell>
          <cell r="AO123">
            <v>40000</v>
          </cell>
          <cell r="AR123">
            <v>20000</v>
          </cell>
          <cell r="AS123">
            <v>17318</v>
          </cell>
          <cell r="AU123">
            <v>14800</v>
          </cell>
          <cell r="AV123">
            <v>25000</v>
          </cell>
          <cell r="AW123">
            <v>25000</v>
          </cell>
          <cell r="AX123">
            <v>27200</v>
          </cell>
        </row>
        <row r="124">
          <cell r="A124" t="str">
            <v>(KX18) JET</v>
          </cell>
          <cell r="C124">
            <v>107.43380000000001</v>
          </cell>
          <cell r="D124">
            <v>102.27849999999999</v>
          </cell>
          <cell r="E124">
            <v>5.1553000000000111</v>
          </cell>
          <cell r="F124">
            <v>4.7985829413089834E-2</v>
          </cell>
          <cell r="AR124">
            <v>11000</v>
          </cell>
          <cell r="AS124">
            <v>5201</v>
          </cell>
          <cell r="AU124">
            <v>37180</v>
          </cell>
          <cell r="AV124">
            <v>30000</v>
          </cell>
          <cell r="AX124">
            <v>25000</v>
          </cell>
          <cell r="AZ124">
            <v>25000</v>
          </cell>
          <cell r="BA124">
            <v>25000</v>
          </cell>
          <cell r="BB124">
            <v>25000</v>
          </cell>
        </row>
        <row r="125">
          <cell r="A125" t="str">
            <v>(K22) JAGUAR</v>
          </cell>
          <cell r="C125">
            <v>70</v>
          </cell>
          <cell r="D125">
            <v>66.5</v>
          </cell>
          <cell r="E125">
            <v>3.5</v>
          </cell>
          <cell r="F125">
            <v>0.05</v>
          </cell>
          <cell r="AS125">
            <v>7704</v>
          </cell>
          <cell r="AW125">
            <v>5000</v>
          </cell>
          <cell r="AX125">
            <v>11500</v>
          </cell>
          <cell r="AY125">
            <v>23000</v>
          </cell>
          <cell r="AZ125">
            <v>70000</v>
          </cell>
          <cell r="BA125">
            <v>70000</v>
          </cell>
          <cell r="BB125">
            <v>70000</v>
          </cell>
          <cell r="BC125">
            <v>80000</v>
          </cell>
          <cell r="BD125">
            <v>80000</v>
          </cell>
          <cell r="BE125">
            <v>80000</v>
          </cell>
        </row>
        <row r="126">
          <cell r="A126" t="str">
            <v>(K24) THUNDER</v>
          </cell>
          <cell r="C126">
            <v>70</v>
          </cell>
          <cell r="D126">
            <v>66.5</v>
          </cell>
          <cell r="E126">
            <v>3.5</v>
          </cell>
          <cell r="F126">
            <v>0.05</v>
          </cell>
          <cell r="AS126">
            <v>30000</v>
          </cell>
          <cell r="AV126">
            <v>11500</v>
          </cell>
          <cell r="AW126">
            <v>8500</v>
          </cell>
          <cell r="AX126">
            <v>67000</v>
          </cell>
          <cell r="AY126">
            <v>170000</v>
          </cell>
          <cell r="AZ126">
            <v>280000</v>
          </cell>
          <cell r="BA126">
            <v>280000</v>
          </cell>
          <cell r="BB126">
            <v>230000</v>
          </cell>
          <cell r="BC126">
            <v>200000</v>
          </cell>
          <cell r="BD126">
            <v>200000</v>
          </cell>
          <cell r="BE126">
            <v>200000</v>
          </cell>
        </row>
        <row r="127">
          <cell r="A127" t="str">
            <v>VLE</v>
          </cell>
          <cell r="C127">
            <v>30</v>
          </cell>
          <cell r="D127">
            <v>27.9</v>
          </cell>
          <cell r="E127">
            <v>2.1000000000000014</v>
          </cell>
          <cell r="F127">
            <v>7.0000000000000048E-2</v>
          </cell>
          <cell r="AX127">
            <v>20000</v>
          </cell>
          <cell r="AY127">
            <v>130000</v>
          </cell>
          <cell r="AZ127">
            <v>250000</v>
          </cell>
          <cell r="BA127">
            <v>350000</v>
          </cell>
          <cell r="BB127">
            <v>300000</v>
          </cell>
          <cell r="BC127">
            <v>170000</v>
          </cell>
          <cell r="BD127">
            <v>200000</v>
          </cell>
          <cell r="BE127">
            <v>230000</v>
          </cell>
        </row>
        <row r="128">
          <cell r="A128" t="str">
            <v>Might Mouse</v>
          </cell>
          <cell r="C128">
            <v>70</v>
          </cell>
          <cell r="D128">
            <v>66.5</v>
          </cell>
          <cell r="E128">
            <v>3.5</v>
          </cell>
          <cell r="F128">
            <v>0.05</v>
          </cell>
          <cell r="AS128">
            <v>5000</v>
          </cell>
          <cell r="BC128">
            <v>130000</v>
          </cell>
          <cell r="BD128">
            <v>145000</v>
          </cell>
          <cell r="BE128">
            <v>185000</v>
          </cell>
        </row>
        <row r="129">
          <cell r="A129" t="str">
            <v>Shadow Mouse</v>
          </cell>
          <cell r="C129">
            <v>70</v>
          </cell>
          <cell r="D129">
            <v>66.5</v>
          </cell>
          <cell r="E129">
            <v>3.5</v>
          </cell>
          <cell r="F129">
            <v>0.05</v>
          </cell>
          <cell r="AS129">
            <v>6000</v>
          </cell>
          <cell r="AY129">
            <v>70000</v>
          </cell>
          <cell r="AZ129">
            <v>80000</v>
          </cell>
          <cell r="BA129">
            <v>80000</v>
          </cell>
          <cell r="BB129">
            <v>75000</v>
          </cell>
          <cell r="BC129">
            <v>68000</v>
          </cell>
          <cell r="BD129">
            <v>183000</v>
          </cell>
          <cell r="BE129">
            <v>183000</v>
          </cell>
        </row>
        <row r="131">
          <cell r="A131" t="str">
            <v>Total Units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200000</v>
          </cell>
          <cell r="AA131">
            <v>251000</v>
          </cell>
          <cell r="AB131">
            <v>270000</v>
          </cell>
          <cell r="AC131">
            <v>220000</v>
          </cell>
          <cell r="AD131">
            <v>30000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160000</v>
          </cell>
          <cell r="AK131">
            <v>466700</v>
          </cell>
          <cell r="AL131">
            <v>382250</v>
          </cell>
          <cell r="AM131">
            <v>289000</v>
          </cell>
          <cell r="AN131">
            <v>206268</v>
          </cell>
          <cell r="AO131">
            <v>901000</v>
          </cell>
          <cell r="AP131">
            <v>330000</v>
          </cell>
          <cell r="AQ131">
            <v>644000</v>
          </cell>
          <cell r="AR131">
            <v>403000</v>
          </cell>
          <cell r="AS131">
            <v>399007</v>
          </cell>
          <cell r="AT131">
            <v>733952.04999999993</v>
          </cell>
          <cell r="AU131">
            <v>434962</v>
          </cell>
          <cell r="AV131">
            <v>406810</v>
          </cell>
          <cell r="AW131">
            <v>486582.5</v>
          </cell>
          <cell r="AX131">
            <v>562870</v>
          </cell>
          <cell r="AY131">
            <v>707625</v>
          </cell>
          <cell r="AZ131">
            <v>944605</v>
          </cell>
          <cell r="BA131">
            <v>1045330</v>
          </cell>
          <cell r="BB131">
            <v>978605</v>
          </cell>
          <cell r="BC131">
            <v>750550</v>
          </cell>
          <cell r="BD131">
            <v>777325</v>
          </cell>
          <cell r="BE131">
            <v>852550</v>
          </cell>
        </row>
        <row r="132">
          <cell r="A132" t="str">
            <v>Total Sales $</v>
          </cell>
          <cell r="G132" t="e">
            <v>#REF!</v>
          </cell>
          <cell r="H132" t="e">
            <v>#REF!</v>
          </cell>
          <cell r="I132" t="e">
            <v>#REF!</v>
          </cell>
          <cell r="J132" t="e">
            <v>#REF!</v>
          </cell>
          <cell r="K132" t="e">
            <v>#REF!</v>
          </cell>
          <cell r="L132" t="e">
            <v>#REF!</v>
          </cell>
          <cell r="M132" t="e">
            <v>#REF!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  <cell r="T132" t="e">
            <v>#N/A</v>
          </cell>
          <cell r="U132" t="e">
            <v>#N/A</v>
          </cell>
          <cell r="V132" t="e">
            <v>#N/A</v>
          </cell>
          <cell r="W132" t="e">
            <v>#N/A</v>
          </cell>
          <cell r="X132" t="e">
            <v>#N/A</v>
          </cell>
          <cell r="Y132" t="e">
            <v>#N/A</v>
          </cell>
          <cell r="Z132" t="e">
            <v>#N/A</v>
          </cell>
          <cell r="AA132" t="e">
            <v>#N/A</v>
          </cell>
          <cell r="AB132" t="e">
            <v>#N/A</v>
          </cell>
          <cell r="AC132" t="e">
            <v>#N/A</v>
          </cell>
          <cell r="AD132" t="e">
            <v>#N/A</v>
          </cell>
          <cell r="AE132" t="e">
            <v>#N/A</v>
          </cell>
          <cell r="AF132" t="e">
            <v>#N/A</v>
          </cell>
          <cell r="AG132">
            <v>0</v>
          </cell>
          <cell r="AH132">
            <v>0</v>
          </cell>
          <cell r="AI132">
            <v>0</v>
          </cell>
          <cell r="AJ132">
            <v>12193375</v>
          </cell>
          <cell r="AK132">
            <v>32585327.839800004</v>
          </cell>
          <cell r="AL132">
            <v>25281546.199999999</v>
          </cell>
          <cell r="AM132">
            <v>17230831.600000001</v>
          </cell>
          <cell r="AN132">
            <v>12780553.3398</v>
          </cell>
          <cell r="AO132">
            <v>59808457.700000003</v>
          </cell>
          <cell r="AP132">
            <v>23921538</v>
          </cell>
          <cell r="AQ132">
            <v>43784742.200000003</v>
          </cell>
          <cell r="AR132">
            <v>28877570.550000004</v>
          </cell>
          <cell r="AS132">
            <v>26283952.177399997</v>
          </cell>
          <cell r="AT132">
            <v>54413826.706559978</v>
          </cell>
          <cell r="AU132">
            <v>34346954.559749991</v>
          </cell>
          <cell r="AV132">
            <v>32559534.953999996</v>
          </cell>
          <cell r="AW132">
            <v>36009767.935249999</v>
          </cell>
          <cell r="AX132">
            <v>41638552.106500007</v>
          </cell>
          <cell r="AY132">
            <v>47739526.692499995</v>
          </cell>
          <cell r="AZ132">
            <v>59704050.838500001</v>
          </cell>
          <cell r="BA132">
            <v>63660487.316000007</v>
          </cell>
          <cell r="BB132">
            <v>61124635.863499999</v>
          </cell>
          <cell r="BC132">
            <v>47687864.924999997</v>
          </cell>
          <cell r="BD132">
            <v>48441004.577500001</v>
          </cell>
          <cell r="BE132">
            <v>52992441.055</v>
          </cell>
        </row>
        <row r="133">
          <cell r="A133" t="str">
            <v>Total VAM $</v>
          </cell>
          <cell r="G133" t="e">
            <v>#REF!</v>
          </cell>
          <cell r="H133" t="e">
            <v>#REF!</v>
          </cell>
          <cell r="I133" t="e">
            <v>#REF!</v>
          </cell>
          <cell r="J133" t="e">
            <v>#REF!</v>
          </cell>
          <cell r="K133" t="e">
            <v>#REF!</v>
          </cell>
          <cell r="L133" t="e">
            <v>#REF!</v>
          </cell>
          <cell r="M133" t="e">
            <v>#REF!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  <cell r="T133" t="e">
            <v>#N/A</v>
          </cell>
          <cell r="U133" t="e">
            <v>#N/A</v>
          </cell>
          <cell r="V133" t="e">
            <v>#N/A</v>
          </cell>
          <cell r="W133" t="e">
            <v>#N/A</v>
          </cell>
          <cell r="X133" t="e">
            <v>#N/A</v>
          </cell>
          <cell r="Y133" t="e">
            <v>#N/A</v>
          </cell>
          <cell r="Z133" t="e">
            <v>#N/A</v>
          </cell>
          <cell r="AA133" t="e">
            <v>#N/A</v>
          </cell>
          <cell r="AB133" t="e">
            <v>#N/A</v>
          </cell>
          <cell r="AC133" t="e">
            <v>#N/A</v>
          </cell>
          <cell r="AD133" t="e">
            <v>#N/A</v>
          </cell>
          <cell r="AE133" t="e">
            <v>#N/A</v>
          </cell>
          <cell r="AF133" t="e">
            <v>#N/A</v>
          </cell>
          <cell r="AG133">
            <v>0</v>
          </cell>
          <cell r="AH133">
            <v>0</v>
          </cell>
          <cell r="AI133">
            <v>0</v>
          </cell>
          <cell r="AJ133">
            <v>686909.99999999977</v>
          </cell>
          <cell r="AK133">
            <v>1794595.6161999996</v>
          </cell>
          <cell r="AL133">
            <v>2029007.3749999998</v>
          </cell>
          <cell r="AM133">
            <v>929960.5</v>
          </cell>
          <cell r="AN133">
            <v>752740.91119999974</v>
          </cell>
          <cell r="AO133">
            <v>3426634.299999998</v>
          </cell>
          <cell r="AP133">
            <v>1311212.9999999995</v>
          </cell>
          <cell r="AQ133">
            <v>2445873.8999999994</v>
          </cell>
          <cell r="AR133">
            <v>1572125.1000000003</v>
          </cell>
          <cell r="AS133">
            <v>1685327.4723</v>
          </cell>
          <cell r="AT133">
            <v>3009462.0173299983</v>
          </cell>
          <cell r="AU133">
            <v>1861236.8323499998</v>
          </cell>
          <cell r="AV133">
            <v>1750772.9012499999</v>
          </cell>
          <cell r="AW133">
            <v>1948146.7644999996</v>
          </cell>
          <cell r="AX133">
            <v>2236767.2225000001</v>
          </cell>
          <cell r="AY133">
            <v>2544633.355</v>
          </cell>
          <cell r="AZ133">
            <v>3196122.7145000002</v>
          </cell>
          <cell r="BA133">
            <v>3451200.1920000007</v>
          </cell>
          <cell r="BB133">
            <v>3307547.0895000002</v>
          </cell>
          <cell r="BC133">
            <v>2543808.3450000002</v>
          </cell>
          <cell r="BD133">
            <v>2576755.5775000001</v>
          </cell>
          <cell r="BE133">
            <v>2825883.0550000006</v>
          </cell>
        </row>
        <row r="134">
          <cell r="A134" t="str">
            <v>Total VAM %</v>
          </cell>
          <cell r="G134" t="e">
            <v>#REF!</v>
          </cell>
          <cell r="H134" t="e">
            <v>#REF!</v>
          </cell>
          <cell r="I134" t="e">
            <v>#REF!</v>
          </cell>
          <cell r="J134" t="e">
            <v>#REF!</v>
          </cell>
          <cell r="K134" t="e">
            <v>#REF!</v>
          </cell>
          <cell r="L134" t="e">
            <v>#REF!</v>
          </cell>
          <cell r="M134" t="e">
            <v>#REF!</v>
          </cell>
          <cell r="N134" t="e">
            <v>#N/A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  <cell r="S134" t="e">
            <v>#N/A</v>
          </cell>
          <cell r="T134" t="e">
            <v>#N/A</v>
          </cell>
          <cell r="U134" t="e">
            <v>#N/A</v>
          </cell>
          <cell r="V134" t="e">
            <v>#N/A</v>
          </cell>
          <cell r="W134" t="e">
            <v>#N/A</v>
          </cell>
          <cell r="X134" t="e">
            <v>#N/A</v>
          </cell>
          <cell r="Y134" t="e">
            <v>#N/A</v>
          </cell>
          <cell r="Z134" t="e">
            <v>#N/A</v>
          </cell>
          <cell r="AA134" t="e">
            <v>#N/A</v>
          </cell>
          <cell r="AB134" t="e">
            <v>#N/A</v>
          </cell>
          <cell r="AC134" t="e">
            <v>#N/A</v>
          </cell>
          <cell r="AD134" t="e">
            <v>#N/A</v>
          </cell>
          <cell r="AE134" t="e">
            <v>#N/A</v>
          </cell>
          <cell r="AF134" t="e">
            <v>#N/A</v>
          </cell>
          <cell r="AG134">
            <v>0</v>
          </cell>
          <cell r="AH134">
            <v>0</v>
          </cell>
          <cell r="AI134">
            <v>0</v>
          </cell>
          <cell r="AJ134">
            <v>5.6334689944334507E-2</v>
          </cell>
          <cell r="AK134">
            <v>5.5073732111053514E-2</v>
          </cell>
          <cell r="AL134">
            <v>8.0256458958194568E-2</v>
          </cell>
          <cell r="AM134">
            <v>5.3970726520245253E-2</v>
          </cell>
          <cell r="AN134">
            <v>5.8897364706102719E-2</v>
          </cell>
          <cell r="AO134">
            <v>5.7293473728883632E-2</v>
          </cell>
          <cell r="AP134">
            <v>5.4813072637720853E-2</v>
          </cell>
          <cell r="AQ134">
            <v>5.586132924633274E-2</v>
          </cell>
          <cell r="AR134">
            <v>5.4441044383492988E-2</v>
          </cell>
          <cell r="AS134">
            <v>6.4120017451146968E-2</v>
          </cell>
          <cell r="AT134">
            <v>5.5306935745564577E-2</v>
          </cell>
          <cell r="AU134">
            <v>5.4189282753211519E-2</v>
          </cell>
          <cell r="AV134">
            <v>5.3771434503701789E-2</v>
          </cell>
          <cell r="AW134">
            <v>5.4100508728715149E-2</v>
          </cell>
          <cell r="AX134">
            <v>5.371865997595119E-2</v>
          </cell>
          <cell r="AY134">
            <v>5.3302442049551542E-2</v>
          </cell>
          <cell r="AZ134">
            <v>5.3532761506343035E-2</v>
          </cell>
          <cell r="BA134">
            <v>5.4212594617267386E-2</v>
          </cell>
          <cell r="BB134">
            <v>5.4111522183726758E-2</v>
          </cell>
          <cell r="BC134">
            <v>5.3342886057086362E-2</v>
          </cell>
          <cell r="BD134">
            <v>5.3193685803470267E-2</v>
          </cell>
          <cell r="BE134">
            <v>5.3326153669106549E-2</v>
          </cell>
        </row>
        <row r="135">
          <cell r="A135" t="str">
            <v>Total Material Cost $</v>
          </cell>
          <cell r="G135" t="e">
            <v>#REF!</v>
          </cell>
          <cell r="H135" t="e">
            <v>#REF!</v>
          </cell>
          <cell r="I135" t="e">
            <v>#REF!</v>
          </cell>
          <cell r="J135" t="e">
            <v>#REF!</v>
          </cell>
          <cell r="K135" t="e">
            <v>#REF!</v>
          </cell>
          <cell r="L135" t="e">
            <v>#REF!</v>
          </cell>
          <cell r="M135" t="e">
            <v>#REF!</v>
          </cell>
          <cell r="N135" t="e">
            <v>#N/A</v>
          </cell>
          <cell r="O135" t="e">
            <v>#N/A</v>
          </cell>
          <cell r="P135" t="e">
            <v>#N/A</v>
          </cell>
          <cell r="Q135" t="e">
            <v>#N/A</v>
          </cell>
          <cell r="R135" t="e">
            <v>#N/A</v>
          </cell>
          <cell r="S135" t="e">
            <v>#N/A</v>
          </cell>
          <cell r="T135" t="e">
            <v>#N/A</v>
          </cell>
          <cell r="U135" t="e">
            <v>#N/A</v>
          </cell>
          <cell r="V135" t="e">
            <v>#N/A</v>
          </cell>
          <cell r="W135" t="e">
            <v>#N/A</v>
          </cell>
          <cell r="X135" t="e">
            <v>#N/A</v>
          </cell>
          <cell r="Y135" t="e">
            <v>#N/A</v>
          </cell>
          <cell r="Z135" t="e">
            <v>#N/A</v>
          </cell>
          <cell r="AA135" t="e">
            <v>#N/A</v>
          </cell>
          <cell r="AB135" t="e">
            <v>#N/A</v>
          </cell>
          <cell r="AC135" t="e">
            <v>#N/A</v>
          </cell>
          <cell r="AD135" t="e">
            <v>#N/A</v>
          </cell>
          <cell r="AE135" t="e">
            <v>#N/A</v>
          </cell>
          <cell r="AF135" t="e">
            <v>#N/A</v>
          </cell>
          <cell r="AG135">
            <v>0</v>
          </cell>
          <cell r="AH135">
            <v>0</v>
          </cell>
          <cell r="AI135">
            <v>0</v>
          </cell>
          <cell r="AJ135">
            <v>11506465</v>
          </cell>
          <cell r="AK135">
            <v>30790732.223600004</v>
          </cell>
          <cell r="AL135">
            <v>23252538.824999999</v>
          </cell>
          <cell r="AM135">
            <v>16300871.100000001</v>
          </cell>
          <cell r="AN135">
            <v>12027812.4286</v>
          </cell>
          <cell r="AO135">
            <v>56381823.400000006</v>
          </cell>
          <cell r="AP135">
            <v>22610325</v>
          </cell>
          <cell r="AQ135">
            <v>41338868.300000004</v>
          </cell>
          <cell r="AR135">
            <v>27305445.450000003</v>
          </cell>
          <cell r="AS135">
            <v>24598624.705099996</v>
          </cell>
          <cell r="AT135">
            <v>51404364.68922998</v>
          </cell>
          <cell r="AU135">
            <v>32485717.72739999</v>
          </cell>
          <cell r="AV135">
            <v>30808762.052749995</v>
          </cell>
          <cell r="AW135">
            <v>34061621.17075</v>
          </cell>
          <cell r="AX135">
            <v>39401784.884000003</v>
          </cell>
          <cell r="AY135">
            <v>45194893.337499999</v>
          </cell>
          <cell r="AZ135">
            <v>56507928.123999998</v>
          </cell>
          <cell r="BA135">
            <v>60209287.124000005</v>
          </cell>
          <cell r="BB135">
            <v>57817088.773999996</v>
          </cell>
          <cell r="BC135">
            <v>45144056.579999998</v>
          </cell>
          <cell r="BD135">
            <v>45864249</v>
          </cell>
          <cell r="BE135">
            <v>50166558</v>
          </cell>
        </row>
        <row r="137">
          <cell r="A137" t="str">
            <v>Average Unit Price $</v>
          </cell>
          <cell r="G137" t="e">
            <v>#REF!</v>
          </cell>
          <cell r="H137" t="e">
            <v>#REF!</v>
          </cell>
          <cell r="I137" t="e">
            <v>#REF!</v>
          </cell>
          <cell r="J137" t="e">
            <v>#REF!</v>
          </cell>
          <cell r="K137" t="e">
            <v>#REF!</v>
          </cell>
          <cell r="L137" t="e">
            <v>#REF!</v>
          </cell>
          <cell r="M137" t="e">
            <v>#REF!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  <cell r="T137" t="e">
            <v>#N/A</v>
          </cell>
          <cell r="U137" t="e">
            <v>#N/A</v>
          </cell>
          <cell r="V137" t="e">
            <v>#N/A</v>
          </cell>
          <cell r="W137" t="e">
            <v>#N/A</v>
          </cell>
          <cell r="X137" t="e">
            <v>#N/A</v>
          </cell>
          <cell r="Y137" t="e">
            <v>#N/A</v>
          </cell>
          <cell r="Z137" t="e">
            <v>#N/A</v>
          </cell>
          <cell r="AA137" t="e">
            <v>#N/A</v>
          </cell>
          <cell r="AB137" t="e">
            <v>#N/A</v>
          </cell>
          <cell r="AC137" t="e">
            <v>#N/A</v>
          </cell>
          <cell r="AD137" t="e">
            <v>#N/A</v>
          </cell>
          <cell r="AE137" t="e">
            <v>#N/A</v>
          </cell>
          <cell r="AF137" t="e">
            <v>#N/A</v>
          </cell>
          <cell r="AG137" t="e">
            <v>#DIV/0!</v>
          </cell>
          <cell r="AH137" t="e">
            <v>#DIV/0!</v>
          </cell>
          <cell r="AI137" t="e">
            <v>#DIV/0!</v>
          </cell>
          <cell r="AJ137">
            <v>76.208593750000006</v>
          </cell>
          <cell r="AK137">
            <v>69.82071531990573</v>
          </cell>
          <cell r="AL137">
            <v>66.138773577501638</v>
          </cell>
          <cell r="AM137">
            <v>59.622254671280281</v>
          </cell>
          <cell r="AN137">
            <v>61.960911725522138</v>
          </cell>
          <cell r="AO137">
            <v>66.380086237513879</v>
          </cell>
          <cell r="AP137">
            <v>72.489509090909095</v>
          </cell>
          <cell r="AQ137">
            <v>67.988730124223608</v>
          </cell>
          <cell r="AR137">
            <v>71.656502605459067</v>
          </cell>
          <cell r="AS137">
            <v>65.87341118677115</v>
          </cell>
          <cell r="AT137">
            <v>74.138122111056148</v>
          </cell>
          <cell r="AU137">
            <v>78.965414357461086</v>
          </cell>
          <cell r="AV137">
            <v>80.036220727120764</v>
          </cell>
          <cell r="AW137">
            <v>74.005472731242904</v>
          </cell>
          <cell r="AX137">
            <v>73.975433237692556</v>
          </cell>
          <cell r="AY137">
            <v>67.464443303303298</v>
          </cell>
          <cell r="AZ137">
            <v>63.205308926482502</v>
          </cell>
          <cell r="BA137">
            <v>60.899895072369496</v>
          </cell>
          <cell r="BB137">
            <v>62.460988717102403</v>
          </cell>
          <cell r="BC137">
            <v>63.537225934314833</v>
          </cell>
          <cell r="BD137">
            <v>62.317569327501367</v>
          </cell>
          <cell r="BE137">
            <v>62.157575573280162</v>
          </cell>
        </row>
        <row r="138">
          <cell r="A138" t="str">
            <v>Last Forecast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1000</v>
          </cell>
          <cell r="M138">
            <v>80000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260000</v>
          </cell>
          <cell r="AA138">
            <v>241000</v>
          </cell>
          <cell r="AB138">
            <v>240000</v>
          </cell>
          <cell r="AC138">
            <v>240000</v>
          </cell>
          <cell r="AD138">
            <v>30000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150000</v>
          </cell>
          <cell r="AK138">
            <v>346000</v>
          </cell>
          <cell r="AL138">
            <v>547400</v>
          </cell>
          <cell r="AM138">
            <v>765380</v>
          </cell>
          <cell r="AN138">
            <v>971910</v>
          </cell>
          <cell r="AO138">
            <v>1233650</v>
          </cell>
          <cell r="AP138">
            <v>382000</v>
          </cell>
          <cell r="AQ138">
            <v>582000.04801010736</v>
          </cell>
          <cell r="AR138">
            <v>688000</v>
          </cell>
          <cell r="AS138">
            <v>715400</v>
          </cell>
          <cell r="AT138">
            <v>645750</v>
          </cell>
          <cell r="AU138">
            <v>475823</v>
          </cell>
          <cell r="AV138">
            <v>449500</v>
          </cell>
          <cell r="AW138">
            <v>448700</v>
          </cell>
          <cell r="AX138">
            <v>699000</v>
          </cell>
          <cell r="AY138">
            <v>884154</v>
          </cell>
          <cell r="AZ138">
            <v>1098515</v>
          </cell>
          <cell r="BA138">
            <v>1113424</v>
          </cell>
          <cell r="BB138">
            <v>693636</v>
          </cell>
          <cell r="BC138">
            <v>693636</v>
          </cell>
          <cell r="BD138">
            <v>693636</v>
          </cell>
          <cell r="BE138">
            <v>693636</v>
          </cell>
        </row>
        <row r="139">
          <cell r="A139" t="str">
            <v>Variance (QTY)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1000</v>
          </cell>
          <cell r="M139">
            <v>80000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60000</v>
          </cell>
          <cell r="AA139">
            <v>-10000</v>
          </cell>
          <cell r="AB139">
            <v>-30000</v>
          </cell>
          <cell r="AC139">
            <v>20000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-10000</v>
          </cell>
          <cell r="AK139">
            <v>-120700</v>
          </cell>
          <cell r="AL139">
            <v>165150</v>
          </cell>
          <cell r="AM139">
            <v>476380</v>
          </cell>
          <cell r="AN139">
            <v>765642</v>
          </cell>
          <cell r="AO139">
            <v>332650</v>
          </cell>
          <cell r="AP139">
            <v>52000</v>
          </cell>
          <cell r="AQ139">
            <v>-61999.951989892637</v>
          </cell>
          <cell r="AR139">
            <v>285000</v>
          </cell>
          <cell r="AS139">
            <v>316393</v>
          </cell>
          <cell r="AT139">
            <v>-88202.04999999993</v>
          </cell>
          <cell r="AU139">
            <v>40861</v>
          </cell>
          <cell r="AV139">
            <v>42690</v>
          </cell>
          <cell r="AW139">
            <v>-37882.5</v>
          </cell>
          <cell r="AX139">
            <v>136130</v>
          </cell>
          <cell r="AY139">
            <v>176529</v>
          </cell>
          <cell r="AZ139">
            <v>153910</v>
          </cell>
          <cell r="BA139">
            <v>68094</v>
          </cell>
          <cell r="BB139">
            <v>-284969</v>
          </cell>
          <cell r="BC139">
            <v>-56914</v>
          </cell>
          <cell r="BD139">
            <v>-83689</v>
          </cell>
          <cell r="BE139">
            <v>-158914</v>
          </cell>
        </row>
        <row r="142">
          <cell r="A142" t="str">
            <v>CHMC</v>
          </cell>
        </row>
        <row r="143">
          <cell r="A143" t="str">
            <v>NX9200</v>
          </cell>
          <cell r="C143">
            <v>187.2</v>
          </cell>
          <cell r="D143">
            <v>180</v>
          </cell>
          <cell r="E143">
            <v>7.1999999999999886</v>
          </cell>
          <cell r="F143">
            <v>3.8461538461538401E-2</v>
          </cell>
          <cell r="G143">
            <v>19764</v>
          </cell>
          <cell r="H143">
            <v>8172</v>
          </cell>
          <cell r="R143">
            <v>0</v>
          </cell>
          <cell r="S143">
            <v>0</v>
          </cell>
          <cell r="T143">
            <v>19152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11760</v>
          </cell>
          <cell r="Z143">
            <v>53760</v>
          </cell>
          <cell r="AA143">
            <v>0</v>
          </cell>
          <cell r="AB143">
            <v>19968</v>
          </cell>
          <cell r="AC143">
            <v>9216</v>
          </cell>
          <cell r="AD143">
            <v>43008</v>
          </cell>
          <cell r="AE143">
            <v>26112</v>
          </cell>
          <cell r="AF143">
            <v>19764</v>
          </cell>
          <cell r="AG143">
            <v>10080</v>
          </cell>
          <cell r="AH143">
            <v>38136</v>
          </cell>
          <cell r="AI143">
            <v>27240</v>
          </cell>
          <cell r="AJ143">
            <v>38136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U143">
            <v>1500</v>
          </cell>
          <cell r="AV143">
            <v>60000</v>
          </cell>
          <cell r="AW143">
            <v>130000</v>
          </cell>
          <cell r="AX143">
            <v>112500</v>
          </cell>
          <cell r="AY143">
            <v>51000</v>
          </cell>
        </row>
        <row r="144">
          <cell r="A144" t="str">
            <v>NX9210</v>
          </cell>
          <cell r="C144">
            <v>104</v>
          </cell>
          <cell r="D144">
            <v>100</v>
          </cell>
          <cell r="E144">
            <v>4</v>
          </cell>
          <cell r="F144">
            <v>3.8461538461538464E-2</v>
          </cell>
          <cell r="G144">
            <v>64392</v>
          </cell>
          <cell r="H144">
            <v>40860</v>
          </cell>
          <cell r="R144">
            <v>0</v>
          </cell>
          <cell r="S144">
            <v>0</v>
          </cell>
          <cell r="T144">
            <v>4788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5040</v>
          </cell>
          <cell r="Z144">
            <v>0</v>
          </cell>
          <cell r="AA144">
            <v>0</v>
          </cell>
          <cell r="AB144">
            <v>0</v>
          </cell>
          <cell r="AC144">
            <v>26112</v>
          </cell>
          <cell r="AD144">
            <v>61440</v>
          </cell>
          <cell r="AE144">
            <v>62976</v>
          </cell>
          <cell r="AF144">
            <v>64392</v>
          </cell>
          <cell r="AG144">
            <v>0</v>
          </cell>
          <cell r="AH144">
            <v>111684</v>
          </cell>
          <cell r="AI144">
            <v>87168</v>
          </cell>
          <cell r="AJ144">
            <v>81308</v>
          </cell>
          <cell r="AL144">
            <v>65376</v>
          </cell>
          <cell r="AM144">
            <v>9232</v>
          </cell>
          <cell r="AN144">
            <v>150000</v>
          </cell>
          <cell r="AO144">
            <v>141696</v>
          </cell>
          <cell r="AP144">
            <v>126200</v>
          </cell>
          <cell r="AX144">
            <v>1500</v>
          </cell>
          <cell r="AY144">
            <v>150000</v>
          </cell>
          <cell r="AZ144">
            <v>200000</v>
          </cell>
          <cell r="BA144">
            <v>150000</v>
          </cell>
          <cell r="BB144">
            <v>150000</v>
          </cell>
        </row>
        <row r="145">
          <cell r="O145">
            <v>573316.97930496023</v>
          </cell>
          <cell r="P145">
            <v>573316.97930496023</v>
          </cell>
          <cell r="Q145">
            <v>588694.3395379202</v>
          </cell>
        </row>
        <row r="146">
          <cell r="Z146">
            <v>0</v>
          </cell>
        </row>
        <row r="148">
          <cell r="A148" t="str">
            <v>Total Units</v>
          </cell>
          <cell r="G148">
            <v>84156</v>
          </cell>
          <cell r="H148">
            <v>49032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573316.97930496023</v>
          </cell>
          <cell r="P148">
            <v>573316.97930496023</v>
          </cell>
          <cell r="Q148">
            <v>588694.3395379202</v>
          </cell>
          <cell r="R148">
            <v>0</v>
          </cell>
          <cell r="S148">
            <v>0</v>
          </cell>
          <cell r="T148">
            <v>23940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16464</v>
          </cell>
          <cell r="Z148">
            <v>52684.799999999996</v>
          </cell>
          <cell r="AA148">
            <v>0</v>
          </cell>
          <cell r="AB148">
            <v>19568.64</v>
          </cell>
          <cell r="AC148">
            <v>34621.440000000002</v>
          </cell>
          <cell r="AD148">
            <v>104448</v>
          </cell>
          <cell r="AE148">
            <v>88197.119999999995</v>
          </cell>
          <cell r="AF148">
            <v>83314.44</v>
          </cell>
          <cell r="AG148">
            <v>9878.4</v>
          </cell>
          <cell r="AH148">
            <v>146823.6</v>
          </cell>
          <cell r="AI148">
            <v>112119.84</v>
          </cell>
          <cell r="AJ148">
            <v>117055.12</v>
          </cell>
          <cell r="AK148">
            <v>0</v>
          </cell>
          <cell r="AL148">
            <v>64068.479999999996</v>
          </cell>
          <cell r="AM148">
            <v>8308.8000000000011</v>
          </cell>
          <cell r="AN148">
            <v>127500</v>
          </cell>
          <cell r="AO148">
            <v>127526.40000000001</v>
          </cell>
          <cell r="AP148">
            <v>113580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1350</v>
          </cell>
          <cell r="AV148">
            <v>54000</v>
          </cell>
          <cell r="AW148">
            <v>117000</v>
          </cell>
          <cell r="AX148">
            <v>102600</v>
          </cell>
          <cell r="AY148">
            <v>180900</v>
          </cell>
          <cell r="AZ148">
            <v>180000</v>
          </cell>
          <cell r="BA148">
            <v>135000</v>
          </cell>
          <cell r="BB148">
            <v>135000</v>
          </cell>
          <cell r="BC148">
            <v>0</v>
          </cell>
          <cell r="BD148">
            <v>0</v>
          </cell>
          <cell r="BE148">
            <v>0</v>
          </cell>
        </row>
        <row r="149">
          <cell r="A149" t="str">
            <v>Total Sales $</v>
          </cell>
          <cell r="G149">
            <v>10396588.800000001</v>
          </cell>
          <cell r="H149">
            <v>5779238.4000000004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4083206.4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2671119.3599999999</v>
          </cell>
          <cell r="Z149">
            <v>9862594.5600000005</v>
          </cell>
          <cell r="AA149">
            <v>0</v>
          </cell>
          <cell r="AB149">
            <v>3663249.4079999994</v>
          </cell>
          <cell r="AC149">
            <v>4352065.5360000003</v>
          </cell>
          <cell r="AD149">
            <v>14440857.6</v>
          </cell>
          <cell r="AE149">
            <v>11323293.695999999</v>
          </cell>
          <cell r="AF149">
            <v>10292622.912</v>
          </cell>
          <cell r="AG149">
            <v>1849236.48</v>
          </cell>
          <cell r="AH149">
            <v>18379111.296</v>
          </cell>
          <cell r="AI149">
            <v>13881504</v>
          </cell>
          <cell r="AJ149">
            <v>15283189.375999998</v>
          </cell>
          <cell r="AK149">
            <v>0</v>
          </cell>
          <cell r="AL149">
            <v>6663121.9199999999</v>
          </cell>
          <cell r="AM149">
            <v>864115.20000000007</v>
          </cell>
          <cell r="AN149">
            <v>13260000</v>
          </cell>
          <cell r="AO149" t="e">
            <v>#REF!</v>
          </cell>
          <cell r="AP149" t="e">
            <v>#REF!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252720</v>
          </cell>
          <cell r="AV149">
            <v>10108800</v>
          </cell>
          <cell r="AW149">
            <v>21902400</v>
          </cell>
          <cell r="AX149">
            <v>19094400</v>
          </cell>
          <cell r="AY149">
            <v>22632480</v>
          </cell>
          <cell r="AZ149">
            <v>18720000</v>
          </cell>
          <cell r="BA149">
            <v>14040000</v>
          </cell>
          <cell r="BB149">
            <v>14040000</v>
          </cell>
          <cell r="BC149">
            <v>0</v>
          </cell>
          <cell r="BD149">
            <v>0</v>
          </cell>
          <cell r="BE149">
            <v>0</v>
          </cell>
        </row>
        <row r="150">
          <cell r="A150" t="str">
            <v>Total VAM $</v>
          </cell>
          <cell r="G150">
            <v>399868.79999999981</v>
          </cell>
          <cell r="H150">
            <v>222278.39999999991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157046.39999999979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102735.35999999987</v>
          </cell>
          <cell r="Z150">
            <v>379330.55999999942</v>
          </cell>
          <cell r="AA150">
            <v>0</v>
          </cell>
          <cell r="AB150">
            <v>140894.20799999978</v>
          </cell>
          <cell r="AC150">
            <v>167387.13599999988</v>
          </cell>
          <cell r="AD150">
            <v>555417.59999999951</v>
          </cell>
          <cell r="AE150">
            <v>435511.29599999968</v>
          </cell>
          <cell r="AF150">
            <v>395870.11199999979</v>
          </cell>
          <cell r="AG150">
            <v>71124.47999999988</v>
          </cell>
          <cell r="AH150">
            <v>706888.89599999948</v>
          </cell>
          <cell r="AI150">
            <v>533903.99999999965</v>
          </cell>
          <cell r="AJ150">
            <v>587814.97599999944</v>
          </cell>
          <cell r="AK150">
            <v>0</v>
          </cell>
          <cell r="AL150">
            <v>256273.91999999998</v>
          </cell>
          <cell r="AM150">
            <v>33235.200000000004</v>
          </cell>
          <cell r="AN150">
            <v>510000</v>
          </cell>
          <cell r="AO150" t="e">
            <v>#REF!</v>
          </cell>
          <cell r="AP150">
            <v>454320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9719.9999999999854</v>
          </cell>
          <cell r="AV150">
            <v>388799.99999999936</v>
          </cell>
          <cell r="AW150">
            <v>842399.9999999986</v>
          </cell>
          <cell r="AX150">
            <v>734399.99999999884</v>
          </cell>
          <cell r="AY150">
            <v>870479.99999999953</v>
          </cell>
          <cell r="AZ150">
            <v>720000</v>
          </cell>
          <cell r="BA150">
            <v>540000</v>
          </cell>
          <cell r="BB150">
            <v>540000</v>
          </cell>
          <cell r="BC150">
            <v>0</v>
          </cell>
          <cell r="BD150">
            <v>0</v>
          </cell>
          <cell r="BE150">
            <v>0</v>
          </cell>
        </row>
        <row r="151">
          <cell r="A151" t="str">
            <v>Total VAM %</v>
          </cell>
          <cell r="G151">
            <v>3.8461538461538443E-2</v>
          </cell>
          <cell r="H151">
            <v>3.8461538461538443E-2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3.8461538461538408E-2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3.8461538461538415E-2</v>
          </cell>
          <cell r="Z151">
            <v>3.8461538461538401E-2</v>
          </cell>
          <cell r="AA151">
            <v>0</v>
          </cell>
          <cell r="AB151">
            <v>3.8461538461538408E-2</v>
          </cell>
          <cell r="AC151">
            <v>3.8461538461538429E-2</v>
          </cell>
          <cell r="AD151">
            <v>3.8461538461538429E-2</v>
          </cell>
          <cell r="AE151">
            <v>3.8461538461538436E-2</v>
          </cell>
          <cell r="AF151">
            <v>3.8461538461538436E-2</v>
          </cell>
          <cell r="AG151">
            <v>3.8461538461538394E-2</v>
          </cell>
          <cell r="AH151">
            <v>3.8461538461538436E-2</v>
          </cell>
          <cell r="AI151">
            <v>3.8461538461538436E-2</v>
          </cell>
          <cell r="AJ151">
            <v>3.8461538461538429E-2</v>
          </cell>
          <cell r="AK151">
            <v>0</v>
          </cell>
          <cell r="AL151">
            <v>3.8461538461538457E-2</v>
          </cell>
          <cell r="AM151">
            <v>3.8461538461538464E-2</v>
          </cell>
          <cell r="AN151">
            <v>3.8461538461538464E-2</v>
          </cell>
          <cell r="AO151" t="e">
            <v>#REF!</v>
          </cell>
          <cell r="AP151" t="e">
            <v>#REF!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3.8461538461538401E-2</v>
          </cell>
          <cell r="AV151">
            <v>3.8461538461538401E-2</v>
          </cell>
          <cell r="AW151">
            <v>3.8461538461538401E-2</v>
          </cell>
          <cell r="AX151">
            <v>3.8461538461538401E-2</v>
          </cell>
          <cell r="AY151">
            <v>3.8461538461538443E-2</v>
          </cell>
          <cell r="AZ151">
            <v>3.8461538461538464E-2</v>
          </cell>
          <cell r="BA151">
            <v>3.8461538461538464E-2</v>
          </cell>
          <cell r="BB151">
            <v>3.8461538461538464E-2</v>
          </cell>
          <cell r="BC151">
            <v>0</v>
          </cell>
          <cell r="BD151">
            <v>0</v>
          </cell>
          <cell r="BE151">
            <v>0</v>
          </cell>
        </row>
        <row r="152">
          <cell r="A152" t="str">
            <v>Total Material Cost $</v>
          </cell>
          <cell r="G152">
            <v>9996720</v>
          </cell>
          <cell r="H152">
            <v>5556960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3926160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2568384</v>
          </cell>
          <cell r="Z152">
            <v>9483264.0000000019</v>
          </cell>
          <cell r="AA152">
            <v>0</v>
          </cell>
          <cell r="AB152">
            <v>3522355.1999999997</v>
          </cell>
          <cell r="AC152">
            <v>4184678.4000000004</v>
          </cell>
          <cell r="AD152">
            <v>13885440</v>
          </cell>
          <cell r="AE152">
            <v>10887782.399999999</v>
          </cell>
          <cell r="AF152">
            <v>9896752.8000000007</v>
          </cell>
          <cell r="AG152">
            <v>1778112</v>
          </cell>
          <cell r="AH152">
            <v>17672222.400000002</v>
          </cell>
          <cell r="AI152">
            <v>13347600</v>
          </cell>
          <cell r="AJ152">
            <v>14695374.399999999</v>
          </cell>
          <cell r="AK152">
            <v>0</v>
          </cell>
          <cell r="AL152">
            <v>6406848</v>
          </cell>
          <cell r="AM152">
            <v>830880.00000000012</v>
          </cell>
          <cell r="AN152">
            <v>12750000</v>
          </cell>
          <cell r="AO152" t="e">
            <v>#REF!</v>
          </cell>
          <cell r="AP152" t="e">
            <v>#REF!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243000</v>
          </cell>
          <cell r="AV152">
            <v>9720000</v>
          </cell>
          <cell r="AW152">
            <v>21060000</v>
          </cell>
          <cell r="AX152">
            <v>18360000</v>
          </cell>
          <cell r="AY152">
            <v>21762000</v>
          </cell>
          <cell r="AZ152">
            <v>18000000</v>
          </cell>
          <cell r="BA152">
            <v>13500000</v>
          </cell>
          <cell r="BB152">
            <v>13500000</v>
          </cell>
          <cell r="BC152">
            <v>0</v>
          </cell>
          <cell r="BD152">
            <v>0</v>
          </cell>
          <cell r="BE152">
            <v>0</v>
          </cell>
        </row>
        <row r="154">
          <cell r="A154" t="str">
            <v>Average Unit Price $</v>
          </cell>
          <cell r="G154">
            <v>123.53948381577072</v>
          </cell>
          <cell r="H154">
            <v>117.86666666666667</v>
          </cell>
          <cell r="I154" t="e">
            <v>#DIV/0!</v>
          </cell>
          <cell r="J154" t="e">
            <v>#DIV/0!</v>
          </cell>
          <cell r="K154" t="e">
            <v>#DIV/0!</v>
          </cell>
          <cell r="L154" t="e">
            <v>#DIV/0!</v>
          </cell>
          <cell r="M154" t="e">
            <v>#DIV/0!</v>
          </cell>
          <cell r="N154" t="e">
            <v>#DIV/0!</v>
          </cell>
          <cell r="O154">
            <v>0</v>
          </cell>
          <cell r="P154">
            <v>0</v>
          </cell>
          <cell r="Q154">
            <v>0</v>
          </cell>
          <cell r="R154" t="e">
            <v>#DIV/0!</v>
          </cell>
          <cell r="S154" t="e">
            <v>#DIV/0!</v>
          </cell>
          <cell r="T154">
            <v>170.56</v>
          </cell>
          <cell r="U154" t="e">
            <v>#DIV/0!</v>
          </cell>
          <cell r="V154" t="e">
            <v>#DIV/0!</v>
          </cell>
          <cell r="W154" t="e">
            <v>#DIV/0!</v>
          </cell>
          <cell r="X154" t="e">
            <v>#DIV/0!</v>
          </cell>
          <cell r="Y154">
            <v>162.23999999999998</v>
          </cell>
          <cell r="Z154">
            <v>187.20000000000002</v>
          </cell>
          <cell r="AA154" t="e">
            <v>#DIV/0!</v>
          </cell>
          <cell r="AB154">
            <v>187.19999999999996</v>
          </cell>
          <cell r="AC154">
            <v>125.70434782608696</v>
          </cell>
          <cell r="AD154">
            <v>138.25882352941176</v>
          </cell>
          <cell r="AE154">
            <v>128.38620689655173</v>
          </cell>
          <cell r="AF154">
            <v>123.53948381577071</v>
          </cell>
          <cell r="AG154">
            <v>187.20000000000002</v>
          </cell>
          <cell r="AH154">
            <v>125.17818181818181</v>
          </cell>
          <cell r="AI154">
            <v>123.80952380952381</v>
          </cell>
          <cell r="AJ154">
            <v>130.56404005224204</v>
          </cell>
          <cell r="AK154" t="e">
            <v>#DIV/0!</v>
          </cell>
          <cell r="AL154">
            <v>104</v>
          </cell>
          <cell r="AM154">
            <v>104</v>
          </cell>
          <cell r="AN154">
            <v>104</v>
          </cell>
          <cell r="AO154" t="e">
            <v>#REF!</v>
          </cell>
          <cell r="AP154" t="e">
            <v>#REF!</v>
          </cell>
          <cell r="AQ154" t="e">
            <v>#DIV/0!</v>
          </cell>
          <cell r="AR154" t="e">
            <v>#DIV/0!</v>
          </cell>
          <cell r="AS154" t="e">
            <v>#DIV/0!</v>
          </cell>
          <cell r="AT154" t="e">
            <v>#DIV/0!</v>
          </cell>
          <cell r="AU154">
            <v>187.2</v>
          </cell>
          <cell r="AV154">
            <v>187.2</v>
          </cell>
          <cell r="AW154">
            <v>187.2</v>
          </cell>
          <cell r="AX154">
            <v>186.10526315789474</v>
          </cell>
          <cell r="AY154">
            <v>125.11044776119402</v>
          </cell>
          <cell r="AZ154">
            <v>104</v>
          </cell>
          <cell r="BA154">
            <v>104</v>
          </cell>
          <cell r="BB154">
            <v>104</v>
          </cell>
          <cell r="BC154" t="e">
            <v>#DIV/0!</v>
          </cell>
          <cell r="BD154" t="e">
            <v>#DIV/0!</v>
          </cell>
          <cell r="BE154" t="e">
            <v>#DIV/0!</v>
          </cell>
        </row>
        <row r="155">
          <cell r="A155" t="str">
            <v>Last Forecast</v>
          </cell>
          <cell r="G155">
            <v>303970</v>
          </cell>
          <cell r="H155">
            <v>69000</v>
          </cell>
          <cell r="I155">
            <v>165984</v>
          </cell>
          <cell r="J155">
            <v>92496</v>
          </cell>
          <cell r="K155">
            <v>116049</v>
          </cell>
          <cell r="L155">
            <v>262588</v>
          </cell>
          <cell r="M155">
            <v>589248</v>
          </cell>
          <cell r="N155">
            <v>522029</v>
          </cell>
          <cell r="O155">
            <v>517795</v>
          </cell>
          <cell r="P155">
            <v>602221</v>
          </cell>
          <cell r="Q155">
            <v>296856</v>
          </cell>
          <cell r="R155">
            <v>110161</v>
          </cell>
          <cell r="S155">
            <v>99408</v>
          </cell>
          <cell r="T155">
            <v>254461.3</v>
          </cell>
          <cell r="U155">
            <v>128390.39999999999</v>
          </cell>
          <cell r="V155">
            <v>249326.2</v>
          </cell>
          <cell r="W155">
            <v>157046.39999999999</v>
          </cell>
          <cell r="X155">
            <v>121098.4</v>
          </cell>
          <cell r="Y155">
            <v>465895.2</v>
          </cell>
          <cell r="Z155">
            <v>474240</v>
          </cell>
          <cell r="AA155">
            <v>442560</v>
          </cell>
          <cell r="AB155">
            <v>708156.6</v>
          </cell>
          <cell r="AC155">
            <v>307982.40000000002</v>
          </cell>
          <cell r="AD155">
            <v>156864</v>
          </cell>
          <cell r="AE155">
            <v>313545.59999999998</v>
          </cell>
          <cell r="AF155">
            <v>228045.6</v>
          </cell>
          <cell r="AG155">
            <v>240502</v>
          </cell>
          <cell r="AH155">
            <v>146823.6</v>
          </cell>
          <cell r="AI155">
            <v>291087.59999999998</v>
          </cell>
          <cell r="AJ155">
            <v>207886.6</v>
          </cell>
          <cell r="AK155">
            <v>549913.19999999995</v>
          </cell>
          <cell r="AL155">
            <v>228420</v>
          </cell>
          <cell r="AM155">
            <v>38700</v>
          </cell>
          <cell r="AN155">
            <v>436476.7</v>
          </cell>
          <cell r="AO155">
            <v>127526.40000000001</v>
          </cell>
          <cell r="AP155">
            <v>346388.4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1500</v>
          </cell>
          <cell r="AV155">
            <v>42000</v>
          </cell>
          <cell r="AW155">
            <v>80000</v>
          </cell>
          <cell r="AX155">
            <v>80000</v>
          </cell>
          <cell r="AY155">
            <v>51000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A156" t="str">
            <v>Variance (QTY)</v>
          </cell>
          <cell r="G156">
            <v>-219814</v>
          </cell>
          <cell r="H156">
            <v>-19968</v>
          </cell>
          <cell r="I156">
            <v>-165984</v>
          </cell>
          <cell r="J156">
            <v>-92496</v>
          </cell>
          <cell r="K156">
            <v>-116049</v>
          </cell>
          <cell r="L156">
            <v>-262588</v>
          </cell>
          <cell r="M156">
            <v>-589248</v>
          </cell>
          <cell r="N156">
            <v>-522029</v>
          </cell>
          <cell r="O156">
            <v>55521.97930496023</v>
          </cell>
          <cell r="P156">
            <v>-28904.02069503977</v>
          </cell>
          <cell r="Q156">
            <v>291838.3395379202</v>
          </cell>
          <cell r="R156">
            <v>-110161</v>
          </cell>
          <cell r="S156">
            <v>-99408</v>
          </cell>
          <cell r="T156">
            <v>-230521.3</v>
          </cell>
          <cell r="U156">
            <v>-128390.39999999999</v>
          </cell>
          <cell r="V156">
            <v>-249326.2</v>
          </cell>
          <cell r="W156">
            <v>-157046.39999999999</v>
          </cell>
          <cell r="X156">
            <v>-121098.4</v>
          </cell>
          <cell r="Y156">
            <v>-449431.2</v>
          </cell>
          <cell r="Z156">
            <v>-421555.20000000001</v>
          </cell>
          <cell r="AA156">
            <v>-442560</v>
          </cell>
          <cell r="AB156">
            <v>-688587.96</v>
          </cell>
          <cell r="AC156">
            <v>-273360.96000000002</v>
          </cell>
          <cell r="AD156">
            <v>-52416</v>
          </cell>
          <cell r="AE156">
            <v>-225348.47999999998</v>
          </cell>
          <cell r="AF156">
            <v>-144731.16</v>
          </cell>
          <cell r="AG156">
            <v>-230623.6</v>
          </cell>
          <cell r="AH156">
            <v>0</v>
          </cell>
          <cell r="AI156">
            <v>-178967.75999999998</v>
          </cell>
          <cell r="AJ156">
            <v>-90831.48000000001</v>
          </cell>
          <cell r="AK156">
            <v>-549913.19999999995</v>
          </cell>
          <cell r="AL156">
            <v>-164351.52000000002</v>
          </cell>
          <cell r="AM156">
            <v>-30391.199999999997</v>
          </cell>
          <cell r="AN156">
            <v>-308976.7</v>
          </cell>
          <cell r="AO156">
            <v>0</v>
          </cell>
          <cell r="AP156">
            <v>-232808.40000000002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-150</v>
          </cell>
          <cell r="AV156">
            <v>12000</v>
          </cell>
          <cell r="AW156">
            <v>37000</v>
          </cell>
          <cell r="AX156">
            <v>22600</v>
          </cell>
          <cell r="AY156">
            <v>129900</v>
          </cell>
          <cell r="AZ156">
            <v>180000</v>
          </cell>
          <cell r="BA156">
            <v>135000</v>
          </cell>
          <cell r="BB156">
            <v>135000</v>
          </cell>
          <cell r="BC156">
            <v>0</v>
          </cell>
          <cell r="BD156">
            <v>0</v>
          </cell>
          <cell r="BE15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e"/>
      <sheetName val="Speedracer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msideSMTComp.Count"/>
      <sheetName val="TopsideSMTComp.Count"/>
      <sheetName val="G.In. &amp; Coms."/>
      <sheetName val="NRE&amp;Consumable&amp;Facilities&amp;Power"/>
      <sheetName val="Prep"/>
      <sheetName val="TopandBtmsideSMT"/>
      <sheetName val="Offline"/>
      <sheetName val="ManualAssyandWaveSolder"/>
      <sheetName val="FinalAssy"/>
      <sheetName val="BoxBuild"/>
      <sheetName val="Packing"/>
      <sheetName val="AI"/>
      <sheetName val="Te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Names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Quote"/>
      <sheetName val="CBOM"/>
      <sheetName val="Labor"/>
    </sheetNames>
    <sheetDataSet>
      <sheetData sheetId="0" refreshError="1"/>
      <sheetData sheetId="1">
        <row r="6">
          <cell r="P6">
            <v>0.89</v>
          </cell>
        </row>
        <row r="7">
          <cell r="N7">
            <v>7.76</v>
          </cell>
          <cell r="P7">
            <v>0.71</v>
          </cell>
        </row>
        <row r="8">
          <cell r="N8">
            <v>6.5</v>
          </cell>
          <cell r="P8">
            <v>109.64</v>
          </cell>
        </row>
        <row r="9">
          <cell r="N9">
            <v>1.3</v>
          </cell>
          <cell r="P9">
            <v>3.9</v>
          </cell>
        </row>
        <row r="10">
          <cell r="N10">
            <v>1.28</v>
          </cell>
          <cell r="P10">
            <v>1.36</v>
          </cell>
        </row>
      </sheetData>
      <sheetData sheetId="2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cost breakdown"/>
      <sheetName val="BOM"/>
      <sheetName val="Batteries"/>
    </sheetNames>
    <sheetDataSet>
      <sheetData sheetId="0"/>
      <sheetData sheetId="1">
        <row r="7">
          <cell r="E7">
            <v>8.0799000000000003</v>
          </cell>
          <cell r="G7">
            <v>3.8714300000000001</v>
          </cell>
        </row>
        <row r="13">
          <cell r="E13">
            <v>5.1065000000000005</v>
          </cell>
          <cell r="G13">
            <v>3.47323</v>
          </cell>
        </row>
        <row r="30">
          <cell r="E30">
            <v>8.7754000000000012</v>
          </cell>
          <cell r="G30">
            <v>4.7745400000000009</v>
          </cell>
        </row>
        <row r="33">
          <cell r="E33">
            <v>2.6057999999999999</v>
          </cell>
          <cell r="G33">
            <v>1.67788</v>
          </cell>
        </row>
        <row r="37">
          <cell r="E37">
            <v>12.579499999999999</v>
          </cell>
          <cell r="G37">
            <v>10.156559999999999</v>
          </cell>
        </row>
        <row r="42">
          <cell r="E42">
            <v>2.8258999999999999</v>
          </cell>
          <cell r="G42">
            <v>1.7530599999999998</v>
          </cell>
        </row>
        <row r="55">
          <cell r="E55">
            <v>5.6731000000000007</v>
          </cell>
          <cell r="G55">
            <v>3.7282399999999996</v>
          </cell>
        </row>
        <row r="60">
          <cell r="E60">
            <v>0.81020000000000003</v>
          </cell>
          <cell r="G60">
            <v>0.61617000000000011</v>
          </cell>
          <cell r="I60">
            <v>0.55542999999999998</v>
          </cell>
        </row>
        <row r="63">
          <cell r="E63">
            <v>1.8702000000000001</v>
          </cell>
          <cell r="G63">
            <v>0.92217000000000005</v>
          </cell>
        </row>
        <row r="66">
          <cell r="E66">
            <v>2.2145999999999999</v>
          </cell>
          <cell r="G66">
            <v>1.88341</v>
          </cell>
        </row>
        <row r="69">
          <cell r="E69">
            <v>0.42710000000000004</v>
          </cell>
          <cell r="G69">
            <v>0.31090999999999996</v>
          </cell>
        </row>
        <row r="74">
          <cell r="E74">
            <v>0.88390000000000002</v>
          </cell>
          <cell r="G74">
            <v>0.65005000000000002</v>
          </cell>
        </row>
        <row r="85">
          <cell r="E85">
            <v>3.2340999999999998</v>
          </cell>
          <cell r="G85">
            <v>0</v>
          </cell>
        </row>
      </sheetData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X_analysis_OLD"/>
      <sheetName val="LX_Unit_Costs_OLD"/>
      <sheetName val="LX_PCB_BOM_OLD"/>
      <sheetName val="Batteries_OLD"/>
      <sheetName val="GPS Costs OLD"/>
    </sheetNames>
    <sheetDataSet>
      <sheetData sheetId="0" refreshError="1"/>
      <sheetData sheetId="1" refreshError="1"/>
      <sheetData sheetId="2">
        <row r="7">
          <cell r="I7">
            <v>3.6905200000000002</v>
          </cell>
        </row>
        <row r="13">
          <cell r="I13">
            <v>3.0070099999999997</v>
          </cell>
        </row>
        <row r="30">
          <cell r="I30">
            <v>3.8386999999999998</v>
          </cell>
        </row>
        <row r="33">
          <cell r="I33">
            <v>1.43252</v>
          </cell>
        </row>
        <row r="37">
          <cell r="I37">
            <v>4.6005599999999998</v>
          </cell>
        </row>
        <row r="42">
          <cell r="I42">
            <v>1.5325200000000001</v>
          </cell>
        </row>
        <row r="55">
          <cell r="I55">
            <v>2.9957799999999994</v>
          </cell>
        </row>
        <row r="60">
          <cell r="I60">
            <v>0.55542999999999998</v>
          </cell>
        </row>
        <row r="63">
          <cell r="I63">
            <v>0.76542999999999994</v>
          </cell>
        </row>
        <row r="66">
          <cell r="I66">
            <v>1.50939</v>
          </cell>
        </row>
        <row r="69">
          <cell r="I69">
            <v>0.26939000000000002</v>
          </cell>
        </row>
        <row r="74">
          <cell r="I74">
            <v>0.51996000000000009</v>
          </cell>
        </row>
        <row r="85">
          <cell r="I85">
            <v>0</v>
          </cell>
        </row>
        <row r="89">
          <cell r="E89">
            <v>0.22389999999999999</v>
          </cell>
          <cell r="G89">
            <v>0.1008</v>
          </cell>
          <cell r="I89">
            <v>7.5520000000000004E-2</v>
          </cell>
        </row>
        <row r="93">
          <cell r="E93">
            <v>0.39860000000000001</v>
          </cell>
          <cell r="G93">
            <v>0.22307000000000002</v>
          </cell>
          <cell r="I93">
            <v>0.17602000000000001</v>
          </cell>
        </row>
        <row r="94">
          <cell r="E94">
            <v>8.2000000000000007E-3</v>
          </cell>
          <cell r="G94">
            <v>4.47E-3</v>
          </cell>
          <cell r="I94">
            <v>3.13E-3</v>
          </cell>
        </row>
        <row r="95">
          <cell r="C95" t="str">
            <v>ACPDQC3V3T-HF</v>
          </cell>
          <cell r="E95">
            <v>0.17469999999999999</v>
          </cell>
          <cell r="G95">
            <v>7.5810000000000002E-2</v>
          </cell>
          <cell r="I95">
            <v>5.1200000000000002E-2</v>
          </cell>
        </row>
      </sheetData>
      <sheetData sheetId="3" refreshError="1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Q25"/>
      <sheetName val="LQ250"/>
      <sheetName val="LQ500"/>
      <sheetName val="LQ750"/>
      <sheetName val="LQ1500"/>
      <sheetName val="5007140 F DVAP POWER PCBA"/>
      <sheetName val="5007140-F"/>
      <sheetName val="Exclusion List"/>
      <sheetName val="Revision History"/>
    </sheetNames>
    <sheetDataSet>
      <sheetData sheetId="0">
        <row r="37">
          <cell r="E37">
            <v>13.24</v>
          </cell>
        </row>
        <row r="54">
          <cell r="D54">
            <v>0.16</v>
          </cell>
        </row>
        <row r="60">
          <cell r="E60">
            <v>0.30000000000000004</v>
          </cell>
        </row>
        <row r="61">
          <cell r="E61">
            <v>0</v>
          </cell>
        </row>
        <row r="69">
          <cell r="E69">
            <v>0</v>
          </cell>
        </row>
        <row r="84">
          <cell r="D84">
            <v>39.872101333333333</v>
          </cell>
        </row>
        <row r="110">
          <cell r="E110">
            <v>0</v>
          </cell>
        </row>
        <row r="112">
          <cell r="E112">
            <v>0</v>
          </cell>
        </row>
        <row r="139">
          <cell r="E139">
            <v>0</v>
          </cell>
        </row>
        <row r="158">
          <cell r="E158">
            <v>0</v>
          </cell>
        </row>
        <row r="163">
          <cell r="D163">
            <v>0</v>
          </cell>
        </row>
        <row r="167">
          <cell r="E167">
            <v>0</v>
          </cell>
        </row>
        <row r="171">
          <cell r="D171">
            <v>0</v>
          </cell>
        </row>
        <row r="175">
          <cell r="E175">
            <v>0</v>
          </cell>
        </row>
        <row r="179">
          <cell r="D179">
            <v>0</v>
          </cell>
        </row>
        <row r="183">
          <cell r="E183">
            <v>0</v>
          </cell>
        </row>
        <row r="197">
          <cell r="E197">
            <v>0</v>
          </cell>
        </row>
        <row r="205">
          <cell r="E205">
            <v>0</v>
          </cell>
        </row>
        <row r="218">
          <cell r="E218">
            <v>0</v>
          </cell>
        </row>
        <row r="219">
          <cell r="E219">
            <v>0</v>
          </cell>
        </row>
        <row r="225">
          <cell r="D225">
            <v>0</v>
          </cell>
        </row>
        <row r="229">
          <cell r="E229">
            <v>0</v>
          </cell>
        </row>
        <row r="243">
          <cell r="E243">
            <v>0.16700000000000001</v>
          </cell>
        </row>
        <row r="268">
          <cell r="E268">
            <v>0.6</v>
          </cell>
        </row>
        <row r="283">
          <cell r="E283">
            <v>0</v>
          </cell>
        </row>
        <row r="295">
          <cell r="E295">
            <v>0</v>
          </cell>
        </row>
        <row r="307">
          <cell r="E307">
            <v>0</v>
          </cell>
        </row>
        <row r="312">
          <cell r="D312">
            <v>0</v>
          </cell>
        </row>
        <row r="318">
          <cell r="E318">
            <v>0</v>
          </cell>
        </row>
        <row r="323">
          <cell r="D323">
            <v>0</v>
          </cell>
        </row>
        <row r="329">
          <cell r="E329">
            <v>0</v>
          </cell>
        </row>
        <row r="346">
          <cell r="E346">
            <v>0</v>
          </cell>
        </row>
        <row r="358">
          <cell r="E358">
            <v>0</v>
          </cell>
        </row>
        <row r="386">
          <cell r="D386">
            <v>0.2</v>
          </cell>
        </row>
        <row r="388">
          <cell r="E388">
            <v>0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dMatrix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Level BOM (Mandatory)"/>
      <sheetName val="Purchasing BOM (Optional)"/>
      <sheetName val="Drawing Number Generator"/>
      <sheetName val="Links"/>
      <sheetName val="1096-BOM - Client Povisional"/>
    </sheetNames>
    <sheetDataSet>
      <sheetData sheetId="0"/>
      <sheetData sheetId="1">
        <row r="5">
          <cell r="T5">
            <v>1</v>
          </cell>
          <cell r="Z5">
            <v>7</v>
          </cell>
          <cell r="AF5">
            <v>32</v>
          </cell>
        </row>
      </sheetData>
      <sheetData sheetId="2">
        <row r="3">
          <cell r="A3" t="str">
            <v>SS-V3-0001</v>
          </cell>
          <cell r="B3" t="str">
            <v>Top Level Assembly</v>
          </cell>
          <cell r="C3" t="str">
            <v>Assembly</v>
          </cell>
        </row>
        <row r="4">
          <cell r="A4" t="str">
            <v>SS-V3-0002</v>
          </cell>
          <cell r="B4" t="str">
            <v>PCB Assembly</v>
          </cell>
          <cell r="C4" t="str">
            <v>Part</v>
          </cell>
        </row>
        <row r="5">
          <cell r="A5" t="str">
            <v>SS-V3-0003</v>
          </cell>
          <cell r="B5" t="str">
            <v>Main Body Substrate</v>
          </cell>
          <cell r="C5" t="str">
            <v>Part</v>
          </cell>
        </row>
        <row r="6">
          <cell r="A6" t="str">
            <v>SS-V3-0004</v>
          </cell>
          <cell r="B6" t="str">
            <v>Main Body Overmould</v>
          </cell>
          <cell r="C6" t="str">
            <v>Part</v>
          </cell>
        </row>
        <row r="7">
          <cell r="A7" t="str">
            <v>SS-V3-0005</v>
          </cell>
          <cell r="B7" t="str">
            <v>USB Pin</v>
          </cell>
          <cell r="C7" t="str">
            <v>Part</v>
          </cell>
        </row>
        <row r="8">
          <cell r="A8" t="str">
            <v>SS-V3-0006</v>
          </cell>
          <cell r="B8" t="str">
            <v>Main Body</v>
          </cell>
          <cell r="C8" t="str">
            <v>Part</v>
          </cell>
        </row>
        <row r="9">
          <cell r="A9" t="str">
            <v>SS-V3-0007</v>
          </cell>
          <cell r="B9" t="str">
            <v>Lens</v>
          </cell>
          <cell r="C9" t="str">
            <v>Part</v>
          </cell>
        </row>
        <row r="10">
          <cell r="A10" t="str">
            <v>SS-V3-0008</v>
          </cell>
          <cell r="B10" t="str">
            <v>Lens Adhesive</v>
          </cell>
          <cell r="C10" t="str">
            <v>Part</v>
          </cell>
        </row>
        <row r="11">
          <cell r="A11" t="str">
            <v>SS-V3-0009</v>
          </cell>
          <cell r="B11" t="str">
            <v>LCD Assembly</v>
          </cell>
          <cell r="C11" t="str">
            <v>Part</v>
          </cell>
        </row>
        <row r="12">
          <cell r="A12" t="str">
            <v>SS-V3-0010</v>
          </cell>
          <cell r="B12" t="str">
            <v>Button Substrate</v>
          </cell>
          <cell r="C12" t="str">
            <v>Part</v>
          </cell>
        </row>
        <row r="13">
          <cell r="A13" t="str">
            <v>SS-V3-0011</v>
          </cell>
          <cell r="B13" t="str">
            <v>Button Pin</v>
          </cell>
          <cell r="C13" t="str">
            <v>Part</v>
          </cell>
        </row>
        <row r="14">
          <cell r="A14" t="str">
            <v>SS-V3-0012</v>
          </cell>
          <cell r="B14" t="str">
            <v>Button</v>
          </cell>
          <cell r="C14" t="str">
            <v>Part</v>
          </cell>
        </row>
        <row r="15">
          <cell r="A15" t="str">
            <v>SS-V3-0013</v>
          </cell>
          <cell r="B15" t="str">
            <v>O-Ring</v>
          </cell>
          <cell r="C15" t="str">
            <v>Part</v>
          </cell>
        </row>
        <row r="16">
          <cell r="A16" t="str">
            <v>SS-V3-0014</v>
          </cell>
          <cell r="B16" t="str">
            <v>E-Clip</v>
          </cell>
          <cell r="C16" t="str">
            <v>Part</v>
          </cell>
        </row>
        <row r="17">
          <cell r="A17" t="str">
            <v>SS-V3-0015</v>
          </cell>
          <cell r="B17" t="str">
            <v>Button Spring</v>
          </cell>
          <cell r="C17" t="str">
            <v>Part</v>
          </cell>
        </row>
        <row r="18">
          <cell r="A18" t="str">
            <v>SS-V3-0016</v>
          </cell>
          <cell r="B18" t="str">
            <v>PCB Screw</v>
          </cell>
          <cell r="C18" t="str">
            <v>Part</v>
          </cell>
        </row>
        <row r="19">
          <cell r="A19" t="str">
            <v>SS-V3-0017</v>
          </cell>
          <cell r="B19" t="str">
            <v>Battery</v>
          </cell>
          <cell r="C19" t="str">
            <v>Part</v>
          </cell>
        </row>
        <row r="20">
          <cell r="A20" t="str">
            <v>SS-V3-0018</v>
          </cell>
          <cell r="B20" t="str">
            <v>RFID Pin</v>
          </cell>
          <cell r="C20" t="str">
            <v>Part</v>
          </cell>
        </row>
        <row r="21">
          <cell r="A21" t="str">
            <v>SS-V3-0019</v>
          </cell>
          <cell r="B21" t="str">
            <v>RFID Flexi Rigid PCB</v>
          </cell>
          <cell r="C21" t="str">
            <v>Part</v>
          </cell>
        </row>
        <row r="22">
          <cell r="A22" t="str">
            <v>SS-V3-0020</v>
          </cell>
          <cell r="B22" t="str">
            <v>Strap Mount Base</v>
          </cell>
          <cell r="C22" t="str">
            <v>Part</v>
          </cell>
        </row>
        <row r="23">
          <cell r="A23" t="str">
            <v>SS-V3-0021</v>
          </cell>
          <cell r="B23" t="str">
            <v>Strap Mount Top</v>
          </cell>
          <cell r="C23" t="str">
            <v>Part</v>
          </cell>
        </row>
        <row r="24">
          <cell r="A24" t="str">
            <v>SS-V3-0022</v>
          </cell>
          <cell r="B24" t="str">
            <v xml:space="preserve">Strap RFID Substrate </v>
          </cell>
          <cell r="C24" t="str">
            <v>Part</v>
          </cell>
        </row>
        <row r="25">
          <cell r="A25" t="str">
            <v>SS-V3-0023</v>
          </cell>
          <cell r="B25" t="str">
            <v>Strap RFID Overmould</v>
          </cell>
          <cell r="C25" t="str">
            <v>Part</v>
          </cell>
        </row>
        <row r="26">
          <cell r="A26" t="str">
            <v>SS-V3-0024</v>
          </cell>
          <cell r="B26" t="str">
            <v>Strap RFID</v>
          </cell>
          <cell r="C26" t="str">
            <v>Part</v>
          </cell>
        </row>
        <row r="27">
          <cell r="A27" t="str">
            <v>SS-V3-0025</v>
          </cell>
          <cell r="B27" t="str">
            <v>Strap RFID Peg</v>
          </cell>
          <cell r="C27" t="str">
            <v>Part</v>
          </cell>
        </row>
        <row r="28">
          <cell r="A28" t="str">
            <v>SS-V3-0026</v>
          </cell>
          <cell r="B28" t="str">
            <v>Strap Buckle Overmould</v>
          </cell>
          <cell r="C28" t="str">
            <v>Part</v>
          </cell>
        </row>
        <row r="29">
          <cell r="A29" t="str">
            <v>SS-V3-0027</v>
          </cell>
          <cell r="B29" t="str">
            <v>Strap Buckle</v>
          </cell>
          <cell r="C29" t="str">
            <v>Part</v>
          </cell>
        </row>
        <row r="30">
          <cell r="A30" t="str">
            <v>SS-V3-0028</v>
          </cell>
          <cell r="B30" t="str">
            <v>Strap Screw M1.4x5</v>
          </cell>
          <cell r="C30" t="str">
            <v>Part</v>
          </cell>
        </row>
        <row r="31">
          <cell r="A31" t="str">
            <v>SS-V3-0029</v>
          </cell>
          <cell r="B31" t="str">
            <v>GPS Antena</v>
          </cell>
          <cell r="C31" t="str">
            <v>Part</v>
          </cell>
        </row>
        <row r="32">
          <cell r="A32" t="str">
            <v>SS-V3-0030</v>
          </cell>
          <cell r="B32" t="str">
            <v>Foam Pad Double Sided</v>
          </cell>
          <cell r="C32" t="str">
            <v>Part</v>
          </cell>
        </row>
        <row r="33">
          <cell r="A33" t="str">
            <v>SS-V3-0031</v>
          </cell>
          <cell r="B33" t="str">
            <v>PCB Sub Assembly</v>
          </cell>
          <cell r="C33" t="str">
            <v>Part</v>
          </cell>
        </row>
        <row r="34">
          <cell r="A34" t="str">
            <v>SS-V3-0032</v>
          </cell>
          <cell r="B34" t="str">
            <v>LCD/Backlight</v>
          </cell>
          <cell r="C34" t="str">
            <v>Part</v>
          </cell>
        </row>
        <row r="35">
          <cell r="A35" t="str">
            <v>SS-V3-0033</v>
          </cell>
          <cell r="B35" t="str">
            <v>Insert M1.4</v>
          </cell>
          <cell r="C35" t="str">
            <v>Part</v>
          </cell>
        </row>
        <row r="36">
          <cell r="A36" t="str">
            <v>Enter Description</v>
          </cell>
          <cell r="B36">
            <v>0</v>
          </cell>
          <cell r="C36">
            <v>0</v>
          </cell>
        </row>
        <row r="37">
          <cell r="A37" t="str">
            <v>Enter Description</v>
          </cell>
          <cell r="B37">
            <v>0</v>
          </cell>
          <cell r="C37">
            <v>0</v>
          </cell>
        </row>
        <row r="38">
          <cell r="A38" t="str">
            <v>Enter Description</v>
          </cell>
          <cell r="B38">
            <v>0</v>
          </cell>
          <cell r="C38">
            <v>0</v>
          </cell>
        </row>
        <row r="39">
          <cell r="A39" t="str">
            <v>Enter Description</v>
          </cell>
          <cell r="B39">
            <v>0</v>
          </cell>
          <cell r="C39">
            <v>0</v>
          </cell>
        </row>
        <row r="40">
          <cell r="A40" t="str">
            <v>Enter Description</v>
          </cell>
          <cell r="B40">
            <v>0</v>
          </cell>
          <cell r="C40">
            <v>0</v>
          </cell>
        </row>
        <row r="41">
          <cell r="A41" t="str">
            <v>Enter Description</v>
          </cell>
          <cell r="B41">
            <v>0</v>
          </cell>
          <cell r="C41">
            <v>0</v>
          </cell>
        </row>
        <row r="42">
          <cell r="A42" t="str">
            <v>Enter Description</v>
          </cell>
          <cell r="B42">
            <v>0</v>
          </cell>
          <cell r="C42">
            <v>0</v>
          </cell>
        </row>
        <row r="43">
          <cell r="A43" t="str">
            <v>Enter Description</v>
          </cell>
          <cell r="B43">
            <v>0</v>
          </cell>
          <cell r="C43">
            <v>0</v>
          </cell>
        </row>
        <row r="44">
          <cell r="A44" t="str">
            <v>Enter Description</v>
          </cell>
          <cell r="B44">
            <v>0</v>
          </cell>
          <cell r="C44">
            <v>0</v>
          </cell>
        </row>
        <row r="45">
          <cell r="A45" t="str">
            <v>Enter Description</v>
          </cell>
          <cell r="B45">
            <v>0</v>
          </cell>
          <cell r="C45">
            <v>0</v>
          </cell>
        </row>
        <row r="46">
          <cell r="A46" t="str">
            <v>Enter Description</v>
          </cell>
          <cell r="B46">
            <v>0</v>
          </cell>
          <cell r="C46">
            <v>0</v>
          </cell>
        </row>
        <row r="47">
          <cell r="A47" t="str">
            <v>Enter Description</v>
          </cell>
          <cell r="B47">
            <v>0</v>
          </cell>
          <cell r="C47">
            <v>0</v>
          </cell>
        </row>
        <row r="48">
          <cell r="A48" t="str">
            <v>Enter Description</v>
          </cell>
          <cell r="B48">
            <v>0</v>
          </cell>
          <cell r="C48">
            <v>0</v>
          </cell>
        </row>
        <row r="49">
          <cell r="A49" t="str">
            <v>Enter Description</v>
          </cell>
          <cell r="B49">
            <v>0</v>
          </cell>
          <cell r="C49">
            <v>0</v>
          </cell>
        </row>
        <row r="50">
          <cell r="A50" t="str">
            <v>Enter Description</v>
          </cell>
          <cell r="B50">
            <v>0</v>
          </cell>
          <cell r="C50">
            <v>0</v>
          </cell>
        </row>
        <row r="51">
          <cell r="A51" t="str">
            <v>Enter Description</v>
          </cell>
          <cell r="B51">
            <v>0</v>
          </cell>
          <cell r="C51">
            <v>0</v>
          </cell>
        </row>
        <row r="52">
          <cell r="A52" t="str">
            <v>Enter Description</v>
          </cell>
          <cell r="B52">
            <v>0</v>
          </cell>
          <cell r="C52">
            <v>0</v>
          </cell>
        </row>
        <row r="53">
          <cell r="A53" t="str">
            <v>Enter Description</v>
          </cell>
          <cell r="B53">
            <v>0</v>
          </cell>
          <cell r="C53">
            <v>0</v>
          </cell>
        </row>
        <row r="54">
          <cell r="A54" t="str">
            <v>Enter Description</v>
          </cell>
          <cell r="B54">
            <v>0</v>
          </cell>
          <cell r="C54">
            <v>0</v>
          </cell>
        </row>
        <row r="55">
          <cell r="A55" t="str">
            <v>Enter Description</v>
          </cell>
          <cell r="B55">
            <v>0</v>
          </cell>
          <cell r="C55">
            <v>0</v>
          </cell>
        </row>
        <row r="56">
          <cell r="A56" t="str">
            <v>Enter Description</v>
          </cell>
          <cell r="B56">
            <v>0</v>
          </cell>
          <cell r="C56">
            <v>0</v>
          </cell>
        </row>
        <row r="57">
          <cell r="A57" t="str">
            <v>Enter Description</v>
          </cell>
          <cell r="B57">
            <v>0</v>
          </cell>
          <cell r="C57">
            <v>0</v>
          </cell>
        </row>
        <row r="58">
          <cell r="A58" t="str">
            <v>Enter Description</v>
          </cell>
          <cell r="B58">
            <v>0</v>
          </cell>
          <cell r="C58">
            <v>0</v>
          </cell>
        </row>
        <row r="59">
          <cell r="A59" t="str">
            <v>Enter Description</v>
          </cell>
          <cell r="B59">
            <v>0</v>
          </cell>
          <cell r="C59">
            <v>0</v>
          </cell>
        </row>
        <row r="60">
          <cell r="A60" t="str">
            <v>Enter Description</v>
          </cell>
          <cell r="B60">
            <v>0</v>
          </cell>
          <cell r="C60">
            <v>0</v>
          </cell>
        </row>
        <row r="61">
          <cell r="A61" t="str">
            <v>Enter Description</v>
          </cell>
          <cell r="B61">
            <v>0</v>
          </cell>
          <cell r="C61">
            <v>0</v>
          </cell>
        </row>
        <row r="62">
          <cell r="A62" t="str">
            <v>Enter Description</v>
          </cell>
          <cell r="B62">
            <v>0</v>
          </cell>
          <cell r="C62">
            <v>0</v>
          </cell>
        </row>
        <row r="63">
          <cell r="A63" t="str">
            <v>Enter Description</v>
          </cell>
          <cell r="B63">
            <v>0</v>
          </cell>
          <cell r="C63">
            <v>0</v>
          </cell>
        </row>
        <row r="64">
          <cell r="A64" t="str">
            <v>Enter Description</v>
          </cell>
          <cell r="B64">
            <v>0</v>
          </cell>
          <cell r="C64">
            <v>0</v>
          </cell>
        </row>
        <row r="65">
          <cell r="A65" t="str">
            <v>Enter Description</v>
          </cell>
          <cell r="B65">
            <v>0</v>
          </cell>
          <cell r="C65">
            <v>0</v>
          </cell>
        </row>
        <row r="66">
          <cell r="A66" t="str">
            <v>Enter Description</v>
          </cell>
          <cell r="B66">
            <v>0</v>
          </cell>
          <cell r="C66">
            <v>0</v>
          </cell>
        </row>
        <row r="67">
          <cell r="A67" t="str">
            <v>Enter Description</v>
          </cell>
          <cell r="B67">
            <v>0</v>
          </cell>
          <cell r="C67">
            <v>0</v>
          </cell>
        </row>
        <row r="68">
          <cell r="A68" t="str">
            <v>Enter Description</v>
          </cell>
          <cell r="B68">
            <v>0</v>
          </cell>
          <cell r="C68">
            <v>0</v>
          </cell>
        </row>
        <row r="69">
          <cell r="A69" t="str">
            <v>Enter Description</v>
          </cell>
          <cell r="B69">
            <v>0</v>
          </cell>
          <cell r="C69">
            <v>0</v>
          </cell>
        </row>
        <row r="70">
          <cell r="A70" t="str">
            <v>Enter Description</v>
          </cell>
          <cell r="B70">
            <v>0</v>
          </cell>
          <cell r="C70">
            <v>0</v>
          </cell>
        </row>
        <row r="71">
          <cell r="A71" t="str">
            <v>Enter Description</v>
          </cell>
          <cell r="B71">
            <v>0</v>
          </cell>
          <cell r="C71">
            <v>0</v>
          </cell>
        </row>
        <row r="72">
          <cell r="A72" t="str">
            <v>Enter Description</v>
          </cell>
          <cell r="B72">
            <v>0</v>
          </cell>
          <cell r="C72">
            <v>0</v>
          </cell>
        </row>
        <row r="73">
          <cell r="A73" t="str">
            <v>Enter Description</v>
          </cell>
          <cell r="B73">
            <v>0</v>
          </cell>
          <cell r="C73">
            <v>0</v>
          </cell>
        </row>
        <row r="74">
          <cell r="A74" t="str">
            <v>Enter Description</v>
          </cell>
          <cell r="B74">
            <v>0</v>
          </cell>
          <cell r="C74">
            <v>0</v>
          </cell>
        </row>
        <row r="75">
          <cell r="A75" t="str">
            <v>Enter Description</v>
          </cell>
          <cell r="B75">
            <v>0</v>
          </cell>
          <cell r="C75">
            <v>0</v>
          </cell>
        </row>
        <row r="76">
          <cell r="A76" t="str">
            <v>Enter Description</v>
          </cell>
          <cell r="B76">
            <v>0</v>
          </cell>
          <cell r="C76">
            <v>0</v>
          </cell>
        </row>
        <row r="77">
          <cell r="A77" t="str">
            <v>Enter Description</v>
          </cell>
          <cell r="B77">
            <v>0</v>
          </cell>
          <cell r="C77">
            <v>0</v>
          </cell>
        </row>
        <row r="78">
          <cell r="A78" t="str">
            <v>Enter Description</v>
          </cell>
          <cell r="B78">
            <v>0</v>
          </cell>
          <cell r="C78">
            <v>0</v>
          </cell>
        </row>
        <row r="79">
          <cell r="A79" t="str">
            <v>Enter Description</v>
          </cell>
          <cell r="B79">
            <v>0</v>
          </cell>
          <cell r="C79">
            <v>0</v>
          </cell>
        </row>
        <row r="80">
          <cell r="A80" t="str">
            <v>Enter Description</v>
          </cell>
          <cell r="B80">
            <v>0</v>
          </cell>
          <cell r="C80">
            <v>0</v>
          </cell>
        </row>
        <row r="81">
          <cell r="A81" t="str">
            <v>Enter Description</v>
          </cell>
          <cell r="B81">
            <v>0</v>
          </cell>
          <cell r="C81">
            <v>0</v>
          </cell>
        </row>
        <row r="82">
          <cell r="A82" t="str">
            <v>Enter Description</v>
          </cell>
          <cell r="B82">
            <v>0</v>
          </cell>
          <cell r="C82">
            <v>0</v>
          </cell>
        </row>
        <row r="83">
          <cell r="A83" t="str">
            <v>Enter Description</v>
          </cell>
          <cell r="B83">
            <v>0</v>
          </cell>
          <cell r="C83">
            <v>0</v>
          </cell>
        </row>
        <row r="84">
          <cell r="A84" t="str">
            <v>Enter Description</v>
          </cell>
          <cell r="B84">
            <v>0</v>
          </cell>
          <cell r="C84">
            <v>0</v>
          </cell>
        </row>
        <row r="85">
          <cell r="A85" t="str">
            <v>Enter Description</v>
          </cell>
          <cell r="B85">
            <v>0</v>
          </cell>
          <cell r="C85">
            <v>0</v>
          </cell>
        </row>
        <row r="86">
          <cell r="A86" t="str">
            <v>Enter Description</v>
          </cell>
          <cell r="B86">
            <v>0</v>
          </cell>
          <cell r="C86">
            <v>0</v>
          </cell>
        </row>
        <row r="87">
          <cell r="A87" t="str">
            <v>Enter Description</v>
          </cell>
          <cell r="B87">
            <v>0</v>
          </cell>
          <cell r="C87">
            <v>0</v>
          </cell>
        </row>
        <row r="88">
          <cell r="A88" t="str">
            <v>Enter Description</v>
          </cell>
          <cell r="B88">
            <v>0</v>
          </cell>
          <cell r="C88">
            <v>0</v>
          </cell>
        </row>
        <row r="89">
          <cell r="A89" t="str">
            <v>Enter Description</v>
          </cell>
          <cell r="B89">
            <v>0</v>
          </cell>
          <cell r="C89">
            <v>0</v>
          </cell>
        </row>
        <row r="90">
          <cell r="A90" t="str">
            <v>Enter Description</v>
          </cell>
          <cell r="B90">
            <v>0</v>
          </cell>
          <cell r="C90">
            <v>0</v>
          </cell>
        </row>
        <row r="91">
          <cell r="A91" t="str">
            <v>Enter Description</v>
          </cell>
          <cell r="B91">
            <v>0</v>
          </cell>
          <cell r="C91">
            <v>0</v>
          </cell>
        </row>
        <row r="92">
          <cell r="A92" t="str">
            <v>Enter Description</v>
          </cell>
          <cell r="B92">
            <v>0</v>
          </cell>
          <cell r="C92">
            <v>0</v>
          </cell>
        </row>
        <row r="93">
          <cell r="A93" t="str">
            <v>Enter Description</v>
          </cell>
          <cell r="B93">
            <v>0</v>
          </cell>
          <cell r="C93">
            <v>0</v>
          </cell>
        </row>
        <row r="94">
          <cell r="A94" t="str">
            <v>Enter Description</v>
          </cell>
          <cell r="B94">
            <v>0</v>
          </cell>
          <cell r="C94">
            <v>0</v>
          </cell>
        </row>
        <row r="95">
          <cell r="A95" t="str">
            <v>Enter Description</v>
          </cell>
          <cell r="B95">
            <v>0</v>
          </cell>
          <cell r="C95">
            <v>0</v>
          </cell>
        </row>
        <row r="96">
          <cell r="A96" t="str">
            <v>Enter Description</v>
          </cell>
          <cell r="B96">
            <v>0</v>
          </cell>
          <cell r="C96">
            <v>0</v>
          </cell>
        </row>
        <row r="97">
          <cell r="A97" t="str">
            <v>Enter Description</v>
          </cell>
          <cell r="B97">
            <v>0</v>
          </cell>
          <cell r="C97">
            <v>0</v>
          </cell>
        </row>
        <row r="98">
          <cell r="A98" t="str">
            <v>Enter Description</v>
          </cell>
          <cell r="B98">
            <v>0</v>
          </cell>
          <cell r="C98">
            <v>0</v>
          </cell>
        </row>
        <row r="99">
          <cell r="A99" t="str">
            <v>Enter Description</v>
          </cell>
          <cell r="B99">
            <v>0</v>
          </cell>
          <cell r="C99">
            <v>0</v>
          </cell>
        </row>
        <row r="100">
          <cell r="A100" t="str">
            <v>Enter Description</v>
          </cell>
          <cell r="B100">
            <v>0</v>
          </cell>
          <cell r="C100">
            <v>0</v>
          </cell>
        </row>
        <row r="101">
          <cell r="A101" t="str">
            <v>Enter Description</v>
          </cell>
          <cell r="B101">
            <v>0</v>
          </cell>
          <cell r="C101">
            <v>0</v>
          </cell>
        </row>
        <row r="102">
          <cell r="A102" t="str">
            <v>Enter Description</v>
          </cell>
          <cell r="B102">
            <v>0</v>
          </cell>
          <cell r="C102">
            <v>0</v>
          </cell>
        </row>
        <row r="103">
          <cell r="A103" t="str">
            <v>Enter Description</v>
          </cell>
          <cell r="B103">
            <v>0</v>
          </cell>
          <cell r="C103">
            <v>0</v>
          </cell>
        </row>
        <row r="104">
          <cell r="A104" t="str">
            <v>Enter Description</v>
          </cell>
          <cell r="B104">
            <v>0</v>
          </cell>
          <cell r="C104">
            <v>0</v>
          </cell>
        </row>
        <row r="105">
          <cell r="A105" t="str">
            <v>Enter Description</v>
          </cell>
          <cell r="B105">
            <v>0</v>
          </cell>
          <cell r="C105">
            <v>0</v>
          </cell>
        </row>
        <row r="106">
          <cell r="A106" t="str">
            <v>Enter Description</v>
          </cell>
          <cell r="B106">
            <v>0</v>
          </cell>
          <cell r="C106">
            <v>0</v>
          </cell>
        </row>
        <row r="107">
          <cell r="A107" t="str">
            <v>Enter Description</v>
          </cell>
          <cell r="B107">
            <v>0</v>
          </cell>
          <cell r="C107">
            <v>0</v>
          </cell>
        </row>
        <row r="108">
          <cell r="A108" t="str">
            <v>Enter Description</v>
          </cell>
          <cell r="B108">
            <v>0</v>
          </cell>
          <cell r="C108">
            <v>0</v>
          </cell>
        </row>
        <row r="109">
          <cell r="A109" t="str">
            <v>Enter Description</v>
          </cell>
          <cell r="B109">
            <v>0</v>
          </cell>
          <cell r="C109">
            <v>0</v>
          </cell>
        </row>
        <row r="110">
          <cell r="A110" t="str">
            <v>Enter Description</v>
          </cell>
          <cell r="B110">
            <v>0</v>
          </cell>
          <cell r="C110">
            <v>0</v>
          </cell>
        </row>
        <row r="111">
          <cell r="A111" t="str">
            <v>Enter Description</v>
          </cell>
          <cell r="B111">
            <v>0</v>
          </cell>
          <cell r="C111">
            <v>0</v>
          </cell>
        </row>
        <row r="112">
          <cell r="A112" t="str">
            <v>Enter Description</v>
          </cell>
          <cell r="B112">
            <v>0</v>
          </cell>
          <cell r="C112">
            <v>0</v>
          </cell>
        </row>
        <row r="113">
          <cell r="A113" t="str">
            <v>Enter Description</v>
          </cell>
          <cell r="B113">
            <v>0</v>
          </cell>
          <cell r="C113">
            <v>0</v>
          </cell>
        </row>
        <row r="114">
          <cell r="A114" t="str">
            <v>Enter Description</v>
          </cell>
          <cell r="B114">
            <v>0</v>
          </cell>
          <cell r="C114">
            <v>0</v>
          </cell>
        </row>
        <row r="115">
          <cell r="A115" t="str">
            <v>Enter Description</v>
          </cell>
          <cell r="B115">
            <v>0</v>
          </cell>
          <cell r="C115">
            <v>0</v>
          </cell>
        </row>
        <row r="116">
          <cell r="A116" t="str">
            <v>Enter Description</v>
          </cell>
          <cell r="B116">
            <v>0</v>
          </cell>
          <cell r="C116">
            <v>0</v>
          </cell>
        </row>
        <row r="117">
          <cell r="A117" t="str">
            <v>Enter Description</v>
          </cell>
          <cell r="B117">
            <v>0</v>
          </cell>
          <cell r="C117">
            <v>0</v>
          </cell>
        </row>
        <row r="118">
          <cell r="A118" t="str">
            <v>Enter Description</v>
          </cell>
          <cell r="B118">
            <v>0</v>
          </cell>
          <cell r="C118">
            <v>0</v>
          </cell>
        </row>
        <row r="119">
          <cell r="A119" t="str">
            <v>Enter Description</v>
          </cell>
          <cell r="B119">
            <v>0</v>
          </cell>
          <cell r="C119">
            <v>0</v>
          </cell>
        </row>
        <row r="120">
          <cell r="A120" t="str">
            <v>Enter Description</v>
          </cell>
          <cell r="B120">
            <v>0</v>
          </cell>
          <cell r="C120">
            <v>0</v>
          </cell>
        </row>
        <row r="121">
          <cell r="A121" t="str">
            <v>Enter Description</v>
          </cell>
          <cell r="B121">
            <v>0</v>
          </cell>
          <cell r="C121">
            <v>0</v>
          </cell>
        </row>
        <row r="122">
          <cell r="A122" t="str">
            <v>Enter Description</v>
          </cell>
          <cell r="B122">
            <v>0</v>
          </cell>
          <cell r="C122">
            <v>0</v>
          </cell>
        </row>
        <row r="123">
          <cell r="A123" t="str">
            <v>Enter Description</v>
          </cell>
          <cell r="B123">
            <v>0</v>
          </cell>
          <cell r="C123">
            <v>0</v>
          </cell>
        </row>
        <row r="124">
          <cell r="A124" t="str">
            <v>Enter Description</v>
          </cell>
          <cell r="B124">
            <v>0</v>
          </cell>
          <cell r="C124">
            <v>0</v>
          </cell>
        </row>
        <row r="125">
          <cell r="A125" t="str">
            <v>Enter Description</v>
          </cell>
          <cell r="B125">
            <v>0</v>
          </cell>
          <cell r="C125">
            <v>0</v>
          </cell>
        </row>
        <row r="126">
          <cell r="A126" t="str">
            <v>Enter Description</v>
          </cell>
          <cell r="B126">
            <v>0</v>
          </cell>
          <cell r="C126">
            <v>0</v>
          </cell>
        </row>
        <row r="127">
          <cell r="A127" t="str">
            <v>Enter Description</v>
          </cell>
          <cell r="B127">
            <v>0</v>
          </cell>
          <cell r="C127">
            <v>0</v>
          </cell>
        </row>
        <row r="128">
          <cell r="A128" t="str">
            <v>Enter Description</v>
          </cell>
          <cell r="B128">
            <v>0</v>
          </cell>
          <cell r="C128">
            <v>0</v>
          </cell>
        </row>
        <row r="129">
          <cell r="A129" t="str">
            <v>Enter Description</v>
          </cell>
          <cell r="B129">
            <v>0</v>
          </cell>
          <cell r="C129">
            <v>0</v>
          </cell>
        </row>
        <row r="130">
          <cell r="A130" t="str">
            <v>Enter Description</v>
          </cell>
          <cell r="B130">
            <v>0</v>
          </cell>
          <cell r="C130">
            <v>0</v>
          </cell>
        </row>
        <row r="131">
          <cell r="A131" t="str">
            <v>Enter Description</v>
          </cell>
          <cell r="B131">
            <v>0</v>
          </cell>
          <cell r="C131">
            <v>0</v>
          </cell>
        </row>
        <row r="132">
          <cell r="A132" t="str">
            <v>Enter Description</v>
          </cell>
          <cell r="B132">
            <v>0</v>
          </cell>
          <cell r="C132">
            <v>0</v>
          </cell>
        </row>
        <row r="133">
          <cell r="A133" t="str">
            <v>Enter Description</v>
          </cell>
          <cell r="B133">
            <v>0</v>
          </cell>
          <cell r="C133">
            <v>0</v>
          </cell>
        </row>
        <row r="134">
          <cell r="A134" t="str">
            <v>Enter Description</v>
          </cell>
          <cell r="B134">
            <v>0</v>
          </cell>
          <cell r="C134">
            <v>0</v>
          </cell>
        </row>
        <row r="135">
          <cell r="A135" t="str">
            <v>Enter Description</v>
          </cell>
          <cell r="B135">
            <v>0</v>
          </cell>
          <cell r="C135">
            <v>0</v>
          </cell>
        </row>
        <row r="136">
          <cell r="A136" t="str">
            <v>Enter Description</v>
          </cell>
          <cell r="B136">
            <v>0</v>
          </cell>
          <cell r="C136">
            <v>0</v>
          </cell>
        </row>
        <row r="137">
          <cell r="A137" t="str">
            <v>Enter Description</v>
          </cell>
          <cell r="B137">
            <v>0</v>
          </cell>
          <cell r="C137">
            <v>0</v>
          </cell>
        </row>
        <row r="138">
          <cell r="A138" t="str">
            <v>Enter Description</v>
          </cell>
          <cell r="B138">
            <v>0</v>
          </cell>
          <cell r="C138">
            <v>0</v>
          </cell>
        </row>
        <row r="139">
          <cell r="A139" t="str">
            <v>Enter Description</v>
          </cell>
          <cell r="B139">
            <v>0</v>
          </cell>
          <cell r="C139">
            <v>0</v>
          </cell>
        </row>
        <row r="140">
          <cell r="A140" t="str">
            <v>Enter Description</v>
          </cell>
          <cell r="B140">
            <v>0</v>
          </cell>
          <cell r="C140">
            <v>0</v>
          </cell>
        </row>
        <row r="141">
          <cell r="A141" t="str">
            <v>Enter Description</v>
          </cell>
          <cell r="B141">
            <v>0</v>
          </cell>
          <cell r="C141">
            <v>0</v>
          </cell>
        </row>
        <row r="142">
          <cell r="A142" t="str">
            <v>Enter Description</v>
          </cell>
          <cell r="B142">
            <v>0</v>
          </cell>
          <cell r="C142">
            <v>0</v>
          </cell>
        </row>
        <row r="143">
          <cell r="A143" t="str">
            <v>Enter Description</v>
          </cell>
          <cell r="B143">
            <v>0</v>
          </cell>
          <cell r="C143">
            <v>0</v>
          </cell>
        </row>
        <row r="144">
          <cell r="A144" t="str">
            <v>Enter Description</v>
          </cell>
          <cell r="B144">
            <v>0</v>
          </cell>
          <cell r="C144">
            <v>0</v>
          </cell>
        </row>
        <row r="145">
          <cell r="A145" t="str">
            <v>Enter Description</v>
          </cell>
          <cell r="B145">
            <v>0</v>
          </cell>
          <cell r="C145">
            <v>0</v>
          </cell>
        </row>
        <row r="146">
          <cell r="A146" t="str">
            <v>Enter Description</v>
          </cell>
          <cell r="B146">
            <v>0</v>
          </cell>
          <cell r="C146">
            <v>0</v>
          </cell>
        </row>
        <row r="147">
          <cell r="A147" t="str">
            <v>Enter Description</v>
          </cell>
          <cell r="B147">
            <v>0</v>
          </cell>
          <cell r="C147">
            <v>0</v>
          </cell>
        </row>
        <row r="148">
          <cell r="A148" t="str">
            <v>Enter Description</v>
          </cell>
          <cell r="B148">
            <v>0</v>
          </cell>
          <cell r="C148">
            <v>0</v>
          </cell>
        </row>
        <row r="149">
          <cell r="A149" t="str">
            <v>Enter Description</v>
          </cell>
          <cell r="B149">
            <v>0</v>
          </cell>
          <cell r="C149">
            <v>0</v>
          </cell>
        </row>
        <row r="150">
          <cell r="A150" t="str">
            <v>Enter Description</v>
          </cell>
          <cell r="B150">
            <v>0</v>
          </cell>
          <cell r="C150">
            <v>0</v>
          </cell>
        </row>
        <row r="151">
          <cell r="A151" t="str">
            <v>Enter Description</v>
          </cell>
          <cell r="B151">
            <v>0</v>
          </cell>
          <cell r="C151">
            <v>0</v>
          </cell>
        </row>
        <row r="152">
          <cell r="A152" t="str">
            <v>Enter Description</v>
          </cell>
          <cell r="B152">
            <v>0</v>
          </cell>
          <cell r="C152">
            <v>0</v>
          </cell>
        </row>
        <row r="153">
          <cell r="A153" t="str">
            <v>Enter Description</v>
          </cell>
          <cell r="B153">
            <v>0</v>
          </cell>
          <cell r="C153">
            <v>0</v>
          </cell>
        </row>
        <row r="154">
          <cell r="A154" t="str">
            <v>Enter Description</v>
          </cell>
          <cell r="B154">
            <v>0</v>
          </cell>
          <cell r="C154">
            <v>0</v>
          </cell>
        </row>
        <row r="155">
          <cell r="A155" t="str">
            <v>Enter Description</v>
          </cell>
          <cell r="B155">
            <v>0</v>
          </cell>
          <cell r="C155">
            <v>0</v>
          </cell>
        </row>
        <row r="156">
          <cell r="A156" t="str">
            <v>Enter Description</v>
          </cell>
          <cell r="B156">
            <v>0</v>
          </cell>
          <cell r="C156">
            <v>0</v>
          </cell>
        </row>
        <row r="157">
          <cell r="A157" t="str">
            <v>Enter Description</v>
          </cell>
          <cell r="B157">
            <v>0</v>
          </cell>
          <cell r="C157">
            <v>0</v>
          </cell>
        </row>
        <row r="158">
          <cell r="A158" t="str">
            <v>Enter Description</v>
          </cell>
          <cell r="B158">
            <v>0</v>
          </cell>
          <cell r="C158">
            <v>0</v>
          </cell>
        </row>
        <row r="159">
          <cell r="A159" t="str">
            <v>Enter Description</v>
          </cell>
          <cell r="B159">
            <v>0</v>
          </cell>
          <cell r="C159">
            <v>0</v>
          </cell>
        </row>
        <row r="160">
          <cell r="A160" t="str">
            <v>Enter Description</v>
          </cell>
          <cell r="B160">
            <v>0</v>
          </cell>
          <cell r="C160">
            <v>0</v>
          </cell>
        </row>
        <row r="161">
          <cell r="A161" t="str">
            <v>Enter Description</v>
          </cell>
          <cell r="B161">
            <v>0</v>
          </cell>
          <cell r="C161">
            <v>0</v>
          </cell>
        </row>
        <row r="162">
          <cell r="A162" t="str">
            <v>Enter Description</v>
          </cell>
          <cell r="B162">
            <v>0</v>
          </cell>
          <cell r="C162">
            <v>0</v>
          </cell>
        </row>
        <row r="163">
          <cell r="A163" t="str">
            <v>Enter Description</v>
          </cell>
          <cell r="B163">
            <v>0</v>
          </cell>
          <cell r="C163">
            <v>0</v>
          </cell>
        </row>
        <row r="164">
          <cell r="A164" t="str">
            <v>Enter Description</v>
          </cell>
          <cell r="B164">
            <v>0</v>
          </cell>
          <cell r="C164">
            <v>0</v>
          </cell>
        </row>
        <row r="165">
          <cell r="A165" t="str">
            <v>Enter Description</v>
          </cell>
          <cell r="B165">
            <v>0</v>
          </cell>
          <cell r="C165">
            <v>0</v>
          </cell>
        </row>
        <row r="166">
          <cell r="A166" t="str">
            <v>Enter Description</v>
          </cell>
          <cell r="B166">
            <v>0</v>
          </cell>
          <cell r="C166">
            <v>0</v>
          </cell>
        </row>
        <row r="167">
          <cell r="A167" t="str">
            <v>Enter Description</v>
          </cell>
          <cell r="B167">
            <v>0</v>
          </cell>
          <cell r="C167">
            <v>0</v>
          </cell>
        </row>
        <row r="168">
          <cell r="A168" t="str">
            <v>Enter Description</v>
          </cell>
          <cell r="B168">
            <v>0</v>
          </cell>
          <cell r="C168">
            <v>0</v>
          </cell>
        </row>
        <row r="169">
          <cell r="A169" t="str">
            <v>Enter Description</v>
          </cell>
          <cell r="B169">
            <v>0</v>
          </cell>
          <cell r="C169">
            <v>0</v>
          </cell>
        </row>
        <row r="170">
          <cell r="A170" t="str">
            <v>Enter Description</v>
          </cell>
          <cell r="B170">
            <v>0</v>
          </cell>
          <cell r="C170">
            <v>0</v>
          </cell>
        </row>
        <row r="171">
          <cell r="A171" t="str">
            <v>Enter Description</v>
          </cell>
          <cell r="B171">
            <v>0</v>
          </cell>
          <cell r="C171">
            <v>0</v>
          </cell>
        </row>
        <row r="172">
          <cell r="A172" t="str">
            <v>Enter Description</v>
          </cell>
          <cell r="B172">
            <v>0</v>
          </cell>
          <cell r="C172">
            <v>0</v>
          </cell>
        </row>
        <row r="173">
          <cell r="A173" t="str">
            <v>Enter Description</v>
          </cell>
          <cell r="B173">
            <v>0</v>
          </cell>
          <cell r="C173">
            <v>0</v>
          </cell>
        </row>
        <row r="174">
          <cell r="A174" t="str">
            <v>Enter Description</v>
          </cell>
          <cell r="B174">
            <v>0</v>
          </cell>
          <cell r="C174">
            <v>0</v>
          </cell>
        </row>
        <row r="175">
          <cell r="A175" t="str">
            <v>Enter Description</v>
          </cell>
          <cell r="B175">
            <v>0</v>
          </cell>
          <cell r="C175">
            <v>0</v>
          </cell>
        </row>
        <row r="176">
          <cell r="A176" t="str">
            <v>Enter Description</v>
          </cell>
          <cell r="B176">
            <v>0</v>
          </cell>
          <cell r="C176">
            <v>0</v>
          </cell>
        </row>
        <row r="177">
          <cell r="A177" t="str">
            <v>Enter Description</v>
          </cell>
          <cell r="B177">
            <v>0</v>
          </cell>
          <cell r="C177">
            <v>0</v>
          </cell>
        </row>
        <row r="178">
          <cell r="A178" t="str">
            <v>Enter Description</v>
          </cell>
          <cell r="B178">
            <v>0</v>
          </cell>
          <cell r="C178">
            <v>0</v>
          </cell>
        </row>
        <row r="179">
          <cell r="A179" t="str">
            <v>Enter Description</v>
          </cell>
          <cell r="B179">
            <v>0</v>
          </cell>
          <cell r="C179">
            <v>0</v>
          </cell>
        </row>
        <row r="180">
          <cell r="A180" t="str">
            <v>Enter Description</v>
          </cell>
          <cell r="B180">
            <v>0</v>
          </cell>
          <cell r="C180">
            <v>0</v>
          </cell>
        </row>
        <row r="181">
          <cell r="A181" t="str">
            <v>Enter Description</v>
          </cell>
          <cell r="B181">
            <v>0</v>
          </cell>
          <cell r="C181">
            <v>0</v>
          </cell>
        </row>
        <row r="182">
          <cell r="A182" t="str">
            <v>Enter Description</v>
          </cell>
          <cell r="B182">
            <v>0</v>
          </cell>
          <cell r="C182">
            <v>0</v>
          </cell>
        </row>
        <row r="183">
          <cell r="A183" t="str">
            <v>Enter Description</v>
          </cell>
          <cell r="B183">
            <v>0</v>
          </cell>
          <cell r="C183">
            <v>0</v>
          </cell>
        </row>
        <row r="184">
          <cell r="A184" t="str">
            <v>Enter Description</v>
          </cell>
          <cell r="B184">
            <v>0</v>
          </cell>
          <cell r="C184">
            <v>0</v>
          </cell>
        </row>
        <row r="185">
          <cell r="A185" t="str">
            <v>Enter Description</v>
          </cell>
          <cell r="B185">
            <v>0</v>
          </cell>
          <cell r="C185">
            <v>0</v>
          </cell>
        </row>
        <row r="186">
          <cell r="A186" t="str">
            <v>Enter Description</v>
          </cell>
          <cell r="B186">
            <v>0</v>
          </cell>
          <cell r="C186">
            <v>0</v>
          </cell>
        </row>
        <row r="187">
          <cell r="A187" t="str">
            <v>Enter Description</v>
          </cell>
          <cell r="B187">
            <v>0</v>
          </cell>
          <cell r="C187">
            <v>0</v>
          </cell>
        </row>
        <row r="188">
          <cell r="A188" t="str">
            <v>Enter Description</v>
          </cell>
          <cell r="B188">
            <v>0</v>
          </cell>
          <cell r="C188">
            <v>0</v>
          </cell>
        </row>
        <row r="189">
          <cell r="A189" t="str">
            <v>Enter Description</v>
          </cell>
          <cell r="B189">
            <v>0</v>
          </cell>
          <cell r="C189">
            <v>0</v>
          </cell>
        </row>
        <row r="190">
          <cell r="A190" t="str">
            <v>Enter Description</v>
          </cell>
          <cell r="B190">
            <v>0</v>
          </cell>
          <cell r="C190">
            <v>0</v>
          </cell>
        </row>
        <row r="191">
          <cell r="A191" t="str">
            <v>Enter Description</v>
          </cell>
          <cell r="B191">
            <v>0</v>
          </cell>
          <cell r="C191">
            <v>0</v>
          </cell>
        </row>
        <row r="192">
          <cell r="A192" t="str">
            <v>Enter Description</v>
          </cell>
          <cell r="B192">
            <v>0</v>
          </cell>
          <cell r="C192">
            <v>0</v>
          </cell>
        </row>
        <row r="193">
          <cell r="A193" t="str">
            <v>Enter Description</v>
          </cell>
          <cell r="B193">
            <v>0</v>
          </cell>
          <cell r="C193">
            <v>0</v>
          </cell>
        </row>
        <row r="194">
          <cell r="A194" t="str">
            <v>Enter Description</v>
          </cell>
          <cell r="B194">
            <v>0</v>
          </cell>
          <cell r="C194">
            <v>0</v>
          </cell>
        </row>
        <row r="195">
          <cell r="A195" t="str">
            <v>Enter Description</v>
          </cell>
          <cell r="B195">
            <v>0</v>
          </cell>
          <cell r="C195">
            <v>0</v>
          </cell>
        </row>
        <row r="196">
          <cell r="A196" t="str">
            <v>Enter Description</v>
          </cell>
          <cell r="B196">
            <v>0</v>
          </cell>
          <cell r="C196">
            <v>0</v>
          </cell>
        </row>
        <row r="197">
          <cell r="A197" t="str">
            <v>Enter Description</v>
          </cell>
          <cell r="B197">
            <v>0</v>
          </cell>
          <cell r="C197">
            <v>0</v>
          </cell>
        </row>
        <row r="198">
          <cell r="A198" t="str">
            <v>Enter Description</v>
          </cell>
          <cell r="B198">
            <v>0</v>
          </cell>
          <cell r="C198">
            <v>0</v>
          </cell>
        </row>
        <row r="199">
          <cell r="A199" t="str">
            <v>Enter Description</v>
          </cell>
          <cell r="B199">
            <v>0</v>
          </cell>
          <cell r="C199">
            <v>0</v>
          </cell>
        </row>
        <row r="200">
          <cell r="A200" t="str">
            <v>Enter Description</v>
          </cell>
          <cell r="B200">
            <v>0</v>
          </cell>
          <cell r="C200">
            <v>0</v>
          </cell>
        </row>
        <row r="201">
          <cell r="A201" t="str">
            <v>Enter Description</v>
          </cell>
          <cell r="B201">
            <v>0</v>
          </cell>
          <cell r="C201">
            <v>0</v>
          </cell>
        </row>
        <row r="202">
          <cell r="A202" t="str">
            <v>Enter Description</v>
          </cell>
          <cell r="B202">
            <v>0</v>
          </cell>
          <cell r="C202">
            <v>0</v>
          </cell>
        </row>
        <row r="203">
          <cell r="A203" t="str">
            <v>Enter Description</v>
          </cell>
          <cell r="B203">
            <v>0</v>
          </cell>
          <cell r="C203">
            <v>0</v>
          </cell>
        </row>
        <row r="204">
          <cell r="A204" t="str">
            <v>Enter Description</v>
          </cell>
          <cell r="B204">
            <v>0</v>
          </cell>
          <cell r="C204">
            <v>0</v>
          </cell>
        </row>
        <row r="205">
          <cell r="A205" t="str">
            <v>Enter Description</v>
          </cell>
          <cell r="B205">
            <v>0</v>
          </cell>
          <cell r="C205">
            <v>0</v>
          </cell>
        </row>
        <row r="206">
          <cell r="A206" t="str">
            <v>Enter Description</v>
          </cell>
          <cell r="B206">
            <v>0</v>
          </cell>
          <cell r="C206">
            <v>0</v>
          </cell>
        </row>
        <row r="207">
          <cell r="A207" t="str">
            <v>Enter Description</v>
          </cell>
          <cell r="B207">
            <v>0</v>
          </cell>
          <cell r="C207">
            <v>0</v>
          </cell>
        </row>
        <row r="208">
          <cell r="A208" t="str">
            <v>Enter Description</v>
          </cell>
          <cell r="B208">
            <v>0</v>
          </cell>
          <cell r="C208">
            <v>0</v>
          </cell>
        </row>
        <row r="209">
          <cell r="A209" t="str">
            <v>Enter Description</v>
          </cell>
          <cell r="B209">
            <v>0</v>
          </cell>
          <cell r="C209">
            <v>0</v>
          </cell>
        </row>
        <row r="210">
          <cell r="A210" t="str">
            <v>Enter Description</v>
          </cell>
          <cell r="B210">
            <v>0</v>
          </cell>
          <cell r="C210">
            <v>0</v>
          </cell>
        </row>
        <row r="211">
          <cell r="A211" t="str">
            <v>Enter Description</v>
          </cell>
          <cell r="B211">
            <v>0</v>
          </cell>
          <cell r="C211">
            <v>0</v>
          </cell>
        </row>
        <row r="212">
          <cell r="A212" t="str">
            <v>Enter Description</v>
          </cell>
          <cell r="B212">
            <v>0</v>
          </cell>
          <cell r="C212">
            <v>0</v>
          </cell>
        </row>
        <row r="213">
          <cell r="A213" t="str">
            <v>Enter Description</v>
          </cell>
          <cell r="B213">
            <v>0</v>
          </cell>
          <cell r="C213">
            <v>0</v>
          </cell>
        </row>
        <row r="214">
          <cell r="A214" t="str">
            <v>Enter Description</v>
          </cell>
          <cell r="B214">
            <v>0</v>
          </cell>
          <cell r="C214">
            <v>0</v>
          </cell>
        </row>
        <row r="215">
          <cell r="A215" t="str">
            <v>Enter Description</v>
          </cell>
          <cell r="B215">
            <v>0</v>
          </cell>
          <cell r="C215">
            <v>0</v>
          </cell>
        </row>
        <row r="216">
          <cell r="A216" t="str">
            <v>Enter Description</v>
          </cell>
          <cell r="B216">
            <v>0</v>
          </cell>
          <cell r="C216">
            <v>0</v>
          </cell>
        </row>
        <row r="217">
          <cell r="A217" t="str">
            <v>Enter Description</v>
          </cell>
          <cell r="B217">
            <v>0</v>
          </cell>
          <cell r="C217">
            <v>0</v>
          </cell>
        </row>
        <row r="218">
          <cell r="A218" t="str">
            <v>Enter Description</v>
          </cell>
          <cell r="B218">
            <v>0</v>
          </cell>
          <cell r="C218">
            <v>0</v>
          </cell>
        </row>
        <row r="219">
          <cell r="A219" t="str">
            <v>Enter Description</v>
          </cell>
          <cell r="B219">
            <v>0</v>
          </cell>
          <cell r="C219">
            <v>0</v>
          </cell>
        </row>
        <row r="220">
          <cell r="A220" t="str">
            <v>Enter Description</v>
          </cell>
          <cell r="B220">
            <v>0</v>
          </cell>
          <cell r="C220">
            <v>0</v>
          </cell>
        </row>
        <row r="221">
          <cell r="A221" t="str">
            <v>Enter Description</v>
          </cell>
          <cell r="B221">
            <v>0</v>
          </cell>
          <cell r="C221">
            <v>0</v>
          </cell>
        </row>
        <row r="222">
          <cell r="A222" t="str">
            <v>Enter Description</v>
          </cell>
          <cell r="B222">
            <v>0</v>
          </cell>
          <cell r="C222">
            <v>0</v>
          </cell>
        </row>
        <row r="223">
          <cell r="A223" t="str">
            <v>Enter Description</v>
          </cell>
          <cell r="B223">
            <v>0</v>
          </cell>
          <cell r="C223">
            <v>0</v>
          </cell>
        </row>
        <row r="224">
          <cell r="A224" t="str">
            <v>Enter Description</v>
          </cell>
          <cell r="B224">
            <v>0</v>
          </cell>
          <cell r="C224">
            <v>0</v>
          </cell>
        </row>
        <row r="225">
          <cell r="A225" t="str">
            <v>Enter Description</v>
          </cell>
          <cell r="B225">
            <v>0</v>
          </cell>
          <cell r="C225">
            <v>0</v>
          </cell>
        </row>
        <row r="226">
          <cell r="A226" t="str">
            <v>Enter Description</v>
          </cell>
          <cell r="B226">
            <v>0</v>
          </cell>
          <cell r="C226">
            <v>0</v>
          </cell>
        </row>
        <row r="227">
          <cell r="A227" t="str">
            <v>Enter Description</v>
          </cell>
          <cell r="B227">
            <v>0</v>
          </cell>
          <cell r="C227">
            <v>0</v>
          </cell>
        </row>
        <row r="228">
          <cell r="A228" t="str">
            <v>Enter Description</v>
          </cell>
          <cell r="B228">
            <v>0</v>
          </cell>
          <cell r="C228">
            <v>0</v>
          </cell>
        </row>
        <row r="229">
          <cell r="A229" t="str">
            <v>Enter Description</v>
          </cell>
          <cell r="B229">
            <v>0</v>
          </cell>
          <cell r="C229">
            <v>0</v>
          </cell>
        </row>
        <row r="230">
          <cell r="A230" t="str">
            <v>Enter Description</v>
          </cell>
          <cell r="B230">
            <v>0</v>
          </cell>
          <cell r="C230">
            <v>0</v>
          </cell>
        </row>
        <row r="231">
          <cell r="A231" t="str">
            <v>Enter Description</v>
          </cell>
          <cell r="B231">
            <v>0</v>
          </cell>
          <cell r="C231">
            <v>0</v>
          </cell>
        </row>
        <row r="232">
          <cell r="A232" t="str">
            <v>Enter Description</v>
          </cell>
          <cell r="B232">
            <v>0</v>
          </cell>
          <cell r="C232">
            <v>0</v>
          </cell>
        </row>
        <row r="233">
          <cell r="A233" t="str">
            <v>Enter Description</v>
          </cell>
          <cell r="B233">
            <v>0</v>
          </cell>
          <cell r="C233">
            <v>0</v>
          </cell>
        </row>
        <row r="234">
          <cell r="A234" t="str">
            <v>Enter Description</v>
          </cell>
          <cell r="B234">
            <v>0</v>
          </cell>
          <cell r="C234">
            <v>0</v>
          </cell>
        </row>
        <row r="235">
          <cell r="A235" t="str">
            <v>Enter Description</v>
          </cell>
          <cell r="B235">
            <v>0</v>
          </cell>
          <cell r="C235">
            <v>0</v>
          </cell>
        </row>
        <row r="236">
          <cell r="A236" t="str">
            <v>Enter Description</v>
          </cell>
          <cell r="B236">
            <v>0</v>
          </cell>
          <cell r="C236">
            <v>0</v>
          </cell>
        </row>
        <row r="237">
          <cell r="A237" t="str">
            <v>Enter Description</v>
          </cell>
          <cell r="B237">
            <v>0</v>
          </cell>
          <cell r="C237">
            <v>0</v>
          </cell>
        </row>
        <row r="238">
          <cell r="A238" t="str">
            <v>Enter Description</v>
          </cell>
          <cell r="B238">
            <v>0</v>
          </cell>
          <cell r="C238">
            <v>0</v>
          </cell>
        </row>
        <row r="239">
          <cell r="A239" t="str">
            <v>Enter Description</v>
          </cell>
          <cell r="B239">
            <v>0</v>
          </cell>
          <cell r="C239">
            <v>0</v>
          </cell>
        </row>
        <row r="240">
          <cell r="A240" t="str">
            <v>Enter Description</v>
          </cell>
          <cell r="B240">
            <v>0</v>
          </cell>
          <cell r="C240">
            <v>0</v>
          </cell>
        </row>
        <row r="241">
          <cell r="A241" t="str">
            <v>Enter Description</v>
          </cell>
          <cell r="B241">
            <v>0</v>
          </cell>
          <cell r="C241">
            <v>0</v>
          </cell>
        </row>
        <row r="242">
          <cell r="A242" t="str">
            <v>Enter Description</v>
          </cell>
          <cell r="B242">
            <v>0</v>
          </cell>
          <cell r="C242">
            <v>0</v>
          </cell>
        </row>
        <row r="243">
          <cell r="A243" t="str">
            <v>Enter Description</v>
          </cell>
          <cell r="B243">
            <v>0</v>
          </cell>
          <cell r="C243">
            <v>0</v>
          </cell>
        </row>
        <row r="244">
          <cell r="A244" t="str">
            <v>Enter Description</v>
          </cell>
          <cell r="B244">
            <v>0</v>
          </cell>
          <cell r="C244">
            <v>0</v>
          </cell>
        </row>
        <row r="245">
          <cell r="A245" t="str">
            <v>Enter Description</v>
          </cell>
          <cell r="B245">
            <v>0</v>
          </cell>
          <cell r="C245">
            <v>0</v>
          </cell>
        </row>
        <row r="246">
          <cell r="A246" t="str">
            <v>Enter Description</v>
          </cell>
          <cell r="B246">
            <v>0</v>
          </cell>
          <cell r="C246">
            <v>0</v>
          </cell>
        </row>
        <row r="247">
          <cell r="A247" t="str">
            <v>Enter Description</v>
          </cell>
          <cell r="B247">
            <v>0</v>
          </cell>
          <cell r="C247">
            <v>0</v>
          </cell>
        </row>
        <row r="248">
          <cell r="A248" t="str">
            <v>Enter Description</v>
          </cell>
          <cell r="B248">
            <v>0</v>
          </cell>
          <cell r="C248">
            <v>0</v>
          </cell>
        </row>
        <row r="249">
          <cell r="A249" t="str">
            <v>Enter Description</v>
          </cell>
          <cell r="B249">
            <v>0</v>
          </cell>
          <cell r="C249">
            <v>0</v>
          </cell>
        </row>
        <row r="250">
          <cell r="A250" t="str">
            <v>Enter Description</v>
          </cell>
          <cell r="B250">
            <v>0</v>
          </cell>
          <cell r="C250">
            <v>0</v>
          </cell>
        </row>
        <row r="251">
          <cell r="A251" t="str">
            <v>Enter Description</v>
          </cell>
          <cell r="B251">
            <v>0</v>
          </cell>
          <cell r="C251">
            <v>0</v>
          </cell>
        </row>
        <row r="252">
          <cell r="A252" t="str">
            <v>Enter Description</v>
          </cell>
          <cell r="B252">
            <v>0</v>
          </cell>
          <cell r="C252">
            <v>0</v>
          </cell>
        </row>
        <row r="253">
          <cell r="A253" t="str">
            <v>Enter Description</v>
          </cell>
          <cell r="B253">
            <v>0</v>
          </cell>
          <cell r="C253">
            <v>0</v>
          </cell>
        </row>
        <row r="254">
          <cell r="A254" t="str">
            <v>Enter Description</v>
          </cell>
          <cell r="B254">
            <v>0</v>
          </cell>
          <cell r="C254">
            <v>0</v>
          </cell>
        </row>
        <row r="255">
          <cell r="A255" t="str">
            <v>Enter Description</v>
          </cell>
          <cell r="B255">
            <v>0</v>
          </cell>
          <cell r="C255">
            <v>0</v>
          </cell>
        </row>
        <row r="256">
          <cell r="A256" t="str">
            <v>Enter Description</v>
          </cell>
          <cell r="B256">
            <v>0</v>
          </cell>
          <cell r="C256">
            <v>0</v>
          </cell>
        </row>
        <row r="257">
          <cell r="A257" t="str">
            <v>Enter Description</v>
          </cell>
          <cell r="B257">
            <v>0</v>
          </cell>
          <cell r="C257">
            <v>0</v>
          </cell>
        </row>
        <row r="258">
          <cell r="A258" t="str">
            <v>Enter Description</v>
          </cell>
          <cell r="B258">
            <v>0</v>
          </cell>
          <cell r="C258">
            <v>0</v>
          </cell>
        </row>
        <row r="259">
          <cell r="A259" t="str">
            <v>Enter Description</v>
          </cell>
          <cell r="B259">
            <v>0</v>
          </cell>
          <cell r="C259">
            <v>0</v>
          </cell>
        </row>
        <row r="260">
          <cell r="A260" t="str">
            <v>Enter Description</v>
          </cell>
          <cell r="B260">
            <v>0</v>
          </cell>
          <cell r="C260">
            <v>0</v>
          </cell>
        </row>
        <row r="261">
          <cell r="A261" t="str">
            <v>Enter Description</v>
          </cell>
          <cell r="B261">
            <v>0</v>
          </cell>
          <cell r="C261">
            <v>0</v>
          </cell>
        </row>
        <row r="262">
          <cell r="A262" t="str">
            <v>Enter Description</v>
          </cell>
          <cell r="B262">
            <v>0</v>
          </cell>
          <cell r="C262">
            <v>0</v>
          </cell>
        </row>
        <row r="263">
          <cell r="A263" t="str">
            <v>Enter Description</v>
          </cell>
          <cell r="B263">
            <v>0</v>
          </cell>
          <cell r="C263">
            <v>0</v>
          </cell>
        </row>
        <row r="264">
          <cell r="A264" t="str">
            <v>Enter Description</v>
          </cell>
          <cell r="B264">
            <v>0</v>
          </cell>
          <cell r="C264">
            <v>0</v>
          </cell>
        </row>
        <row r="265">
          <cell r="A265" t="str">
            <v>Enter Description</v>
          </cell>
          <cell r="B265">
            <v>0</v>
          </cell>
          <cell r="C265">
            <v>0</v>
          </cell>
        </row>
        <row r="266">
          <cell r="A266" t="str">
            <v>Enter Description</v>
          </cell>
          <cell r="B266">
            <v>0</v>
          </cell>
          <cell r="C266">
            <v>0</v>
          </cell>
        </row>
        <row r="267">
          <cell r="A267" t="str">
            <v>Enter Description</v>
          </cell>
          <cell r="B267">
            <v>0</v>
          </cell>
          <cell r="C267">
            <v>0</v>
          </cell>
        </row>
        <row r="268">
          <cell r="A268" t="str">
            <v>Enter Description</v>
          </cell>
          <cell r="B268">
            <v>0</v>
          </cell>
          <cell r="C268">
            <v>0</v>
          </cell>
        </row>
        <row r="269">
          <cell r="A269" t="str">
            <v>Enter Description</v>
          </cell>
          <cell r="B269">
            <v>0</v>
          </cell>
          <cell r="C269">
            <v>0</v>
          </cell>
        </row>
        <row r="270">
          <cell r="A270" t="str">
            <v>Enter Description</v>
          </cell>
          <cell r="B270">
            <v>0</v>
          </cell>
          <cell r="C270">
            <v>0</v>
          </cell>
        </row>
        <row r="271">
          <cell r="A271" t="str">
            <v>Enter Description</v>
          </cell>
          <cell r="B271">
            <v>0</v>
          </cell>
          <cell r="C271">
            <v>0</v>
          </cell>
        </row>
        <row r="272">
          <cell r="A272" t="str">
            <v>Enter Description</v>
          </cell>
          <cell r="B272">
            <v>0</v>
          </cell>
          <cell r="C272">
            <v>0</v>
          </cell>
        </row>
        <row r="273">
          <cell r="A273" t="str">
            <v>Enter Description</v>
          </cell>
          <cell r="B273">
            <v>0</v>
          </cell>
          <cell r="C273">
            <v>0</v>
          </cell>
        </row>
        <row r="274">
          <cell r="A274" t="str">
            <v>Enter Description</v>
          </cell>
          <cell r="B274">
            <v>0</v>
          </cell>
          <cell r="C274">
            <v>0</v>
          </cell>
        </row>
        <row r="275">
          <cell r="A275" t="str">
            <v>Enter Description</v>
          </cell>
          <cell r="B275">
            <v>0</v>
          </cell>
          <cell r="C275">
            <v>0</v>
          </cell>
        </row>
        <row r="276">
          <cell r="A276" t="str">
            <v>Enter Description</v>
          </cell>
          <cell r="B276">
            <v>0</v>
          </cell>
          <cell r="C276">
            <v>0</v>
          </cell>
        </row>
        <row r="277">
          <cell r="A277" t="str">
            <v>Enter Description</v>
          </cell>
          <cell r="B277">
            <v>0</v>
          </cell>
          <cell r="C277">
            <v>0</v>
          </cell>
        </row>
        <row r="278">
          <cell r="A278" t="str">
            <v>Enter Description</v>
          </cell>
          <cell r="B278">
            <v>0</v>
          </cell>
          <cell r="C278">
            <v>0</v>
          </cell>
        </row>
        <row r="279">
          <cell r="A279" t="str">
            <v>Enter Description</v>
          </cell>
          <cell r="B279">
            <v>0</v>
          </cell>
          <cell r="C279">
            <v>0</v>
          </cell>
        </row>
        <row r="280">
          <cell r="A280" t="str">
            <v>Enter Description</v>
          </cell>
          <cell r="B280">
            <v>0</v>
          </cell>
          <cell r="C280">
            <v>0</v>
          </cell>
        </row>
        <row r="281">
          <cell r="A281" t="str">
            <v>Enter Description</v>
          </cell>
          <cell r="B281">
            <v>0</v>
          </cell>
          <cell r="C281">
            <v>0</v>
          </cell>
        </row>
        <row r="282">
          <cell r="A282" t="str">
            <v>Enter Description</v>
          </cell>
          <cell r="B282">
            <v>0</v>
          </cell>
          <cell r="C282">
            <v>0</v>
          </cell>
        </row>
        <row r="283">
          <cell r="A283" t="str">
            <v>Enter Description</v>
          </cell>
          <cell r="B283">
            <v>0</v>
          </cell>
          <cell r="C283">
            <v>0</v>
          </cell>
        </row>
        <row r="284">
          <cell r="A284" t="str">
            <v>Enter Description</v>
          </cell>
          <cell r="B284">
            <v>0</v>
          </cell>
          <cell r="C284">
            <v>0</v>
          </cell>
        </row>
        <row r="285">
          <cell r="A285" t="str">
            <v>Enter Description</v>
          </cell>
          <cell r="B285">
            <v>0</v>
          </cell>
          <cell r="C285">
            <v>0</v>
          </cell>
        </row>
        <row r="286">
          <cell r="A286" t="str">
            <v>Enter Description</v>
          </cell>
          <cell r="B286">
            <v>0</v>
          </cell>
          <cell r="C286">
            <v>0</v>
          </cell>
        </row>
        <row r="287">
          <cell r="A287" t="str">
            <v>Enter Description</v>
          </cell>
          <cell r="B287">
            <v>0</v>
          </cell>
          <cell r="C287">
            <v>0</v>
          </cell>
        </row>
        <row r="288">
          <cell r="A288" t="str">
            <v>Enter Description</v>
          </cell>
          <cell r="B288">
            <v>0</v>
          </cell>
          <cell r="C288">
            <v>0</v>
          </cell>
        </row>
        <row r="289">
          <cell r="A289" t="str">
            <v>Enter Description</v>
          </cell>
          <cell r="B289">
            <v>0</v>
          </cell>
          <cell r="C289">
            <v>0</v>
          </cell>
        </row>
        <row r="290">
          <cell r="A290" t="str">
            <v>Enter Description</v>
          </cell>
          <cell r="B290">
            <v>0</v>
          </cell>
          <cell r="C290">
            <v>0</v>
          </cell>
        </row>
        <row r="291">
          <cell r="A291" t="str">
            <v>Enter Description</v>
          </cell>
          <cell r="B291">
            <v>0</v>
          </cell>
          <cell r="C291">
            <v>0</v>
          </cell>
        </row>
        <row r="292">
          <cell r="A292" t="str">
            <v>Enter Description</v>
          </cell>
          <cell r="B292">
            <v>0</v>
          </cell>
          <cell r="C292">
            <v>0</v>
          </cell>
        </row>
        <row r="293">
          <cell r="A293" t="str">
            <v>Enter Description</v>
          </cell>
          <cell r="B293">
            <v>0</v>
          </cell>
          <cell r="C293">
            <v>0</v>
          </cell>
        </row>
        <row r="294">
          <cell r="A294" t="str">
            <v>Enter Description</v>
          </cell>
          <cell r="B294">
            <v>0</v>
          </cell>
          <cell r="C294">
            <v>0</v>
          </cell>
        </row>
        <row r="295">
          <cell r="A295" t="str">
            <v>Enter Description</v>
          </cell>
          <cell r="B295">
            <v>0</v>
          </cell>
          <cell r="C295">
            <v>0</v>
          </cell>
        </row>
        <row r="296">
          <cell r="A296" t="str">
            <v>Enter Description</v>
          </cell>
          <cell r="B296">
            <v>0</v>
          </cell>
          <cell r="C296">
            <v>0</v>
          </cell>
        </row>
        <row r="297">
          <cell r="A297" t="str">
            <v>Enter Description</v>
          </cell>
          <cell r="B297">
            <v>0</v>
          </cell>
          <cell r="C297">
            <v>0</v>
          </cell>
        </row>
        <row r="298">
          <cell r="A298" t="str">
            <v>Enter Description</v>
          </cell>
          <cell r="B298">
            <v>0</v>
          </cell>
          <cell r="C298">
            <v>0</v>
          </cell>
        </row>
        <row r="299">
          <cell r="A299" t="str">
            <v>Enter Description</v>
          </cell>
          <cell r="B299">
            <v>0</v>
          </cell>
          <cell r="C299">
            <v>0</v>
          </cell>
        </row>
        <row r="300">
          <cell r="A300" t="str">
            <v>Enter Description</v>
          </cell>
          <cell r="B300">
            <v>0</v>
          </cell>
          <cell r="C300">
            <v>0</v>
          </cell>
        </row>
        <row r="301">
          <cell r="A301" t="str">
            <v>Enter Description</v>
          </cell>
          <cell r="B301">
            <v>0</v>
          </cell>
          <cell r="C301">
            <v>0</v>
          </cell>
        </row>
        <row r="302">
          <cell r="A302" t="str">
            <v>Enter Description</v>
          </cell>
          <cell r="B302">
            <v>0</v>
          </cell>
          <cell r="C302">
            <v>0</v>
          </cell>
        </row>
        <row r="303">
          <cell r="A303" t="str">
            <v>Enter Description</v>
          </cell>
          <cell r="B303">
            <v>0</v>
          </cell>
          <cell r="C303">
            <v>0</v>
          </cell>
        </row>
        <row r="304">
          <cell r="A304" t="str">
            <v>Enter Description</v>
          </cell>
          <cell r="B304">
            <v>0</v>
          </cell>
          <cell r="C304">
            <v>0</v>
          </cell>
        </row>
        <row r="305">
          <cell r="A305" t="str">
            <v>Enter Description</v>
          </cell>
          <cell r="B305">
            <v>0</v>
          </cell>
          <cell r="C305">
            <v>0</v>
          </cell>
        </row>
        <row r="306">
          <cell r="A306" t="str">
            <v>Enter Description</v>
          </cell>
          <cell r="B306">
            <v>0</v>
          </cell>
          <cell r="C306">
            <v>0</v>
          </cell>
        </row>
        <row r="307">
          <cell r="A307" t="str">
            <v>Enter Description</v>
          </cell>
          <cell r="B307">
            <v>0</v>
          </cell>
          <cell r="C307">
            <v>0</v>
          </cell>
        </row>
        <row r="308">
          <cell r="A308" t="str">
            <v>Enter Description</v>
          </cell>
          <cell r="B308">
            <v>0</v>
          </cell>
          <cell r="C308">
            <v>0</v>
          </cell>
        </row>
        <row r="309">
          <cell r="A309" t="str">
            <v>Enter Description</v>
          </cell>
          <cell r="B309">
            <v>0</v>
          </cell>
          <cell r="C309">
            <v>0</v>
          </cell>
        </row>
        <row r="310">
          <cell r="A310" t="str">
            <v>Enter Description</v>
          </cell>
          <cell r="B310">
            <v>0</v>
          </cell>
          <cell r="C310">
            <v>0</v>
          </cell>
        </row>
        <row r="311">
          <cell r="A311" t="str">
            <v>Enter Description</v>
          </cell>
          <cell r="B311">
            <v>0</v>
          </cell>
          <cell r="C311">
            <v>0</v>
          </cell>
        </row>
        <row r="312">
          <cell r="A312" t="str">
            <v>Enter Description</v>
          </cell>
          <cell r="B312">
            <v>0</v>
          </cell>
          <cell r="C312">
            <v>0</v>
          </cell>
        </row>
        <row r="313">
          <cell r="A313" t="str">
            <v>Enter Description</v>
          </cell>
          <cell r="B313">
            <v>0</v>
          </cell>
          <cell r="C313">
            <v>0</v>
          </cell>
        </row>
        <row r="314">
          <cell r="A314" t="str">
            <v>Enter Description</v>
          </cell>
          <cell r="B314">
            <v>0</v>
          </cell>
          <cell r="C314">
            <v>0</v>
          </cell>
        </row>
        <row r="315">
          <cell r="A315" t="str">
            <v>Enter Description</v>
          </cell>
          <cell r="B315">
            <v>0</v>
          </cell>
          <cell r="C315">
            <v>0</v>
          </cell>
        </row>
        <row r="316">
          <cell r="A316" t="str">
            <v>Enter Description</v>
          </cell>
          <cell r="B316">
            <v>0</v>
          </cell>
          <cell r="C316">
            <v>0</v>
          </cell>
        </row>
        <row r="317">
          <cell r="A317" t="str">
            <v>Enter Description</v>
          </cell>
          <cell r="B317">
            <v>0</v>
          </cell>
          <cell r="C317">
            <v>0</v>
          </cell>
        </row>
        <row r="318">
          <cell r="A318" t="str">
            <v>Enter Description</v>
          </cell>
          <cell r="B318">
            <v>0</v>
          </cell>
          <cell r="C318">
            <v>0</v>
          </cell>
        </row>
        <row r="319">
          <cell r="A319" t="str">
            <v>Enter Description</v>
          </cell>
          <cell r="B319">
            <v>0</v>
          </cell>
          <cell r="C319">
            <v>0</v>
          </cell>
        </row>
        <row r="320">
          <cell r="A320" t="str">
            <v>Enter Description</v>
          </cell>
          <cell r="B320">
            <v>0</v>
          </cell>
          <cell r="C320">
            <v>0</v>
          </cell>
        </row>
        <row r="321">
          <cell r="A321" t="str">
            <v>Enter Description</v>
          </cell>
          <cell r="B321">
            <v>0</v>
          </cell>
          <cell r="C321">
            <v>0</v>
          </cell>
        </row>
        <row r="322">
          <cell r="A322" t="str">
            <v>Enter Description</v>
          </cell>
          <cell r="B322">
            <v>0</v>
          </cell>
          <cell r="C322">
            <v>0</v>
          </cell>
        </row>
        <row r="323">
          <cell r="A323" t="str">
            <v>Enter Description</v>
          </cell>
          <cell r="B323">
            <v>0</v>
          </cell>
          <cell r="C323">
            <v>0</v>
          </cell>
        </row>
        <row r="324">
          <cell r="A324" t="str">
            <v>Enter Description</v>
          </cell>
          <cell r="B324">
            <v>0</v>
          </cell>
          <cell r="C324">
            <v>0</v>
          </cell>
        </row>
        <row r="325">
          <cell r="A325" t="str">
            <v>Enter Description</v>
          </cell>
          <cell r="B325">
            <v>0</v>
          </cell>
          <cell r="C325">
            <v>0</v>
          </cell>
        </row>
        <row r="326">
          <cell r="A326" t="str">
            <v>Enter Description</v>
          </cell>
          <cell r="B326">
            <v>0</v>
          </cell>
          <cell r="C326">
            <v>0</v>
          </cell>
        </row>
        <row r="327">
          <cell r="A327" t="str">
            <v>Enter Description</v>
          </cell>
          <cell r="B327">
            <v>0</v>
          </cell>
          <cell r="C327">
            <v>0</v>
          </cell>
        </row>
        <row r="328">
          <cell r="A328" t="str">
            <v>Enter Description</v>
          </cell>
          <cell r="B328">
            <v>0</v>
          </cell>
          <cell r="C328">
            <v>0</v>
          </cell>
        </row>
        <row r="329">
          <cell r="A329" t="str">
            <v>Enter Description</v>
          </cell>
          <cell r="B329">
            <v>0</v>
          </cell>
          <cell r="C329">
            <v>0</v>
          </cell>
        </row>
        <row r="330">
          <cell r="A330" t="str">
            <v>Enter Description</v>
          </cell>
          <cell r="B330">
            <v>0</v>
          </cell>
          <cell r="C330">
            <v>0</v>
          </cell>
        </row>
        <row r="331">
          <cell r="A331" t="str">
            <v>Enter Description</v>
          </cell>
          <cell r="B331">
            <v>0</v>
          </cell>
          <cell r="C331">
            <v>0</v>
          </cell>
        </row>
        <row r="332">
          <cell r="A332" t="str">
            <v>Enter Description</v>
          </cell>
          <cell r="B332">
            <v>0</v>
          </cell>
          <cell r="C332">
            <v>0</v>
          </cell>
        </row>
        <row r="333">
          <cell r="A333" t="str">
            <v>Enter Description</v>
          </cell>
          <cell r="B333">
            <v>0</v>
          </cell>
          <cell r="C333">
            <v>0</v>
          </cell>
        </row>
        <row r="334">
          <cell r="A334" t="str">
            <v>Enter Description</v>
          </cell>
          <cell r="B334">
            <v>0</v>
          </cell>
          <cell r="C334">
            <v>0</v>
          </cell>
        </row>
        <row r="335">
          <cell r="A335" t="str">
            <v>Enter Description</v>
          </cell>
          <cell r="B335">
            <v>0</v>
          </cell>
          <cell r="C335">
            <v>0</v>
          </cell>
        </row>
        <row r="336">
          <cell r="A336" t="str">
            <v>Enter Description</v>
          </cell>
          <cell r="B336">
            <v>0</v>
          </cell>
          <cell r="C336">
            <v>0</v>
          </cell>
        </row>
        <row r="337">
          <cell r="A337" t="str">
            <v>Enter Description</v>
          </cell>
          <cell r="B337">
            <v>0</v>
          </cell>
          <cell r="C337">
            <v>0</v>
          </cell>
        </row>
        <row r="338">
          <cell r="A338" t="str">
            <v>Enter Description</v>
          </cell>
          <cell r="B338">
            <v>0</v>
          </cell>
          <cell r="C338">
            <v>0</v>
          </cell>
        </row>
        <row r="339">
          <cell r="A339" t="str">
            <v>Enter Description</v>
          </cell>
          <cell r="B339">
            <v>0</v>
          </cell>
          <cell r="C339">
            <v>0</v>
          </cell>
        </row>
        <row r="340">
          <cell r="A340" t="str">
            <v>Enter Description</v>
          </cell>
          <cell r="B340">
            <v>0</v>
          </cell>
          <cell r="C340">
            <v>0</v>
          </cell>
        </row>
        <row r="341">
          <cell r="A341" t="str">
            <v>Enter Description</v>
          </cell>
          <cell r="B341">
            <v>0</v>
          </cell>
          <cell r="C341">
            <v>0</v>
          </cell>
        </row>
        <row r="342">
          <cell r="A342" t="str">
            <v>Enter Description</v>
          </cell>
          <cell r="B342">
            <v>0</v>
          </cell>
          <cell r="C342">
            <v>0</v>
          </cell>
        </row>
        <row r="343">
          <cell r="A343" t="str">
            <v>Enter Description</v>
          </cell>
          <cell r="B343">
            <v>0</v>
          </cell>
          <cell r="C343">
            <v>0</v>
          </cell>
        </row>
        <row r="344">
          <cell r="A344" t="str">
            <v>Enter Description</v>
          </cell>
          <cell r="B344">
            <v>0</v>
          </cell>
          <cell r="C344">
            <v>0</v>
          </cell>
        </row>
        <row r="345">
          <cell r="A345" t="str">
            <v>Enter Description</v>
          </cell>
          <cell r="B345">
            <v>0</v>
          </cell>
          <cell r="C345">
            <v>0</v>
          </cell>
        </row>
        <row r="346">
          <cell r="A346" t="str">
            <v>Enter Description</v>
          </cell>
          <cell r="B346">
            <v>0</v>
          </cell>
          <cell r="C346">
            <v>0</v>
          </cell>
        </row>
        <row r="347">
          <cell r="A347" t="str">
            <v>Enter Description</v>
          </cell>
          <cell r="B347">
            <v>0</v>
          </cell>
          <cell r="C347">
            <v>0</v>
          </cell>
        </row>
        <row r="348">
          <cell r="A348" t="str">
            <v>Enter Description</v>
          </cell>
          <cell r="B348">
            <v>0</v>
          </cell>
          <cell r="C348">
            <v>0</v>
          </cell>
        </row>
        <row r="349">
          <cell r="A349" t="str">
            <v>Enter Description</v>
          </cell>
          <cell r="B349">
            <v>0</v>
          </cell>
          <cell r="C349">
            <v>0</v>
          </cell>
        </row>
        <row r="350">
          <cell r="A350" t="str">
            <v>Enter Description</v>
          </cell>
          <cell r="B350">
            <v>0</v>
          </cell>
          <cell r="C350">
            <v>0</v>
          </cell>
        </row>
        <row r="351">
          <cell r="A351" t="str">
            <v>Enter Description</v>
          </cell>
          <cell r="B351">
            <v>0</v>
          </cell>
          <cell r="C351">
            <v>0</v>
          </cell>
        </row>
        <row r="352">
          <cell r="A352" t="str">
            <v>Enter Description</v>
          </cell>
          <cell r="B352">
            <v>0</v>
          </cell>
          <cell r="C352">
            <v>0</v>
          </cell>
        </row>
        <row r="353">
          <cell r="A353" t="str">
            <v>Enter Description</v>
          </cell>
          <cell r="B353">
            <v>0</v>
          </cell>
          <cell r="C353">
            <v>0</v>
          </cell>
        </row>
        <row r="354">
          <cell r="A354" t="str">
            <v>Enter Description</v>
          </cell>
          <cell r="B354">
            <v>0</v>
          </cell>
          <cell r="C354">
            <v>0</v>
          </cell>
        </row>
        <row r="355">
          <cell r="A355" t="str">
            <v>Enter Description</v>
          </cell>
          <cell r="B355">
            <v>0</v>
          </cell>
          <cell r="C355">
            <v>0</v>
          </cell>
        </row>
        <row r="356">
          <cell r="A356" t="str">
            <v>Enter Description</v>
          </cell>
          <cell r="B356">
            <v>0</v>
          </cell>
          <cell r="C356">
            <v>0</v>
          </cell>
        </row>
        <row r="357">
          <cell r="A357" t="str">
            <v>Enter Description</v>
          </cell>
          <cell r="B357">
            <v>0</v>
          </cell>
          <cell r="C357">
            <v>0</v>
          </cell>
        </row>
        <row r="358">
          <cell r="A358" t="str">
            <v>Enter Description</v>
          </cell>
          <cell r="B358">
            <v>0</v>
          </cell>
          <cell r="C358">
            <v>0</v>
          </cell>
        </row>
        <row r="359">
          <cell r="A359" t="str">
            <v>Enter Description</v>
          </cell>
          <cell r="B359">
            <v>0</v>
          </cell>
          <cell r="C359">
            <v>0</v>
          </cell>
        </row>
        <row r="360">
          <cell r="A360" t="str">
            <v>Enter Description</v>
          </cell>
          <cell r="B360">
            <v>0</v>
          </cell>
          <cell r="C360">
            <v>0</v>
          </cell>
        </row>
        <row r="361">
          <cell r="A361" t="str">
            <v>Enter Description</v>
          </cell>
          <cell r="B361">
            <v>0</v>
          </cell>
          <cell r="C361">
            <v>0</v>
          </cell>
        </row>
        <row r="362">
          <cell r="A362" t="str">
            <v>Enter Description</v>
          </cell>
          <cell r="B362">
            <v>0</v>
          </cell>
          <cell r="C362">
            <v>0</v>
          </cell>
        </row>
        <row r="363">
          <cell r="A363" t="str">
            <v>Enter Description</v>
          </cell>
          <cell r="B363">
            <v>0</v>
          </cell>
          <cell r="C363">
            <v>0</v>
          </cell>
        </row>
        <row r="364">
          <cell r="A364" t="str">
            <v>Enter Description</v>
          </cell>
          <cell r="B364">
            <v>0</v>
          </cell>
          <cell r="C364">
            <v>0</v>
          </cell>
        </row>
        <row r="365">
          <cell r="A365" t="str">
            <v>Enter Description</v>
          </cell>
          <cell r="B365">
            <v>0</v>
          </cell>
          <cell r="C365">
            <v>0</v>
          </cell>
        </row>
        <row r="366">
          <cell r="A366" t="str">
            <v>Enter Description</v>
          </cell>
          <cell r="B366">
            <v>0</v>
          </cell>
          <cell r="C366">
            <v>0</v>
          </cell>
        </row>
        <row r="367">
          <cell r="A367" t="str">
            <v>Enter Description</v>
          </cell>
          <cell r="B367">
            <v>0</v>
          </cell>
          <cell r="C367">
            <v>0</v>
          </cell>
        </row>
        <row r="368">
          <cell r="A368" t="str">
            <v>Enter Description</v>
          </cell>
          <cell r="B368">
            <v>0</v>
          </cell>
          <cell r="C368">
            <v>0</v>
          </cell>
        </row>
        <row r="369">
          <cell r="A369" t="str">
            <v>Enter Description</v>
          </cell>
          <cell r="B369">
            <v>0</v>
          </cell>
          <cell r="C369">
            <v>0</v>
          </cell>
        </row>
        <row r="370">
          <cell r="A370" t="str">
            <v>Enter Description</v>
          </cell>
          <cell r="B370">
            <v>0</v>
          </cell>
          <cell r="C370">
            <v>0</v>
          </cell>
        </row>
        <row r="371">
          <cell r="A371" t="str">
            <v>Enter Description</v>
          </cell>
          <cell r="B371">
            <v>0</v>
          </cell>
          <cell r="C371">
            <v>0</v>
          </cell>
        </row>
        <row r="372">
          <cell r="A372" t="str">
            <v>Enter Description</v>
          </cell>
          <cell r="B372">
            <v>0</v>
          </cell>
          <cell r="C372">
            <v>0</v>
          </cell>
        </row>
        <row r="373">
          <cell r="A373" t="str">
            <v>Enter Description</v>
          </cell>
          <cell r="B373">
            <v>0</v>
          </cell>
          <cell r="C373">
            <v>0</v>
          </cell>
        </row>
        <row r="374">
          <cell r="A374" t="str">
            <v>Enter Description</v>
          </cell>
          <cell r="B374">
            <v>0</v>
          </cell>
          <cell r="C374">
            <v>0</v>
          </cell>
        </row>
        <row r="375">
          <cell r="A375" t="str">
            <v>Enter Description</v>
          </cell>
          <cell r="B375">
            <v>0</v>
          </cell>
          <cell r="C375">
            <v>0</v>
          </cell>
        </row>
        <row r="376">
          <cell r="A376" t="str">
            <v>Enter Description</v>
          </cell>
          <cell r="B376">
            <v>0</v>
          </cell>
          <cell r="C376">
            <v>0</v>
          </cell>
        </row>
        <row r="377">
          <cell r="A377" t="str">
            <v>Enter Description</v>
          </cell>
          <cell r="B377">
            <v>0</v>
          </cell>
          <cell r="C377">
            <v>0</v>
          </cell>
        </row>
        <row r="378">
          <cell r="A378" t="str">
            <v>Enter Description</v>
          </cell>
          <cell r="B378">
            <v>0</v>
          </cell>
          <cell r="C378">
            <v>0</v>
          </cell>
        </row>
        <row r="379">
          <cell r="A379" t="str">
            <v>Enter Description</v>
          </cell>
          <cell r="B379">
            <v>0</v>
          </cell>
          <cell r="C379">
            <v>0</v>
          </cell>
        </row>
        <row r="380">
          <cell r="A380" t="str">
            <v>Enter Description</v>
          </cell>
          <cell r="B380">
            <v>0</v>
          </cell>
          <cell r="C380">
            <v>0</v>
          </cell>
        </row>
        <row r="381">
          <cell r="A381" t="str">
            <v>Enter Description</v>
          </cell>
          <cell r="B381">
            <v>0</v>
          </cell>
          <cell r="C381">
            <v>0</v>
          </cell>
        </row>
        <row r="382">
          <cell r="A382" t="str">
            <v>Enter Description</v>
          </cell>
          <cell r="B382">
            <v>0</v>
          </cell>
          <cell r="C382">
            <v>0</v>
          </cell>
        </row>
        <row r="383">
          <cell r="A383" t="str">
            <v>Enter Description</v>
          </cell>
          <cell r="B383">
            <v>0</v>
          </cell>
          <cell r="C383">
            <v>0</v>
          </cell>
        </row>
        <row r="384">
          <cell r="A384" t="str">
            <v>Enter Description</v>
          </cell>
          <cell r="B384">
            <v>0</v>
          </cell>
          <cell r="C384">
            <v>0</v>
          </cell>
        </row>
        <row r="385">
          <cell r="A385" t="str">
            <v>Enter Description</v>
          </cell>
          <cell r="B385">
            <v>0</v>
          </cell>
          <cell r="C385">
            <v>0</v>
          </cell>
        </row>
        <row r="386">
          <cell r="A386" t="str">
            <v>Enter Description</v>
          </cell>
          <cell r="B386">
            <v>0</v>
          </cell>
          <cell r="C386">
            <v>0</v>
          </cell>
        </row>
        <row r="387">
          <cell r="A387" t="str">
            <v>Enter Description</v>
          </cell>
          <cell r="B387">
            <v>0</v>
          </cell>
          <cell r="C387">
            <v>0</v>
          </cell>
        </row>
        <row r="388">
          <cell r="A388" t="str">
            <v>Enter Description</v>
          </cell>
          <cell r="B388">
            <v>0</v>
          </cell>
          <cell r="C388">
            <v>0</v>
          </cell>
        </row>
        <row r="389">
          <cell r="A389" t="str">
            <v>Enter Description</v>
          </cell>
          <cell r="B389">
            <v>0</v>
          </cell>
          <cell r="C389">
            <v>0</v>
          </cell>
        </row>
        <row r="390">
          <cell r="A390" t="str">
            <v>Enter Description</v>
          </cell>
          <cell r="B390">
            <v>0</v>
          </cell>
          <cell r="C390">
            <v>0</v>
          </cell>
        </row>
        <row r="391">
          <cell r="A391" t="str">
            <v>Enter Description</v>
          </cell>
          <cell r="B391">
            <v>0</v>
          </cell>
          <cell r="C391">
            <v>0</v>
          </cell>
        </row>
        <row r="392">
          <cell r="A392" t="str">
            <v>Enter Description</v>
          </cell>
          <cell r="B392">
            <v>0</v>
          </cell>
          <cell r="C392">
            <v>0</v>
          </cell>
        </row>
        <row r="393">
          <cell r="A393" t="str">
            <v>Enter Description</v>
          </cell>
          <cell r="B393">
            <v>0</v>
          </cell>
          <cell r="C393">
            <v>0</v>
          </cell>
        </row>
        <row r="394">
          <cell r="A394" t="str">
            <v>Enter Description</v>
          </cell>
          <cell r="B394">
            <v>0</v>
          </cell>
          <cell r="C394">
            <v>0</v>
          </cell>
        </row>
        <row r="395">
          <cell r="A395" t="str">
            <v>Enter Description</v>
          </cell>
          <cell r="B395">
            <v>0</v>
          </cell>
          <cell r="C395">
            <v>0</v>
          </cell>
        </row>
        <row r="396">
          <cell r="A396" t="str">
            <v>Enter Description</v>
          </cell>
          <cell r="B396">
            <v>0</v>
          </cell>
          <cell r="C396">
            <v>0</v>
          </cell>
        </row>
        <row r="397">
          <cell r="A397" t="str">
            <v>Enter Description</v>
          </cell>
          <cell r="B397">
            <v>0</v>
          </cell>
          <cell r="C397">
            <v>0</v>
          </cell>
        </row>
        <row r="398">
          <cell r="A398" t="str">
            <v>Enter Description</v>
          </cell>
          <cell r="B398">
            <v>0</v>
          </cell>
          <cell r="C398">
            <v>0</v>
          </cell>
        </row>
        <row r="399">
          <cell r="A399" t="str">
            <v>Enter Description</v>
          </cell>
          <cell r="B399">
            <v>0</v>
          </cell>
          <cell r="C399">
            <v>0</v>
          </cell>
        </row>
        <row r="400">
          <cell r="A400" t="str">
            <v>Enter Description</v>
          </cell>
          <cell r="B400">
            <v>0</v>
          </cell>
          <cell r="C400">
            <v>0</v>
          </cell>
        </row>
        <row r="401">
          <cell r="A401" t="str">
            <v>Enter Description</v>
          </cell>
          <cell r="B401">
            <v>0</v>
          </cell>
          <cell r="C401">
            <v>0</v>
          </cell>
        </row>
        <row r="402">
          <cell r="A402" t="str">
            <v>Enter Description</v>
          </cell>
          <cell r="B402">
            <v>0</v>
          </cell>
          <cell r="C402">
            <v>0</v>
          </cell>
        </row>
        <row r="403">
          <cell r="A403" t="str">
            <v>Enter Description</v>
          </cell>
          <cell r="B403">
            <v>0</v>
          </cell>
          <cell r="C403">
            <v>0</v>
          </cell>
        </row>
        <row r="404">
          <cell r="A404" t="str">
            <v>Enter Description</v>
          </cell>
          <cell r="B404">
            <v>0</v>
          </cell>
          <cell r="C404">
            <v>0</v>
          </cell>
        </row>
        <row r="405">
          <cell r="A405" t="str">
            <v>Enter Description</v>
          </cell>
          <cell r="B405">
            <v>0</v>
          </cell>
          <cell r="C405">
            <v>0</v>
          </cell>
        </row>
        <row r="406">
          <cell r="A406" t="str">
            <v>Enter Description</v>
          </cell>
          <cell r="B406">
            <v>0</v>
          </cell>
          <cell r="C406">
            <v>0</v>
          </cell>
        </row>
        <row r="407">
          <cell r="A407" t="str">
            <v>Enter Description</v>
          </cell>
          <cell r="B407">
            <v>0</v>
          </cell>
          <cell r="C407">
            <v>0</v>
          </cell>
        </row>
        <row r="408">
          <cell r="A408" t="str">
            <v>Enter Description</v>
          </cell>
          <cell r="B408">
            <v>0</v>
          </cell>
          <cell r="C408">
            <v>0</v>
          </cell>
        </row>
        <row r="409">
          <cell r="A409" t="str">
            <v>Enter Description</v>
          </cell>
          <cell r="B409">
            <v>0</v>
          </cell>
          <cell r="C409">
            <v>0</v>
          </cell>
        </row>
        <row r="410">
          <cell r="A410" t="str">
            <v>Enter Description</v>
          </cell>
          <cell r="B410">
            <v>0</v>
          </cell>
          <cell r="C410">
            <v>0</v>
          </cell>
        </row>
        <row r="411">
          <cell r="A411" t="str">
            <v>Enter Description</v>
          </cell>
          <cell r="B411">
            <v>0</v>
          </cell>
          <cell r="C411">
            <v>0</v>
          </cell>
        </row>
        <row r="412">
          <cell r="A412" t="str">
            <v>Enter Description</v>
          </cell>
          <cell r="B412">
            <v>0</v>
          </cell>
          <cell r="C412">
            <v>0</v>
          </cell>
        </row>
        <row r="413">
          <cell r="A413" t="str">
            <v>Enter Description</v>
          </cell>
          <cell r="B413">
            <v>0</v>
          </cell>
          <cell r="C413">
            <v>0</v>
          </cell>
        </row>
        <row r="414">
          <cell r="A414" t="str">
            <v>Enter Description</v>
          </cell>
          <cell r="B414">
            <v>0</v>
          </cell>
          <cell r="C414">
            <v>0</v>
          </cell>
        </row>
        <row r="415">
          <cell r="A415" t="str">
            <v>Enter Description</v>
          </cell>
          <cell r="B415">
            <v>0</v>
          </cell>
          <cell r="C415">
            <v>0</v>
          </cell>
        </row>
        <row r="416">
          <cell r="A416" t="str">
            <v>Enter Description</v>
          </cell>
          <cell r="B416">
            <v>0</v>
          </cell>
          <cell r="C416">
            <v>0</v>
          </cell>
        </row>
        <row r="417">
          <cell r="A417" t="str">
            <v>Enter Description</v>
          </cell>
          <cell r="B417">
            <v>0</v>
          </cell>
          <cell r="C417">
            <v>0</v>
          </cell>
        </row>
        <row r="418">
          <cell r="A418" t="str">
            <v>Enter Description</v>
          </cell>
          <cell r="B418">
            <v>0</v>
          </cell>
          <cell r="C418">
            <v>0</v>
          </cell>
        </row>
        <row r="419">
          <cell r="A419" t="str">
            <v>Enter Description</v>
          </cell>
          <cell r="B419">
            <v>0</v>
          </cell>
          <cell r="C419">
            <v>0</v>
          </cell>
        </row>
        <row r="420">
          <cell r="A420" t="str">
            <v>Enter Description</v>
          </cell>
          <cell r="B420">
            <v>0</v>
          </cell>
          <cell r="C420">
            <v>0</v>
          </cell>
        </row>
        <row r="421">
          <cell r="A421" t="str">
            <v>Enter Description</v>
          </cell>
          <cell r="B421">
            <v>0</v>
          </cell>
          <cell r="C421">
            <v>0</v>
          </cell>
        </row>
        <row r="422">
          <cell r="A422" t="str">
            <v>Enter Description</v>
          </cell>
          <cell r="B422">
            <v>0</v>
          </cell>
          <cell r="C422">
            <v>0</v>
          </cell>
        </row>
        <row r="423">
          <cell r="A423" t="str">
            <v>Enter Description</v>
          </cell>
          <cell r="B423">
            <v>0</v>
          </cell>
          <cell r="C423">
            <v>0</v>
          </cell>
        </row>
        <row r="424">
          <cell r="A424" t="str">
            <v>Enter Description</v>
          </cell>
          <cell r="B424">
            <v>0</v>
          </cell>
          <cell r="C424">
            <v>0</v>
          </cell>
        </row>
        <row r="425">
          <cell r="A425" t="str">
            <v>Enter Description</v>
          </cell>
          <cell r="B425">
            <v>0</v>
          </cell>
          <cell r="C425">
            <v>0</v>
          </cell>
        </row>
        <row r="426">
          <cell r="A426" t="str">
            <v>Enter Description</v>
          </cell>
          <cell r="B426">
            <v>0</v>
          </cell>
          <cell r="C426">
            <v>0</v>
          </cell>
        </row>
        <row r="427">
          <cell r="A427" t="str">
            <v>Enter Description</v>
          </cell>
          <cell r="B427">
            <v>0</v>
          </cell>
          <cell r="C427">
            <v>0</v>
          </cell>
        </row>
        <row r="428">
          <cell r="A428" t="str">
            <v>Enter Description</v>
          </cell>
          <cell r="B428">
            <v>0</v>
          </cell>
          <cell r="C428">
            <v>0</v>
          </cell>
        </row>
        <row r="429">
          <cell r="A429" t="str">
            <v>Enter Description</v>
          </cell>
          <cell r="B429">
            <v>0</v>
          </cell>
          <cell r="C429">
            <v>0</v>
          </cell>
        </row>
        <row r="430">
          <cell r="A430" t="str">
            <v>Enter Description</v>
          </cell>
          <cell r="B430">
            <v>0</v>
          </cell>
          <cell r="C430">
            <v>0</v>
          </cell>
        </row>
        <row r="431">
          <cell r="A431" t="str">
            <v>Enter Description</v>
          </cell>
          <cell r="B431">
            <v>0</v>
          </cell>
          <cell r="C431">
            <v>0</v>
          </cell>
        </row>
        <row r="432">
          <cell r="A432" t="str">
            <v>Enter Description</v>
          </cell>
          <cell r="B432">
            <v>0</v>
          </cell>
          <cell r="C432">
            <v>0</v>
          </cell>
        </row>
        <row r="433">
          <cell r="A433" t="str">
            <v>Enter Description</v>
          </cell>
          <cell r="B433">
            <v>0</v>
          </cell>
          <cell r="C433">
            <v>0</v>
          </cell>
        </row>
        <row r="434">
          <cell r="A434" t="str">
            <v>Enter Description</v>
          </cell>
          <cell r="B434">
            <v>0</v>
          </cell>
          <cell r="C434">
            <v>0</v>
          </cell>
        </row>
        <row r="435">
          <cell r="A435" t="str">
            <v>Enter Description</v>
          </cell>
          <cell r="B435">
            <v>0</v>
          </cell>
          <cell r="C435">
            <v>0</v>
          </cell>
        </row>
        <row r="436">
          <cell r="A436" t="str">
            <v>Enter Description</v>
          </cell>
          <cell r="B436">
            <v>0</v>
          </cell>
          <cell r="C436">
            <v>0</v>
          </cell>
        </row>
        <row r="437">
          <cell r="A437" t="str">
            <v>Enter Description</v>
          </cell>
          <cell r="B437">
            <v>0</v>
          </cell>
          <cell r="C437">
            <v>0</v>
          </cell>
        </row>
        <row r="438">
          <cell r="A438" t="str">
            <v>Enter Description</v>
          </cell>
          <cell r="B438">
            <v>0</v>
          </cell>
          <cell r="C438">
            <v>0</v>
          </cell>
        </row>
        <row r="439">
          <cell r="A439" t="str">
            <v>Enter Description</v>
          </cell>
          <cell r="B439">
            <v>0</v>
          </cell>
          <cell r="C439">
            <v>0</v>
          </cell>
        </row>
        <row r="440">
          <cell r="A440" t="str">
            <v>Enter Description</v>
          </cell>
          <cell r="B440">
            <v>0</v>
          </cell>
          <cell r="C440">
            <v>0</v>
          </cell>
        </row>
        <row r="441">
          <cell r="A441" t="str">
            <v>Enter Description</v>
          </cell>
          <cell r="B441">
            <v>0</v>
          </cell>
          <cell r="C441">
            <v>0</v>
          </cell>
        </row>
        <row r="442">
          <cell r="A442" t="str">
            <v>Enter Description</v>
          </cell>
          <cell r="B442">
            <v>0</v>
          </cell>
          <cell r="C442">
            <v>0</v>
          </cell>
        </row>
        <row r="443">
          <cell r="A443" t="str">
            <v>Enter Description</v>
          </cell>
          <cell r="B443">
            <v>0</v>
          </cell>
          <cell r="C443">
            <v>0</v>
          </cell>
        </row>
        <row r="444">
          <cell r="A444" t="str">
            <v>Enter Description</v>
          </cell>
          <cell r="B444">
            <v>0</v>
          </cell>
          <cell r="C444">
            <v>0</v>
          </cell>
        </row>
        <row r="445">
          <cell r="A445" t="str">
            <v>Enter Description</v>
          </cell>
          <cell r="B445">
            <v>0</v>
          </cell>
          <cell r="C445">
            <v>0</v>
          </cell>
        </row>
        <row r="446">
          <cell r="A446" t="str">
            <v>Enter Description</v>
          </cell>
          <cell r="B446">
            <v>0</v>
          </cell>
          <cell r="C446">
            <v>0</v>
          </cell>
        </row>
        <row r="447">
          <cell r="A447" t="str">
            <v>Enter Description</v>
          </cell>
          <cell r="B447">
            <v>0</v>
          </cell>
          <cell r="C447">
            <v>0</v>
          </cell>
        </row>
        <row r="448">
          <cell r="A448" t="str">
            <v>Enter Description</v>
          </cell>
          <cell r="B448">
            <v>0</v>
          </cell>
          <cell r="C448">
            <v>0</v>
          </cell>
        </row>
        <row r="449">
          <cell r="A449" t="str">
            <v>Enter Description</v>
          </cell>
          <cell r="B449">
            <v>0</v>
          </cell>
          <cell r="C449">
            <v>0</v>
          </cell>
        </row>
        <row r="450">
          <cell r="A450" t="str">
            <v>Enter Description</v>
          </cell>
          <cell r="B450">
            <v>0</v>
          </cell>
          <cell r="C450">
            <v>0</v>
          </cell>
        </row>
        <row r="451">
          <cell r="A451" t="str">
            <v>Enter Description</v>
          </cell>
          <cell r="B451">
            <v>0</v>
          </cell>
          <cell r="C451">
            <v>0</v>
          </cell>
        </row>
        <row r="452">
          <cell r="A452" t="str">
            <v>Enter Description</v>
          </cell>
          <cell r="B452">
            <v>0</v>
          </cell>
          <cell r="C452">
            <v>0</v>
          </cell>
        </row>
        <row r="453">
          <cell r="A453" t="str">
            <v>Enter Description</v>
          </cell>
          <cell r="B453">
            <v>0</v>
          </cell>
          <cell r="C453">
            <v>0</v>
          </cell>
        </row>
        <row r="454">
          <cell r="A454" t="str">
            <v>Enter Description</v>
          </cell>
          <cell r="B454">
            <v>0</v>
          </cell>
          <cell r="C454">
            <v>0</v>
          </cell>
        </row>
        <row r="455">
          <cell r="A455" t="str">
            <v>Enter Description</v>
          </cell>
          <cell r="B455">
            <v>0</v>
          </cell>
          <cell r="C455">
            <v>0</v>
          </cell>
        </row>
        <row r="456">
          <cell r="A456" t="str">
            <v>Enter Description</v>
          </cell>
          <cell r="B456">
            <v>0</v>
          </cell>
          <cell r="C456">
            <v>0</v>
          </cell>
        </row>
        <row r="457">
          <cell r="A457" t="str">
            <v>Enter Description</v>
          </cell>
          <cell r="B457">
            <v>0</v>
          </cell>
          <cell r="C457">
            <v>0</v>
          </cell>
        </row>
        <row r="458">
          <cell r="A458" t="str">
            <v>Enter Description</v>
          </cell>
          <cell r="B458">
            <v>0</v>
          </cell>
          <cell r="C458">
            <v>0</v>
          </cell>
        </row>
        <row r="459">
          <cell r="A459" t="str">
            <v>Enter Description</v>
          </cell>
          <cell r="B459">
            <v>0</v>
          </cell>
          <cell r="C459">
            <v>0</v>
          </cell>
        </row>
        <row r="460">
          <cell r="A460" t="str">
            <v>Enter Description</v>
          </cell>
          <cell r="B460">
            <v>0</v>
          </cell>
          <cell r="C460">
            <v>0</v>
          </cell>
        </row>
        <row r="461">
          <cell r="A461" t="str">
            <v>Enter Description</v>
          </cell>
          <cell r="B461">
            <v>0</v>
          </cell>
          <cell r="C461">
            <v>0</v>
          </cell>
        </row>
        <row r="462">
          <cell r="A462" t="str">
            <v>Enter Description</v>
          </cell>
          <cell r="B462">
            <v>0</v>
          </cell>
          <cell r="C462">
            <v>0</v>
          </cell>
        </row>
        <row r="463">
          <cell r="A463" t="str">
            <v>Enter Description</v>
          </cell>
          <cell r="B463">
            <v>0</v>
          </cell>
          <cell r="C463">
            <v>0</v>
          </cell>
        </row>
        <row r="464">
          <cell r="A464" t="str">
            <v>Enter Description</v>
          </cell>
          <cell r="B464">
            <v>0</v>
          </cell>
          <cell r="C464">
            <v>0</v>
          </cell>
        </row>
        <row r="465">
          <cell r="A465" t="str">
            <v>Enter Description</v>
          </cell>
          <cell r="B465">
            <v>0</v>
          </cell>
          <cell r="C465">
            <v>0</v>
          </cell>
        </row>
        <row r="466">
          <cell r="A466" t="str">
            <v>Enter Description</v>
          </cell>
          <cell r="B466">
            <v>0</v>
          </cell>
          <cell r="C466">
            <v>0</v>
          </cell>
        </row>
        <row r="467">
          <cell r="A467" t="str">
            <v>Enter Description</v>
          </cell>
          <cell r="B467">
            <v>0</v>
          </cell>
          <cell r="C467">
            <v>0</v>
          </cell>
        </row>
        <row r="468">
          <cell r="A468" t="str">
            <v>Enter Description</v>
          </cell>
          <cell r="B468">
            <v>0</v>
          </cell>
          <cell r="C468">
            <v>0</v>
          </cell>
        </row>
        <row r="469">
          <cell r="A469" t="str">
            <v>Enter Description</v>
          </cell>
          <cell r="B469">
            <v>0</v>
          </cell>
          <cell r="C469">
            <v>0</v>
          </cell>
        </row>
        <row r="470">
          <cell r="A470" t="str">
            <v>Enter Description</v>
          </cell>
          <cell r="B470">
            <v>0</v>
          </cell>
          <cell r="C470">
            <v>0</v>
          </cell>
        </row>
        <row r="471">
          <cell r="A471" t="str">
            <v>Enter Description</v>
          </cell>
          <cell r="B471">
            <v>0</v>
          </cell>
          <cell r="C471">
            <v>0</v>
          </cell>
        </row>
        <row r="472">
          <cell r="A472" t="str">
            <v>Enter Description</v>
          </cell>
          <cell r="B472">
            <v>0</v>
          </cell>
          <cell r="C472">
            <v>0</v>
          </cell>
        </row>
        <row r="473">
          <cell r="A473" t="str">
            <v>Enter Description</v>
          </cell>
          <cell r="B473">
            <v>0</v>
          </cell>
          <cell r="C473">
            <v>0</v>
          </cell>
        </row>
        <row r="474">
          <cell r="A474" t="str">
            <v>Enter Description</v>
          </cell>
          <cell r="B474">
            <v>0</v>
          </cell>
          <cell r="C474">
            <v>0</v>
          </cell>
        </row>
        <row r="475">
          <cell r="A475" t="str">
            <v>Enter Description</v>
          </cell>
          <cell r="B475">
            <v>0</v>
          </cell>
          <cell r="C475">
            <v>0</v>
          </cell>
        </row>
        <row r="476">
          <cell r="A476" t="str">
            <v>Enter Description</v>
          </cell>
          <cell r="B476">
            <v>0</v>
          </cell>
          <cell r="C476">
            <v>0</v>
          </cell>
        </row>
        <row r="477">
          <cell r="A477" t="str">
            <v>Enter Description</v>
          </cell>
          <cell r="B477">
            <v>0</v>
          </cell>
          <cell r="C477">
            <v>0</v>
          </cell>
        </row>
        <row r="478">
          <cell r="A478" t="str">
            <v>Enter Description</v>
          </cell>
          <cell r="B478">
            <v>0</v>
          </cell>
          <cell r="C478">
            <v>0</v>
          </cell>
        </row>
        <row r="479">
          <cell r="A479" t="str">
            <v>Enter Description</v>
          </cell>
          <cell r="B479">
            <v>0</v>
          </cell>
          <cell r="C479">
            <v>0</v>
          </cell>
        </row>
        <row r="480">
          <cell r="A480" t="str">
            <v>Enter Description</v>
          </cell>
          <cell r="B480">
            <v>0</v>
          </cell>
          <cell r="C480">
            <v>0</v>
          </cell>
        </row>
        <row r="481">
          <cell r="A481" t="str">
            <v>Enter Description</v>
          </cell>
          <cell r="B481">
            <v>0</v>
          </cell>
          <cell r="C481">
            <v>0</v>
          </cell>
        </row>
        <row r="482">
          <cell r="A482" t="str">
            <v>Enter Description</v>
          </cell>
          <cell r="B482">
            <v>0</v>
          </cell>
          <cell r="C482">
            <v>0</v>
          </cell>
        </row>
        <row r="483">
          <cell r="A483" t="str">
            <v>Enter Description</v>
          </cell>
          <cell r="B483">
            <v>0</v>
          </cell>
          <cell r="C483">
            <v>0</v>
          </cell>
        </row>
        <row r="484">
          <cell r="A484" t="str">
            <v>Enter Description</v>
          </cell>
          <cell r="B484">
            <v>0</v>
          </cell>
          <cell r="C484">
            <v>0</v>
          </cell>
        </row>
        <row r="485">
          <cell r="A485" t="str">
            <v>Enter Description</v>
          </cell>
          <cell r="B485">
            <v>0</v>
          </cell>
          <cell r="C485">
            <v>0</v>
          </cell>
        </row>
        <row r="486">
          <cell r="A486" t="str">
            <v>Enter Description</v>
          </cell>
          <cell r="B486">
            <v>0</v>
          </cell>
          <cell r="C486">
            <v>0</v>
          </cell>
        </row>
        <row r="487">
          <cell r="A487" t="str">
            <v>Enter Description</v>
          </cell>
          <cell r="B487">
            <v>0</v>
          </cell>
          <cell r="C487">
            <v>0</v>
          </cell>
        </row>
        <row r="488">
          <cell r="A488" t="str">
            <v>Enter Description</v>
          </cell>
          <cell r="B488">
            <v>0</v>
          </cell>
          <cell r="C488">
            <v>0</v>
          </cell>
        </row>
        <row r="489">
          <cell r="A489" t="str">
            <v>Enter Description</v>
          </cell>
          <cell r="B489">
            <v>0</v>
          </cell>
          <cell r="C489">
            <v>0</v>
          </cell>
        </row>
        <row r="490">
          <cell r="A490" t="str">
            <v>Enter Description</v>
          </cell>
          <cell r="B490">
            <v>0</v>
          </cell>
          <cell r="C490">
            <v>0</v>
          </cell>
        </row>
        <row r="491">
          <cell r="A491" t="str">
            <v>Enter Description</v>
          </cell>
          <cell r="B491">
            <v>0</v>
          </cell>
          <cell r="C491">
            <v>0</v>
          </cell>
        </row>
        <row r="492">
          <cell r="A492" t="str">
            <v>Enter Description</v>
          </cell>
          <cell r="B492">
            <v>0</v>
          </cell>
          <cell r="C492">
            <v>0</v>
          </cell>
        </row>
        <row r="493">
          <cell r="A493" t="str">
            <v>Enter Description</v>
          </cell>
          <cell r="B493">
            <v>0</v>
          </cell>
          <cell r="C493">
            <v>0</v>
          </cell>
        </row>
        <row r="494">
          <cell r="A494" t="str">
            <v>Enter Description</v>
          </cell>
          <cell r="B494">
            <v>0</v>
          </cell>
          <cell r="C494">
            <v>0</v>
          </cell>
        </row>
        <row r="495">
          <cell r="A495" t="str">
            <v>Enter Description</v>
          </cell>
          <cell r="B495">
            <v>0</v>
          </cell>
          <cell r="C495">
            <v>0</v>
          </cell>
        </row>
        <row r="496">
          <cell r="A496" t="str">
            <v>Enter Description</v>
          </cell>
          <cell r="B496">
            <v>0</v>
          </cell>
          <cell r="C496">
            <v>0</v>
          </cell>
        </row>
        <row r="497">
          <cell r="A497" t="str">
            <v>Enter Description</v>
          </cell>
          <cell r="B497">
            <v>0</v>
          </cell>
          <cell r="C497">
            <v>0</v>
          </cell>
        </row>
        <row r="498">
          <cell r="A498" t="str">
            <v>Enter Description</v>
          </cell>
          <cell r="B498">
            <v>0</v>
          </cell>
          <cell r="C498">
            <v>0</v>
          </cell>
        </row>
        <row r="499">
          <cell r="A499" t="str">
            <v>Enter Description</v>
          </cell>
          <cell r="B499">
            <v>0</v>
          </cell>
          <cell r="C499">
            <v>0</v>
          </cell>
        </row>
        <row r="500">
          <cell r="A500" t="str">
            <v>Enter Description</v>
          </cell>
          <cell r="B500">
            <v>0</v>
          </cell>
          <cell r="C500">
            <v>0</v>
          </cell>
        </row>
        <row r="501">
          <cell r="A501" t="str">
            <v>Enter Description</v>
          </cell>
          <cell r="B501">
            <v>0</v>
          </cell>
          <cell r="C501">
            <v>0</v>
          </cell>
        </row>
        <row r="502">
          <cell r="A502" t="str">
            <v>Enter Description</v>
          </cell>
          <cell r="B502">
            <v>0</v>
          </cell>
          <cell r="C502">
            <v>0</v>
          </cell>
        </row>
        <row r="503">
          <cell r="A503" t="str">
            <v>Enter Description</v>
          </cell>
          <cell r="B503">
            <v>0</v>
          </cell>
          <cell r="C503">
            <v>0</v>
          </cell>
        </row>
        <row r="504">
          <cell r="A504" t="str">
            <v>Enter Description</v>
          </cell>
          <cell r="B504">
            <v>0</v>
          </cell>
          <cell r="C504">
            <v>0</v>
          </cell>
        </row>
        <row r="505">
          <cell r="A505" t="str">
            <v>Enter Description</v>
          </cell>
          <cell r="B505">
            <v>0</v>
          </cell>
          <cell r="C505">
            <v>0</v>
          </cell>
        </row>
        <row r="506">
          <cell r="A506" t="str">
            <v>Enter Description</v>
          </cell>
          <cell r="B506">
            <v>0</v>
          </cell>
          <cell r="C506">
            <v>0</v>
          </cell>
        </row>
        <row r="507">
          <cell r="A507" t="str">
            <v>Enter Description</v>
          </cell>
          <cell r="B507">
            <v>0</v>
          </cell>
          <cell r="C507">
            <v>0</v>
          </cell>
        </row>
        <row r="508">
          <cell r="A508" t="str">
            <v>Enter Description</v>
          </cell>
          <cell r="B508">
            <v>0</v>
          </cell>
          <cell r="C508">
            <v>0</v>
          </cell>
        </row>
        <row r="509">
          <cell r="A509" t="str">
            <v>Enter Description</v>
          </cell>
          <cell r="B509">
            <v>0</v>
          </cell>
          <cell r="C509">
            <v>0</v>
          </cell>
        </row>
        <row r="510">
          <cell r="A510" t="str">
            <v>Enter Description</v>
          </cell>
          <cell r="B510">
            <v>0</v>
          </cell>
          <cell r="C510">
            <v>0</v>
          </cell>
        </row>
        <row r="511">
          <cell r="A511" t="str">
            <v>Enter Description</v>
          </cell>
          <cell r="B511">
            <v>0</v>
          </cell>
          <cell r="C511">
            <v>0</v>
          </cell>
        </row>
        <row r="512">
          <cell r="A512" t="str">
            <v>Enter Description</v>
          </cell>
          <cell r="B512">
            <v>0</v>
          </cell>
          <cell r="C512">
            <v>0</v>
          </cell>
        </row>
        <row r="513">
          <cell r="A513" t="str">
            <v>Enter Description</v>
          </cell>
          <cell r="B513">
            <v>0</v>
          </cell>
          <cell r="C513">
            <v>0</v>
          </cell>
        </row>
        <row r="514">
          <cell r="A514" t="str">
            <v>Enter Description</v>
          </cell>
          <cell r="B514">
            <v>0</v>
          </cell>
          <cell r="C514">
            <v>0</v>
          </cell>
        </row>
        <row r="515">
          <cell r="A515" t="str">
            <v>Enter Description</v>
          </cell>
          <cell r="B515">
            <v>0</v>
          </cell>
          <cell r="C515">
            <v>0</v>
          </cell>
        </row>
        <row r="516">
          <cell r="A516" t="str">
            <v>Enter Description</v>
          </cell>
          <cell r="B516">
            <v>0</v>
          </cell>
          <cell r="C516">
            <v>0</v>
          </cell>
        </row>
        <row r="517">
          <cell r="A517" t="str">
            <v>Enter Description</v>
          </cell>
          <cell r="B517">
            <v>0</v>
          </cell>
          <cell r="C517">
            <v>0</v>
          </cell>
        </row>
        <row r="518">
          <cell r="A518" t="str">
            <v>Enter Description</v>
          </cell>
          <cell r="B518">
            <v>0</v>
          </cell>
          <cell r="C518">
            <v>0</v>
          </cell>
        </row>
        <row r="519">
          <cell r="A519" t="str">
            <v>Enter Description</v>
          </cell>
          <cell r="B519">
            <v>0</v>
          </cell>
          <cell r="C519">
            <v>0</v>
          </cell>
        </row>
        <row r="520">
          <cell r="A520" t="str">
            <v>Enter Description</v>
          </cell>
          <cell r="B520">
            <v>0</v>
          </cell>
          <cell r="C520">
            <v>0</v>
          </cell>
        </row>
        <row r="521">
          <cell r="A521" t="str">
            <v>Enter Description</v>
          </cell>
          <cell r="B521">
            <v>0</v>
          </cell>
          <cell r="C521">
            <v>0</v>
          </cell>
        </row>
        <row r="522">
          <cell r="A522" t="str">
            <v>Enter Description</v>
          </cell>
          <cell r="B522">
            <v>0</v>
          </cell>
          <cell r="C522">
            <v>0</v>
          </cell>
        </row>
        <row r="523">
          <cell r="A523" t="str">
            <v>Enter Description</v>
          </cell>
          <cell r="B523">
            <v>0</v>
          </cell>
          <cell r="C523">
            <v>0</v>
          </cell>
        </row>
        <row r="524">
          <cell r="A524" t="str">
            <v>Enter Description</v>
          </cell>
          <cell r="B524">
            <v>0</v>
          </cell>
          <cell r="C524">
            <v>0</v>
          </cell>
        </row>
        <row r="525">
          <cell r="A525" t="str">
            <v>Enter Description</v>
          </cell>
          <cell r="B525">
            <v>0</v>
          </cell>
          <cell r="C525">
            <v>0</v>
          </cell>
        </row>
        <row r="526">
          <cell r="A526" t="str">
            <v>Enter Description</v>
          </cell>
          <cell r="B526">
            <v>0</v>
          </cell>
          <cell r="C526">
            <v>0</v>
          </cell>
        </row>
        <row r="527">
          <cell r="A527" t="str">
            <v>Enter Description</v>
          </cell>
          <cell r="B527">
            <v>0</v>
          </cell>
          <cell r="C527">
            <v>0</v>
          </cell>
        </row>
        <row r="528">
          <cell r="A528" t="str">
            <v>Enter Description</v>
          </cell>
          <cell r="B528">
            <v>0</v>
          </cell>
          <cell r="C528">
            <v>0</v>
          </cell>
        </row>
        <row r="529">
          <cell r="A529" t="str">
            <v>Enter Description</v>
          </cell>
          <cell r="B529">
            <v>0</v>
          </cell>
          <cell r="C529">
            <v>0</v>
          </cell>
        </row>
        <row r="530">
          <cell r="A530" t="str">
            <v>Enter Description</v>
          </cell>
          <cell r="B530">
            <v>0</v>
          </cell>
          <cell r="C530">
            <v>0</v>
          </cell>
        </row>
        <row r="531">
          <cell r="A531" t="str">
            <v>Enter Description</v>
          </cell>
          <cell r="B531">
            <v>0</v>
          </cell>
          <cell r="C531">
            <v>0</v>
          </cell>
        </row>
        <row r="532">
          <cell r="A532" t="str">
            <v>Enter Description</v>
          </cell>
          <cell r="B532">
            <v>0</v>
          </cell>
          <cell r="C532">
            <v>0</v>
          </cell>
        </row>
        <row r="533">
          <cell r="A533" t="str">
            <v>Enter Description</v>
          </cell>
          <cell r="B533">
            <v>0</v>
          </cell>
          <cell r="C533">
            <v>0</v>
          </cell>
        </row>
        <row r="534">
          <cell r="A534" t="str">
            <v>Enter Description</v>
          </cell>
          <cell r="B534">
            <v>0</v>
          </cell>
          <cell r="C534">
            <v>0</v>
          </cell>
        </row>
        <row r="535">
          <cell r="A535" t="str">
            <v>Enter Description</v>
          </cell>
          <cell r="B535">
            <v>0</v>
          </cell>
          <cell r="C535">
            <v>0</v>
          </cell>
        </row>
        <row r="536">
          <cell r="A536" t="str">
            <v>Enter Description</v>
          </cell>
          <cell r="B536">
            <v>0</v>
          </cell>
          <cell r="C536">
            <v>0</v>
          </cell>
        </row>
        <row r="537">
          <cell r="A537" t="str">
            <v>Enter Description</v>
          </cell>
          <cell r="B537">
            <v>0</v>
          </cell>
          <cell r="C537">
            <v>0</v>
          </cell>
        </row>
        <row r="538">
          <cell r="A538" t="str">
            <v>Enter Description</v>
          </cell>
          <cell r="B538">
            <v>0</v>
          </cell>
          <cell r="C538">
            <v>0</v>
          </cell>
        </row>
        <row r="539">
          <cell r="A539" t="str">
            <v>Enter Description</v>
          </cell>
          <cell r="B539">
            <v>0</v>
          </cell>
          <cell r="C539">
            <v>0</v>
          </cell>
        </row>
        <row r="540">
          <cell r="A540" t="str">
            <v>Enter Description</v>
          </cell>
          <cell r="B540">
            <v>0</v>
          </cell>
          <cell r="C540">
            <v>0</v>
          </cell>
        </row>
        <row r="541">
          <cell r="A541" t="str">
            <v>Enter Description</v>
          </cell>
          <cell r="B541">
            <v>0</v>
          </cell>
          <cell r="C541">
            <v>0</v>
          </cell>
        </row>
        <row r="542">
          <cell r="A542" t="str">
            <v>Enter Description</v>
          </cell>
          <cell r="B542">
            <v>0</v>
          </cell>
          <cell r="C542">
            <v>0</v>
          </cell>
        </row>
        <row r="543">
          <cell r="A543" t="str">
            <v>Enter Description</v>
          </cell>
          <cell r="B543">
            <v>0</v>
          </cell>
          <cell r="C543">
            <v>0</v>
          </cell>
        </row>
        <row r="544">
          <cell r="A544" t="str">
            <v>Enter Description</v>
          </cell>
          <cell r="B544">
            <v>0</v>
          </cell>
          <cell r="C544">
            <v>0</v>
          </cell>
        </row>
        <row r="545">
          <cell r="A545" t="str">
            <v>Enter Description</v>
          </cell>
          <cell r="B545">
            <v>0</v>
          </cell>
          <cell r="C545">
            <v>0</v>
          </cell>
        </row>
        <row r="546">
          <cell r="A546" t="str">
            <v>Enter Description</v>
          </cell>
          <cell r="B546">
            <v>0</v>
          </cell>
          <cell r="C546">
            <v>0</v>
          </cell>
        </row>
        <row r="547">
          <cell r="A547" t="str">
            <v>Enter Description</v>
          </cell>
          <cell r="B547">
            <v>0</v>
          </cell>
          <cell r="C547">
            <v>0</v>
          </cell>
        </row>
        <row r="548">
          <cell r="A548" t="str">
            <v>Enter Description</v>
          </cell>
          <cell r="B548">
            <v>0</v>
          </cell>
          <cell r="C548">
            <v>0</v>
          </cell>
        </row>
        <row r="549">
          <cell r="A549" t="str">
            <v>Enter Description</v>
          </cell>
          <cell r="B549">
            <v>0</v>
          </cell>
          <cell r="C549">
            <v>0</v>
          </cell>
        </row>
        <row r="550">
          <cell r="A550" t="str">
            <v>Enter Description</v>
          </cell>
          <cell r="B550">
            <v>0</v>
          </cell>
          <cell r="C550">
            <v>0</v>
          </cell>
        </row>
        <row r="551">
          <cell r="A551" t="str">
            <v>Enter Description</v>
          </cell>
          <cell r="B551">
            <v>0</v>
          </cell>
          <cell r="C551">
            <v>0</v>
          </cell>
        </row>
        <row r="552">
          <cell r="A552" t="str">
            <v>Enter Description</v>
          </cell>
          <cell r="B552">
            <v>0</v>
          </cell>
          <cell r="C552">
            <v>0</v>
          </cell>
        </row>
        <row r="553">
          <cell r="A553" t="str">
            <v>Enter Description</v>
          </cell>
          <cell r="B553">
            <v>0</v>
          </cell>
          <cell r="C553">
            <v>0</v>
          </cell>
        </row>
        <row r="554">
          <cell r="A554" t="str">
            <v>Enter Description</v>
          </cell>
          <cell r="B554">
            <v>0</v>
          </cell>
          <cell r="C554">
            <v>0</v>
          </cell>
        </row>
        <row r="555">
          <cell r="A555" t="str">
            <v>Enter Description</v>
          </cell>
          <cell r="B555">
            <v>0</v>
          </cell>
          <cell r="C555">
            <v>0</v>
          </cell>
        </row>
        <row r="556">
          <cell r="A556" t="str">
            <v>Enter Description</v>
          </cell>
          <cell r="B556">
            <v>0</v>
          </cell>
          <cell r="C556">
            <v>0</v>
          </cell>
        </row>
        <row r="557">
          <cell r="A557" t="str">
            <v>Enter Description</v>
          </cell>
          <cell r="B557">
            <v>0</v>
          </cell>
          <cell r="C557">
            <v>0</v>
          </cell>
        </row>
        <row r="558">
          <cell r="A558" t="str">
            <v>Enter Description</v>
          </cell>
          <cell r="B558">
            <v>0</v>
          </cell>
          <cell r="C558">
            <v>0</v>
          </cell>
        </row>
        <row r="559">
          <cell r="A559" t="str">
            <v>Enter Description</v>
          </cell>
          <cell r="B559">
            <v>0</v>
          </cell>
          <cell r="C559">
            <v>0</v>
          </cell>
        </row>
        <row r="560">
          <cell r="A560" t="str">
            <v>Enter Description</v>
          </cell>
          <cell r="B560">
            <v>0</v>
          </cell>
          <cell r="C560">
            <v>0</v>
          </cell>
        </row>
        <row r="561">
          <cell r="A561" t="str">
            <v>Enter Description</v>
          </cell>
          <cell r="B561">
            <v>0</v>
          </cell>
          <cell r="C561">
            <v>0</v>
          </cell>
        </row>
        <row r="562">
          <cell r="A562" t="str">
            <v>Enter Description</v>
          </cell>
          <cell r="B562">
            <v>0</v>
          </cell>
          <cell r="C562">
            <v>0</v>
          </cell>
        </row>
        <row r="563">
          <cell r="A563" t="str">
            <v>Enter Description</v>
          </cell>
          <cell r="B563">
            <v>0</v>
          </cell>
          <cell r="C563">
            <v>0</v>
          </cell>
        </row>
        <row r="564">
          <cell r="A564" t="str">
            <v>Enter Description</v>
          </cell>
          <cell r="B564">
            <v>0</v>
          </cell>
          <cell r="C564">
            <v>0</v>
          </cell>
        </row>
        <row r="565">
          <cell r="A565" t="str">
            <v>Enter Description</v>
          </cell>
          <cell r="B565">
            <v>0</v>
          </cell>
          <cell r="C565">
            <v>0</v>
          </cell>
        </row>
        <row r="566">
          <cell r="A566" t="str">
            <v>Enter Description</v>
          </cell>
          <cell r="B566">
            <v>0</v>
          </cell>
          <cell r="C566">
            <v>0</v>
          </cell>
        </row>
        <row r="567">
          <cell r="A567" t="str">
            <v>Enter Description</v>
          </cell>
          <cell r="B567">
            <v>0</v>
          </cell>
          <cell r="C567">
            <v>0</v>
          </cell>
        </row>
        <row r="568">
          <cell r="A568" t="str">
            <v>Enter Description</v>
          </cell>
          <cell r="B568">
            <v>0</v>
          </cell>
          <cell r="C568">
            <v>0</v>
          </cell>
        </row>
        <row r="569">
          <cell r="A569" t="str">
            <v>Enter Description</v>
          </cell>
          <cell r="B569">
            <v>0</v>
          </cell>
          <cell r="C569">
            <v>0</v>
          </cell>
        </row>
        <row r="570">
          <cell r="A570" t="str">
            <v>Enter Description</v>
          </cell>
          <cell r="B570">
            <v>0</v>
          </cell>
          <cell r="C570">
            <v>0</v>
          </cell>
        </row>
        <row r="571">
          <cell r="A571" t="str">
            <v>Enter Description</v>
          </cell>
          <cell r="B571">
            <v>0</v>
          </cell>
          <cell r="C571">
            <v>0</v>
          </cell>
        </row>
        <row r="572">
          <cell r="A572" t="str">
            <v>Enter Description</v>
          </cell>
          <cell r="B572">
            <v>0</v>
          </cell>
          <cell r="C572">
            <v>0</v>
          </cell>
        </row>
        <row r="573">
          <cell r="A573" t="str">
            <v>Enter Description</v>
          </cell>
          <cell r="B573">
            <v>0</v>
          </cell>
          <cell r="C573">
            <v>0</v>
          </cell>
        </row>
        <row r="574">
          <cell r="A574" t="str">
            <v>Enter Description</v>
          </cell>
          <cell r="B574">
            <v>0</v>
          </cell>
          <cell r="C574">
            <v>0</v>
          </cell>
        </row>
        <row r="575">
          <cell r="A575" t="str">
            <v>Enter Description</v>
          </cell>
          <cell r="B575">
            <v>0</v>
          </cell>
          <cell r="C575">
            <v>0</v>
          </cell>
        </row>
        <row r="576">
          <cell r="A576" t="str">
            <v>Enter Description</v>
          </cell>
          <cell r="B576">
            <v>0</v>
          </cell>
          <cell r="C576">
            <v>0</v>
          </cell>
        </row>
        <row r="577">
          <cell r="A577" t="str">
            <v>Enter Description</v>
          </cell>
          <cell r="B577">
            <v>0</v>
          </cell>
          <cell r="C577">
            <v>0</v>
          </cell>
        </row>
        <row r="578">
          <cell r="A578" t="str">
            <v>Enter Description</v>
          </cell>
          <cell r="B578">
            <v>0</v>
          </cell>
          <cell r="C578">
            <v>0</v>
          </cell>
        </row>
        <row r="579">
          <cell r="A579" t="str">
            <v>Enter Description</v>
          </cell>
          <cell r="B579">
            <v>0</v>
          </cell>
          <cell r="C579">
            <v>0</v>
          </cell>
        </row>
        <row r="580">
          <cell r="A580" t="str">
            <v>Enter Description</v>
          </cell>
          <cell r="B580">
            <v>0</v>
          </cell>
          <cell r="C580">
            <v>0</v>
          </cell>
        </row>
        <row r="581">
          <cell r="A581" t="str">
            <v>Enter Description</v>
          </cell>
          <cell r="B581">
            <v>0</v>
          </cell>
          <cell r="C581">
            <v>0</v>
          </cell>
        </row>
        <row r="582">
          <cell r="A582" t="str">
            <v>Enter Description</v>
          </cell>
          <cell r="B582">
            <v>0</v>
          </cell>
          <cell r="C582">
            <v>0</v>
          </cell>
        </row>
        <row r="583">
          <cell r="A583" t="str">
            <v>Enter Description</v>
          </cell>
          <cell r="B583">
            <v>0</v>
          </cell>
          <cell r="C583">
            <v>0</v>
          </cell>
        </row>
        <row r="584">
          <cell r="A584" t="str">
            <v>Enter Description</v>
          </cell>
          <cell r="B584">
            <v>0</v>
          </cell>
          <cell r="C584">
            <v>0</v>
          </cell>
        </row>
        <row r="585">
          <cell r="A585" t="str">
            <v>Enter Description</v>
          </cell>
          <cell r="B585">
            <v>0</v>
          </cell>
          <cell r="C585">
            <v>0</v>
          </cell>
        </row>
        <row r="586">
          <cell r="A586" t="str">
            <v>Enter Description</v>
          </cell>
          <cell r="B586">
            <v>0</v>
          </cell>
          <cell r="C586">
            <v>0</v>
          </cell>
        </row>
        <row r="587">
          <cell r="A587" t="str">
            <v>Enter Description</v>
          </cell>
          <cell r="B587">
            <v>0</v>
          </cell>
          <cell r="C587">
            <v>0</v>
          </cell>
        </row>
        <row r="588">
          <cell r="A588" t="str">
            <v>Enter Description</v>
          </cell>
          <cell r="B588">
            <v>0</v>
          </cell>
          <cell r="C588">
            <v>0</v>
          </cell>
        </row>
        <row r="589">
          <cell r="A589" t="str">
            <v>Enter Description</v>
          </cell>
          <cell r="B589">
            <v>0</v>
          </cell>
          <cell r="C589">
            <v>0</v>
          </cell>
        </row>
        <row r="590">
          <cell r="A590" t="str">
            <v>Enter Description</v>
          </cell>
          <cell r="B590">
            <v>0</v>
          </cell>
          <cell r="C590">
            <v>0</v>
          </cell>
        </row>
        <row r="591">
          <cell r="A591" t="str">
            <v>Enter Description</v>
          </cell>
          <cell r="B591">
            <v>0</v>
          </cell>
          <cell r="C591">
            <v>0</v>
          </cell>
        </row>
        <row r="592">
          <cell r="A592" t="str">
            <v>Enter Description</v>
          </cell>
          <cell r="B592">
            <v>0</v>
          </cell>
          <cell r="C592">
            <v>0</v>
          </cell>
        </row>
        <row r="593">
          <cell r="A593" t="str">
            <v>Enter Description</v>
          </cell>
          <cell r="B593">
            <v>0</v>
          </cell>
          <cell r="C593">
            <v>0</v>
          </cell>
        </row>
        <row r="594">
          <cell r="A594" t="str">
            <v>Enter Description</v>
          </cell>
          <cell r="B594">
            <v>0</v>
          </cell>
          <cell r="C594">
            <v>0</v>
          </cell>
        </row>
        <row r="595">
          <cell r="A595" t="str">
            <v>Enter Description</v>
          </cell>
          <cell r="B595">
            <v>0</v>
          </cell>
          <cell r="C595">
            <v>0</v>
          </cell>
        </row>
        <row r="596">
          <cell r="A596" t="str">
            <v>Enter Description</v>
          </cell>
          <cell r="B596">
            <v>0</v>
          </cell>
          <cell r="C596">
            <v>0</v>
          </cell>
        </row>
        <row r="597">
          <cell r="A597" t="str">
            <v>Enter Description</v>
          </cell>
          <cell r="B597">
            <v>0</v>
          </cell>
          <cell r="C597">
            <v>0</v>
          </cell>
        </row>
        <row r="598">
          <cell r="A598" t="str">
            <v>Enter Description</v>
          </cell>
          <cell r="B598">
            <v>0</v>
          </cell>
          <cell r="C598">
            <v>0</v>
          </cell>
        </row>
        <row r="599">
          <cell r="A599" t="str">
            <v>Enter Description</v>
          </cell>
          <cell r="B599">
            <v>0</v>
          </cell>
          <cell r="C599">
            <v>0</v>
          </cell>
        </row>
        <row r="600">
          <cell r="A600" t="str">
            <v>Enter Description</v>
          </cell>
          <cell r="B600">
            <v>0</v>
          </cell>
          <cell r="C600">
            <v>0</v>
          </cell>
        </row>
        <row r="601">
          <cell r="A601" t="str">
            <v>Enter Description</v>
          </cell>
          <cell r="B601">
            <v>0</v>
          </cell>
          <cell r="C601">
            <v>0</v>
          </cell>
        </row>
        <row r="602">
          <cell r="A602" t="str">
            <v>Enter Description</v>
          </cell>
          <cell r="B602">
            <v>0</v>
          </cell>
          <cell r="C602">
            <v>0</v>
          </cell>
        </row>
        <row r="603">
          <cell r="A603" t="str">
            <v>Enter Description</v>
          </cell>
          <cell r="B603">
            <v>0</v>
          </cell>
          <cell r="C603">
            <v>0</v>
          </cell>
        </row>
        <row r="604">
          <cell r="A604" t="str">
            <v>Enter Description</v>
          </cell>
          <cell r="B604">
            <v>0</v>
          </cell>
          <cell r="C604">
            <v>0</v>
          </cell>
        </row>
        <row r="605">
          <cell r="A605" t="str">
            <v>Enter Description</v>
          </cell>
          <cell r="B605">
            <v>0</v>
          </cell>
          <cell r="C605">
            <v>0</v>
          </cell>
        </row>
        <row r="606">
          <cell r="A606" t="str">
            <v>Enter Description</v>
          </cell>
          <cell r="B606">
            <v>0</v>
          </cell>
          <cell r="C606">
            <v>0</v>
          </cell>
        </row>
        <row r="607">
          <cell r="A607" t="str">
            <v>Enter Description</v>
          </cell>
          <cell r="B607">
            <v>0</v>
          </cell>
          <cell r="C607">
            <v>0</v>
          </cell>
        </row>
        <row r="608">
          <cell r="A608" t="str">
            <v>Enter Description</v>
          </cell>
          <cell r="B608">
            <v>0</v>
          </cell>
          <cell r="C608">
            <v>0</v>
          </cell>
        </row>
        <row r="609">
          <cell r="A609" t="str">
            <v>Enter Description</v>
          </cell>
          <cell r="B609">
            <v>0</v>
          </cell>
          <cell r="C609">
            <v>0</v>
          </cell>
        </row>
        <row r="610">
          <cell r="A610" t="str">
            <v>Enter Description</v>
          </cell>
          <cell r="B610">
            <v>0</v>
          </cell>
          <cell r="C610">
            <v>0</v>
          </cell>
        </row>
        <row r="611">
          <cell r="A611" t="str">
            <v>Enter Description</v>
          </cell>
          <cell r="B611">
            <v>0</v>
          </cell>
          <cell r="C611">
            <v>0</v>
          </cell>
        </row>
        <row r="612">
          <cell r="A612" t="str">
            <v>Enter Description</v>
          </cell>
          <cell r="B612">
            <v>0</v>
          </cell>
          <cell r="C612">
            <v>0</v>
          </cell>
        </row>
        <row r="613">
          <cell r="A613" t="str">
            <v>Enter Description</v>
          </cell>
          <cell r="B613">
            <v>0</v>
          </cell>
          <cell r="C613">
            <v>0</v>
          </cell>
        </row>
        <row r="614">
          <cell r="A614" t="str">
            <v>Enter Description</v>
          </cell>
          <cell r="B614">
            <v>0</v>
          </cell>
          <cell r="C614">
            <v>0</v>
          </cell>
        </row>
        <row r="615">
          <cell r="A615" t="str">
            <v>Enter Description</v>
          </cell>
          <cell r="B615">
            <v>0</v>
          </cell>
          <cell r="C615">
            <v>0</v>
          </cell>
        </row>
        <row r="616">
          <cell r="A616" t="str">
            <v>Enter Description</v>
          </cell>
          <cell r="B616">
            <v>0</v>
          </cell>
          <cell r="C616">
            <v>0</v>
          </cell>
        </row>
        <row r="617">
          <cell r="A617" t="str">
            <v>Enter Description</v>
          </cell>
          <cell r="B617">
            <v>0</v>
          </cell>
          <cell r="C617">
            <v>0</v>
          </cell>
        </row>
        <row r="618">
          <cell r="A618" t="str">
            <v>Enter Description</v>
          </cell>
          <cell r="B618">
            <v>0</v>
          </cell>
          <cell r="C618">
            <v>0</v>
          </cell>
        </row>
        <row r="619">
          <cell r="A619" t="str">
            <v>Enter Description</v>
          </cell>
          <cell r="B619">
            <v>0</v>
          </cell>
          <cell r="C619">
            <v>0</v>
          </cell>
        </row>
        <row r="620">
          <cell r="A620" t="str">
            <v>Enter Description</v>
          </cell>
          <cell r="B620">
            <v>0</v>
          </cell>
          <cell r="C620">
            <v>0</v>
          </cell>
        </row>
        <row r="621">
          <cell r="A621" t="str">
            <v>Enter Description</v>
          </cell>
          <cell r="B621">
            <v>0</v>
          </cell>
          <cell r="C621">
            <v>0</v>
          </cell>
        </row>
        <row r="622">
          <cell r="A622" t="str">
            <v>Enter Description</v>
          </cell>
          <cell r="B622">
            <v>0</v>
          </cell>
          <cell r="C622">
            <v>0</v>
          </cell>
        </row>
        <row r="623">
          <cell r="A623" t="str">
            <v>Enter Description</v>
          </cell>
          <cell r="B623">
            <v>0</v>
          </cell>
          <cell r="C623">
            <v>0</v>
          </cell>
        </row>
        <row r="624">
          <cell r="A624" t="str">
            <v>Enter Description</v>
          </cell>
          <cell r="B624">
            <v>0</v>
          </cell>
          <cell r="C624">
            <v>0</v>
          </cell>
        </row>
        <row r="625">
          <cell r="A625" t="str">
            <v>Enter Description</v>
          </cell>
          <cell r="B625">
            <v>0</v>
          </cell>
          <cell r="C625">
            <v>0</v>
          </cell>
        </row>
        <row r="626">
          <cell r="A626" t="str">
            <v>Enter Description</v>
          </cell>
          <cell r="B626">
            <v>0</v>
          </cell>
          <cell r="C626">
            <v>0</v>
          </cell>
        </row>
        <row r="627">
          <cell r="A627" t="str">
            <v>Enter Description</v>
          </cell>
          <cell r="B627">
            <v>0</v>
          </cell>
          <cell r="C627">
            <v>0</v>
          </cell>
        </row>
        <row r="628">
          <cell r="A628" t="str">
            <v>Enter Description</v>
          </cell>
          <cell r="B628">
            <v>0</v>
          </cell>
          <cell r="C628">
            <v>0</v>
          </cell>
        </row>
        <row r="629">
          <cell r="A629" t="str">
            <v>Enter Description</v>
          </cell>
          <cell r="B629">
            <v>0</v>
          </cell>
          <cell r="C629">
            <v>0</v>
          </cell>
        </row>
        <row r="630">
          <cell r="A630" t="str">
            <v>Enter Description</v>
          </cell>
          <cell r="B630">
            <v>0</v>
          </cell>
          <cell r="C630">
            <v>0</v>
          </cell>
        </row>
        <row r="631">
          <cell r="A631" t="str">
            <v>Enter Description</v>
          </cell>
          <cell r="B631">
            <v>0</v>
          </cell>
          <cell r="C631">
            <v>0</v>
          </cell>
        </row>
        <row r="632">
          <cell r="A632" t="str">
            <v>Enter Description</v>
          </cell>
          <cell r="B632">
            <v>0</v>
          </cell>
          <cell r="C632">
            <v>0</v>
          </cell>
        </row>
        <row r="633">
          <cell r="A633" t="str">
            <v>Enter Description</v>
          </cell>
          <cell r="B633">
            <v>0</v>
          </cell>
          <cell r="C633">
            <v>0</v>
          </cell>
        </row>
        <row r="634">
          <cell r="A634" t="str">
            <v>Enter Description</v>
          </cell>
          <cell r="B634">
            <v>0</v>
          </cell>
          <cell r="C634">
            <v>0</v>
          </cell>
        </row>
        <row r="635">
          <cell r="A635" t="str">
            <v>Enter Description</v>
          </cell>
          <cell r="B635">
            <v>0</v>
          </cell>
          <cell r="C635">
            <v>0</v>
          </cell>
        </row>
        <row r="636">
          <cell r="A636" t="str">
            <v>Enter Description</v>
          </cell>
          <cell r="B636">
            <v>0</v>
          </cell>
          <cell r="C636">
            <v>0</v>
          </cell>
        </row>
        <row r="637">
          <cell r="A637" t="str">
            <v>Enter Description</v>
          </cell>
          <cell r="B637">
            <v>0</v>
          </cell>
          <cell r="C637">
            <v>0</v>
          </cell>
        </row>
        <row r="638">
          <cell r="A638" t="str">
            <v>Enter Description</v>
          </cell>
          <cell r="B638">
            <v>0</v>
          </cell>
          <cell r="C638">
            <v>0</v>
          </cell>
        </row>
        <row r="639">
          <cell r="A639" t="str">
            <v>Enter Description</v>
          </cell>
          <cell r="B639">
            <v>0</v>
          </cell>
          <cell r="C639">
            <v>0</v>
          </cell>
        </row>
        <row r="640">
          <cell r="A640" t="str">
            <v>Enter Description</v>
          </cell>
          <cell r="B640">
            <v>0</v>
          </cell>
          <cell r="C640">
            <v>0</v>
          </cell>
        </row>
        <row r="641">
          <cell r="A641" t="str">
            <v>Enter Description</v>
          </cell>
          <cell r="B641">
            <v>0</v>
          </cell>
          <cell r="C641">
            <v>0</v>
          </cell>
        </row>
        <row r="642">
          <cell r="A642" t="str">
            <v>Enter Description</v>
          </cell>
          <cell r="B642">
            <v>0</v>
          </cell>
          <cell r="C642">
            <v>0</v>
          </cell>
        </row>
        <row r="643">
          <cell r="A643" t="str">
            <v>Enter Description</v>
          </cell>
          <cell r="B643">
            <v>0</v>
          </cell>
          <cell r="C643">
            <v>0</v>
          </cell>
        </row>
        <row r="644">
          <cell r="A644" t="str">
            <v>Enter Description</v>
          </cell>
          <cell r="B644">
            <v>0</v>
          </cell>
          <cell r="C644">
            <v>0</v>
          </cell>
        </row>
        <row r="645">
          <cell r="A645" t="str">
            <v>Enter Description</v>
          </cell>
          <cell r="B645">
            <v>0</v>
          </cell>
          <cell r="C645">
            <v>0</v>
          </cell>
        </row>
        <row r="646">
          <cell r="A646" t="str">
            <v>Enter Description</v>
          </cell>
          <cell r="B646">
            <v>0</v>
          </cell>
          <cell r="C646">
            <v>0</v>
          </cell>
        </row>
        <row r="647">
          <cell r="A647" t="str">
            <v>Enter Description</v>
          </cell>
          <cell r="B647">
            <v>0</v>
          </cell>
          <cell r="C647">
            <v>0</v>
          </cell>
        </row>
        <row r="648">
          <cell r="A648" t="str">
            <v>Enter Description</v>
          </cell>
          <cell r="B648">
            <v>0</v>
          </cell>
          <cell r="C648">
            <v>0</v>
          </cell>
        </row>
        <row r="649">
          <cell r="A649" t="str">
            <v>Enter Description</v>
          </cell>
          <cell r="B649">
            <v>0</v>
          </cell>
          <cell r="C649">
            <v>0</v>
          </cell>
        </row>
        <row r="650">
          <cell r="A650" t="str">
            <v>Enter Description</v>
          </cell>
          <cell r="B650">
            <v>0</v>
          </cell>
          <cell r="C650">
            <v>0</v>
          </cell>
        </row>
        <row r="651">
          <cell r="A651" t="str">
            <v>Enter Description</v>
          </cell>
          <cell r="B651">
            <v>0</v>
          </cell>
          <cell r="C651">
            <v>0</v>
          </cell>
        </row>
        <row r="652">
          <cell r="A652" t="str">
            <v>Enter Description</v>
          </cell>
          <cell r="B652">
            <v>0</v>
          </cell>
          <cell r="C652">
            <v>0</v>
          </cell>
        </row>
        <row r="653">
          <cell r="A653" t="str">
            <v>Enter Description</v>
          </cell>
          <cell r="B653">
            <v>0</v>
          </cell>
          <cell r="C653">
            <v>0</v>
          </cell>
        </row>
        <row r="654">
          <cell r="A654" t="str">
            <v>Enter Description</v>
          </cell>
          <cell r="B654">
            <v>0</v>
          </cell>
          <cell r="C654">
            <v>0</v>
          </cell>
        </row>
        <row r="655">
          <cell r="A655" t="str">
            <v>Enter Description</v>
          </cell>
          <cell r="B655">
            <v>0</v>
          </cell>
          <cell r="C655">
            <v>0</v>
          </cell>
        </row>
        <row r="656">
          <cell r="A656" t="str">
            <v>Enter Description</v>
          </cell>
          <cell r="B656">
            <v>0</v>
          </cell>
          <cell r="C656">
            <v>0</v>
          </cell>
        </row>
        <row r="657">
          <cell r="A657" t="str">
            <v>Enter Description</v>
          </cell>
          <cell r="B657">
            <v>0</v>
          </cell>
          <cell r="C657">
            <v>0</v>
          </cell>
        </row>
        <row r="658">
          <cell r="A658" t="str">
            <v>Enter Description</v>
          </cell>
          <cell r="B658">
            <v>0</v>
          </cell>
          <cell r="C658">
            <v>0</v>
          </cell>
        </row>
        <row r="659">
          <cell r="A659" t="str">
            <v>Enter Description</v>
          </cell>
          <cell r="B659">
            <v>0</v>
          </cell>
          <cell r="C659">
            <v>0</v>
          </cell>
        </row>
        <row r="660">
          <cell r="A660" t="str">
            <v>Enter Description</v>
          </cell>
          <cell r="B660">
            <v>0</v>
          </cell>
          <cell r="C660">
            <v>0</v>
          </cell>
        </row>
        <row r="661">
          <cell r="A661" t="str">
            <v>Enter Description</v>
          </cell>
          <cell r="B661">
            <v>0</v>
          </cell>
          <cell r="C661">
            <v>0</v>
          </cell>
        </row>
        <row r="662">
          <cell r="A662" t="str">
            <v>Enter Description</v>
          </cell>
          <cell r="B662">
            <v>0</v>
          </cell>
          <cell r="C662">
            <v>0</v>
          </cell>
        </row>
        <row r="663">
          <cell r="A663" t="str">
            <v>Enter Description</v>
          </cell>
          <cell r="B663">
            <v>0</v>
          </cell>
          <cell r="C663">
            <v>0</v>
          </cell>
        </row>
        <row r="664">
          <cell r="A664" t="str">
            <v>Enter Description</v>
          </cell>
          <cell r="B664">
            <v>0</v>
          </cell>
          <cell r="C664">
            <v>0</v>
          </cell>
        </row>
        <row r="665">
          <cell r="A665" t="str">
            <v>Enter Description</v>
          </cell>
          <cell r="B665">
            <v>0</v>
          </cell>
          <cell r="C665">
            <v>0</v>
          </cell>
        </row>
        <row r="666">
          <cell r="A666" t="str">
            <v>Enter Description</v>
          </cell>
          <cell r="B666">
            <v>0</v>
          </cell>
          <cell r="C666">
            <v>0</v>
          </cell>
        </row>
        <row r="667">
          <cell r="A667" t="str">
            <v>Enter Description</v>
          </cell>
          <cell r="B667">
            <v>0</v>
          </cell>
          <cell r="C667">
            <v>0</v>
          </cell>
        </row>
        <row r="668">
          <cell r="A668" t="str">
            <v>Enter Description</v>
          </cell>
          <cell r="B668">
            <v>0</v>
          </cell>
          <cell r="C668">
            <v>0</v>
          </cell>
        </row>
        <row r="669">
          <cell r="A669" t="str">
            <v>Enter Description</v>
          </cell>
          <cell r="B669">
            <v>0</v>
          </cell>
          <cell r="C669">
            <v>0</v>
          </cell>
        </row>
        <row r="670">
          <cell r="A670" t="str">
            <v>Enter Description</v>
          </cell>
          <cell r="B670">
            <v>0</v>
          </cell>
          <cell r="C670">
            <v>0</v>
          </cell>
        </row>
        <row r="671">
          <cell r="A671" t="str">
            <v>Enter Description</v>
          </cell>
          <cell r="B671">
            <v>0</v>
          </cell>
          <cell r="C671">
            <v>0</v>
          </cell>
        </row>
        <row r="672">
          <cell r="A672" t="str">
            <v>Enter Description</v>
          </cell>
          <cell r="B672">
            <v>0</v>
          </cell>
          <cell r="C672">
            <v>0</v>
          </cell>
        </row>
        <row r="673">
          <cell r="A673" t="str">
            <v>Enter Description</v>
          </cell>
          <cell r="B673">
            <v>0</v>
          </cell>
          <cell r="C673">
            <v>0</v>
          </cell>
        </row>
        <row r="674">
          <cell r="A674" t="str">
            <v>Enter Description</v>
          </cell>
          <cell r="B674">
            <v>0</v>
          </cell>
          <cell r="C674">
            <v>0</v>
          </cell>
        </row>
        <row r="675">
          <cell r="A675" t="str">
            <v>Enter Description</v>
          </cell>
          <cell r="B675">
            <v>0</v>
          </cell>
          <cell r="C675">
            <v>0</v>
          </cell>
        </row>
        <row r="676">
          <cell r="A676" t="str">
            <v>Enter Description</v>
          </cell>
          <cell r="B676">
            <v>0</v>
          </cell>
          <cell r="C676">
            <v>0</v>
          </cell>
        </row>
        <row r="677">
          <cell r="A677" t="str">
            <v>Enter Description</v>
          </cell>
          <cell r="B677">
            <v>0</v>
          </cell>
          <cell r="C677">
            <v>0</v>
          </cell>
        </row>
        <row r="678">
          <cell r="A678" t="str">
            <v>Enter Description</v>
          </cell>
          <cell r="B678">
            <v>0</v>
          </cell>
          <cell r="C678">
            <v>0</v>
          </cell>
        </row>
        <row r="679">
          <cell r="A679" t="str">
            <v>Enter Description</v>
          </cell>
          <cell r="B679">
            <v>0</v>
          </cell>
          <cell r="C679">
            <v>0</v>
          </cell>
        </row>
        <row r="680">
          <cell r="A680" t="str">
            <v>Enter Description</v>
          </cell>
          <cell r="B680">
            <v>0</v>
          </cell>
          <cell r="C680">
            <v>0</v>
          </cell>
        </row>
        <row r="681">
          <cell r="A681" t="str">
            <v>Enter Description</v>
          </cell>
          <cell r="B681">
            <v>0</v>
          </cell>
          <cell r="C681">
            <v>0</v>
          </cell>
        </row>
        <row r="682">
          <cell r="A682" t="str">
            <v>Enter Description</v>
          </cell>
          <cell r="B682">
            <v>0</v>
          </cell>
          <cell r="C682">
            <v>0</v>
          </cell>
        </row>
        <row r="683">
          <cell r="A683" t="str">
            <v>Enter Description</v>
          </cell>
          <cell r="B683">
            <v>0</v>
          </cell>
          <cell r="C683">
            <v>0</v>
          </cell>
        </row>
        <row r="684">
          <cell r="A684" t="str">
            <v>Enter Description</v>
          </cell>
          <cell r="B684">
            <v>0</v>
          </cell>
          <cell r="C684">
            <v>0</v>
          </cell>
        </row>
        <row r="685">
          <cell r="A685" t="str">
            <v>Enter Description</v>
          </cell>
          <cell r="B685">
            <v>0</v>
          </cell>
          <cell r="C685">
            <v>0</v>
          </cell>
        </row>
        <row r="686">
          <cell r="A686" t="str">
            <v>Enter Description</v>
          </cell>
          <cell r="B686">
            <v>0</v>
          </cell>
          <cell r="C686">
            <v>0</v>
          </cell>
        </row>
        <row r="687">
          <cell r="A687" t="str">
            <v>Enter Description</v>
          </cell>
          <cell r="B687">
            <v>0</v>
          </cell>
          <cell r="C687">
            <v>0</v>
          </cell>
        </row>
        <row r="688">
          <cell r="A688" t="str">
            <v>Enter Description</v>
          </cell>
          <cell r="B688">
            <v>0</v>
          </cell>
          <cell r="C688">
            <v>0</v>
          </cell>
        </row>
        <row r="689">
          <cell r="A689" t="str">
            <v>Enter Description</v>
          </cell>
          <cell r="B689">
            <v>0</v>
          </cell>
          <cell r="C689">
            <v>0</v>
          </cell>
        </row>
        <row r="690">
          <cell r="A690" t="str">
            <v>Enter Description</v>
          </cell>
          <cell r="B690">
            <v>0</v>
          </cell>
          <cell r="C690">
            <v>0</v>
          </cell>
        </row>
        <row r="691">
          <cell r="A691" t="str">
            <v>Enter Description</v>
          </cell>
          <cell r="B691">
            <v>0</v>
          </cell>
          <cell r="C691">
            <v>0</v>
          </cell>
        </row>
        <row r="692">
          <cell r="A692" t="str">
            <v>Enter Description</v>
          </cell>
          <cell r="B692">
            <v>0</v>
          </cell>
          <cell r="C692">
            <v>0</v>
          </cell>
        </row>
        <row r="693">
          <cell r="A693" t="str">
            <v>Enter Description</v>
          </cell>
          <cell r="B693">
            <v>0</v>
          </cell>
          <cell r="C693">
            <v>0</v>
          </cell>
        </row>
        <row r="694">
          <cell r="A694" t="str">
            <v>Enter Description</v>
          </cell>
          <cell r="B694">
            <v>0</v>
          </cell>
          <cell r="C694">
            <v>0</v>
          </cell>
        </row>
        <row r="695">
          <cell r="A695" t="str">
            <v>Enter Description</v>
          </cell>
          <cell r="B695">
            <v>0</v>
          </cell>
          <cell r="C695">
            <v>0</v>
          </cell>
        </row>
        <row r="696">
          <cell r="A696" t="str">
            <v>Enter Description</v>
          </cell>
          <cell r="B696">
            <v>0</v>
          </cell>
          <cell r="C696">
            <v>0</v>
          </cell>
        </row>
        <row r="697">
          <cell r="A697" t="str">
            <v>Enter Description</v>
          </cell>
          <cell r="B697">
            <v>0</v>
          </cell>
          <cell r="C697">
            <v>0</v>
          </cell>
        </row>
        <row r="698">
          <cell r="A698" t="str">
            <v>Enter Description</v>
          </cell>
          <cell r="B698">
            <v>0</v>
          </cell>
          <cell r="C698">
            <v>0</v>
          </cell>
        </row>
        <row r="699">
          <cell r="A699" t="str">
            <v>Enter Description</v>
          </cell>
          <cell r="B699">
            <v>0</v>
          </cell>
          <cell r="C699">
            <v>0</v>
          </cell>
        </row>
        <row r="700">
          <cell r="A700" t="str">
            <v>Enter Description</v>
          </cell>
          <cell r="B700">
            <v>0</v>
          </cell>
          <cell r="C700">
            <v>0</v>
          </cell>
        </row>
        <row r="701">
          <cell r="A701" t="str">
            <v>Enter Description</v>
          </cell>
          <cell r="B701">
            <v>0</v>
          </cell>
          <cell r="C701">
            <v>0</v>
          </cell>
        </row>
        <row r="702">
          <cell r="A702" t="str">
            <v>Enter Description</v>
          </cell>
          <cell r="B702">
            <v>0</v>
          </cell>
          <cell r="C702">
            <v>0</v>
          </cell>
        </row>
        <row r="703">
          <cell r="A703" t="str">
            <v>Enter Description</v>
          </cell>
          <cell r="B703">
            <v>0</v>
          </cell>
          <cell r="C703">
            <v>0</v>
          </cell>
        </row>
        <row r="704">
          <cell r="A704" t="str">
            <v>Enter Description</v>
          </cell>
          <cell r="B704">
            <v>0</v>
          </cell>
          <cell r="C704">
            <v>0</v>
          </cell>
        </row>
        <row r="705">
          <cell r="A705" t="str">
            <v>Enter Description</v>
          </cell>
          <cell r="B705">
            <v>0</v>
          </cell>
          <cell r="C705">
            <v>0</v>
          </cell>
        </row>
        <row r="706">
          <cell r="A706" t="str">
            <v>Enter Description</v>
          </cell>
          <cell r="B706">
            <v>0</v>
          </cell>
          <cell r="C706">
            <v>0</v>
          </cell>
        </row>
        <row r="707">
          <cell r="A707" t="str">
            <v>Enter Description</v>
          </cell>
          <cell r="B707">
            <v>0</v>
          </cell>
          <cell r="C707">
            <v>0</v>
          </cell>
        </row>
        <row r="708">
          <cell r="A708" t="str">
            <v>Enter Description</v>
          </cell>
          <cell r="B708">
            <v>0</v>
          </cell>
          <cell r="C708">
            <v>0</v>
          </cell>
        </row>
        <row r="709">
          <cell r="A709" t="str">
            <v>Enter Description</v>
          </cell>
          <cell r="B709">
            <v>0</v>
          </cell>
          <cell r="C709">
            <v>0</v>
          </cell>
        </row>
        <row r="710">
          <cell r="A710" t="str">
            <v>Enter Description</v>
          </cell>
          <cell r="B710">
            <v>0</v>
          </cell>
          <cell r="C710">
            <v>0</v>
          </cell>
        </row>
        <row r="711">
          <cell r="A711" t="str">
            <v>Enter Description</v>
          </cell>
          <cell r="B711">
            <v>0</v>
          </cell>
          <cell r="C711">
            <v>0</v>
          </cell>
        </row>
        <row r="712">
          <cell r="A712" t="str">
            <v>Enter Description</v>
          </cell>
          <cell r="B712">
            <v>0</v>
          </cell>
          <cell r="C712">
            <v>0</v>
          </cell>
        </row>
        <row r="713">
          <cell r="A713" t="str">
            <v>Enter Description</v>
          </cell>
          <cell r="B713">
            <v>0</v>
          </cell>
          <cell r="C713">
            <v>0</v>
          </cell>
        </row>
        <row r="714">
          <cell r="A714" t="str">
            <v>Enter Description</v>
          </cell>
          <cell r="B714">
            <v>0</v>
          </cell>
          <cell r="C714">
            <v>0</v>
          </cell>
        </row>
        <row r="715">
          <cell r="A715" t="str">
            <v>Enter Description</v>
          </cell>
          <cell r="B715">
            <v>0</v>
          </cell>
          <cell r="C715">
            <v>0</v>
          </cell>
        </row>
        <row r="716">
          <cell r="A716" t="str">
            <v>Enter Description</v>
          </cell>
          <cell r="B716">
            <v>0</v>
          </cell>
          <cell r="C716">
            <v>0</v>
          </cell>
        </row>
        <row r="717">
          <cell r="A717" t="str">
            <v>Enter Description</v>
          </cell>
          <cell r="B717">
            <v>0</v>
          </cell>
          <cell r="C717">
            <v>0</v>
          </cell>
        </row>
        <row r="718">
          <cell r="A718" t="str">
            <v>Enter Description</v>
          </cell>
          <cell r="B718">
            <v>0</v>
          </cell>
          <cell r="C718">
            <v>0</v>
          </cell>
        </row>
        <row r="719">
          <cell r="A719" t="str">
            <v>Enter Description</v>
          </cell>
          <cell r="B719">
            <v>0</v>
          </cell>
          <cell r="C719">
            <v>0</v>
          </cell>
        </row>
        <row r="720">
          <cell r="A720" t="str">
            <v>Enter Description</v>
          </cell>
          <cell r="B720">
            <v>0</v>
          </cell>
          <cell r="C720">
            <v>0</v>
          </cell>
        </row>
        <row r="721">
          <cell r="A721" t="str">
            <v>Enter Description</v>
          </cell>
          <cell r="B721">
            <v>0</v>
          </cell>
          <cell r="C721">
            <v>0</v>
          </cell>
        </row>
        <row r="722">
          <cell r="A722" t="str">
            <v>Enter Description</v>
          </cell>
          <cell r="B722">
            <v>0</v>
          </cell>
          <cell r="C722">
            <v>0</v>
          </cell>
        </row>
        <row r="723">
          <cell r="A723" t="str">
            <v>Enter Description</v>
          </cell>
          <cell r="B723">
            <v>0</v>
          </cell>
          <cell r="C723">
            <v>0</v>
          </cell>
        </row>
        <row r="724">
          <cell r="A724" t="str">
            <v>Enter Description</v>
          </cell>
          <cell r="B724">
            <v>0</v>
          </cell>
          <cell r="C724">
            <v>0</v>
          </cell>
        </row>
        <row r="725">
          <cell r="A725" t="str">
            <v>Enter Description</v>
          </cell>
          <cell r="B725">
            <v>0</v>
          </cell>
          <cell r="C725">
            <v>0</v>
          </cell>
        </row>
        <row r="726">
          <cell r="A726" t="str">
            <v>Enter Description</v>
          </cell>
          <cell r="B726">
            <v>0</v>
          </cell>
          <cell r="C726">
            <v>0</v>
          </cell>
        </row>
        <row r="727">
          <cell r="A727" t="str">
            <v>Enter Description</v>
          </cell>
          <cell r="B727">
            <v>0</v>
          </cell>
          <cell r="C727">
            <v>0</v>
          </cell>
        </row>
        <row r="728">
          <cell r="A728" t="str">
            <v>Enter Description</v>
          </cell>
          <cell r="B728">
            <v>0</v>
          </cell>
          <cell r="C728">
            <v>0</v>
          </cell>
        </row>
        <row r="729">
          <cell r="A729" t="str">
            <v>Enter Description</v>
          </cell>
          <cell r="B729">
            <v>0</v>
          </cell>
          <cell r="C729">
            <v>0</v>
          </cell>
        </row>
        <row r="730">
          <cell r="A730" t="str">
            <v>Enter Description</v>
          </cell>
          <cell r="B730">
            <v>0</v>
          </cell>
          <cell r="C730">
            <v>0</v>
          </cell>
        </row>
        <row r="731">
          <cell r="A731" t="str">
            <v>Enter Description</v>
          </cell>
          <cell r="B731">
            <v>0</v>
          </cell>
          <cell r="C731">
            <v>0</v>
          </cell>
        </row>
        <row r="732">
          <cell r="A732" t="str">
            <v>Enter Description</v>
          </cell>
          <cell r="B732">
            <v>0</v>
          </cell>
          <cell r="C732">
            <v>0</v>
          </cell>
        </row>
        <row r="733">
          <cell r="A733" t="str">
            <v>Enter Description</v>
          </cell>
          <cell r="B733">
            <v>0</v>
          </cell>
          <cell r="C733">
            <v>0</v>
          </cell>
        </row>
        <row r="734">
          <cell r="A734" t="str">
            <v>Enter Description</v>
          </cell>
          <cell r="B734">
            <v>0</v>
          </cell>
          <cell r="C734">
            <v>0</v>
          </cell>
        </row>
        <row r="735">
          <cell r="A735" t="str">
            <v>Enter Description</v>
          </cell>
          <cell r="B735">
            <v>0</v>
          </cell>
          <cell r="C735">
            <v>0</v>
          </cell>
        </row>
        <row r="736">
          <cell r="A736" t="str">
            <v>Enter Description</v>
          </cell>
          <cell r="B736">
            <v>0</v>
          </cell>
          <cell r="C736">
            <v>0</v>
          </cell>
        </row>
        <row r="737">
          <cell r="A737" t="str">
            <v>Enter Description</v>
          </cell>
          <cell r="B737">
            <v>0</v>
          </cell>
          <cell r="C737">
            <v>0</v>
          </cell>
        </row>
        <row r="738">
          <cell r="A738" t="str">
            <v>Enter Description</v>
          </cell>
          <cell r="B738">
            <v>0</v>
          </cell>
          <cell r="C738">
            <v>0</v>
          </cell>
        </row>
        <row r="739">
          <cell r="A739" t="str">
            <v>Enter Description</v>
          </cell>
          <cell r="B739">
            <v>0</v>
          </cell>
          <cell r="C739">
            <v>0</v>
          </cell>
        </row>
        <row r="740">
          <cell r="A740" t="str">
            <v>Enter Description</v>
          </cell>
          <cell r="B740">
            <v>0</v>
          </cell>
          <cell r="C740">
            <v>0</v>
          </cell>
        </row>
        <row r="741">
          <cell r="A741" t="str">
            <v>Enter Description</v>
          </cell>
          <cell r="B741">
            <v>0</v>
          </cell>
          <cell r="C741">
            <v>0</v>
          </cell>
        </row>
        <row r="742">
          <cell r="A742" t="str">
            <v>Enter Description</v>
          </cell>
          <cell r="B742">
            <v>0</v>
          </cell>
          <cell r="C742">
            <v>0</v>
          </cell>
        </row>
        <row r="743">
          <cell r="A743" t="str">
            <v>Enter Description</v>
          </cell>
          <cell r="B743">
            <v>0</v>
          </cell>
          <cell r="C743">
            <v>0</v>
          </cell>
        </row>
        <row r="744">
          <cell r="A744" t="str">
            <v>Enter Description</v>
          </cell>
          <cell r="B744">
            <v>0</v>
          </cell>
          <cell r="C744">
            <v>0</v>
          </cell>
        </row>
        <row r="745">
          <cell r="A745" t="str">
            <v>Enter Description</v>
          </cell>
          <cell r="B745">
            <v>0</v>
          </cell>
          <cell r="C745">
            <v>0</v>
          </cell>
        </row>
        <row r="746">
          <cell r="A746" t="str">
            <v>Enter Description</v>
          </cell>
          <cell r="B746">
            <v>0</v>
          </cell>
          <cell r="C746">
            <v>0</v>
          </cell>
        </row>
        <row r="747">
          <cell r="A747" t="str">
            <v>Enter Description</v>
          </cell>
          <cell r="B747">
            <v>0</v>
          </cell>
          <cell r="C747">
            <v>0</v>
          </cell>
        </row>
        <row r="748">
          <cell r="A748" t="str">
            <v>Enter Description</v>
          </cell>
          <cell r="B748">
            <v>0</v>
          </cell>
          <cell r="C748">
            <v>0</v>
          </cell>
        </row>
        <row r="749">
          <cell r="A749" t="str">
            <v>Enter Description</v>
          </cell>
          <cell r="B749">
            <v>0</v>
          </cell>
          <cell r="C749">
            <v>0</v>
          </cell>
        </row>
        <row r="750">
          <cell r="A750" t="str">
            <v>Enter Description</v>
          </cell>
          <cell r="B750">
            <v>0</v>
          </cell>
          <cell r="C750">
            <v>0</v>
          </cell>
        </row>
        <row r="751">
          <cell r="A751" t="str">
            <v>Enter Description</v>
          </cell>
          <cell r="B751">
            <v>0</v>
          </cell>
          <cell r="C751">
            <v>0</v>
          </cell>
        </row>
        <row r="752">
          <cell r="A752" t="str">
            <v>Enter Description</v>
          </cell>
          <cell r="B752">
            <v>0</v>
          </cell>
          <cell r="C752">
            <v>0</v>
          </cell>
        </row>
        <row r="753">
          <cell r="A753" t="str">
            <v>Enter Description</v>
          </cell>
          <cell r="B753">
            <v>0</v>
          </cell>
          <cell r="C753">
            <v>0</v>
          </cell>
        </row>
        <row r="754">
          <cell r="A754" t="str">
            <v>Enter Description</v>
          </cell>
          <cell r="B754">
            <v>0</v>
          </cell>
          <cell r="C754">
            <v>0</v>
          </cell>
        </row>
        <row r="755">
          <cell r="A755" t="str">
            <v>Enter Description</v>
          </cell>
          <cell r="B755">
            <v>0</v>
          </cell>
          <cell r="C755">
            <v>0</v>
          </cell>
        </row>
        <row r="756">
          <cell r="A756" t="str">
            <v>Enter Description</v>
          </cell>
          <cell r="B756">
            <v>0</v>
          </cell>
          <cell r="C756">
            <v>0</v>
          </cell>
        </row>
        <row r="757">
          <cell r="A757" t="str">
            <v>Enter Description</v>
          </cell>
          <cell r="B757">
            <v>0</v>
          </cell>
          <cell r="C757">
            <v>0</v>
          </cell>
        </row>
        <row r="758">
          <cell r="A758" t="str">
            <v>Enter Description</v>
          </cell>
          <cell r="B758">
            <v>0</v>
          </cell>
          <cell r="C758">
            <v>0</v>
          </cell>
        </row>
        <row r="759">
          <cell r="A759" t="str">
            <v>Enter Description</v>
          </cell>
          <cell r="B759">
            <v>0</v>
          </cell>
          <cell r="C759">
            <v>0</v>
          </cell>
        </row>
        <row r="760">
          <cell r="A760" t="str">
            <v>Enter Description</v>
          </cell>
          <cell r="B760">
            <v>0</v>
          </cell>
          <cell r="C760">
            <v>0</v>
          </cell>
        </row>
        <row r="761">
          <cell r="A761" t="str">
            <v>Enter Description</v>
          </cell>
          <cell r="B761">
            <v>0</v>
          </cell>
          <cell r="C761">
            <v>0</v>
          </cell>
        </row>
        <row r="762">
          <cell r="A762" t="str">
            <v>Enter Description</v>
          </cell>
          <cell r="B762">
            <v>0</v>
          </cell>
          <cell r="C762">
            <v>0</v>
          </cell>
        </row>
        <row r="763">
          <cell r="A763" t="str">
            <v>Enter Description</v>
          </cell>
          <cell r="B763">
            <v>0</v>
          </cell>
          <cell r="C763">
            <v>0</v>
          </cell>
        </row>
        <row r="764">
          <cell r="A764" t="str">
            <v>Enter Description</v>
          </cell>
          <cell r="B764">
            <v>0</v>
          </cell>
          <cell r="C764">
            <v>0</v>
          </cell>
        </row>
        <row r="765">
          <cell r="A765" t="str">
            <v>Enter Description</v>
          </cell>
          <cell r="B765">
            <v>0</v>
          </cell>
          <cell r="C765">
            <v>0</v>
          </cell>
        </row>
        <row r="766">
          <cell r="A766" t="str">
            <v>Enter Description</v>
          </cell>
          <cell r="B766">
            <v>0</v>
          </cell>
          <cell r="C766">
            <v>0</v>
          </cell>
        </row>
        <row r="767">
          <cell r="A767" t="str">
            <v>Enter Description</v>
          </cell>
          <cell r="B767">
            <v>0</v>
          </cell>
          <cell r="C767">
            <v>0</v>
          </cell>
        </row>
        <row r="768">
          <cell r="A768" t="str">
            <v>Enter Description</v>
          </cell>
          <cell r="B768">
            <v>0</v>
          </cell>
          <cell r="C768">
            <v>0</v>
          </cell>
        </row>
        <row r="769">
          <cell r="A769" t="str">
            <v>Enter Description</v>
          </cell>
          <cell r="B769">
            <v>0</v>
          </cell>
          <cell r="C769">
            <v>0</v>
          </cell>
        </row>
        <row r="770">
          <cell r="A770" t="str">
            <v>Enter Description</v>
          </cell>
          <cell r="B770">
            <v>0</v>
          </cell>
          <cell r="C770">
            <v>0</v>
          </cell>
        </row>
        <row r="771">
          <cell r="A771" t="str">
            <v>Enter Description</v>
          </cell>
          <cell r="B771">
            <v>0</v>
          </cell>
          <cell r="C771">
            <v>0</v>
          </cell>
        </row>
        <row r="772">
          <cell r="A772" t="str">
            <v>Enter Description</v>
          </cell>
          <cell r="B772">
            <v>0</v>
          </cell>
          <cell r="C772">
            <v>0</v>
          </cell>
        </row>
        <row r="773">
          <cell r="A773" t="str">
            <v>Enter Description</v>
          </cell>
          <cell r="B773">
            <v>0</v>
          </cell>
          <cell r="C773">
            <v>0</v>
          </cell>
        </row>
        <row r="774">
          <cell r="A774" t="str">
            <v>Enter Description</v>
          </cell>
          <cell r="B774">
            <v>0</v>
          </cell>
          <cell r="C774">
            <v>0</v>
          </cell>
        </row>
        <row r="775">
          <cell r="A775" t="str">
            <v>Enter Description</v>
          </cell>
          <cell r="B775">
            <v>0</v>
          </cell>
          <cell r="C775">
            <v>0</v>
          </cell>
        </row>
        <row r="776">
          <cell r="A776" t="str">
            <v>Enter Description</v>
          </cell>
          <cell r="B776">
            <v>0</v>
          </cell>
          <cell r="C776">
            <v>0</v>
          </cell>
        </row>
        <row r="777">
          <cell r="A777" t="str">
            <v>Enter Description</v>
          </cell>
          <cell r="B777">
            <v>0</v>
          </cell>
          <cell r="C777">
            <v>0</v>
          </cell>
        </row>
        <row r="778">
          <cell r="A778" t="str">
            <v>Enter Description</v>
          </cell>
          <cell r="B778">
            <v>0</v>
          </cell>
          <cell r="C778">
            <v>0</v>
          </cell>
        </row>
        <row r="779">
          <cell r="A779" t="str">
            <v>Enter Description</v>
          </cell>
          <cell r="B779">
            <v>0</v>
          </cell>
          <cell r="C779">
            <v>0</v>
          </cell>
        </row>
        <row r="780">
          <cell r="A780" t="str">
            <v>Enter Description</v>
          </cell>
          <cell r="B780">
            <v>0</v>
          </cell>
          <cell r="C780">
            <v>0</v>
          </cell>
        </row>
        <row r="781">
          <cell r="A781" t="str">
            <v>Enter Description</v>
          </cell>
          <cell r="B781">
            <v>0</v>
          </cell>
          <cell r="C781">
            <v>0</v>
          </cell>
        </row>
        <row r="782">
          <cell r="A782" t="str">
            <v>Enter Description</v>
          </cell>
          <cell r="B782">
            <v>0</v>
          </cell>
          <cell r="C782">
            <v>0</v>
          </cell>
        </row>
        <row r="783">
          <cell r="A783" t="str">
            <v>Enter Description</v>
          </cell>
          <cell r="B783">
            <v>0</v>
          </cell>
          <cell r="C783">
            <v>0</v>
          </cell>
        </row>
        <row r="784">
          <cell r="A784" t="str">
            <v>Enter Description</v>
          </cell>
          <cell r="B784">
            <v>0</v>
          </cell>
          <cell r="C784">
            <v>0</v>
          </cell>
        </row>
        <row r="785">
          <cell r="A785" t="str">
            <v>Enter Description</v>
          </cell>
          <cell r="B785">
            <v>0</v>
          </cell>
          <cell r="C785">
            <v>0</v>
          </cell>
        </row>
        <row r="786">
          <cell r="A786" t="str">
            <v>Enter Description</v>
          </cell>
          <cell r="B786">
            <v>0</v>
          </cell>
          <cell r="C786">
            <v>0</v>
          </cell>
        </row>
        <row r="787">
          <cell r="A787" t="str">
            <v>Enter Description</v>
          </cell>
          <cell r="B787">
            <v>0</v>
          </cell>
          <cell r="C787">
            <v>0</v>
          </cell>
        </row>
        <row r="788">
          <cell r="A788" t="str">
            <v>Enter Description</v>
          </cell>
          <cell r="B788">
            <v>0</v>
          </cell>
          <cell r="C788">
            <v>0</v>
          </cell>
        </row>
        <row r="789">
          <cell r="A789" t="str">
            <v>Enter Description</v>
          </cell>
          <cell r="B789">
            <v>0</v>
          </cell>
          <cell r="C789">
            <v>0</v>
          </cell>
        </row>
        <row r="790">
          <cell r="A790" t="str">
            <v>Enter Description</v>
          </cell>
          <cell r="B790">
            <v>0</v>
          </cell>
          <cell r="C790">
            <v>0</v>
          </cell>
        </row>
        <row r="791">
          <cell r="A791" t="str">
            <v>Enter Description</v>
          </cell>
          <cell r="B791">
            <v>0</v>
          </cell>
          <cell r="C791">
            <v>0</v>
          </cell>
        </row>
        <row r="792">
          <cell r="A792" t="str">
            <v>Enter Description</v>
          </cell>
          <cell r="B792">
            <v>0</v>
          </cell>
          <cell r="C792">
            <v>0</v>
          </cell>
        </row>
        <row r="793">
          <cell r="A793" t="str">
            <v>Enter Description</v>
          </cell>
          <cell r="B793">
            <v>0</v>
          </cell>
          <cell r="C793">
            <v>0</v>
          </cell>
        </row>
        <row r="794">
          <cell r="A794" t="str">
            <v>Enter Description</v>
          </cell>
          <cell r="B794">
            <v>0</v>
          </cell>
          <cell r="C794">
            <v>0</v>
          </cell>
        </row>
        <row r="795">
          <cell r="A795" t="str">
            <v>Enter Description</v>
          </cell>
          <cell r="B795">
            <v>0</v>
          </cell>
          <cell r="C795">
            <v>0</v>
          </cell>
        </row>
        <row r="796">
          <cell r="A796" t="str">
            <v>Enter Description</v>
          </cell>
          <cell r="B796">
            <v>0</v>
          </cell>
          <cell r="C796">
            <v>0</v>
          </cell>
        </row>
        <row r="797">
          <cell r="A797" t="str">
            <v>Enter Description</v>
          </cell>
          <cell r="B797">
            <v>0</v>
          </cell>
          <cell r="C797">
            <v>0</v>
          </cell>
        </row>
        <row r="798">
          <cell r="A798" t="str">
            <v>Enter Description</v>
          </cell>
          <cell r="B798">
            <v>0</v>
          </cell>
          <cell r="C798">
            <v>0</v>
          </cell>
        </row>
        <row r="799">
          <cell r="A799" t="str">
            <v>Enter Description</v>
          </cell>
          <cell r="B799">
            <v>0</v>
          </cell>
          <cell r="C799">
            <v>0</v>
          </cell>
        </row>
        <row r="800">
          <cell r="A800" t="str">
            <v>Enter Description</v>
          </cell>
          <cell r="B800">
            <v>0</v>
          </cell>
          <cell r="C800">
            <v>0</v>
          </cell>
        </row>
        <row r="801">
          <cell r="A801" t="str">
            <v>Enter Description</v>
          </cell>
          <cell r="B801">
            <v>0</v>
          </cell>
          <cell r="C801">
            <v>0</v>
          </cell>
        </row>
        <row r="802">
          <cell r="A802" t="str">
            <v>Enter Description</v>
          </cell>
          <cell r="B802">
            <v>0</v>
          </cell>
          <cell r="C802">
            <v>0</v>
          </cell>
        </row>
        <row r="803">
          <cell r="A803" t="str">
            <v>Enter Description</v>
          </cell>
          <cell r="B803">
            <v>0</v>
          </cell>
          <cell r="C803">
            <v>0</v>
          </cell>
        </row>
        <row r="804">
          <cell r="A804" t="str">
            <v>Enter Description</v>
          </cell>
          <cell r="B804">
            <v>0</v>
          </cell>
          <cell r="C804">
            <v>0</v>
          </cell>
        </row>
        <row r="805">
          <cell r="A805" t="str">
            <v>Enter Description</v>
          </cell>
          <cell r="B805">
            <v>0</v>
          </cell>
          <cell r="C805">
            <v>0</v>
          </cell>
        </row>
        <row r="806">
          <cell r="A806" t="str">
            <v>Enter Description</v>
          </cell>
          <cell r="B806">
            <v>0</v>
          </cell>
          <cell r="C806">
            <v>0</v>
          </cell>
        </row>
        <row r="807">
          <cell r="A807" t="str">
            <v>Enter Description</v>
          </cell>
          <cell r="B807">
            <v>0</v>
          </cell>
          <cell r="C807">
            <v>0</v>
          </cell>
        </row>
        <row r="808">
          <cell r="A808" t="str">
            <v>Enter Description</v>
          </cell>
          <cell r="B808">
            <v>0</v>
          </cell>
          <cell r="C808">
            <v>0</v>
          </cell>
        </row>
        <row r="809">
          <cell r="A809" t="str">
            <v>Enter Description</v>
          </cell>
          <cell r="B809">
            <v>0</v>
          </cell>
          <cell r="C809">
            <v>0</v>
          </cell>
        </row>
        <row r="810">
          <cell r="A810" t="str">
            <v>Enter Description</v>
          </cell>
          <cell r="B810">
            <v>0</v>
          </cell>
          <cell r="C810">
            <v>0</v>
          </cell>
        </row>
        <row r="811">
          <cell r="A811" t="str">
            <v>Enter Description</v>
          </cell>
          <cell r="B811">
            <v>0</v>
          </cell>
          <cell r="C811">
            <v>0</v>
          </cell>
        </row>
        <row r="812">
          <cell r="A812" t="str">
            <v>Enter Description</v>
          </cell>
          <cell r="B812">
            <v>0</v>
          </cell>
          <cell r="C812">
            <v>0</v>
          </cell>
        </row>
        <row r="813">
          <cell r="A813" t="str">
            <v>Enter Description</v>
          </cell>
          <cell r="B813">
            <v>0</v>
          </cell>
          <cell r="C813">
            <v>0</v>
          </cell>
        </row>
        <row r="814">
          <cell r="A814" t="str">
            <v>Enter Description</v>
          </cell>
          <cell r="B814">
            <v>0</v>
          </cell>
          <cell r="C814">
            <v>0</v>
          </cell>
        </row>
        <row r="815">
          <cell r="A815" t="str">
            <v>Enter Description</v>
          </cell>
          <cell r="B815">
            <v>0</v>
          </cell>
          <cell r="C815">
            <v>0</v>
          </cell>
        </row>
        <row r="816">
          <cell r="A816" t="str">
            <v>Enter Description</v>
          </cell>
          <cell r="B816">
            <v>0</v>
          </cell>
          <cell r="C816">
            <v>0</v>
          </cell>
        </row>
        <row r="817">
          <cell r="A817" t="str">
            <v>Enter Description</v>
          </cell>
          <cell r="B817">
            <v>0</v>
          </cell>
          <cell r="C817">
            <v>0</v>
          </cell>
        </row>
        <row r="818">
          <cell r="A818" t="str">
            <v>Enter Description</v>
          </cell>
          <cell r="B818">
            <v>0</v>
          </cell>
          <cell r="C818">
            <v>0</v>
          </cell>
        </row>
        <row r="819">
          <cell r="A819" t="str">
            <v>Enter Description</v>
          </cell>
          <cell r="B819">
            <v>0</v>
          </cell>
          <cell r="C819">
            <v>0</v>
          </cell>
        </row>
        <row r="820">
          <cell r="A820" t="str">
            <v>Enter Description</v>
          </cell>
          <cell r="B820">
            <v>0</v>
          </cell>
          <cell r="C820">
            <v>0</v>
          </cell>
        </row>
        <row r="821">
          <cell r="A821" t="str">
            <v>Enter Description</v>
          </cell>
          <cell r="B821">
            <v>0</v>
          </cell>
          <cell r="C821">
            <v>0</v>
          </cell>
        </row>
        <row r="822">
          <cell r="A822" t="str">
            <v>Enter Description</v>
          </cell>
          <cell r="B822">
            <v>0</v>
          </cell>
          <cell r="C822">
            <v>0</v>
          </cell>
        </row>
        <row r="823">
          <cell r="A823" t="str">
            <v>Enter Description</v>
          </cell>
          <cell r="B823">
            <v>0</v>
          </cell>
          <cell r="C823">
            <v>0</v>
          </cell>
        </row>
        <row r="824">
          <cell r="A824" t="str">
            <v>Enter Description</v>
          </cell>
          <cell r="B824">
            <v>0</v>
          </cell>
          <cell r="C824">
            <v>0</v>
          </cell>
        </row>
        <row r="825">
          <cell r="A825" t="str">
            <v>Enter Description</v>
          </cell>
          <cell r="B825">
            <v>0</v>
          </cell>
          <cell r="C825">
            <v>0</v>
          </cell>
        </row>
        <row r="826">
          <cell r="A826" t="str">
            <v>Enter Description</v>
          </cell>
          <cell r="B826">
            <v>0</v>
          </cell>
          <cell r="C826">
            <v>0</v>
          </cell>
        </row>
        <row r="827">
          <cell r="A827" t="str">
            <v>Enter Description</v>
          </cell>
          <cell r="B827">
            <v>0</v>
          </cell>
          <cell r="C827">
            <v>0</v>
          </cell>
        </row>
        <row r="828">
          <cell r="A828" t="str">
            <v>Enter Description</v>
          </cell>
          <cell r="B828">
            <v>0</v>
          </cell>
          <cell r="C828">
            <v>0</v>
          </cell>
        </row>
        <row r="829">
          <cell r="A829" t="str">
            <v>Enter Description</v>
          </cell>
          <cell r="B829">
            <v>0</v>
          </cell>
          <cell r="C829">
            <v>0</v>
          </cell>
        </row>
        <row r="830">
          <cell r="A830" t="str">
            <v>Enter Description</v>
          </cell>
          <cell r="B830">
            <v>0</v>
          </cell>
          <cell r="C830">
            <v>0</v>
          </cell>
        </row>
        <row r="831">
          <cell r="A831" t="str">
            <v>Enter Description</v>
          </cell>
          <cell r="B831">
            <v>0</v>
          </cell>
          <cell r="C831">
            <v>0</v>
          </cell>
        </row>
        <row r="832">
          <cell r="A832" t="str">
            <v>Enter Description</v>
          </cell>
          <cell r="B832">
            <v>0</v>
          </cell>
          <cell r="C832">
            <v>0</v>
          </cell>
        </row>
        <row r="833">
          <cell r="A833" t="str">
            <v>Enter Description</v>
          </cell>
          <cell r="B833">
            <v>0</v>
          </cell>
          <cell r="C833">
            <v>0</v>
          </cell>
        </row>
        <row r="834">
          <cell r="A834" t="str">
            <v>Enter Description</v>
          </cell>
          <cell r="B834">
            <v>0</v>
          </cell>
          <cell r="C834">
            <v>0</v>
          </cell>
        </row>
        <row r="835">
          <cell r="A835" t="str">
            <v>Enter Description</v>
          </cell>
          <cell r="B835">
            <v>0</v>
          </cell>
          <cell r="C835">
            <v>0</v>
          </cell>
        </row>
        <row r="836">
          <cell r="A836" t="str">
            <v>Enter Description</v>
          </cell>
          <cell r="B836">
            <v>0</v>
          </cell>
          <cell r="C836">
            <v>0</v>
          </cell>
        </row>
        <row r="837">
          <cell r="A837" t="str">
            <v>Enter Description</v>
          </cell>
          <cell r="B837">
            <v>0</v>
          </cell>
          <cell r="C837">
            <v>0</v>
          </cell>
        </row>
        <row r="838">
          <cell r="A838" t="str">
            <v>Enter Description</v>
          </cell>
          <cell r="B838">
            <v>0</v>
          </cell>
          <cell r="C838">
            <v>0</v>
          </cell>
        </row>
        <row r="839">
          <cell r="A839" t="str">
            <v>Enter Description</v>
          </cell>
          <cell r="B839">
            <v>0</v>
          </cell>
          <cell r="C839">
            <v>0</v>
          </cell>
        </row>
        <row r="840">
          <cell r="A840" t="str">
            <v>Enter Description</v>
          </cell>
          <cell r="B840">
            <v>0</v>
          </cell>
          <cell r="C840">
            <v>0</v>
          </cell>
        </row>
        <row r="841">
          <cell r="A841" t="str">
            <v>Enter Description</v>
          </cell>
          <cell r="B841">
            <v>0</v>
          </cell>
          <cell r="C841">
            <v>0</v>
          </cell>
        </row>
        <row r="842">
          <cell r="A842" t="str">
            <v>Enter Description</v>
          </cell>
          <cell r="B842">
            <v>0</v>
          </cell>
          <cell r="C842">
            <v>0</v>
          </cell>
        </row>
        <row r="843">
          <cell r="A843" t="str">
            <v>Enter Description</v>
          </cell>
          <cell r="B843">
            <v>0</v>
          </cell>
          <cell r="C843">
            <v>0</v>
          </cell>
        </row>
        <row r="844">
          <cell r="A844" t="str">
            <v>Enter Description</v>
          </cell>
          <cell r="B844">
            <v>0</v>
          </cell>
          <cell r="C844">
            <v>0</v>
          </cell>
        </row>
        <row r="845">
          <cell r="A845" t="str">
            <v>Enter Description</v>
          </cell>
          <cell r="B845">
            <v>0</v>
          </cell>
          <cell r="C845">
            <v>0</v>
          </cell>
        </row>
        <row r="846">
          <cell r="A846" t="str">
            <v>Enter Description</v>
          </cell>
          <cell r="B846">
            <v>0</v>
          </cell>
          <cell r="C846">
            <v>0</v>
          </cell>
        </row>
        <row r="847">
          <cell r="A847" t="str">
            <v>Enter Description</v>
          </cell>
          <cell r="B847">
            <v>0</v>
          </cell>
          <cell r="C847">
            <v>0</v>
          </cell>
        </row>
        <row r="848">
          <cell r="A848" t="str">
            <v>Enter Description</v>
          </cell>
          <cell r="B848">
            <v>0</v>
          </cell>
          <cell r="C848">
            <v>0</v>
          </cell>
        </row>
        <row r="849">
          <cell r="A849" t="str">
            <v>Enter Description</v>
          </cell>
          <cell r="B849">
            <v>0</v>
          </cell>
          <cell r="C849">
            <v>0</v>
          </cell>
        </row>
        <row r="850">
          <cell r="A850" t="str">
            <v>Enter Description</v>
          </cell>
          <cell r="B850">
            <v>0</v>
          </cell>
          <cell r="C850">
            <v>0</v>
          </cell>
        </row>
        <row r="851">
          <cell r="A851" t="str">
            <v>Enter Description</v>
          </cell>
          <cell r="B851">
            <v>0</v>
          </cell>
          <cell r="C851">
            <v>0</v>
          </cell>
        </row>
        <row r="852">
          <cell r="A852" t="str">
            <v>Enter Description</v>
          </cell>
          <cell r="B852">
            <v>0</v>
          </cell>
          <cell r="C852">
            <v>0</v>
          </cell>
        </row>
        <row r="853">
          <cell r="A853" t="str">
            <v>Enter Description</v>
          </cell>
          <cell r="B853">
            <v>0</v>
          </cell>
          <cell r="C853">
            <v>0</v>
          </cell>
        </row>
        <row r="854">
          <cell r="A854" t="str">
            <v>Enter Description</v>
          </cell>
          <cell r="B854">
            <v>0</v>
          </cell>
          <cell r="C854">
            <v>0</v>
          </cell>
        </row>
        <row r="855">
          <cell r="A855" t="str">
            <v>Enter Description</v>
          </cell>
          <cell r="B855">
            <v>0</v>
          </cell>
          <cell r="C855">
            <v>0</v>
          </cell>
        </row>
        <row r="856">
          <cell r="A856" t="str">
            <v>Enter Description</v>
          </cell>
          <cell r="B856">
            <v>0</v>
          </cell>
          <cell r="C856">
            <v>0</v>
          </cell>
        </row>
        <row r="857">
          <cell r="A857" t="str">
            <v>Enter Description</v>
          </cell>
          <cell r="B857">
            <v>0</v>
          </cell>
          <cell r="C857">
            <v>0</v>
          </cell>
        </row>
        <row r="858">
          <cell r="A858" t="str">
            <v>Enter Description</v>
          </cell>
          <cell r="B858">
            <v>0</v>
          </cell>
          <cell r="C858">
            <v>0</v>
          </cell>
        </row>
        <row r="859">
          <cell r="A859" t="str">
            <v>Enter Description</v>
          </cell>
          <cell r="B859">
            <v>0</v>
          </cell>
          <cell r="C859">
            <v>0</v>
          </cell>
        </row>
        <row r="860">
          <cell r="A860" t="str">
            <v>Enter Description</v>
          </cell>
          <cell r="B860">
            <v>0</v>
          </cell>
          <cell r="C860">
            <v>0</v>
          </cell>
        </row>
        <row r="861">
          <cell r="A861" t="str">
            <v>Enter Description</v>
          </cell>
          <cell r="B861">
            <v>0</v>
          </cell>
          <cell r="C861">
            <v>0</v>
          </cell>
        </row>
        <row r="862">
          <cell r="A862" t="str">
            <v>Enter Description</v>
          </cell>
          <cell r="B862">
            <v>0</v>
          </cell>
          <cell r="C862">
            <v>0</v>
          </cell>
        </row>
        <row r="863">
          <cell r="A863" t="str">
            <v>Enter Description</v>
          </cell>
          <cell r="B863">
            <v>0</v>
          </cell>
          <cell r="C863">
            <v>0</v>
          </cell>
        </row>
        <row r="864">
          <cell r="A864" t="str">
            <v>Enter Description</v>
          </cell>
          <cell r="B864">
            <v>0</v>
          </cell>
          <cell r="C864">
            <v>0</v>
          </cell>
        </row>
        <row r="865">
          <cell r="A865" t="str">
            <v>Enter Description</v>
          </cell>
          <cell r="B865">
            <v>0</v>
          </cell>
          <cell r="C865">
            <v>0</v>
          </cell>
        </row>
        <row r="866">
          <cell r="A866" t="str">
            <v>Enter Description</v>
          </cell>
          <cell r="B866">
            <v>0</v>
          </cell>
          <cell r="C866">
            <v>0</v>
          </cell>
        </row>
        <row r="867">
          <cell r="A867" t="str">
            <v>Enter Description</v>
          </cell>
          <cell r="B867">
            <v>0</v>
          </cell>
          <cell r="C867">
            <v>0</v>
          </cell>
        </row>
        <row r="868">
          <cell r="A868" t="str">
            <v>Enter Description</v>
          </cell>
          <cell r="B868">
            <v>0</v>
          </cell>
          <cell r="C868">
            <v>0</v>
          </cell>
        </row>
        <row r="869">
          <cell r="A869" t="str">
            <v>Enter Description</v>
          </cell>
          <cell r="B869">
            <v>0</v>
          </cell>
          <cell r="C869">
            <v>0</v>
          </cell>
        </row>
        <row r="870">
          <cell r="A870" t="str">
            <v>Enter Description</v>
          </cell>
          <cell r="B870">
            <v>0</v>
          </cell>
          <cell r="C870">
            <v>0</v>
          </cell>
        </row>
        <row r="871">
          <cell r="A871" t="str">
            <v>Enter Description</v>
          </cell>
          <cell r="B871">
            <v>0</v>
          </cell>
          <cell r="C871">
            <v>0</v>
          </cell>
        </row>
        <row r="872">
          <cell r="A872" t="str">
            <v>Enter Description</v>
          </cell>
          <cell r="B872">
            <v>0</v>
          </cell>
          <cell r="C872">
            <v>0</v>
          </cell>
        </row>
        <row r="873">
          <cell r="A873" t="str">
            <v>Enter Description</v>
          </cell>
          <cell r="B873">
            <v>0</v>
          </cell>
          <cell r="C873">
            <v>0</v>
          </cell>
        </row>
        <row r="874">
          <cell r="A874" t="str">
            <v>Enter Description</v>
          </cell>
          <cell r="B874">
            <v>0</v>
          </cell>
          <cell r="C874">
            <v>0</v>
          </cell>
        </row>
        <row r="875">
          <cell r="A875" t="str">
            <v>Enter Description</v>
          </cell>
          <cell r="B875">
            <v>0</v>
          </cell>
          <cell r="C875">
            <v>0</v>
          </cell>
        </row>
        <row r="876">
          <cell r="A876" t="str">
            <v>Enter Description</v>
          </cell>
          <cell r="B876">
            <v>0</v>
          </cell>
          <cell r="C876">
            <v>0</v>
          </cell>
        </row>
        <row r="877">
          <cell r="A877" t="str">
            <v>Enter Description</v>
          </cell>
          <cell r="B877">
            <v>0</v>
          </cell>
          <cell r="C877">
            <v>0</v>
          </cell>
        </row>
        <row r="878">
          <cell r="A878" t="str">
            <v>Enter Description</v>
          </cell>
          <cell r="B878">
            <v>0</v>
          </cell>
          <cell r="C878">
            <v>0</v>
          </cell>
        </row>
        <row r="879">
          <cell r="A879" t="str">
            <v>Enter Description</v>
          </cell>
          <cell r="B879">
            <v>0</v>
          </cell>
          <cell r="C879">
            <v>0</v>
          </cell>
        </row>
        <row r="880">
          <cell r="A880" t="str">
            <v>Enter Description</v>
          </cell>
          <cell r="B880">
            <v>0</v>
          </cell>
          <cell r="C880">
            <v>0</v>
          </cell>
        </row>
        <row r="881">
          <cell r="A881" t="str">
            <v>Enter Description</v>
          </cell>
          <cell r="B881">
            <v>0</v>
          </cell>
          <cell r="C881">
            <v>0</v>
          </cell>
        </row>
        <row r="882">
          <cell r="A882" t="str">
            <v>Enter Description</v>
          </cell>
          <cell r="B882">
            <v>0</v>
          </cell>
          <cell r="C882">
            <v>0</v>
          </cell>
        </row>
        <row r="883">
          <cell r="A883" t="str">
            <v>Enter Description</v>
          </cell>
          <cell r="B883">
            <v>0</v>
          </cell>
          <cell r="C883">
            <v>0</v>
          </cell>
        </row>
        <row r="884">
          <cell r="A884" t="str">
            <v>Enter Description</v>
          </cell>
          <cell r="B884">
            <v>0</v>
          </cell>
          <cell r="C884">
            <v>0</v>
          </cell>
        </row>
        <row r="885">
          <cell r="A885" t="str">
            <v>Enter Description</v>
          </cell>
          <cell r="B885">
            <v>0</v>
          </cell>
          <cell r="C885">
            <v>0</v>
          </cell>
        </row>
        <row r="886">
          <cell r="A886" t="str">
            <v>Enter Description</v>
          </cell>
          <cell r="B886">
            <v>0</v>
          </cell>
          <cell r="C886">
            <v>0</v>
          </cell>
        </row>
        <row r="887">
          <cell r="A887" t="str">
            <v>Enter Description</v>
          </cell>
          <cell r="B887">
            <v>0</v>
          </cell>
          <cell r="C887">
            <v>0</v>
          </cell>
        </row>
        <row r="888">
          <cell r="A888" t="str">
            <v>Enter Description</v>
          </cell>
          <cell r="B888">
            <v>0</v>
          </cell>
          <cell r="C888">
            <v>0</v>
          </cell>
        </row>
        <row r="889">
          <cell r="A889" t="str">
            <v>Enter Description</v>
          </cell>
          <cell r="B889">
            <v>0</v>
          </cell>
          <cell r="C889">
            <v>0</v>
          </cell>
        </row>
        <row r="890">
          <cell r="A890" t="str">
            <v>Enter Description</v>
          </cell>
          <cell r="B890">
            <v>0</v>
          </cell>
          <cell r="C890">
            <v>0</v>
          </cell>
        </row>
        <row r="891">
          <cell r="A891" t="str">
            <v>Enter Description</v>
          </cell>
          <cell r="B891">
            <v>0</v>
          </cell>
          <cell r="C891">
            <v>0</v>
          </cell>
        </row>
        <row r="892">
          <cell r="A892" t="str">
            <v>Enter Description</v>
          </cell>
          <cell r="B892">
            <v>0</v>
          </cell>
          <cell r="C892">
            <v>0</v>
          </cell>
        </row>
        <row r="893">
          <cell r="A893" t="str">
            <v>Enter Description</v>
          </cell>
          <cell r="B893">
            <v>0</v>
          </cell>
          <cell r="C893">
            <v>0</v>
          </cell>
        </row>
        <row r="894">
          <cell r="A894" t="str">
            <v>Enter Description</v>
          </cell>
          <cell r="B894">
            <v>0</v>
          </cell>
          <cell r="C894">
            <v>0</v>
          </cell>
        </row>
        <row r="895">
          <cell r="A895" t="str">
            <v>Enter Description</v>
          </cell>
          <cell r="B895">
            <v>0</v>
          </cell>
          <cell r="C895">
            <v>0</v>
          </cell>
        </row>
        <row r="896">
          <cell r="A896" t="str">
            <v>Enter Description</v>
          </cell>
          <cell r="B896">
            <v>0</v>
          </cell>
          <cell r="C896">
            <v>0</v>
          </cell>
        </row>
        <row r="897">
          <cell r="A897" t="str">
            <v>Enter Description</v>
          </cell>
          <cell r="B897">
            <v>0</v>
          </cell>
          <cell r="C897">
            <v>0</v>
          </cell>
        </row>
        <row r="898">
          <cell r="A898" t="str">
            <v>Enter Description</v>
          </cell>
          <cell r="B898">
            <v>0</v>
          </cell>
          <cell r="C898">
            <v>0</v>
          </cell>
        </row>
        <row r="899">
          <cell r="A899" t="str">
            <v>Enter Description</v>
          </cell>
          <cell r="B899">
            <v>0</v>
          </cell>
          <cell r="C899">
            <v>0</v>
          </cell>
        </row>
        <row r="900">
          <cell r="A900" t="str">
            <v>Enter Description</v>
          </cell>
          <cell r="B900">
            <v>0</v>
          </cell>
          <cell r="C900">
            <v>0</v>
          </cell>
        </row>
        <row r="901">
          <cell r="A901" t="str">
            <v>Enter Description</v>
          </cell>
          <cell r="B901">
            <v>0</v>
          </cell>
          <cell r="C901">
            <v>0</v>
          </cell>
        </row>
        <row r="902">
          <cell r="A902" t="str">
            <v>Enter Description</v>
          </cell>
          <cell r="B902">
            <v>0</v>
          </cell>
          <cell r="C902">
            <v>0</v>
          </cell>
        </row>
        <row r="903">
          <cell r="A903" t="str">
            <v>Enter Description</v>
          </cell>
          <cell r="B903">
            <v>0</v>
          </cell>
          <cell r="C903">
            <v>0</v>
          </cell>
        </row>
        <row r="904">
          <cell r="A904" t="str">
            <v>Enter Description</v>
          </cell>
          <cell r="B904">
            <v>0</v>
          </cell>
          <cell r="C904">
            <v>0</v>
          </cell>
        </row>
        <row r="905">
          <cell r="A905" t="str">
            <v>Enter Description</v>
          </cell>
          <cell r="B905">
            <v>0</v>
          </cell>
          <cell r="C905">
            <v>0</v>
          </cell>
        </row>
        <row r="906">
          <cell r="A906" t="str">
            <v>Enter Description</v>
          </cell>
          <cell r="B906">
            <v>0</v>
          </cell>
          <cell r="C906">
            <v>0</v>
          </cell>
        </row>
        <row r="907">
          <cell r="A907" t="str">
            <v>Enter Description</v>
          </cell>
          <cell r="B907">
            <v>0</v>
          </cell>
          <cell r="C907">
            <v>0</v>
          </cell>
        </row>
        <row r="908">
          <cell r="A908" t="str">
            <v>Enter Description</v>
          </cell>
          <cell r="B908">
            <v>0</v>
          </cell>
          <cell r="C908">
            <v>0</v>
          </cell>
        </row>
        <row r="909">
          <cell r="A909" t="str">
            <v>Enter Description</v>
          </cell>
          <cell r="B909">
            <v>0</v>
          </cell>
          <cell r="C909">
            <v>0</v>
          </cell>
        </row>
        <row r="910">
          <cell r="A910" t="str">
            <v>Enter Description</v>
          </cell>
          <cell r="B910">
            <v>0</v>
          </cell>
          <cell r="C910">
            <v>0</v>
          </cell>
        </row>
        <row r="911">
          <cell r="A911" t="str">
            <v>Enter Description</v>
          </cell>
          <cell r="B911">
            <v>0</v>
          </cell>
          <cell r="C911">
            <v>0</v>
          </cell>
        </row>
        <row r="912">
          <cell r="A912" t="str">
            <v>Enter Description</v>
          </cell>
          <cell r="B912">
            <v>0</v>
          </cell>
          <cell r="C912">
            <v>0</v>
          </cell>
        </row>
        <row r="913">
          <cell r="A913" t="str">
            <v>Enter Description</v>
          </cell>
          <cell r="B913">
            <v>0</v>
          </cell>
          <cell r="C913">
            <v>0</v>
          </cell>
        </row>
        <row r="914">
          <cell r="A914" t="str">
            <v>Enter Description</v>
          </cell>
          <cell r="B914">
            <v>0</v>
          </cell>
          <cell r="C914">
            <v>0</v>
          </cell>
        </row>
        <row r="915">
          <cell r="A915" t="str">
            <v>Enter Description</v>
          </cell>
          <cell r="B915">
            <v>0</v>
          </cell>
          <cell r="C915">
            <v>0</v>
          </cell>
        </row>
        <row r="916">
          <cell r="A916" t="str">
            <v>Enter Description</v>
          </cell>
          <cell r="B916">
            <v>0</v>
          </cell>
          <cell r="C916">
            <v>0</v>
          </cell>
        </row>
        <row r="917">
          <cell r="A917" t="str">
            <v>Enter Description</v>
          </cell>
          <cell r="B917">
            <v>0</v>
          </cell>
          <cell r="C917">
            <v>0</v>
          </cell>
        </row>
        <row r="918">
          <cell r="A918" t="str">
            <v>Enter Description</v>
          </cell>
          <cell r="B918">
            <v>0</v>
          </cell>
          <cell r="C918">
            <v>0</v>
          </cell>
        </row>
        <row r="919">
          <cell r="A919" t="str">
            <v>Enter Description</v>
          </cell>
          <cell r="B919">
            <v>0</v>
          </cell>
          <cell r="C919">
            <v>0</v>
          </cell>
        </row>
        <row r="920">
          <cell r="A920" t="str">
            <v>Enter Description</v>
          </cell>
          <cell r="B920">
            <v>0</v>
          </cell>
          <cell r="C920">
            <v>0</v>
          </cell>
        </row>
        <row r="921">
          <cell r="A921" t="str">
            <v>Enter Description</v>
          </cell>
          <cell r="B921">
            <v>0</v>
          </cell>
          <cell r="C921">
            <v>0</v>
          </cell>
        </row>
        <row r="922">
          <cell r="A922" t="str">
            <v>Enter Description</v>
          </cell>
          <cell r="B922">
            <v>0</v>
          </cell>
          <cell r="C922">
            <v>0</v>
          </cell>
        </row>
        <row r="923">
          <cell r="A923" t="str">
            <v>Enter Description</v>
          </cell>
          <cell r="B923">
            <v>0</v>
          </cell>
          <cell r="C923">
            <v>0</v>
          </cell>
        </row>
        <row r="924">
          <cell r="A924" t="str">
            <v>Enter Description</v>
          </cell>
          <cell r="B924">
            <v>0</v>
          </cell>
          <cell r="C924">
            <v>0</v>
          </cell>
        </row>
        <row r="925">
          <cell r="A925" t="str">
            <v>Enter Description</v>
          </cell>
          <cell r="B925">
            <v>0</v>
          </cell>
          <cell r="C925">
            <v>0</v>
          </cell>
        </row>
        <row r="926">
          <cell r="A926" t="str">
            <v>Enter Description</v>
          </cell>
          <cell r="B926">
            <v>0</v>
          </cell>
          <cell r="C926">
            <v>0</v>
          </cell>
        </row>
        <row r="927">
          <cell r="A927" t="str">
            <v>Enter Description</v>
          </cell>
          <cell r="B927">
            <v>0</v>
          </cell>
          <cell r="C927">
            <v>0</v>
          </cell>
        </row>
        <row r="928">
          <cell r="A928" t="str">
            <v>Enter Description</v>
          </cell>
          <cell r="B928">
            <v>0</v>
          </cell>
          <cell r="C928">
            <v>0</v>
          </cell>
        </row>
        <row r="929">
          <cell r="A929" t="str">
            <v>Enter Description</v>
          </cell>
          <cell r="B929">
            <v>0</v>
          </cell>
          <cell r="C929">
            <v>0</v>
          </cell>
        </row>
        <row r="930">
          <cell r="A930" t="str">
            <v>Enter Description</v>
          </cell>
          <cell r="B930">
            <v>0</v>
          </cell>
          <cell r="C930">
            <v>0</v>
          </cell>
        </row>
        <row r="931">
          <cell r="A931" t="str">
            <v>Enter Description</v>
          </cell>
          <cell r="B931">
            <v>0</v>
          </cell>
          <cell r="C931">
            <v>0</v>
          </cell>
        </row>
        <row r="932">
          <cell r="A932" t="str">
            <v>Enter Description</v>
          </cell>
          <cell r="B932">
            <v>0</v>
          </cell>
          <cell r="C932">
            <v>0</v>
          </cell>
        </row>
        <row r="933">
          <cell r="A933" t="str">
            <v>Enter Description</v>
          </cell>
          <cell r="B933">
            <v>0</v>
          </cell>
          <cell r="C933">
            <v>0</v>
          </cell>
        </row>
        <row r="934">
          <cell r="A934" t="str">
            <v>Enter Description</v>
          </cell>
          <cell r="B934">
            <v>0</v>
          </cell>
          <cell r="C934">
            <v>0</v>
          </cell>
        </row>
        <row r="935">
          <cell r="A935" t="str">
            <v>Enter Description</v>
          </cell>
          <cell r="B935">
            <v>0</v>
          </cell>
          <cell r="C935">
            <v>0</v>
          </cell>
        </row>
        <row r="936">
          <cell r="A936" t="str">
            <v>Enter Description</v>
          </cell>
          <cell r="B936">
            <v>0</v>
          </cell>
          <cell r="C936">
            <v>0</v>
          </cell>
        </row>
        <row r="937">
          <cell r="A937" t="str">
            <v>Enter Description</v>
          </cell>
          <cell r="B937">
            <v>0</v>
          </cell>
          <cell r="C937">
            <v>0</v>
          </cell>
        </row>
        <row r="938">
          <cell r="A938" t="str">
            <v>Enter Description</v>
          </cell>
          <cell r="B938">
            <v>0</v>
          </cell>
          <cell r="C938">
            <v>0</v>
          </cell>
        </row>
        <row r="939">
          <cell r="A939" t="str">
            <v>Enter Description</v>
          </cell>
          <cell r="B939">
            <v>0</v>
          </cell>
          <cell r="C939">
            <v>0</v>
          </cell>
        </row>
        <row r="940">
          <cell r="A940" t="str">
            <v>Enter Description</v>
          </cell>
          <cell r="B940">
            <v>0</v>
          </cell>
          <cell r="C940">
            <v>0</v>
          </cell>
        </row>
        <row r="941">
          <cell r="A941" t="str">
            <v>Enter Description</v>
          </cell>
          <cell r="B941">
            <v>0</v>
          </cell>
          <cell r="C941">
            <v>0</v>
          </cell>
        </row>
        <row r="942">
          <cell r="A942" t="str">
            <v>Enter Description</v>
          </cell>
          <cell r="B942">
            <v>0</v>
          </cell>
          <cell r="C942">
            <v>0</v>
          </cell>
        </row>
        <row r="943">
          <cell r="A943" t="str">
            <v>Enter Description</v>
          </cell>
          <cell r="B943">
            <v>0</v>
          </cell>
          <cell r="C943">
            <v>0</v>
          </cell>
        </row>
        <row r="944">
          <cell r="A944" t="str">
            <v>Enter Description</v>
          </cell>
          <cell r="B944">
            <v>0</v>
          </cell>
          <cell r="C944">
            <v>0</v>
          </cell>
        </row>
        <row r="945">
          <cell r="A945" t="str">
            <v>Enter Description</v>
          </cell>
          <cell r="B945">
            <v>0</v>
          </cell>
          <cell r="C945">
            <v>0</v>
          </cell>
        </row>
        <row r="946">
          <cell r="A946" t="str">
            <v>Enter Description</v>
          </cell>
          <cell r="B946">
            <v>0</v>
          </cell>
          <cell r="C946">
            <v>0</v>
          </cell>
        </row>
        <row r="947">
          <cell r="A947" t="str">
            <v>Enter Description</v>
          </cell>
          <cell r="B947">
            <v>0</v>
          </cell>
          <cell r="C947">
            <v>0</v>
          </cell>
        </row>
        <row r="948">
          <cell r="A948" t="str">
            <v>Enter Description</v>
          </cell>
          <cell r="B948">
            <v>0</v>
          </cell>
          <cell r="C948">
            <v>0</v>
          </cell>
        </row>
        <row r="949">
          <cell r="A949" t="str">
            <v>Enter Description</v>
          </cell>
          <cell r="B949">
            <v>0</v>
          </cell>
          <cell r="C949">
            <v>0</v>
          </cell>
        </row>
        <row r="950">
          <cell r="A950" t="str">
            <v>Enter Description</v>
          </cell>
          <cell r="B950">
            <v>0</v>
          </cell>
          <cell r="C950">
            <v>0</v>
          </cell>
        </row>
        <row r="951">
          <cell r="A951" t="str">
            <v>Enter Description</v>
          </cell>
          <cell r="B951">
            <v>0</v>
          </cell>
          <cell r="C951">
            <v>0</v>
          </cell>
        </row>
        <row r="952">
          <cell r="A952" t="str">
            <v>Enter Description</v>
          </cell>
          <cell r="B952">
            <v>0</v>
          </cell>
          <cell r="C952">
            <v>0</v>
          </cell>
        </row>
        <row r="953">
          <cell r="A953" t="str">
            <v>Enter Description</v>
          </cell>
          <cell r="B953">
            <v>0</v>
          </cell>
          <cell r="C953">
            <v>0</v>
          </cell>
        </row>
        <row r="954">
          <cell r="A954" t="str">
            <v>Enter Description</v>
          </cell>
          <cell r="B954">
            <v>0</v>
          </cell>
          <cell r="C954">
            <v>0</v>
          </cell>
        </row>
        <row r="955">
          <cell r="A955" t="str">
            <v>Enter Description</v>
          </cell>
          <cell r="B955">
            <v>0</v>
          </cell>
          <cell r="C955">
            <v>0</v>
          </cell>
        </row>
        <row r="956">
          <cell r="A956" t="str">
            <v>Enter Description</v>
          </cell>
          <cell r="B956">
            <v>0</v>
          </cell>
          <cell r="C956">
            <v>0</v>
          </cell>
        </row>
        <row r="957">
          <cell r="A957" t="str">
            <v>Enter Description</v>
          </cell>
          <cell r="B957">
            <v>0</v>
          </cell>
          <cell r="C957">
            <v>0</v>
          </cell>
        </row>
        <row r="958">
          <cell r="A958" t="str">
            <v>Enter Description</v>
          </cell>
          <cell r="B958">
            <v>0</v>
          </cell>
          <cell r="C958">
            <v>0</v>
          </cell>
        </row>
        <row r="959">
          <cell r="A959" t="str">
            <v>Enter Description</v>
          </cell>
          <cell r="B959">
            <v>0</v>
          </cell>
          <cell r="C959">
            <v>0</v>
          </cell>
        </row>
        <row r="960">
          <cell r="A960" t="str">
            <v>Enter Description</v>
          </cell>
          <cell r="B960">
            <v>0</v>
          </cell>
          <cell r="C960">
            <v>0</v>
          </cell>
        </row>
        <row r="961">
          <cell r="A961" t="str">
            <v>Enter Description</v>
          </cell>
          <cell r="B961">
            <v>0</v>
          </cell>
          <cell r="C961">
            <v>0</v>
          </cell>
        </row>
        <row r="962">
          <cell r="A962" t="str">
            <v>Enter Description</v>
          </cell>
          <cell r="B962">
            <v>0</v>
          </cell>
          <cell r="C962">
            <v>0</v>
          </cell>
        </row>
        <row r="963">
          <cell r="A963" t="str">
            <v>Enter Description</v>
          </cell>
          <cell r="B963">
            <v>0</v>
          </cell>
          <cell r="C963">
            <v>0</v>
          </cell>
        </row>
        <row r="964">
          <cell r="A964" t="str">
            <v>Enter Description</v>
          </cell>
          <cell r="B964">
            <v>0</v>
          </cell>
          <cell r="C964">
            <v>0</v>
          </cell>
        </row>
        <row r="965">
          <cell r="A965" t="str">
            <v>Enter Description</v>
          </cell>
          <cell r="B965">
            <v>0</v>
          </cell>
          <cell r="C965">
            <v>0</v>
          </cell>
        </row>
        <row r="966">
          <cell r="A966" t="str">
            <v>Enter Description</v>
          </cell>
          <cell r="B966">
            <v>0</v>
          </cell>
          <cell r="C966">
            <v>0</v>
          </cell>
        </row>
        <row r="967">
          <cell r="A967" t="str">
            <v>Enter Description</v>
          </cell>
          <cell r="B967">
            <v>0</v>
          </cell>
          <cell r="C967">
            <v>0</v>
          </cell>
        </row>
        <row r="968">
          <cell r="A968" t="str">
            <v>Enter Description</v>
          </cell>
          <cell r="B968">
            <v>0</v>
          </cell>
          <cell r="C968">
            <v>0</v>
          </cell>
        </row>
        <row r="969">
          <cell r="A969" t="str">
            <v>Enter Description</v>
          </cell>
          <cell r="B969">
            <v>0</v>
          </cell>
          <cell r="C969">
            <v>0</v>
          </cell>
        </row>
        <row r="970">
          <cell r="A970" t="str">
            <v>Enter Description</v>
          </cell>
          <cell r="B970">
            <v>0</v>
          </cell>
          <cell r="C970">
            <v>0</v>
          </cell>
        </row>
        <row r="971">
          <cell r="A971" t="str">
            <v>Enter Description</v>
          </cell>
          <cell r="B971">
            <v>0</v>
          </cell>
          <cell r="C971">
            <v>0</v>
          </cell>
        </row>
        <row r="972">
          <cell r="A972" t="str">
            <v>Enter Description</v>
          </cell>
          <cell r="B972">
            <v>0</v>
          </cell>
          <cell r="C972">
            <v>0</v>
          </cell>
        </row>
        <row r="973">
          <cell r="A973" t="str">
            <v>Enter Description</v>
          </cell>
          <cell r="B973">
            <v>0</v>
          </cell>
          <cell r="C973">
            <v>0</v>
          </cell>
        </row>
        <row r="974">
          <cell r="A974" t="str">
            <v>Enter Description</v>
          </cell>
          <cell r="B974">
            <v>0</v>
          </cell>
          <cell r="C974">
            <v>0</v>
          </cell>
        </row>
        <row r="975">
          <cell r="A975" t="str">
            <v>Enter Description</v>
          </cell>
          <cell r="B975">
            <v>0</v>
          </cell>
          <cell r="C975">
            <v>0</v>
          </cell>
        </row>
        <row r="976">
          <cell r="A976" t="str">
            <v>Enter Description</v>
          </cell>
          <cell r="B976">
            <v>0</v>
          </cell>
          <cell r="C976">
            <v>0</v>
          </cell>
        </row>
        <row r="977">
          <cell r="A977" t="str">
            <v>Enter Description</v>
          </cell>
          <cell r="B977">
            <v>0</v>
          </cell>
          <cell r="C977">
            <v>0</v>
          </cell>
        </row>
        <row r="978">
          <cell r="A978" t="str">
            <v>Enter Description</v>
          </cell>
          <cell r="B978">
            <v>0</v>
          </cell>
          <cell r="C978">
            <v>0</v>
          </cell>
        </row>
        <row r="979">
          <cell r="A979" t="str">
            <v>Enter Description</v>
          </cell>
          <cell r="B979">
            <v>0</v>
          </cell>
          <cell r="C979">
            <v>0</v>
          </cell>
        </row>
        <row r="980">
          <cell r="A980" t="str">
            <v>Enter Description</v>
          </cell>
          <cell r="B980">
            <v>0</v>
          </cell>
          <cell r="C980">
            <v>0</v>
          </cell>
        </row>
        <row r="981">
          <cell r="A981" t="str">
            <v>Enter Description</v>
          </cell>
          <cell r="B981">
            <v>0</v>
          </cell>
          <cell r="C981">
            <v>0</v>
          </cell>
        </row>
        <row r="982">
          <cell r="A982" t="str">
            <v>Enter Description</v>
          </cell>
          <cell r="B982">
            <v>0</v>
          </cell>
          <cell r="C982">
            <v>0</v>
          </cell>
        </row>
        <row r="983">
          <cell r="A983" t="str">
            <v>Enter Description</v>
          </cell>
          <cell r="B983">
            <v>0</v>
          </cell>
          <cell r="C983">
            <v>0</v>
          </cell>
        </row>
        <row r="984">
          <cell r="A984" t="str">
            <v>Enter Description</v>
          </cell>
          <cell r="B984">
            <v>0</v>
          </cell>
          <cell r="C984">
            <v>0</v>
          </cell>
        </row>
        <row r="985">
          <cell r="A985" t="str">
            <v>Enter Description</v>
          </cell>
          <cell r="B985">
            <v>0</v>
          </cell>
          <cell r="C985">
            <v>0</v>
          </cell>
        </row>
        <row r="986">
          <cell r="A986" t="str">
            <v>Enter Description</v>
          </cell>
          <cell r="B986">
            <v>0</v>
          </cell>
          <cell r="C986">
            <v>0</v>
          </cell>
        </row>
        <row r="987">
          <cell r="A987" t="str">
            <v>Enter Description</v>
          </cell>
          <cell r="B987">
            <v>0</v>
          </cell>
          <cell r="C987">
            <v>0</v>
          </cell>
        </row>
        <row r="988">
          <cell r="A988" t="str">
            <v>Enter Description</v>
          </cell>
          <cell r="B988">
            <v>0</v>
          </cell>
          <cell r="C988">
            <v>0</v>
          </cell>
        </row>
        <row r="989">
          <cell r="A989" t="str">
            <v>Enter Description</v>
          </cell>
          <cell r="B989">
            <v>0</v>
          </cell>
          <cell r="C989">
            <v>0</v>
          </cell>
        </row>
        <row r="990">
          <cell r="A990" t="str">
            <v>Enter Description</v>
          </cell>
          <cell r="B990">
            <v>0</v>
          </cell>
          <cell r="C990">
            <v>0</v>
          </cell>
        </row>
        <row r="991">
          <cell r="A991" t="str">
            <v>Enter Description</v>
          </cell>
          <cell r="B991">
            <v>0</v>
          </cell>
          <cell r="C991">
            <v>0</v>
          </cell>
        </row>
        <row r="992">
          <cell r="A992" t="str">
            <v>Enter Description</v>
          </cell>
          <cell r="B992">
            <v>0</v>
          </cell>
          <cell r="C992">
            <v>0</v>
          </cell>
        </row>
        <row r="993">
          <cell r="A993" t="str">
            <v>Enter Description</v>
          </cell>
          <cell r="B993">
            <v>0</v>
          </cell>
          <cell r="C993">
            <v>0</v>
          </cell>
        </row>
        <row r="994">
          <cell r="A994" t="str">
            <v>Enter Description</v>
          </cell>
          <cell r="B994">
            <v>0</v>
          </cell>
          <cell r="C994">
            <v>0</v>
          </cell>
        </row>
        <row r="995">
          <cell r="A995" t="str">
            <v>Enter Description</v>
          </cell>
          <cell r="B995">
            <v>0</v>
          </cell>
          <cell r="C995">
            <v>0</v>
          </cell>
        </row>
        <row r="996">
          <cell r="A996" t="str">
            <v>Enter Description</v>
          </cell>
          <cell r="B996">
            <v>0</v>
          </cell>
          <cell r="C996">
            <v>0</v>
          </cell>
        </row>
        <row r="997">
          <cell r="A997" t="str">
            <v>Enter Description</v>
          </cell>
          <cell r="B997">
            <v>0</v>
          </cell>
          <cell r="C997">
            <v>0</v>
          </cell>
        </row>
        <row r="998">
          <cell r="A998" t="str">
            <v>Enter Description</v>
          </cell>
          <cell r="B998">
            <v>0</v>
          </cell>
          <cell r="C998">
            <v>0</v>
          </cell>
        </row>
        <row r="999">
          <cell r="A999" t="str">
            <v>Enter Description</v>
          </cell>
          <cell r="B999">
            <v>0</v>
          </cell>
          <cell r="C999">
            <v>0</v>
          </cell>
        </row>
        <row r="1000">
          <cell r="A1000" t="str">
            <v>Enter Description</v>
          </cell>
          <cell r="B1000">
            <v>0</v>
          </cell>
          <cell r="C1000">
            <v>0</v>
          </cell>
        </row>
      </sheetData>
      <sheetData sheetId="3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Level BOM (Mandatory)"/>
      <sheetName val="Purchasing BOM (Optional)"/>
      <sheetName val="Drawing Number Generator"/>
      <sheetName val="Links"/>
      <sheetName val="1096-BOM - Client Povisional"/>
    </sheetNames>
    <sheetDataSet>
      <sheetData sheetId="0"/>
      <sheetData sheetId="1">
        <row r="5">
          <cell r="T5">
            <v>1</v>
          </cell>
          <cell r="Z5">
            <v>7</v>
          </cell>
          <cell r="AF5">
            <v>32</v>
          </cell>
        </row>
      </sheetData>
      <sheetData sheetId="2">
        <row r="3">
          <cell r="A3" t="str">
            <v>SS-V3-0001</v>
          </cell>
          <cell r="B3" t="str">
            <v>Top Level Assembly</v>
          </cell>
          <cell r="C3" t="str">
            <v>Assembly</v>
          </cell>
        </row>
        <row r="4">
          <cell r="A4" t="str">
            <v>SS-V3-0002</v>
          </cell>
          <cell r="B4" t="str">
            <v>PCB Assembly</v>
          </cell>
          <cell r="C4" t="str">
            <v>Part</v>
          </cell>
        </row>
        <row r="5">
          <cell r="A5" t="str">
            <v>SS-V3-0003</v>
          </cell>
          <cell r="B5" t="str">
            <v>Main Body Substrate</v>
          </cell>
          <cell r="C5" t="str">
            <v>Part</v>
          </cell>
        </row>
        <row r="6">
          <cell r="A6" t="str">
            <v>SS-V3-0004</v>
          </cell>
          <cell r="B6" t="str">
            <v>Main Body Overmould</v>
          </cell>
          <cell r="C6" t="str">
            <v>Part</v>
          </cell>
        </row>
        <row r="7">
          <cell r="A7" t="str">
            <v>SS-V3-0005</v>
          </cell>
          <cell r="B7" t="str">
            <v>USB Pin</v>
          </cell>
          <cell r="C7" t="str">
            <v>Part</v>
          </cell>
        </row>
        <row r="8">
          <cell r="A8" t="str">
            <v>SS-V3-0006</v>
          </cell>
          <cell r="B8" t="str">
            <v>Main Body</v>
          </cell>
          <cell r="C8" t="str">
            <v>Part</v>
          </cell>
        </row>
        <row r="9">
          <cell r="A9" t="str">
            <v>SS-V3-0007</v>
          </cell>
          <cell r="B9" t="str">
            <v>Lens</v>
          </cell>
          <cell r="C9" t="str">
            <v>Part</v>
          </cell>
        </row>
        <row r="10">
          <cell r="A10" t="str">
            <v>SS-V3-0008</v>
          </cell>
          <cell r="B10" t="str">
            <v>Lens Adhesive</v>
          </cell>
          <cell r="C10" t="str">
            <v>Part</v>
          </cell>
        </row>
        <row r="11">
          <cell r="A11" t="str">
            <v>SS-V3-0009</v>
          </cell>
          <cell r="B11" t="str">
            <v>LCD Assembly</v>
          </cell>
          <cell r="C11" t="str">
            <v>Part</v>
          </cell>
        </row>
        <row r="12">
          <cell r="A12" t="str">
            <v>SS-V3-0010</v>
          </cell>
          <cell r="B12" t="str">
            <v>Button Substrate</v>
          </cell>
          <cell r="C12" t="str">
            <v>Part</v>
          </cell>
        </row>
        <row r="13">
          <cell r="A13" t="str">
            <v>SS-V3-0011</v>
          </cell>
          <cell r="B13" t="str">
            <v>Button Pin</v>
          </cell>
          <cell r="C13" t="str">
            <v>Part</v>
          </cell>
        </row>
        <row r="14">
          <cell r="A14" t="str">
            <v>SS-V3-0012</v>
          </cell>
          <cell r="B14" t="str">
            <v>Button</v>
          </cell>
          <cell r="C14" t="str">
            <v>Part</v>
          </cell>
        </row>
        <row r="15">
          <cell r="A15" t="str">
            <v>SS-V3-0013</v>
          </cell>
          <cell r="B15" t="str">
            <v>O-Ring</v>
          </cell>
          <cell r="C15" t="str">
            <v>Part</v>
          </cell>
        </row>
        <row r="16">
          <cell r="A16" t="str">
            <v>SS-V3-0014</v>
          </cell>
          <cell r="B16" t="str">
            <v>E-Clip</v>
          </cell>
          <cell r="C16" t="str">
            <v>Part</v>
          </cell>
        </row>
        <row r="17">
          <cell r="A17" t="str">
            <v>SS-V3-0015</v>
          </cell>
          <cell r="B17" t="str">
            <v>Button Spring</v>
          </cell>
          <cell r="C17" t="str">
            <v>Part</v>
          </cell>
        </row>
        <row r="18">
          <cell r="A18" t="str">
            <v>SS-V3-0016</v>
          </cell>
          <cell r="B18" t="str">
            <v>PCB Screw</v>
          </cell>
          <cell r="C18" t="str">
            <v>Part</v>
          </cell>
        </row>
        <row r="19">
          <cell r="A19" t="str">
            <v>SS-V3-0017</v>
          </cell>
          <cell r="B19" t="str">
            <v>Battery</v>
          </cell>
          <cell r="C19" t="str">
            <v>Part</v>
          </cell>
        </row>
        <row r="20">
          <cell r="A20" t="str">
            <v>SS-V3-0018</v>
          </cell>
          <cell r="B20" t="str">
            <v>RFID Pin</v>
          </cell>
          <cell r="C20" t="str">
            <v>Part</v>
          </cell>
        </row>
        <row r="21">
          <cell r="A21" t="str">
            <v>SS-V3-0019</v>
          </cell>
          <cell r="B21" t="str">
            <v>RFID Flexi Rigid PCB</v>
          </cell>
          <cell r="C21" t="str">
            <v>Part</v>
          </cell>
        </row>
        <row r="22">
          <cell r="A22" t="str">
            <v>SS-V3-0020</v>
          </cell>
          <cell r="B22" t="str">
            <v>Strap Mount Base</v>
          </cell>
          <cell r="C22" t="str">
            <v>Part</v>
          </cell>
        </row>
        <row r="23">
          <cell r="A23" t="str">
            <v>SS-V3-0021</v>
          </cell>
          <cell r="B23" t="str">
            <v>Strap Mount Top</v>
          </cell>
          <cell r="C23" t="str">
            <v>Part</v>
          </cell>
        </row>
        <row r="24">
          <cell r="A24" t="str">
            <v>SS-V3-0022</v>
          </cell>
          <cell r="B24" t="str">
            <v xml:space="preserve">Strap RFID Substrate </v>
          </cell>
          <cell r="C24" t="str">
            <v>Part</v>
          </cell>
        </row>
        <row r="25">
          <cell r="A25" t="str">
            <v>SS-V3-0023</v>
          </cell>
          <cell r="B25" t="str">
            <v>Strap RFID Overmould</v>
          </cell>
          <cell r="C25" t="str">
            <v>Part</v>
          </cell>
        </row>
        <row r="26">
          <cell r="A26" t="str">
            <v>SS-V3-0024</v>
          </cell>
          <cell r="B26" t="str">
            <v>Strap RFID</v>
          </cell>
          <cell r="C26" t="str">
            <v>Part</v>
          </cell>
        </row>
        <row r="27">
          <cell r="A27" t="str">
            <v>SS-V3-0025</v>
          </cell>
          <cell r="B27" t="str">
            <v>Strap RFID Peg</v>
          </cell>
          <cell r="C27" t="str">
            <v>Part</v>
          </cell>
        </row>
        <row r="28">
          <cell r="A28" t="str">
            <v>SS-V3-0026</v>
          </cell>
          <cell r="B28" t="str">
            <v>Strap Buckle Overmould</v>
          </cell>
          <cell r="C28" t="str">
            <v>Part</v>
          </cell>
        </row>
        <row r="29">
          <cell r="A29" t="str">
            <v>SS-V3-0027</v>
          </cell>
          <cell r="B29" t="str">
            <v>Strap Buckle</v>
          </cell>
          <cell r="C29" t="str">
            <v>Part</v>
          </cell>
        </row>
        <row r="30">
          <cell r="A30" t="str">
            <v>SS-V3-0028</v>
          </cell>
          <cell r="B30" t="str">
            <v>Strap Screw M1.4x5</v>
          </cell>
          <cell r="C30" t="str">
            <v>Part</v>
          </cell>
        </row>
        <row r="31">
          <cell r="A31" t="str">
            <v>SS-V3-0029</v>
          </cell>
          <cell r="B31" t="str">
            <v>GPS Antena</v>
          </cell>
          <cell r="C31" t="str">
            <v>Part</v>
          </cell>
        </row>
        <row r="32">
          <cell r="A32" t="str">
            <v>SS-V3-0030</v>
          </cell>
          <cell r="B32" t="str">
            <v>Foam Pad Double Sided</v>
          </cell>
          <cell r="C32" t="str">
            <v>Part</v>
          </cell>
        </row>
        <row r="33">
          <cell r="A33" t="str">
            <v>SS-V3-0031</v>
          </cell>
          <cell r="B33" t="str">
            <v>PCB Sub Assembly</v>
          </cell>
          <cell r="C33" t="str">
            <v>Part</v>
          </cell>
        </row>
        <row r="34">
          <cell r="A34" t="str">
            <v>SS-V3-0032</v>
          </cell>
          <cell r="B34" t="str">
            <v>LCD/Backlight</v>
          </cell>
          <cell r="C34" t="str">
            <v>Part</v>
          </cell>
        </row>
        <row r="35">
          <cell r="A35" t="str">
            <v>SS-V3-0033</v>
          </cell>
          <cell r="B35" t="str">
            <v>Insert M1.4</v>
          </cell>
          <cell r="C35" t="str">
            <v>Part</v>
          </cell>
        </row>
        <row r="36">
          <cell r="A36" t="str">
            <v>Enter Description</v>
          </cell>
          <cell r="B36">
            <v>0</v>
          </cell>
          <cell r="C36">
            <v>0</v>
          </cell>
        </row>
        <row r="37">
          <cell r="A37" t="str">
            <v>Enter Description</v>
          </cell>
          <cell r="B37">
            <v>0</v>
          </cell>
          <cell r="C37">
            <v>0</v>
          </cell>
        </row>
        <row r="38">
          <cell r="A38" t="str">
            <v>Enter Description</v>
          </cell>
          <cell r="B38">
            <v>0</v>
          </cell>
          <cell r="C38">
            <v>0</v>
          </cell>
        </row>
        <row r="39">
          <cell r="A39" t="str">
            <v>Enter Description</v>
          </cell>
          <cell r="B39">
            <v>0</v>
          </cell>
          <cell r="C39">
            <v>0</v>
          </cell>
        </row>
        <row r="40">
          <cell r="A40" t="str">
            <v>Enter Description</v>
          </cell>
          <cell r="B40">
            <v>0</v>
          </cell>
          <cell r="C40">
            <v>0</v>
          </cell>
        </row>
        <row r="41">
          <cell r="A41" t="str">
            <v>Enter Description</v>
          </cell>
          <cell r="B41">
            <v>0</v>
          </cell>
          <cell r="C41">
            <v>0</v>
          </cell>
        </row>
        <row r="42">
          <cell r="A42" t="str">
            <v>Enter Description</v>
          </cell>
          <cell r="B42">
            <v>0</v>
          </cell>
          <cell r="C42">
            <v>0</v>
          </cell>
        </row>
        <row r="43">
          <cell r="A43" t="str">
            <v>Enter Description</v>
          </cell>
          <cell r="B43">
            <v>0</v>
          </cell>
          <cell r="C43">
            <v>0</v>
          </cell>
        </row>
        <row r="44">
          <cell r="A44" t="str">
            <v>Enter Description</v>
          </cell>
          <cell r="B44">
            <v>0</v>
          </cell>
          <cell r="C44">
            <v>0</v>
          </cell>
        </row>
        <row r="45">
          <cell r="A45" t="str">
            <v>Enter Description</v>
          </cell>
          <cell r="B45">
            <v>0</v>
          </cell>
          <cell r="C45">
            <v>0</v>
          </cell>
        </row>
        <row r="46">
          <cell r="A46" t="str">
            <v>Enter Description</v>
          </cell>
          <cell r="B46">
            <v>0</v>
          </cell>
          <cell r="C46">
            <v>0</v>
          </cell>
        </row>
        <row r="47">
          <cell r="A47" t="str">
            <v>Enter Description</v>
          </cell>
          <cell r="B47">
            <v>0</v>
          </cell>
          <cell r="C47">
            <v>0</v>
          </cell>
        </row>
        <row r="48">
          <cell r="A48" t="str">
            <v>Enter Description</v>
          </cell>
          <cell r="B48">
            <v>0</v>
          </cell>
          <cell r="C48">
            <v>0</v>
          </cell>
        </row>
        <row r="49">
          <cell r="A49" t="str">
            <v>Enter Description</v>
          </cell>
          <cell r="B49">
            <v>0</v>
          </cell>
          <cell r="C49">
            <v>0</v>
          </cell>
        </row>
        <row r="50">
          <cell r="A50" t="str">
            <v>Enter Description</v>
          </cell>
          <cell r="B50">
            <v>0</v>
          </cell>
          <cell r="C50">
            <v>0</v>
          </cell>
        </row>
        <row r="51">
          <cell r="A51" t="str">
            <v>Enter Description</v>
          </cell>
          <cell r="B51">
            <v>0</v>
          </cell>
          <cell r="C51">
            <v>0</v>
          </cell>
        </row>
        <row r="52">
          <cell r="A52" t="str">
            <v>Enter Description</v>
          </cell>
          <cell r="B52">
            <v>0</v>
          </cell>
          <cell r="C52">
            <v>0</v>
          </cell>
        </row>
        <row r="53">
          <cell r="A53" t="str">
            <v>Enter Description</v>
          </cell>
          <cell r="B53">
            <v>0</v>
          </cell>
          <cell r="C53">
            <v>0</v>
          </cell>
        </row>
        <row r="54">
          <cell r="A54" t="str">
            <v>Enter Description</v>
          </cell>
          <cell r="B54">
            <v>0</v>
          </cell>
          <cell r="C54">
            <v>0</v>
          </cell>
        </row>
        <row r="55">
          <cell r="A55" t="str">
            <v>Enter Description</v>
          </cell>
          <cell r="B55">
            <v>0</v>
          </cell>
          <cell r="C55">
            <v>0</v>
          </cell>
        </row>
        <row r="56">
          <cell r="A56" t="str">
            <v>Enter Description</v>
          </cell>
          <cell r="B56">
            <v>0</v>
          </cell>
          <cell r="C56">
            <v>0</v>
          </cell>
        </row>
        <row r="57">
          <cell r="A57" t="str">
            <v>Enter Description</v>
          </cell>
          <cell r="B57">
            <v>0</v>
          </cell>
          <cell r="C57">
            <v>0</v>
          </cell>
        </row>
        <row r="58">
          <cell r="A58" t="str">
            <v>Enter Description</v>
          </cell>
          <cell r="B58">
            <v>0</v>
          </cell>
          <cell r="C58">
            <v>0</v>
          </cell>
        </row>
        <row r="59">
          <cell r="A59" t="str">
            <v>Enter Description</v>
          </cell>
          <cell r="B59">
            <v>0</v>
          </cell>
          <cell r="C59">
            <v>0</v>
          </cell>
        </row>
        <row r="60">
          <cell r="A60" t="str">
            <v>Enter Description</v>
          </cell>
          <cell r="B60">
            <v>0</v>
          </cell>
          <cell r="C60">
            <v>0</v>
          </cell>
        </row>
        <row r="61">
          <cell r="A61" t="str">
            <v>Enter Description</v>
          </cell>
          <cell r="B61">
            <v>0</v>
          </cell>
          <cell r="C61">
            <v>0</v>
          </cell>
        </row>
        <row r="62">
          <cell r="A62" t="str">
            <v>Enter Description</v>
          </cell>
          <cell r="B62">
            <v>0</v>
          </cell>
          <cell r="C62">
            <v>0</v>
          </cell>
        </row>
        <row r="63">
          <cell r="A63" t="str">
            <v>Enter Description</v>
          </cell>
          <cell r="B63">
            <v>0</v>
          </cell>
          <cell r="C63">
            <v>0</v>
          </cell>
        </row>
        <row r="64">
          <cell r="A64" t="str">
            <v>Enter Description</v>
          </cell>
          <cell r="B64">
            <v>0</v>
          </cell>
          <cell r="C64">
            <v>0</v>
          </cell>
        </row>
        <row r="65">
          <cell r="A65" t="str">
            <v>Enter Description</v>
          </cell>
          <cell r="B65">
            <v>0</v>
          </cell>
          <cell r="C65">
            <v>0</v>
          </cell>
        </row>
        <row r="66">
          <cell r="A66" t="str">
            <v>Enter Description</v>
          </cell>
          <cell r="B66">
            <v>0</v>
          </cell>
          <cell r="C66">
            <v>0</v>
          </cell>
        </row>
        <row r="67">
          <cell r="A67" t="str">
            <v>Enter Description</v>
          </cell>
          <cell r="B67">
            <v>0</v>
          </cell>
          <cell r="C67">
            <v>0</v>
          </cell>
        </row>
        <row r="68">
          <cell r="A68" t="str">
            <v>Enter Description</v>
          </cell>
          <cell r="B68">
            <v>0</v>
          </cell>
          <cell r="C68">
            <v>0</v>
          </cell>
        </row>
        <row r="69">
          <cell r="A69" t="str">
            <v>Enter Description</v>
          </cell>
          <cell r="B69">
            <v>0</v>
          </cell>
          <cell r="C69">
            <v>0</v>
          </cell>
        </row>
        <row r="70">
          <cell r="A70" t="str">
            <v>Enter Description</v>
          </cell>
          <cell r="B70">
            <v>0</v>
          </cell>
          <cell r="C70">
            <v>0</v>
          </cell>
        </row>
        <row r="71">
          <cell r="A71" t="str">
            <v>Enter Description</v>
          </cell>
          <cell r="B71">
            <v>0</v>
          </cell>
          <cell r="C71">
            <v>0</v>
          </cell>
        </row>
        <row r="72">
          <cell r="A72" t="str">
            <v>Enter Description</v>
          </cell>
          <cell r="B72">
            <v>0</v>
          </cell>
          <cell r="C72">
            <v>0</v>
          </cell>
        </row>
        <row r="73">
          <cell r="A73" t="str">
            <v>Enter Description</v>
          </cell>
          <cell r="B73">
            <v>0</v>
          </cell>
          <cell r="C73">
            <v>0</v>
          </cell>
        </row>
        <row r="74">
          <cell r="A74" t="str">
            <v>Enter Description</v>
          </cell>
          <cell r="B74">
            <v>0</v>
          </cell>
          <cell r="C74">
            <v>0</v>
          </cell>
        </row>
        <row r="75">
          <cell r="A75" t="str">
            <v>Enter Description</v>
          </cell>
          <cell r="B75">
            <v>0</v>
          </cell>
          <cell r="C75">
            <v>0</v>
          </cell>
        </row>
        <row r="76">
          <cell r="A76" t="str">
            <v>Enter Description</v>
          </cell>
          <cell r="B76">
            <v>0</v>
          </cell>
          <cell r="C76">
            <v>0</v>
          </cell>
        </row>
        <row r="77">
          <cell r="A77" t="str">
            <v>Enter Description</v>
          </cell>
          <cell r="B77">
            <v>0</v>
          </cell>
          <cell r="C77">
            <v>0</v>
          </cell>
        </row>
        <row r="78">
          <cell r="A78" t="str">
            <v>Enter Description</v>
          </cell>
          <cell r="B78">
            <v>0</v>
          </cell>
          <cell r="C78">
            <v>0</v>
          </cell>
        </row>
        <row r="79">
          <cell r="A79" t="str">
            <v>Enter Description</v>
          </cell>
          <cell r="B79">
            <v>0</v>
          </cell>
          <cell r="C79">
            <v>0</v>
          </cell>
        </row>
        <row r="80">
          <cell r="A80" t="str">
            <v>Enter Description</v>
          </cell>
          <cell r="B80">
            <v>0</v>
          </cell>
          <cell r="C80">
            <v>0</v>
          </cell>
        </row>
        <row r="81">
          <cell r="A81" t="str">
            <v>Enter Description</v>
          </cell>
          <cell r="B81">
            <v>0</v>
          </cell>
          <cell r="C81">
            <v>0</v>
          </cell>
        </row>
        <row r="82">
          <cell r="A82" t="str">
            <v>Enter Description</v>
          </cell>
          <cell r="B82">
            <v>0</v>
          </cell>
          <cell r="C82">
            <v>0</v>
          </cell>
        </row>
        <row r="83">
          <cell r="A83" t="str">
            <v>Enter Description</v>
          </cell>
          <cell r="B83">
            <v>0</v>
          </cell>
          <cell r="C83">
            <v>0</v>
          </cell>
        </row>
        <row r="84">
          <cell r="A84" t="str">
            <v>Enter Description</v>
          </cell>
          <cell r="B84">
            <v>0</v>
          </cell>
          <cell r="C84">
            <v>0</v>
          </cell>
        </row>
        <row r="85">
          <cell r="A85" t="str">
            <v>Enter Description</v>
          </cell>
          <cell r="B85">
            <v>0</v>
          </cell>
          <cell r="C85">
            <v>0</v>
          </cell>
        </row>
        <row r="86">
          <cell r="A86" t="str">
            <v>Enter Description</v>
          </cell>
          <cell r="B86">
            <v>0</v>
          </cell>
          <cell r="C86">
            <v>0</v>
          </cell>
        </row>
        <row r="87">
          <cell r="A87" t="str">
            <v>Enter Description</v>
          </cell>
          <cell r="B87">
            <v>0</v>
          </cell>
          <cell r="C87">
            <v>0</v>
          </cell>
        </row>
        <row r="88">
          <cell r="A88" t="str">
            <v>Enter Description</v>
          </cell>
          <cell r="B88">
            <v>0</v>
          </cell>
          <cell r="C88">
            <v>0</v>
          </cell>
        </row>
        <row r="89">
          <cell r="A89" t="str">
            <v>Enter Description</v>
          </cell>
          <cell r="B89">
            <v>0</v>
          </cell>
          <cell r="C89">
            <v>0</v>
          </cell>
        </row>
        <row r="90">
          <cell r="A90" t="str">
            <v>Enter Description</v>
          </cell>
          <cell r="B90">
            <v>0</v>
          </cell>
          <cell r="C90">
            <v>0</v>
          </cell>
        </row>
        <row r="91">
          <cell r="A91" t="str">
            <v>Enter Description</v>
          </cell>
          <cell r="B91">
            <v>0</v>
          </cell>
          <cell r="C91">
            <v>0</v>
          </cell>
        </row>
        <row r="92">
          <cell r="A92" t="str">
            <v>Enter Description</v>
          </cell>
          <cell r="B92">
            <v>0</v>
          </cell>
          <cell r="C92">
            <v>0</v>
          </cell>
        </row>
        <row r="93">
          <cell r="A93" t="str">
            <v>Enter Description</v>
          </cell>
          <cell r="B93">
            <v>0</v>
          </cell>
          <cell r="C93">
            <v>0</v>
          </cell>
        </row>
        <row r="94">
          <cell r="A94" t="str">
            <v>Enter Description</v>
          </cell>
          <cell r="B94">
            <v>0</v>
          </cell>
          <cell r="C94">
            <v>0</v>
          </cell>
        </row>
        <row r="95">
          <cell r="A95" t="str">
            <v>Enter Description</v>
          </cell>
          <cell r="B95">
            <v>0</v>
          </cell>
          <cell r="C95">
            <v>0</v>
          </cell>
        </row>
        <row r="96">
          <cell r="A96" t="str">
            <v>Enter Description</v>
          </cell>
          <cell r="B96">
            <v>0</v>
          </cell>
          <cell r="C96">
            <v>0</v>
          </cell>
        </row>
        <row r="97">
          <cell r="A97" t="str">
            <v>Enter Description</v>
          </cell>
          <cell r="B97">
            <v>0</v>
          </cell>
          <cell r="C97">
            <v>0</v>
          </cell>
        </row>
        <row r="98">
          <cell r="A98" t="str">
            <v>Enter Description</v>
          </cell>
          <cell r="B98">
            <v>0</v>
          </cell>
          <cell r="C98">
            <v>0</v>
          </cell>
        </row>
        <row r="99">
          <cell r="A99" t="str">
            <v>Enter Description</v>
          </cell>
          <cell r="B99">
            <v>0</v>
          </cell>
          <cell r="C99">
            <v>0</v>
          </cell>
        </row>
        <row r="100">
          <cell r="A100" t="str">
            <v>Enter Description</v>
          </cell>
          <cell r="B100">
            <v>0</v>
          </cell>
          <cell r="C100">
            <v>0</v>
          </cell>
        </row>
        <row r="101">
          <cell r="A101" t="str">
            <v>Enter Description</v>
          </cell>
          <cell r="B101">
            <v>0</v>
          </cell>
          <cell r="C101">
            <v>0</v>
          </cell>
        </row>
        <row r="102">
          <cell r="A102" t="str">
            <v>Enter Description</v>
          </cell>
          <cell r="B102">
            <v>0</v>
          </cell>
          <cell r="C102">
            <v>0</v>
          </cell>
        </row>
        <row r="103">
          <cell r="A103" t="str">
            <v>Enter Description</v>
          </cell>
          <cell r="B103">
            <v>0</v>
          </cell>
          <cell r="C103">
            <v>0</v>
          </cell>
        </row>
        <row r="104">
          <cell r="A104" t="str">
            <v>Enter Description</v>
          </cell>
          <cell r="B104">
            <v>0</v>
          </cell>
          <cell r="C104">
            <v>0</v>
          </cell>
        </row>
        <row r="105">
          <cell r="A105" t="str">
            <v>Enter Description</v>
          </cell>
          <cell r="B105">
            <v>0</v>
          </cell>
          <cell r="C105">
            <v>0</v>
          </cell>
        </row>
        <row r="106">
          <cell r="A106" t="str">
            <v>Enter Description</v>
          </cell>
          <cell r="B106">
            <v>0</v>
          </cell>
          <cell r="C106">
            <v>0</v>
          </cell>
        </row>
        <row r="107">
          <cell r="A107" t="str">
            <v>Enter Description</v>
          </cell>
          <cell r="B107">
            <v>0</v>
          </cell>
          <cell r="C107">
            <v>0</v>
          </cell>
        </row>
        <row r="108">
          <cell r="A108" t="str">
            <v>Enter Description</v>
          </cell>
          <cell r="B108">
            <v>0</v>
          </cell>
          <cell r="C108">
            <v>0</v>
          </cell>
        </row>
        <row r="109">
          <cell r="A109" t="str">
            <v>Enter Description</v>
          </cell>
          <cell r="B109">
            <v>0</v>
          </cell>
          <cell r="C109">
            <v>0</v>
          </cell>
        </row>
        <row r="110">
          <cell r="A110" t="str">
            <v>Enter Description</v>
          </cell>
          <cell r="B110">
            <v>0</v>
          </cell>
          <cell r="C110">
            <v>0</v>
          </cell>
        </row>
        <row r="111">
          <cell r="A111" t="str">
            <v>Enter Description</v>
          </cell>
          <cell r="B111">
            <v>0</v>
          </cell>
          <cell r="C111">
            <v>0</v>
          </cell>
        </row>
        <row r="112">
          <cell r="A112" t="str">
            <v>Enter Description</v>
          </cell>
          <cell r="B112">
            <v>0</v>
          </cell>
          <cell r="C112">
            <v>0</v>
          </cell>
        </row>
        <row r="113">
          <cell r="A113" t="str">
            <v>Enter Description</v>
          </cell>
          <cell r="B113">
            <v>0</v>
          </cell>
          <cell r="C113">
            <v>0</v>
          </cell>
        </row>
        <row r="114">
          <cell r="A114" t="str">
            <v>Enter Description</v>
          </cell>
          <cell r="B114">
            <v>0</v>
          </cell>
          <cell r="C114">
            <v>0</v>
          </cell>
        </row>
        <row r="115">
          <cell r="A115" t="str">
            <v>Enter Description</v>
          </cell>
          <cell r="B115">
            <v>0</v>
          </cell>
          <cell r="C115">
            <v>0</v>
          </cell>
        </row>
        <row r="116">
          <cell r="A116" t="str">
            <v>Enter Description</v>
          </cell>
          <cell r="B116">
            <v>0</v>
          </cell>
          <cell r="C116">
            <v>0</v>
          </cell>
        </row>
        <row r="117">
          <cell r="A117" t="str">
            <v>Enter Description</v>
          </cell>
          <cell r="B117">
            <v>0</v>
          </cell>
          <cell r="C117">
            <v>0</v>
          </cell>
        </row>
        <row r="118">
          <cell r="A118" t="str">
            <v>Enter Description</v>
          </cell>
          <cell r="B118">
            <v>0</v>
          </cell>
          <cell r="C118">
            <v>0</v>
          </cell>
        </row>
        <row r="119">
          <cell r="A119" t="str">
            <v>Enter Description</v>
          </cell>
          <cell r="B119">
            <v>0</v>
          </cell>
          <cell r="C119">
            <v>0</v>
          </cell>
        </row>
        <row r="120">
          <cell r="A120" t="str">
            <v>Enter Description</v>
          </cell>
          <cell r="B120">
            <v>0</v>
          </cell>
          <cell r="C120">
            <v>0</v>
          </cell>
        </row>
        <row r="121">
          <cell r="A121" t="str">
            <v>Enter Description</v>
          </cell>
          <cell r="B121">
            <v>0</v>
          </cell>
          <cell r="C121">
            <v>0</v>
          </cell>
        </row>
        <row r="122">
          <cell r="A122" t="str">
            <v>Enter Description</v>
          </cell>
          <cell r="B122">
            <v>0</v>
          </cell>
          <cell r="C122">
            <v>0</v>
          </cell>
        </row>
        <row r="123">
          <cell r="A123" t="str">
            <v>Enter Description</v>
          </cell>
          <cell r="B123">
            <v>0</v>
          </cell>
          <cell r="C123">
            <v>0</v>
          </cell>
        </row>
        <row r="124">
          <cell r="A124" t="str">
            <v>Enter Description</v>
          </cell>
          <cell r="B124">
            <v>0</v>
          </cell>
          <cell r="C124">
            <v>0</v>
          </cell>
        </row>
        <row r="125">
          <cell r="A125" t="str">
            <v>Enter Description</v>
          </cell>
          <cell r="B125">
            <v>0</v>
          </cell>
          <cell r="C125">
            <v>0</v>
          </cell>
        </row>
        <row r="126">
          <cell r="A126" t="str">
            <v>Enter Description</v>
          </cell>
          <cell r="B126">
            <v>0</v>
          </cell>
          <cell r="C126">
            <v>0</v>
          </cell>
        </row>
        <row r="127">
          <cell r="A127" t="str">
            <v>Enter Description</v>
          </cell>
          <cell r="B127">
            <v>0</v>
          </cell>
          <cell r="C127">
            <v>0</v>
          </cell>
        </row>
        <row r="128">
          <cell r="A128" t="str">
            <v>Enter Description</v>
          </cell>
          <cell r="B128">
            <v>0</v>
          </cell>
          <cell r="C128">
            <v>0</v>
          </cell>
        </row>
        <row r="129">
          <cell r="A129" t="str">
            <v>Enter Description</v>
          </cell>
          <cell r="B129">
            <v>0</v>
          </cell>
          <cell r="C129">
            <v>0</v>
          </cell>
        </row>
        <row r="130">
          <cell r="A130" t="str">
            <v>Enter Description</v>
          </cell>
          <cell r="B130">
            <v>0</v>
          </cell>
          <cell r="C130">
            <v>0</v>
          </cell>
        </row>
        <row r="131">
          <cell r="A131" t="str">
            <v>Enter Description</v>
          </cell>
          <cell r="B131">
            <v>0</v>
          </cell>
          <cell r="C131">
            <v>0</v>
          </cell>
        </row>
        <row r="132">
          <cell r="A132" t="str">
            <v>Enter Description</v>
          </cell>
          <cell r="B132">
            <v>0</v>
          </cell>
          <cell r="C132">
            <v>0</v>
          </cell>
        </row>
        <row r="133">
          <cell r="A133" t="str">
            <v>Enter Description</v>
          </cell>
          <cell r="B133">
            <v>0</v>
          </cell>
          <cell r="C133">
            <v>0</v>
          </cell>
        </row>
        <row r="134">
          <cell r="A134" t="str">
            <v>Enter Description</v>
          </cell>
          <cell r="B134">
            <v>0</v>
          </cell>
          <cell r="C134">
            <v>0</v>
          </cell>
        </row>
        <row r="135">
          <cell r="A135" t="str">
            <v>Enter Description</v>
          </cell>
          <cell r="B135">
            <v>0</v>
          </cell>
          <cell r="C135">
            <v>0</v>
          </cell>
        </row>
        <row r="136">
          <cell r="A136" t="str">
            <v>Enter Description</v>
          </cell>
          <cell r="B136">
            <v>0</v>
          </cell>
          <cell r="C136">
            <v>0</v>
          </cell>
        </row>
        <row r="137">
          <cell r="A137" t="str">
            <v>Enter Description</v>
          </cell>
          <cell r="B137">
            <v>0</v>
          </cell>
          <cell r="C137">
            <v>0</v>
          </cell>
        </row>
        <row r="138">
          <cell r="A138" t="str">
            <v>Enter Description</v>
          </cell>
          <cell r="B138">
            <v>0</v>
          </cell>
          <cell r="C138">
            <v>0</v>
          </cell>
        </row>
        <row r="139">
          <cell r="A139" t="str">
            <v>Enter Description</v>
          </cell>
          <cell r="B139">
            <v>0</v>
          </cell>
          <cell r="C139">
            <v>0</v>
          </cell>
        </row>
        <row r="140">
          <cell r="A140" t="str">
            <v>Enter Description</v>
          </cell>
          <cell r="B140">
            <v>0</v>
          </cell>
          <cell r="C140">
            <v>0</v>
          </cell>
        </row>
        <row r="141">
          <cell r="A141" t="str">
            <v>Enter Description</v>
          </cell>
          <cell r="B141">
            <v>0</v>
          </cell>
          <cell r="C141">
            <v>0</v>
          </cell>
        </row>
        <row r="142">
          <cell r="A142" t="str">
            <v>Enter Description</v>
          </cell>
          <cell r="B142">
            <v>0</v>
          </cell>
          <cell r="C142">
            <v>0</v>
          </cell>
        </row>
        <row r="143">
          <cell r="A143" t="str">
            <v>Enter Description</v>
          </cell>
          <cell r="B143">
            <v>0</v>
          </cell>
          <cell r="C143">
            <v>0</v>
          </cell>
        </row>
        <row r="144">
          <cell r="A144" t="str">
            <v>Enter Description</v>
          </cell>
          <cell r="B144">
            <v>0</v>
          </cell>
          <cell r="C144">
            <v>0</v>
          </cell>
        </row>
        <row r="145">
          <cell r="A145" t="str">
            <v>Enter Description</v>
          </cell>
          <cell r="B145">
            <v>0</v>
          </cell>
          <cell r="C145">
            <v>0</v>
          </cell>
        </row>
        <row r="146">
          <cell r="A146" t="str">
            <v>Enter Description</v>
          </cell>
          <cell r="B146">
            <v>0</v>
          </cell>
          <cell r="C146">
            <v>0</v>
          </cell>
        </row>
        <row r="147">
          <cell r="A147" t="str">
            <v>Enter Description</v>
          </cell>
          <cell r="B147">
            <v>0</v>
          </cell>
          <cell r="C147">
            <v>0</v>
          </cell>
        </row>
        <row r="148">
          <cell r="A148" t="str">
            <v>Enter Description</v>
          </cell>
          <cell r="B148">
            <v>0</v>
          </cell>
          <cell r="C148">
            <v>0</v>
          </cell>
        </row>
        <row r="149">
          <cell r="A149" t="str">
            <v>Enter Description</v>
          </cell>
          <cell r="B149">
            <v>0</v>
          </cell>
          <cell r="C149">
            <v>0</v>
          </cell>
        </row>
        <row r="150">
          <cell r="A150" t="str">
            <v>Enter Description</v>
          </cell>
          <cell r="B150">
            <v>0</v>
          </cell>
          <cell r="C150">
            <v>0</v>
          </cell>
        </row>
        <row r="151">
          <cell r="A151" t="str">
            <v>Enter Description</v>
          </cell>
          <cell r="B151">
            <v>0</v>
          </cell>
          <cell r="C151">
            <v>0</v>
          </cell>
        </row>
        <row r="152">
          <cell r="A152" t="str">
            <v>Enter Description</v>
          </cell>
          <cell r="B152">
            <v>0</v>
          </cell>
          <cell r="C152">
            <v>0</v>
          </cell>
        </row>
        <row r="153">
          <cell r="A153" t="str">
            <v>Enter Description</v>
          </cell>
          <cell r="B153">
            <v>0</v>
          </cell>
          <cell r="C153">
            <v>0</v>
          </cell>
        </row>
        <row r="154">
          <cell r="A154" t="str">
            <v>Enter Description</v>
          </cell>
          <cell r="B154">
            <v>0</v>
          </cell>
          <cell r="C154">
            <v>0</v>
          </cell>
        </row>
        <row r="155">
          <cell r="A155" t="str">
            <v>Enter Description</v>
          </cell>
          <cell r="B155">
            <v>0</v>
          </cell>
          <cell r="C155">
            <v>0</v>
          </cell>
        </row>
        <row r="156">
          <cell r="A156" t="str">
            <v>Enter Description</v>
          </cell>
          <cell r="B156">
            <v>0</v>
          </cell>
          <cell r="C156">
            <v>0</v>
          </cell>
        </row>
        <row r="157">
          <cell r="A157" t="str">
            <v>Enter Description</v>
          </cell>
          <cell r="B157">
            <v>0</v>
          </cell>
          <cell r="C157">
            <v>0</v>
          </cell>
        </row>
        <row r="158">
          <cell r="A158" t="str">
            <v>Enter Description</v>
          </cell>
          <cell r="B158">
            <v>0</v>
          </cell>
          <cell r="C158">
            <v>0</v>
          </cell>
        </row>
        <row r="159">
          <cell r="A159" t="str">
            <v>Enter Description</v>
          </cell>
          <cell r="B159">
            <v>0</v>
          </cell>
          <cell r="C159">
            <v>0</v>
          </cell>
        </row>
        <row r="160">
          <cell r="A160" t="str">
            <v>Enter Description</v>
          </cell>
          <cell r="B160">
            <v>0</v>
          </cell>
          <cell r="C160">
            <v>0</v>
          </cell>
        </row>
        <row r="161">
          <cell r="A161" t="str">
            <v>Enter Description</v>
          </cell>
          <cell r="B161">
            <v>0</v>
          </cell>
          <cell r="C161">
            <v>0</v>
          </cell>
        </row>
        <row r="162">
          <cell r="A162" t="str">
            <v>Enter Description</v>
          </cell>
          <cell r="B162">
            <v>0</v>
          </cell>
          <cell r="C162">
            <v>0</v>
          </cell>
        </row>
        <row r="163">
          <cell r="A163" t="str">
            <v>Enter Description</v>
          </cell>
          <cell r="B163">
            <v>0</v>
          </cell>
          <cell r="C163">
            <v>0</v>
          </cell>
        </row>
        <row r="164">
          <cell r="A164" t="str">
            <v>Enter Description</v>
          </cell>
          <cell r="B164">
            <v>0</v>
          </cell>
          <cell r="C164">
            <v>0</v>
          </cell>
        </row>
        <row r="165">
          <cell r="A165" t="str">
            <v>Enter Description</v>
          </cell>
          <cell r="B165">
            <v>0</v>
          </cell>
          <cell r="C165">
            <v>0</v>
          </cell>
        </row>
        <row r="166">
          <cell r="A166" t="str">
            <v>Enter Description</v>
          </cell>
          <cell r="B166">
            <v>0</v>
          </cell>
          <cell r="C166">
            <v>0</v>
          </cell>
        </row>
        <row r="167">
          <cell r="A167" t="str">
            <v>Enter Description</v>
          </cell>
          <cell r="B167">
            <v>0</v>
          </cell>
          <cell r="C167">
            <v>0</v>
          </cell>
        </row>
        <row r="168">
          <cell r="A168" t="str">
            <v>Enter Description</v>
          </cell>
          <cell r="B168">
            <v>0</v>
          </cell>
          <cell r="C168">
            <v>0</v>
          </cell>
        </row>
        <row r="169">
          <cell r="A169" t="str">
            <v>Enter Description</v>
          </cell>
          <cell r="B169">
            <v>0</v>
          </cell>
          <cell r="C169">
            <v>0</v>
          </cell>
        </row>
        <row r="170">
          <cell r="A170" t="str">
            <v>Enter Description</v>
          </cell>
          <cell r="B170">
            <v>0</v>
          </cell>
          <cell r="C170">
            <v>0</v>
          </cell>
        </row>
        <row r="171">
          <cell r="A171" t="str">
            <v>Enter Description</v>
          </cell>
          <cell r="B171">
            <v>0</v>
          </cell>
          <cell r="C171">
            <v>0</v>
          </cell>
        </row>
        <row r="172">
          <cell r="A172" t="str">
            <v>Enter Description</v>
          </cell>
          <cell r="B172">
            <v>0</v>
          </cell>
          <cell r="C172">
            <v>0</v>
          </cell>
        </row>
        <row r="173">
          <cell r="A173" t="str">
            <v>Enter Description</v>
          </cell>
          <cell r="B173">
            <v>0</v>
          </cell>
          <cell r="C173">
            <v>0</v>
          </cell>
        </row>
        <row r="174">
          <cell r="A174" t="str">
            <v>Enter Description</v>
          </cell>
          <cell r="B174">
            <v>0</v>
          </cell>
          <cell r="C174">
            <v>0</v>
          </cell>
        </row>
        <row r="175">
          <cell r="A175" t="str">
            <v>Enter Description</v>
          </cell>
          <cell r="B175">
            <v>0</v>
          </cell>
          <cell r="C175">
            <v>0</v>
          </cell>
        </row>
        <row r="176">
          <cell r="A176" t="str">
            <v>Enter Description</v>
          </cell>
          <cell r="B176">
            <v>0</v>
          </cell>
          <cell r="C176">
            <v>0</v>
          </cell>
        </row>
        <row r="177">
          <cell r="A177" t="str">
            <v>Enter Description</v>
          </cell>
          <cell r="B177">
            <v>0</v>
          </cell>
          <cell r="C177">
            <v>0</v>
          </cell>
        </row>
        <row r="178">
          <cell r="A178" t="str">
            <v>Enter Description</v>
          </cell>
          <cell r="B178">
            <v>0</v>
          </cell>
          <cell r="C178">
            <v>0</v>
          </cell>
        </row>
        <row r="179">
          <cell r="A179" t="str">
            <v>Enter Description</v>
          </cell>
          <cell r="B179">
            <v>0</v>
          </cell>
          <cell r="C179">
            <v>0</v>
          </cell>
        </row>
        <row r="180">
          <cell r="A180" t="str">
            <v>Enter Description</v>
          </cell>
          <cell r="B180">
            <v>0</v>
          </cell>
          <cell r="C180">
            <v>0</v>
          </cell>
        </row>
        <row r="181">
          <cell r="A181" t="str">
            <v>Enter Description</v>
          </cell>
          <cell r="B181">
            <v>0</v>
          </cell>
          <cell r="C181">
            <v>0</v>
          </cell>
        </row>
        <row r="182">
          <cell r="A182" t="str">
            <v>Enter Description</v>
          </cell>
          <cell r="B182">
            <v>0</v>
          </cell>
          <cell r="C182">
            <v>0</v>
          </cell>
        </row>
        <row r="183">
          <cell r="A183" t="str">
            <v>Enter Description</v>
          </cell>
          <cell r="B183">
            <v>0</v>
          </cell>
          <cell r="C183">
            <v>0</v>
          </cell>
        </row>
        <row r="184">
          <cell r="A184" t="str">
            <v>Enter Description</v>
          </cell>
          <cell r="B184">
            <v>0</v>
          </cell>
          <cell r="C184">
            <v>0</v>
          </cell>
        </row>
        <row r="185">
          <cell r="A185" t="str">
            <v>Enter Description</v>
          </cell>
          <cell r="B185">
            <v>0</v>
          </cell>
          <cell r="C185">
            <v>0</v>
          </cell>
        </row>
        <row r="186">
          <cell r="A186" t="str">
            <v>Enter Description</v>
          </cell>
          <cell r="B186">
            <v>0</v>
          </cell>
          <cell r="C186">
            <v>0</v>
          </cell>
        </row>
        <row r="187">
          <cell r="A187" t="str">
            <v>Enter Description</v>
          </cell>
          <cell r="B187">
            <v>0</v>
          </cell>
          <cell r="C187">
            <v>0</v>
          </cell>
        </row>
        <row r="188">
          <cell r="A188" t="str">
            <v>Enter Description</v>
          </cell>
          <cell r="B188">
            <v>0</v>
          </cell>
          <cell r="C188">
            <v>0</v>
          </cell>
        </row>
        <row r="189">
          <cell r="A189" t="str">
            <v>Enter Description</v>
          </cell>
          <cell r="B189">
            <v>0</v>
          </cell>
          <cell r="C189">
            <v>0</v>
          </cell>
        </row>
        <row r="190">
          <cell r="A190" t="str">
            <v>Enter Description</v>
          </cell>
          <cell r="B190">
            <v>0</v>
          </cell>
          <cell r="C190">
            <v>0</v>
          </cell>
        </row>
        <row r="191">
          <cell r="A191" t="str">
            <v>Enter Description</v>
          </cell>
          <cell r="B191">
            <v>0</v>
          </cell>
          <cell r="C191">
            <v>0</v>
          </cell>
        </row>
        <row r="192">
          <cell r="A192" t="str">
            <v>Enter Description</v>
          </cell>
          <cell r="B192">
            <v>0</v>
          </cell>
          <cell r="C192">
            <v>0</v>
          </cell>
        </row>
        <row r="193">
          <cell r="A193" t="str">
            <v>Enter Description</v>
          </cell>
          <cell r="B193">
            <v>0</v>
          </cell>
          <cell r="C193">
            <v>0</v>
          </cell>
        </row>
        <row r="194">
          <cell r="A194" t="str">
            <v>Enter Description</v>
          </cell>
          <cell r="B194">
            <v>0</v>
          </cell>
          <cell r="C194">
            <v>0</v>
          </cell>
        </row>
        <row r="195">
          <cell r="A195" t="str">
            <v>Enter Description</v>
          </cell>
          <cell r="B195">
            <v>0</v>
          </cell>
          <cell r="C195">
            <v>0</v>
          </cell>
        </row>
        <row r="196">
          <cell r="A196" t="str">
            <v>Enter Description</v>
          </cell>
          <cell r="B196">
            <v>0</v>
          </cell>
          <cell r="C196">
            <v>0</v>
          </cell>
        </row>
        <row r="197">
          <cell r="A197" t="str">
            <v>Enter Description</v>
          </cell>
          <cell r="B197">
            <v>0</v>
          </cell>
          <cell r="C197">
            <v>0</v>
          </cell>
        </row>
        <row r="198">
          <cell r="A198" t="str">
            <v>Enter Description</v>
          </cell>
          <cell r="B198">
            <v>0</v>
          </cell>
          <cell r="C198">
            <v>0</v>
          </cell>
        </row>
        <row r="199">
          <cell r="A199" t="str">
            <v>Enter Description</v>
          </cell>
          <cell r="B199">
            <v>0</v>
          </cell>
          <cell r="C199">
            <v>0</v>
          </cell>
        </row>
        <row r="200">
          <cell r="A200" t="str">
            <v>Enter Description</v>
          </cell>
          <cell r="B200">
            <v>0</v>
          </cell>
          <cell r="C200">
            <v>0</v>
          </cell>
        </row>
        <row r="201">
          <cell r="A201" t="str">
            <v>Enter Description</v>
          </cell>
          <cell r="B201">
            <v>0</v>
          </cell>
          <cell r="C201">
            <v>0</v>
          </cell>
        </row>
        <row r="202">
          <cell r="A202" t="str">
            <v>Enter Description</v>
          </cell>
          <cell r="B202">
            <v>0</v>
          </cell>
          <cell r="C202">
            <v>0</v>
          </cell>
        </row>
        <row r="203">
          <cell r="A203" t="str">
            <v>Enter Description</v>
          </cell>
          <cell r="B203">
            <v>0</v>
          </cell>
          <cell r="C203">
            <v>0</v>
          </cell>
        </row>
        <row r="204">
          <cell r="A204" t="str">
            <v>Enter Description</v>
          </cell>
          <cell r="B204">
            <v>0</v>
          </cell>
          <cell r="C204">
            <v>0</v>
          </cell>
        </row>
        <row r="205">
          <cell r="A205" t="str">
            <v>Enter Description</v>
          </cell>
          <cell r="B205">
            <v>0</v>
          </cell>
          <cell r="C205">
            <v>0</v>
          </cell>
        </row>
        <row r="206">
          <cell r="A206" t="str">
            <v>Enter Description</v>
          </cell>
          <cell r="B206">
            <v>0</v>
          </cell>
          <cell r="C206">
            <v>0</v>
          </cell>
        </row>
        <row r="207">
          <cell r="A207" t="str">
            <v>Enter Description</v>
          </cell>
          <cell r="B207">
            <v>0</v>
          </cell>
          <cell r="C207">
            <v>0</v>
          </cell>
        </row>
        <row r="208">
          <cell r="A208" t="str">
            <v>Enter Description</v>
          </cell>
          <cell r="B208">
            <v>0</v>
          </cell>
          <cell r="C208">
            <v>0</v>
          </cell>
        </row>
        <row r="209">
          <cell r="A209" t="str">
            <v>Enter Description</v>
          </cell>
          <cell r="B209">
            <v>0</v>
          </cell>
          <cell r="C209">
            <v>0</v>
          </cell>
        </row>
        <row r="210">
          <cell r="A210" t="str">
            <v>Enter Description</v>
          </cell>
          <cell r="B210">
            <v>0</v>
          </cell>
          <cell r="C210">
            <v>0</v>
          </cell>
        </row>
        <row r="211">
          <cell r="A211" t="str">
            <v>Enter Description</v>
          </cell>
          <cell r="B211">
            <v>0</v>
          </cell>
          <cell r="C211">
            <v>0</v>
          </cell>
        </row>
        <row r="212">
          <cell r="A212" t="str">
            <v>Enter Description</v>
          </cell>
          <cell r="B212">
            <v>0</v>
          </cell>
          <cell r="C212">
            <v>0</v>
          </cell>
        </row>
        <row r="213">
          <cell r="A213" t="str">
            <v>Enter Description</v>
          </cell>
          <cell r="B213">
            <v>0</v>
          </cell>
          <cell r="C213">
            <v>0</v>
          </cell>
        </row>
        <row r="214">
          <cell r="A214" t="str">
            <v>Enter Description</v>
          </cell>
          <cell r="B214">
            <v>0</v>
          </cell>
          <cell r="C214">
            <v>0</v>
          </cell>
        </row>
        <row r="215">
          <cell r="A215" t="str">
            <v>Enter Description</v>
          </cell>
          <cell r="B215">
            <v>0</v>
          </cell>
          <cell r="C215">
            <v>0</v>
          </cell>
        </row>
        <row r="216">
          <cell r="A216" t="str">
            <v>Enter Description</v>
          </cell>
          <cell r="B216">
            <v>0</v>
          </cell>
          <cell r="C216">
            <v>0</v>
          </cell>
        </row>
        <row r="217">
          <cell r="A217" t="str">
            <v>Enter Description</v>
          </cell>
          <cell r="B217">
            <v>0</v>
          </cell>
          <cell r="C217">
            <v>0</v>
          </cell>
        </row>
        <row r="218">
          <cell r="A218" t="str">
            <v>Enter Description</v>
          </cell>
          <cell r="B218">
            <v>0</v>
          </cell>
          <cell r="C218">
            <v>0</v>
          </cell>
        </row>
        <row r="219">
          <cell r="A219" t="str">
            <v>Enter Description</v>
          </cell>
          <cell r="B219">
            <v>0</v>
          </cell>
          <cell r="C219">
            <v>0</v>
          </cell>
        </row>
        <row r="220">
          <cell r="A220" t="str">
            <v>Enter Description</v>
          </cell>
          <cell r="B220">
            <v>0</v>
          </cell>
          <cell r="C220">
            <v>0</v>
          </cell>
        </row>
        <row r="221">
          <cell r="A221" t="str">
            <v>Enter Description</v>
          </cell>
          <cell r="B221">
            <v>0</v>
          </cell>
          <cell r="C221">
            <v>0</v>
          </cell>
        </row>
        <row r="222">
          <cell r="A222" t="str">
            <v>Enter Description</v>
          </cell>
          <cell r="B222">
            <v>0</v>
          </cell>
          <cell r="C222">
            <v>0</v>
          </cell>
        </row>
        <row r="223">
          <cell r="A223" t="str">
            <v>Enter Description</v>
          </cell>
          <cell r="B223">
            <v>0</v>
          </cell>
          <cell r="C223">
            <v>0</v>
          </cell>
        </row>
        <row r="224">
          <cell r="A224" t="str">
            <v>Enter Description</v>
          </cell>
          <cell r="B224">
            <v>0</v>
          </cell>
          <cell r="C224">
            <v>0</v>
          </cell>
        </row>
        <row r="225">
          <cell r="A225" t="str">
            <v>Enter Description</v>
          </cell>
          <cell r="B225">
            <v>0</v>
          </cell>
          <cell r="C225">
            <v>0</v>
          </cell>
        </row>
        <row r="226">
          <cell r="A226" t="str">
            <v>Enter Description</v>
          </cell>
          <cell r="B226">
            <v>0</v>
          </cell>
          <cell r="C226">
            <v>0</v>
          </cell>
        </row>
        <row r="227">
          <cell r="A227" t="str">
            <v>Enter Description</v>
          </cell>
          <cell r="B227">
            <v>0</v>
          </cell>
          <cell r="C227">
            <v>0</v>
          </cell>
        </row>
        <row r="228">
          <cell r="A228" t="str">
            <v>Enter Description</v>
          </cell>
          <cell r="B228">
            <v>0</v>
          </cell>
          <cell r="C228">
            <v>0</v>
          </cell>
        </row>
        <row r="229">
          <cell r="A229" t="str">
            <v>Enter Description</v>
          </cell>
          <cell r="B229">
            <v>0</v>
          </cell>
          <cell r="C229">
            <v>0</v>
          </cell>
        </row>
        <row r="230">
          <cell r="A230" t="str">
            <v>Enter Description</v>
          </cell>
          <cell r="B230">
            <v>0</v>
          </cell>
          <cell r="C230">
            <v>0</v>
          </cell>
        </row>
        <row r="231">
          <cell r="A231" t="str">
            <v>Enter Description</v>
          </cell>
          <cell r="B231">
            <v>0</v>
          </cell>
          <cell r="C231">
            <v>0</v>
          </cell>
        </row>
        <row r="232">
          <cell r="A232" t="str">
            <v>Enter Description</v>
          </cell>
          <cell r="B232">
            <v>0</v>
          </cell>
          <cell r="C232">
            <v>0</v>
          </cell>
        </row>
        <row r="233">
          <cell r="A233" t="str">
            <v>Enter Description</v>
          </cell>
          <cell r="B233">
            <v>0</v>
          </cell>
          <cell r="C233">
            <v>0</v>
          </cell>
        </row>
        <row r="234">
          <cell r="A234" t="str">
            <v>Enter Description</v>
          </cell>
          <cell r="B234">
            <v>0</v>
          </cell>
          <cell r="C234">
            <v>0</v>
          </cell>
        </row>
        <row r="235">
          <cell r="A235" t="str">
            <v>Enter Description</v>
          </cell>
          <cell r="B235">
            <v>0</v>
          </cell>
          <cell r="C235">
            <v>0</v>
          </cell>
        </row>
        <row r="236">
          <cell r="A236" t="str">
            <v>Enter Description</v>
          </cell>
          <cell r="B236">
            <v>0</v>
          </cell>
          <cell r="C236">
            <v>0</v>
          </cell>
        </row>
        <row r="237">
          <cell r="A237" t="str">
            <v>Enter Description</v>
          </cell>
          <cell r="B237">
            <v>0</v>
          </cell>
          <cell r="C237">
            <v>0</v>
          </cell>
        </row>
        <row r="238">
          <cell r="A238" t="str">
            <v>Enter Description</v>
          </cell>
          <cell r="B238">
            <v>0</v>
          </cell>
          <cell r="C238">
            <v>0</v>
          </cell>
        </row>
        <row r="239">
          <cell r="A239" t="str">
            <v>Enter Description</v>
          </cell>
          <cell r="B239">
            <v>0</v>
          </cell>
          <cell r="C239">
            <v>0</v>
          </cell>
        </row>
        <row r="240">
          <cell r="A240" t="str">
            <v>Enter Description</v>
          </cell>
          <cell r="B240">
            <v>0</v>
          </cell>
          <cell r="C240">
            <v>0</v>
          </cell>
        </row>
        <row r="241">
          <cell r="A241" t="str">
            <v>Enter Description</v>
          </cell>
          <cell r="B241">
            <v>0</v>
          </cell>
          <cell r="C241">
            <v>0</v>
          </cell>
        </row>
        <row r="242">
          <cell r="A242" t="str">
            <v>Enter Description</v>
          </cell>
          <cell r="B242">
            <v>0</v>
          </cell>
          <cell r="C242">
            <v>0</v>
          </cell>
        </row>
        <row r="243">
          <cell r="A243" t="str">
            <v>Enter Description</v>
          </cell>
          <cell r="B243">
            <v>0</v>
          </cell>
          <cell r="C243">
            <v>0</v>
          </cell>
        </row>
        <row r="244">
          <cell r="A244" t="str">
            <v>Enter Description</v>
          </cell>
          <cell r="B244">
            <v>0</v>
          </cell>
          <cell r="C244">
            <v>0</v>
          </cell>
        </row>
        <row r="245">
          <cell r="A245" t="str">
            <v>Enter Description</v>
          </cell>
          <cell r="B245">
            <v>0</v>
          </cell>
          <cell r="C245">
            <v>0</v>
          </cell>
        </row>
        <row r="246">
          <cell r="A246" t="str">
            <v>Enter Description</v>
          </cell>
          <cell r="B246">
            <v>0</v>
          </cell>
          <cell r="C246">
            <v>0</v>
          </cell>
        </row>
        <row r="247">
          <cell r="A247" t="str">
            <v>Enter Description</v>
          </cell>
          <cell r="B247">
            <v>0</v>
          </cell>
          <cell r="C247">
            <v>0</v>
          </cell>
        </row>
        <row r="248">
          <cell r="A248" t="str">
            <v>Enter Description</v>
          </cell>
          <cell r="B248">
            <v>0</v>
          </cell>
          <cell r="C248">
            <v>0</v>
          </cell>
        </row>
        <row r="249">
          <cell r="A249" t="str">
            <v>Enter Description</v>
          </cell>
          <cell r="B249">
            <v>0</v>
          </cell>
          <cell r="C249">
            <v>0</v>
          </cell>
        </row>
        <row r="250">
          <cell r="A250" t="str">
            <v>Enter Description</v>
          </cell>
          <cell r="B250">
            <v>0</v>
          </cell>
          <cell r="C250">
            <v>0</v>
          </cell>
        </row>
        <row r="251">
          <cell r="A251" t="str">
            <v>Enter Description</v>
          </cell>
          <cell r="B251">
            <v>0</v>
          </cell>
          <cell r="C251">
            <v>0</v>
          </cell>
        </row>
        <row r="252">
          <cell r="A252" t="str">
            <v>Enter Description</v>
          </cell>
          <cell r="B252">
            <v>0</v>
          </cell>
          <cell r="C252">
            <v>0</v>
          </cell>
        </row>
        <row r="253">
          <cell r="A253" t="str">
            <v>Enter Description</v>
          </cell>
          <cell r="B253">
            <v>0</v>
          </cell>
          <cell r="C253">
            <v>0</v>
          </cell>
        </row>
        <row r="254">
          <cell r="A254" t="str">
            <v>Enter Description</v>
          </cell>
          <cell r="B254">
            <v>0</v>
          </cell>
          <cell r="C254">
            <v>0</v>
          </cell>
        </row>
        <row r="255">
          <cell r="A255" t="str">
            <v>Enter Description</v>
          </cell>
          <cell r="B255">
            <v>0</v>
          </cell>
          <cell r="C255">
            <v>0</v>
          </cell>
        </row>
        <row r="256">
          <cell r="A256" t="str">
            <v>Enter Description</v>
          </cell>
          <cell r="B256">
            <v>0</v>
          </cell>
          <cell r="C256">
            <v>0</v>
          </cell>
        </row>
        <row r="257">
          <cell r="A257" t="str">
            <v>Enter Description</v>
          </cell>
          <cell r="B257">
            <v>0</v>
          </cell>
          <cell r="C257">
            <v>0</v>
          </cell>
        </row>
        <row r="258">
          <cell r="A258" t="str">
            <v>Enter Description</v>
          </cell>
          <cell r="B258">
            <v>0</v>
          </cell>
          <cell r="C258">
            <v>0</v>
          </cell>
        </row>
        <row r="259">
          <cell r="A259" t="str">
            <v>Enter Description</v>
          </cell>
          <cell r="B259">
            <v>0</v>
          </cell>
          <cell r="C259">
            <v>0</v>
          </cell>
        </row>
        <row r="260">
          <cell r="A260" t="str">
            <v>Enter Description</v>
          </cell>
          <cell r="B260">
            <v>0</v>
          </cell>
          <cell r="C260">
            <v>0</v>
          </cell>
        </row>
        <row r="261">
          <cell r="A261" t="str">
            <v>Enter Description</v>
          </cell>
          <cell r="B261">
            <v>0</v>
          </cell>
          <cell r="C261">
            <v>0</v>
          </cell>
        </row>
        <row r="262">
          <cell r="A262" t="str">
            <v>Enter Description</v>
          </cell>
          <cell r="B262">
            <v>0</v>
          </cell>
          <cell r="C262">
            <v>0</v>
          </cell>
        </row>
        <row r="263">
          <cell r="A263" t="str">
            <v>Enter Description</v>
          </cell>
          <cell r="B263">
            <v>0</v>
          </cell>
          <cell r="C263">
            <v>0</v>
          </cell>
        </row>
        <row r="264">
          <cell r="A264" t="str">
            <v>Enter Description</v>
          </cell>
          <cell r="B264">
            <v>0</v>
          </cell>
          <cell r="C264">
            <v>0</v>
          </cell>
        </row>
        <row r="265">
          <cell r="A265" t="str">
            <v>Enter Description</v>
          </cell>
          <cell r="B265">
            <v>0</v>
          </cell>
          <cell r="C265">
            <v>0</v>
          </cell>
        </row>
        <row r="266">
          <cell r="A266" t="str">
            <v>Enter Description</v>
          </cell>
          <cell r="B266">
            <v>0</v>
          </cell>
          <cell r="C266">
            <v>0</v>
          </cell>
        </row>
        <row r="267">
          <cell r="A267" t="str">
            <v>Enter Description</v>
          </cell>
          <cell r="B267">
            <v>0</v>
          </cell>
          <cell r="C267">
            <v>0</v>
          </cell>
        </row>
        <row r="268">
          <cell r="A268" t="str">
            <v>Enter Description</v>
          </cell>
          <cell r="B268">
            <v>0</v>
          </cell>
          <cell r="C268">
            <v>0</v>
          </cell>
        </row>
        <row r="269">
          <cell r="A269" t="str">
            <v>Enter Description</v>
          </cell>
          <cell r="B269">
            <v>0</v>
          </cell>
          <cell r="C269">
            <v>0</v>
          </cell>
        </row>
        <row r="270">
          <cell r="A270" t="str">
            <v>Enter Description</v>
          </cell>
          <cell r="B270">
            <v>0</v>
          </cell>
          <cell r="C270">
            <v>0</v>
          </cell>
        </row>
        <row r="271">
          <cell r="A271" t="str">
            <v>Enter Description</v>
          </cell>
          <cell r="B271">
            <v>0</v>
          </cell>
          <cell r="C271">
            <v>0</v>
          </cell>
        </row>
        <row r="272">
          <cell r="A272" t="str">
            <v>Enter Description</v>
          </cell>
          <cell r="B272">
            <v>0</v>
          </cell>
          <cell r="C272">
            <v>0</v>
          </cell>
        </row>
        <row r="273">
          <cell r="A273" t="str">
            <v>Enter Description</v>
          </cell>
          <cell r="B273">
            <v>0</v>
          </cell>
          <cell r="C273">
            <v>0</v>
          </cell>
        </row>
        <row r="274">
          <cell r="A274" t="str">
            <v>Enter Description</v>
          </cell>
          <cell r="B274">
            <v>0</v>
          </cell>
          <cell r="C274">
            <v>0</v>
          </cell>
        </row>
        <row r="275">
          <cell r="A275" t="str">
            <v>Enter Description</v>
          </cell>
          <cell r="B275">
            <v>0</v>
          </cell>
          <cell r="C275">
            <v>0</v>
          </cell>
        </row>
        <row r="276">
          <cell r="A276" t="str">
            <v>Enter Description</v>
          </cell>
          <cell r="B276">
            <v>0</v>
          </cell>
          <cell r="C276">
            <v>0</v>
          </cell>
        </row>
        <row r="277">
          <cell r="A277" t="str">
            <v>Enter Description</v>
          </cell>
          <cell r="B277">
            <v>0</v>
          </cell>
          <cell r="C277">
            <v>0</v>
          </cell>
        </row>
        <row r="278">
          <cell r="A278" t="str">
            <v>Enter Description</v>
          </cell>
          <cell r="B278">
            <v>0</v>
          </cell>
          <cell r="C278">
            <v>0</v>
          </cell>
        </row>
        <row r="279">
          <cell r="A279" t="str">
            <v>Enter Description</v>
          </cell>
          <cell r="B279">
            <v>0</v>
          </cell>
          <cell r="C279">
            <v>0</v>
          </cell>
        </row>
        <row r="280">
          <cell r="A280" t="str">
            <v>Enter Description</v>
          </cell>
          <cell r="B280">
            <v>0</v>
          </cell>
          <cell r="C280">
            <v>0</v>
          </cell>
        </row>
        <row r="281">
          <cell r="A281" t="str">
            <v>Enter Description</v>
          </cell>
          <cell r="B281">
            <v>0</v>
          </cell>
          <cell r="C281">
            <v>0</v>
          </cell>
        </row>
        <row r="282">
          <cell r="A282" t="str">
            <v>Enter Description</v>
          </cell>
          <cell r="B282">
            <v>0</v>
          </cell>
          <cell r="C282">
            <v>0</v>
          </cell>
        </row>
        <row r="283">
          <cell r="A283" t="str">
            <v>Enter Description</v>
          </cell>
          <cell r="B283">
            <v>0</v>
          </cell>
          <cell r="C283">
            <v>0</v>
          </cell>
        </row>
        <row r="284">
          <cell r="A284" t="str">
            <v>Enter Description</v>
          </cell>
          <cell r="B284">
            <v>0</v>
          </cell>
          <cell r="C284">
            <v>0</v>
          </cell>
        </row>
        <row r="285">
          <cell r="A285" t="str">
            <v>Enter Description</v>
          </cell>
          <cell r="B285">
            <v>0</v>
          </cell>
          <cell r="C285">
            <v>0</v>
          </cell>
        </row>
        <row r="286">
          <cell r="A286" t="str">
            <v>Enter Description</v>
          </cell>
          <cell r="B286">
            <v>0</v>
          </cell>
          <cell r="C286">
            <v>0</v>
          </cell>
        </row>
        <row r="287">
          <cell r="A287" t="str">
            <v>Enter Description</v>
          </cell>
          <cell r="B287">
            <v>0</v>
          </cell>
          <cell r="C287">
            <v>0</v>
          </cell>
        </row>
        <row r="288">
          <cell r="A288" t="str">
            <v>Enter Description</v>
          </cell>
          <cell r="B288">
            <v>0</v>
          </cell>
          <cell r="C288">
            <v>0</v>
          </cell>
        </row>
        <row r="289">
          <cell r="A289" t="str">
            <v>Enter Description</v>
          </cell>
          <cell r="B289">
            <v>0</v>
          </cell>
          <cell r="C289">
            <v>0</v>
          </cell>
        </row>
        <row r="290">
          <cell r="A290" t="str">
            <v>Enter Description</v>
          </cell>
          <cell r="B290">
            <v>0</v>
          </cell>
          <cell r="C290">
            <v>0</v>
          </cell>
        </row>
        <row r="291">
          <cell r="A291" t="str">
            <v>Enter Description</v>
          </cell>
          <cell r="B291">
            <v>0</v>
          </cell>
          <cell r="C291">
            <v>0</v>
          </cell>
        </row>
        <row r="292">
          <cell r="A292" t="str">
            <v>Enter Description</v>
          </cell>
          <cell r="B292">
            <v>0</v>
          </cell>
          <cell r="C292">
            <v>0</v>
          </cell>
        </row>
        <row r="293">
          <cell r="A293" t="str">
            <v>Enter Description</v>
          </cell>
          <cell r="B293">
            <v>0</v>
          </cell>
          <cell r="C293">
            <v>0</v>
          </cell>
        </row>
        <row r="294">
          <cell r="A294" t="str">
            <v>Enter Description</v>
          </cell>
          <cell r="B294">
            <v>0</v>
          </cell>
          <cell r="C294">
            <v>0</v>
          </cell>
        </row>
        <row r="295">
          <cell r="A295" t="str">
            <v>Enter Description</v>
          </cell>
          <cell r="B295">
            <v>0</v>
          </cell>
          <cell r="C295">
            <v>0</v>
          </cell>
        </row>
        <row r="296">
          <cell r="A296" t="str">
            <v>Enter Description</v>
          </cell>
          <cell r="B296">
            <v>0</v>
          </cell>
          <cell r="C296">
            <v>0</v>
          </cell>
        </row>
        <row r="297">
          <cell r="A297" t="str">
            <v>Enter Description</v>
          </cell>
          <cell r="B297">
            <v>0</v>
          </cell>
          <cell r="C297">
            <v>0</v>
          </cell>
        </row>
        <row r="298">
          <cell r="A298" t="str">
            <v>Enter Description</v>
          </cell>
          <cell r="B298">
            <v>0</v>
          </cell>
          <cell r="C298">
            <v>0</v>
          </cell>
        </row>
        <row r="299">
          <cell r="A299" t="str">
            <v>Enter Description</v>
          </cell>
          <cell r="B299">
            <v>0</v>
          </cell>
          <cell r="C299">
            <v>0</v>
          </cell>
        </row>
        <row r="300">
          <cell r="A300" t="str">
            <v>Enter Description</v>
          </cell>
          <cell r="B300">
            <v>0</v>
          </cell>
          <cell r="C300">
            <v>0</v>
          </cell>
        </row>
        <row r="301">
          <cell r="A301" t="str">
            <v>Enter Description</v>
          </cell>
          <cell r="B301">
            <v>0</v>
          </cell>
          <cell r="C301">
            <v>0</v>
          </cell>
        </row>
        <row r="302">
          <cell r="A302" t="str">
            <v>Enter Description</v>
          </cell>
          <cell r="B302">
            <v>0</v>
          </cell>
          <cell r="C302">
            <v>0</v>
          </cell>
        </row>
        <row r="303">
          <cell r="A303" t="str">
            <v>Enter Description</v>
          </cell>
          <cell r="B303">
            <v>0</v>
          </cell>
          <cell r="C303">
            <v>0</v>
          </cell>
        </row>
        <row r="304">
          <cell r="A304" t="str">
            <v>Enter Description</v>
          </cell>
          <cell r="B304">
            <v>0</v>
          </cell>
          <cell r="C304">
            <v>0</v>
          </cell>
        </row>
        <row r="305">
          <cell r="A305" t="str">
            <v>Enter Description</v>
          </cell>
          <cell r="B305">
            <v>0</v>
          </cell>
          <cell r="C305">
            <v>0</v>
          </cell>
        </row>
        <row r="306">
          <cell r="A306" t="str">
            <v>Enter Description</v>
          </cell>
          <cell r="B306">
            <v>0</v>
          </cell>
          <cell r="C306">
            <v>0</v>
          </cell>
        </row>
        <row r="307">
          <cell r="A307" t="str">
            <v>Enter Description</v>
          </cell>
          <cell r="B307">
            <v>0</v>
          </cell>
          <cell r="C307">
            <v>0</v>
          </cell>
        </row>
        <row r="308">
          <cell r="A308" t="str">
            <v>Enter Description</v>
          </cell>
          <cell r="B308">
            <v>0</v>
          </cell>
          <cell r="C308">
            <v>0</v>
          </cell>
        </row>
        <row r="309">
          <cell r="A309" t="str">
            <v>Enter Description</v>
          </cell>
          <cell r="B309">
            <v>0</v>
          </cell>
          <cell r="C309">
            <v>0</v>
          </cell>
        </row>
        <row r="310">
          <cell r="A310" t="str">
            <v>Enter Description</v>
          </cell>
          <cell r="B310">
            <v>0</v>
          </cell>
          <cell r="C310">
            <v>0</v>
          </cell>
        </row>
        <row r="311">
          <cell r="A311" t="str">
            <v>Enter Description</v>
          </cell>
          <cell r="B311">
            <v>0</v>
          </cell>
          <cell r="C311">
            <v>0</v>
          </cell>
        </row>
        <row r="312">
          <cell r="A312" t="str">
            <v>Enter Description</v>
          </cell>
          <cell r="B312">
            <v>0</v>
          </cell>
          <cell r="C312">
            <v>0</v>
          </cell>
        </row>
        <row r="313">
          <cell r="A313" t="str">
            <v>Enter Description</v>
          </cell>
          <cell r="B313">
            <v>0</v>
          </cell>
          <cell r="C313">
            <v>0</v>
          </cell>
        </row>
        <row r="314">
          <cell r="A314" t="str">
            <v>Enter Description</v>
          </cell>
          <cell r="B314">
            <v>0</v>
          </cell>
          <cell r="C314">
            <v>0</v>
          </cell>
        </row>
        <row r="315">
          <cell r="A315" t="str">
            <v>Enter Description</v>
          </cell>
          <cell r="B315">
            <v>0</v>
          </cell>
          <cell r="C315">
            <v>0</v>
          </cell>
        </row>
        <row r="316">
          <cell r="A316" t="str">
            <v>Enter Description</v>
          </cell>
          <cell r="B316">
            <v>0</v>
          </cell>
          <cell r="C316">
            <v>0</v>
          </cell>
        </row>
        <row r="317">
          <cell r="A317" t="str">
            <v>Enter Description</v>
          </cell>
          <cell r="B317">
            <v>0</v>
          </cell>
          <cell r="C317">
            <v>0</v>
          </cell>
        </row>
        <row r="318">
          <cell r="A318" t="str">
            <v>Enter Description</v>
          </cell>
          <cell r="B318">
            <v>0</v>
          </cell>
          <cell r="C318">
            <v>0</v>
          </cell>
        </row>
        <row r="319">
          <cell r="A319" t="str">
            <v>Enter Description</v>
          </cell>
          <cell r="B319">
            <v>0</v>
          </cell>
          <cell r="C319">
            <v>0</v>
          </cell>
        </row>
        <row r="320">
          <cell r="A320" t="str">
            <v>Enter Description</v>
          </cell>
          <cell r="B320">
            <v>0</v>
          </cell>
          <cell r="C320">
            <v>0</v>
          </cell>
        </row>
        <row r="321">
          <cell r="A321" t="str">
            <v>Enter Description</v>
          </cell>
          <cell r="B321">
            <v>0</v>
          </cell>
          <cell r="C321">
            <v>0</v>
          </cell>
        </row>
        <row r="322">
          <cell r="A322" t="str">
            <v>Enter Description</v>
          </cell>
          <cell r="B322">
            <v>0</v>
          </cell>
          <cell r="C322">
            <v>0</v>
          </cell>
        </row>
        <row r="323">
          <cell r="A323" t="str">
            <v>Enter Description</v>
          </cell>
          <cell r="B323">
            <v>0</v>
          </cell>
          <cell r="C323">
            <v>0</v>
          </cell>
        </row>
        <row r="324">
          <cell r="A324" t="str">
            <v>Enter Description</v>
          </cell>
          <cell r="B324">
            <v>0</v>
          </cell>
          <cell r="C324">
            <v>0</v>
          </cell>
        </row>
        <row r="325">
          <cell r="A325" t="str">
            <v>Enter Description</v>
          </cell>
          <cell r="B325">
            <v>0</v>
          </cell>
          <cell r="C325">
            <v>0</v>
          </cell>
        </row>
        <row r="326">
          <cell r="A326" t="str">
            <v>Enter Description</v>
          </cell>
          <cell r="B326">
            <v>0</v>
          </cell>
          <cell r="C326">
            <v>0</v>
          </cell>
        </row>
        <row r="327">
          <cell r="A327" t="str">
            <v>Enter Description</v>
          </cell>
          <cell r="B327">
            <v>0</v>
          </cell>
          <cell r="C327">
            <v>0</v>
          </cell>
        </row>
        <row r="328">
          <cell r="A328" t="str">
            <v>Enter Description</v>
          </cell>
          <cell r="B328">
            <v>0</v>
          </cell>
          <cell r="C328">
            <v>0</v>
          </cell>
        </row>
        <row r="329">
          <cell r="A329" t="str">
            <v>Enter Description</v>
          </cell>
          <cell r="B329">
            <v>0</v>
          </cell>
          <cell r="C329">
            <v>0</v>
          </cell>
        </row>
        <row r="330">
          <cell r="A330" t="str">
            <v>Enter Description</v>
          </cell>
          <cell r="B330">
            <v>0</v>
          </cell>
          <cell r="C330">
            <v>0</v>
          </cell>
        </row>
        <row r="331">
          <cell r="A331" t="str">
            <v>Enter Description</v>
          </cell>
          <cell r="B331">
            <v>0</v>
          </cell>
          <cell r="C331">
            <v>0</v>
          </cell>
        </row>
        <row r="332">
          <cell r="A332" t="str">
            <v>Enter Description</v>
          </cell>
          <cell r="B332">
            <v>0</v>
          </cell>
          <cell r="C332">
            <v>0</v>
          </cell>
        </row>
        <row r="333">
          <cell r="A333" t="str">
            <v>Enter Description</v>
          </cell>
          <cell r="B333">
            <v>0</v>
          </cell>
          <cell r="C333">
            <v>0</v>
          </cell>
        </row>
        <row r="334">
          <cell r="A334" t="str">
            <v>Enter Description</v>
          </cell>
          <cell r="B334">
            <v>0</v>
          </cell>
          <cell r="C334">
            <v>0</v>
          </cell>
        </row>
        <row r="335">
          <cell r="A335" t="str">
            <v>Enter Description</v>
          </cell>
          <cell r="B335">
            <v>0</v>
          </cell>
          <cell r="C335">
            <v>0</v>
          </cell>
        </row>
        <row r="336">
          <cell r="A336" t="str">
            <v>Enter Description</v>
          </cell>
          <cell r="B336">
            <v>0</v>
          </cell>
          <cell r="C336">
            <v>0</v>
          </cell>
        </row>
        <row r="337">
          <cell r="A337" t="str">
            <v>Enter Description</v>
          </cell>
          <cell r="B337">
            <v>0</v>
          </cell>
          <cell r="C337">
            <v>0</v>
          </cell>
        </row>
        <row r="338">
          <cell r="A338" t="str">
            <v>Enter Description</v>
          </cell>
          <cell r="B338">
            <v>0</v>
          </cell>
          <cell r="C338">
            <v>0</v>
          </cell>
        </row>
        <row r="339">
          <cell r="A339" t="str">
            <v>Enter Description</v>
          </cell>
          <cell r="B339">
            <v>0</v>
          </cell>
          <cell r="C339">
            <v>0</v>
          </cell>
        </row>
        <row r="340">
          <cell r="A340" t="str">
            <v>Enter Description</v>
          </cell>
          <cell r="B340">
            <v>0</v>
          </cell>
          <cell r="C340">
            <v>0</v>
          </cell>
        </row>
        <row r="341">
          <cell r="A341" t="str">
            <v>Enter Description</v>
          </cell>
          <cell r="B341">
            <v>0</v>
          </cell>
          <cell r="C341">
            <v>0</v>
          </cell>
        </row>
        <row r="342">
          <cell r="A342" t="str">
            <v>Enter Description</v>
          </cell>
          <cell r="B342">
            <v>0</v>
          </cell>
          <cell r="C342">
            <v>0</v>
          </cell>
        </row>
        <row r="343">
          <cell r="A343" t="str">
            <v>Enter Description</v>
          </cell>
          <cell r="B343">
            <v>0</v>
          </cell>
          <cell r="C343">
            <v>0</v>
          </cell>
        </row>
        <row r="344">
          <cell r="A344" t="str">
            <v>Enter Description</v>
          </cell>
          <cell r="B344">
            <v>0</v>
          </cell>
          <cell r="C344">
            <v>0</v>
          </cell>
        </row>
        <row r="345">
          <cell r="A345" t="str">
            <v>Enter Description</v>
          </cell>
          <cell r="B345">
            <v>0</v>
          </cell>
          <cell r="C345">
            <v>0</v>
          </cell>
        </row>
        <row r="346">
          <cell r="A346" t="str">
            <v>Enter Description</v>
          </cell>
          <cell r="B346">
            <v>0</v>
          </cell>
          <cell r="C346">
            <v>0</v>
          </cell>
        </row>
        <row r="347">
          <cell r="A347" t="str">
            <v>Enter Description</v>
          </cell>
          <cell r="B347">
            <v>0</v>
          </cell>
          <cell r="C347">
            <v>0</v>
          </cell>
        </row>
        <row r="348">
          <cell r="A348" t="str">
            <v>Enter Description</v>
          </cell>
          <cell r="B348">
            <v>0</v>
          </cell>
          <cell r="C348">
            <v>0</v>
          </cell>
        </row>
        <row r="349">
          <cell r="A349" t="str">
            <v>Enter Description</v>
          </cell>
          <cell r="B349">
            <v>0</v>
          </cell>
          <cell r="C349">
            <v>0</v>
          </cell>
        </row>
        <row r="350">
          <cell r="A350" t="str">
            <v>Enter Description</v>
          </cell>
          <cell r="B350">
            <v>0</v>
          </cell>
          <cell r="C350">
            <v>0</v>
          </cell>
        </row>
        <row r="351">
          <cell r="A351" t="str">
            <v>Enter Description</v>
          </cell>
          <cell r="B351">
            <v>0</v>
          </cell>
          <cell r="C351">
            <v>0</v>
          </cell>
        </row>
        <row r="352">
          <cell r="A352" t="str">
            <v>Enter Description</v>
          </cell>
          <cell r="B352">
            <v>0</v>
          </cell>
          <cell r="C352">
            <v>0</v>
          </cell>
        </row>
        <row r="353">
          <cell r="A353" t="str">
            <v>Enter Description</v>
          </cell>
          <cell r="B353">
            <v>0</v>
          </cell>
          <cell r="C353">
            <v>0</v>
          </cell>
        </row>
        <row r="354">
          <cell r="A354" t="str">
            <v>Enter Description</v>
          </cell>
          <cell r="B354">
            <v>0</v>
          </cell>
          <cell r="C354">
            <v>0</v>
          </cell>
        </row>
        <row r="355">
          <cell r="A355" t="str">
            <v>Enter Description</v>
          </cell>
          <cell r="B355">
            <v>0</v>
          </cell>
          <cell r="C355">
            <v>0</v>
          </cell>
        </row>
        <row r="356">
          <cell r="A356" t="str">
            <v>Enter Description</v>
          </cell>
          <cell r="B356">
            <v>0</v>
          </cell>
          <cell r="C356">
            <v>0</v>
          </cell>
        </row>
        <row r="357">
          <cell r="A357" t="str">
            <v>Enter Description</v>
          </cell>
          <cell r="B357">
            <v>0</v>
          </cell>
          <cell r="C357">
            <v>0</v>
          </cell>
        </row>
        <row r="358">
          <cell r="A358" t="str">
            <v>Enter Description</v>
          </cell>
          <cell r="B358">
            <v>0</v>
          </cell>
          <cell r="C358">
            <v>0</v>
          </cell>
        </row>
        <row r="359">
          <cell r="A359" t="str">
            <v>Enter Description</v>
          </cell>
          <cell r="B359">
            <v>0</v>
          </cell>
          <cell r="C359">
            <v>0</v>
          </cell>
        </row>
        <row r="360">
          <cell r="A360" t="str">
            <v>Enter Description</v>
          </cell>
          <cell r="B360">
            <v>0</v>
          </cell>
          <cell r="C360">
            <v>0</v>
          </cell>
        </row>
        <row r="361">
          <cell r="A361" t="str">
            <v>Enter Description</v>
          </cell>
          <cell r="B361">
            <v>0</v>
          </cell>
          <cell r="C361">
            <v>0</v>
          </cell>
        </row>
        <row r="362">
          <cell r="A362" t="str">
            <v>Enter Description</v>
          </cell>
          <cell r="B362">
            <v>0</v>
          </cell>
          <cell r="C362">
            <v>0</v>
          </cell>
        </row>
        <row r="363">
          <cell r="A363" t="str">
            <v>Enter Description</v>
          </cell>
          <cell r="B363">
            <v>0</v>
          </cell>
          <cell r="C363">
            <v>0</v>
          </cell>
        </row>
        <row r="364">
          <cell r="A364" t="str">
            <v>Enter Description</v>
          </cell>
          <cell r="B364">
            <v>0</v>
          </cell>
          <cell r="C364">
            <v>0</v>
          </cell>
        </row>
        <row r="365">
          <cell r="A365" t="str">
            <v>Enter Description</v>
          </cell>
          <cell r="B365">
            <v>0</v>
          </cell>
          <cell r="C365">
            <v>0</v>
          </cell>
        </row>
        <row r="366">
          <cell r="A366" t="str">
            <v>Enter Description</v>
          </cell>
          <cell r="B366">
            <v>0</v>
          </cell>
          <cell r="C366">
            <v>0</v>
          </cell>
        </row>
        <row r="367">
          <cell r="A367" t="str">
            <v>Enter Description</v>
          </cell>
          <cell r="B367">
            <v>0</v>
          </cell>
          <cell r="C367">
            <v>0</v>
          </cell>
        </row>
        <row r="368">
          <cell r="A368" t="str">
            <v>Enter Description</v>
          </cell>
          <cell r="B368">
            <v>0</v>
          </cell>
          <cell r="C368">
            <v>0</v>
          </cell>
        </row>
        <row r="369">
          <cell r="A369" t="str">
            <v>Enter Description</v>
          </cell>
          <cell r="B369">
            <v>0</v>
          </cell>
          <cell r="C369">
            <v>0</v>
          </cell>
        </row>
        <row r="370">
          <cell r="A370" t="str">
            <v>Enter Description</v>
          </cell>
          <cell r="B370">
            <v>0</v>
          </cell>
          <cell r="C370">
            <v>0</v>
          </cell>
        </row>
        <row r="371">
          <cell r="A371" t="str">
            <v>Enter Description</v>
          </cell>
          <cell r="B371">
            <v>0</v>
          </cell>
          <cell r="C371">
            <v>0</v>
          </cell>
        </row>
        <row r="372">
          <cell r="A372" t="str">
            <v>Enter Description</v>
          </cell>
          <cell r="B372">
            <v>0</v>
          </cell>
          <cell r="C372">
            <v>0</v>
          </cell>
        </row>
        <row r="373">
          <cell r="A373" t="str">
            <v>Enter Description</v>
          </cell>
          <cell r="B373">
            <v>0</v>
          </cell>
          <cell r="C373">
            <v>0</v>
          </cell>
        </row>
        <row r="374">
          <cell r="A374" t="str">
            <v>Enter Description</v>
          </cell>
          <cell r="B374">
            <v>0</v>
          </cell>
          <cell r="C374">
            <v>0</v>
          </cell>
        </row>
        <row r="375">
          <cell r="A375" t="str">
            <v>Enter Description</v>
          </cell>
          <cell r="B375">
            <v>0</v>
          </cell>
          <cell r="C375">
            <v>0</v>
          </cell>
        </row>
        <row r="376">
          <cell r="A376" t="str">
            <v>Enter Description</v>
          </cell>
          <cell r="B376">
            <v>0</v>
          </cell>
          <cell r="C376">
            <v>0</v>
          </cell>
        </row>
        <row r="377">
          <cell r="A377" t="str">
            <v>Enter Description</v>
          </cell>
          <cell r="B377">
            <v>0</v>
          </cell>
          <cell r="C377">
            <v>0</v>
          </cell>
        </row>
        <row r="378">
          <cell r="A378" t="str">
            <v>Enter Description</v>
          </cell>
          <cell r="B378">
            <v>0</v>
          </cell>
          <cell r="C378">
            <v>0</v>
          </cell>
        </row>
        <row r="379">
          <cell r="A379" t="str">
            <v>Enter Description</v>
          </cell>
          <cell r="B379">
            <v>0</v>
          </cell>
          <cell r="C379">
            <v>0</v>
          </cell>
        </row>
        <row r="380">
          <cell r="A380" t="str">
            <v>Enter Description</v>
          </cell>
          <cell r="B380">
            <v>0</v>
          </cell>
          <cell r="C380">
            <v>0</v>
          </cell>
        </row>
        <row r="381">
          <cell r="A381" t="str">
            <v>Enter Description</v>
          </cell>
          <cell r="B381">
            <v>0</v>
          </cell>
          <cell r="C381">
            <v>0</v>
          </cell>
        </row>
        <row r="382">
          <cell r="A382" t="str">
            <v>Enter Description</v>
          </cell>
          <cell r="B382">
            <v>0</v>
          </cell>
          <cell r="C382">
            <v>0</v>
          </cell>
        </row>
        <row r="383">
          <cell r="A383" t="str">
            <v>Enter Description</v>
          </cell>
          <cell r="B383">
            <v>0</v>
          </cell>
          <cell r="C383">
            <v>0</v>
          </cell>
        </row>
        <row r="384">
          <cell r="A384" t="str">
            <v>Enter Description</v>
          </cell>
          <cell r="B384">
            <v>0</v>
          </cell>
          <cell r="C384">
            <v>0</v>
          </cell>
        </row>
        <row r="385">
          <cell r="A385" t="str">
            <v>Enter Description</v>
          </cell>
          <cell r="B385">
            <v>0</v>
          </cell>
          <cell r="C385">
            <v>0</v>
          </cell>
        </row>
        <row r="386">
          <cell r="A386" t="str">
            <v>Enter Description</v>
          </cell>
          <cell r="B386">
            <v>0</v>
          </cell>
          <cell r="C386">
            <v>0</v>
          </cell>
        </row>
        <row r="387">
          <cell r="A387" t="str">
            <v>Enter Description</v>
          </cell>
          <cell r="B387">
            <v>0</v>
          </cell>
          <cell r="C387">
            <v>0</v>
          </cell>
        </row>
        <row r="388">
          <cell r="A388" t="str">
            <v>Enter Description</v>
          </cell>
          <cell r="B388">
            <v>0</v>
          </cell>
          <cell r="C388">
            <v>0</v>
          </cell>
        </row>
        <row r="389">
          <cell r="A389" t="str">
            <v>Enter Description</v>
          </cell>
          <cell r="B389">
            <v>0</v>
          </cell>
          <cell r="C389">
            <v>0</v>
          </cell>
        </row>
        <row r="390">
          <cell r="A390" t="str">
            <v>Enter Description</v>
          </cell>
          <cell r="B390">
            <v>0</v>
          </cell>
          <cell r="C390">
            <v>0</v>
          </cell>
        </row>
        <row r="391">
          <cell r="A391" t="str">
            <v>Enter Description</v>
          </cell>
          <cell r="B391">
            <v>0</v>
          </cell>
          <cell r="C391">
            <v>0</v>
          </cell>
        </row>
        <row r="392">
          <cell r="A392" t="str">
            <v>Enter Description</v>
          </cell>
          <cell r="B392">
            <v>0</v>
          </cell>
          <cell r="C392">
            <v>0</v>
          </cell>
        </row>
        <row r="393">
          <cell r="A393" t="str">
            <v>Enter Description</v>
          </cell>
          <cell r="B393">
            <v>0</v>
          </cell>
          <cell r="C393">
            <v>0</v>
          </cell>
        </row>
        <row r="394">
          <cell r="A394" t="str">
            <v>Enter Description</v>
          </cell>
          <cell r="B394">
            <v>0</v>
          </cell>
          <cell r="C394">
            <v>0</v>
          </cell>
        </row>
        <row r="395">
          <cell r="A395" t="str">
            <v>Enter Description</v>
          </cell>
          <cell r="B395">
            <v>0</v>
          </cell>
          <cell r="C395">
            <v>0</v>
          </cell>
        </row>
        <row r="396">
          <cell r="A396" t="str">
            <v>Enter Description</v>
          </cell>
          <cell r="B396">
            <v>0</v>
          </cell>
          <cell r="C396">
            <v>0</v>
          </cell>
        </row>
        <row r="397">
          <cell r="A397" t="str">
            <v>Enter Description</v>
          </cell>
          <cell r="B397">
            <v>0</v>
          </cell>
          <cell r="C397">
            <v>0</v>
          </cell>
        </row>
        <row r="398">
          <cell r="A398" t="str">
            <v>Enter Description</v>
          </cell>
          <cell r="B398">
            <v>0</v>
          </cell>
          <cell r="C398">
            <v>0</v>
          </cell>
        </row>
        <row r="399">
          <cell r="A399" t="str">
            <v>Enter Description</v>
          </cell>
          <cell r="B399">
            <v>0</v>
          </cell>
          <cell r="C399">
            <v>0</v>
          </cell>
        </row>
        <row r="400">
          <cell r="A400" t="str">
            <v>Enter Description</v>
          </cell>
          <cell r="B400">
            <v>0</v>
          </cell>
          <cell r="C400">
            <v>0</v>
          </cell>
        </row>
        <row r="401">
          <cell r="A401" t="str">
            <v>Enter Description</v>
          </cell>
          <cell r="B401">
            <v>0</v>
          </cell>
          <cell r="C401">
            <v>0</v>
          </cell>
        </row>
        <row r="402">
          <cell r="A402" t="str">
            <v>Enter Description</v>
          </cell>
          <cell r="B402">
            <v>0</v>
          </cell>
          <cell r="C402">
            <v>0</v>
          </cell>
        </row>
        <row r="403">
          <cell r="A403" t="str">
            <v>Enter Description</v>
          </cell>
          <cell r="B403">
            <v>0</v>
          </cell>
          <cell r="C403">
            <v>0</v>
          </cell>
        </row>
        <row r="404">
          <cell r="A404" t="str">
            <v>Enter Description</v>
          </cell>
          <cell r="B404">
            <v>0</v>
          </cell>
          <cell r="C404">
            <v>0</v>
          </cell>
        </row>
        <row r="405">
          <cell r="A405" t="str">
            <v>Enter Description</v>
          </cell>
          <cell r="B405">
            <v>0</v>
          </cell>
          <cell r="C405">
            <v>0</v>
          </cell>
        </row>
        <row r="406">
          <cell r="A406" t="str">
            <v>Enter Description</v>
          </cell>
          <cell r="B406">
            <v>0</v>
          </cell>
          <cell r="C406">
            <v>0</v>
          </cell>
        </row>
        <row r="407">
          <cell r="A407" t="str">
            <v>Enter Description</v>
          </cell>
          <cell r="B407">
            <v>0</v>
          </cell>
          <cell r="C407">
            <v>0</v>
          </cell>
        </row>
        <row r="408">
          <cell r="A408" t="str">
            <v>Enter Description</v>
          </cell>
          <cell r="B408">
            <v>0</v>
          </cell>
          <cell r="C408">
            <v>0</v>
          </cell>
        </row>
        <row r="409">
          <cell r="A409" t="str">
            <v>Enter Description</v>
          </cell>
          <cell r="B409">
            <v>0</v>
          </cell>
          <cell r="C409">
            <v>0</v>
          </cell>
        </row>
        <row r="410">
          <cell r="A410" t="str">
            <v>Enter Description</v>
          </cell>
          <cell r="B410">
            <v>0</v>
          </cell>
          <cell r="C410">
            <v>0</v>
          </cell>
        </row>
        <row r="411">
          <cell r="A411" t="str">
            <v>Enter Description</v>
          </cell>
          <cell r="B411">
            <v>0</v>
          </cell>
          <cell r="C411">
            <v>0</v>
          </cell>
        </row>
        <row r="412">
          <cell r="A412" t="str">
            <v>Enter Description</v>
          </cell>
          <cell r="B412">
            <v>0</v>
          </cell>
          <cell r="C412">
            <v>0</v>
          </cell>
        </row>
        <row r="413">
          <cell r="A413" t="str">
            <v>Enter Description</v>
          </cell>
          <cell r="B413">
            <v>0</v>
          </cell>
          <cell r="C413">
            <v>0</v>
          </cell>
        </row>
        <row r="414">
          <cell r="A414" t="str">
            <v>Enter Description</v>
          </cell>
          <cell r="B414">
            <v>0</v>
          </cell>
          <cell r="C414">
            <v>0</v>
          </cell>
        </row>
        <row r="415">
          <cell r="A415" t="str">
            <v>Enter Description</v>
          </cell>
          <cell r="B415">
            <v>0</v>
          </cell>
          <cell r="C415">
            <v>0</v>
          </cell>
        </row>
        <row r="416">
          <cell r="A416" t="str">
            <v>Enter Description</v>
          </cell>
          <cell r="B416">
            <v>0</v>
          </cell>
          <cell r="C416">
            <v>0</v>
          </cell>
        </row>
        <row r="417">
          <cell r="A417" t="str">
            <v>Enter Description</v>
          </cell>
          <cell r="B417">
            <v>0</v>
          </cell>
          <cell r="C417">
            <v>0</v>
          </cell>
        </row>
        <row r="418">
          <cell r="A418" t="str">
            <v>Enter Description</v>
          </cell>
          <cell r="B418">
            <v>0</v>
          </cell>
          <cell r="C418">
            <v>0</v>
          </cell>
        </row>
        <row r="419">
          <cell r="A419" t="str">
            <v>Enter Description</v>
          </cell>
          <cell r="B419">
            <v>0</v>
          </cell>
          <cell r="C419">
            <v>0</v>
          </cell>
        </row>
        <row r="420">
          <cell r="A420" t="str">
            <v>Enter Description</v>
          </cell>
          <cell r="B420">
            <v>0</v>
          </cell>
          <cell r="C420">
            <v>0</v>
          </cell>
        </row>
        <row r="421">
          <cell r="A421" t="str">
            <v>Enter Description</v>
          </cell>
          <cell r="B421">
            <v>0</v>
          </cell>
          <cell r="C421">
            <v>0</v>
          </cell>
        </row>
        <row r="422">
          <cell r="A422" t="str">
            <v>Enter Description</v>
          </cell>
          <cell r="B422">
            <v>0</v>
          </cell>
          <cell r="C422">
            <v>0</v>
          </cell>
        </row>
        <row r="423">
          <cell r="A423" t="str">
            <v>Enter Description</v>
          </cell>
          <cell r="B423">
            <v>0</v>
          </cell>
          <cell r="C423">
            <v>0</v>
          </cell>
        </row>
        <row r="424">
          <cell r="A424" t="str">
            <v>Enter Description</v>
          </cell>
          <cell r="B424">
            <v>0</v>
          </cell>
          <cell r="C424">
            <v>0</v>
          </cell>
        </row>
        <row r="425">
          <cell r="A425" t="str">
            <v>Enter Description</v>
          </cell>
          <cell r="B425">
            <v>0</v>
          </cell>
          <cell r="C425">
            <v>0</v>
          </cell>
        </row>
        <row r="426">
          <cell r="A426" t="str">
            <v>Enter Description</v>
          </cell>
          <cell r="B426">
            <v>0</v>
          </cell>
          <cell r="C426">
            <v>0</v>
          </cell>
        </row>
        <row r="427">
          <cell r="A427" t="str">
            <v>Enter Description</v>
          </cell>
          <cell r="B427">
            <v>0</v>
          </cell>
          <cell r="C427">
            <v>0</v>
          </cell>
        </row>
        <row r="428">
          <cell r="A428" t="str">
            <v>Enter Description</v>
          </cell>
          <cell r="B428">
            <v>0</v>
          </cell>
          <cell r="C428">
            <v>0</v>
          </cell>
        </row>
        <row r="429">
          <cell r="A429" t="str">
            <v>Enter Description</v>
          </cell>
          <cell r="B429">
            <v>0</v>
          </cell>
          <cell r="C429">
            <v>0</v>
          </cell>
        </row>
        <row r="430">
          <cell r="A430" t="str">
            <v>Enter Description</v>
          </cell>
          <cell r="B430">
            <v>0</v>
          </cell>
          <cell r="C430">
            <v>0</v>
          </cell>
        </row>
        <row r="431">
          <cell r="A431" t="str">
            <v>Enter Description</v>
          </cell>
          <cell r="B431">
            <v>0</v>
          </cell>
          <cell r="C431">
            <v>0</v>
          </cell>
        </row>
        <row r="432">
          <cell r="A432" t="str">
            <v>Enter Description</v>
          </cell>
          <cell r="B432">
            <v>0</v>
          </cell>
          <cell r="C432">
            <v>0</v>
          </cell>
        </row>
        <row r="433">
          <cell r="A433" t="str">
            <v>Enter Description</v>
          </cell>
          <cell r="B433">
            <v>0</v>
          </cell>
          <cell r="C433">
            <v>0</v>
          </cell>
        </row>
        <row r="434">
          <cell r="A434" t="str">
            <v>Enter Description</v>
          </cell>
          <cell r="B434">
            <v>0</v>
          </cell>
          <cell r="C434">
            <v>0</v>
          </cell>
        </row>
        <row r="435">
          <cell r="A435" t="str">
            <v>Enter Description</v>
          </cell>
          <cell r="B435">
            <v>0</v>
          </cell>
          <cell r="C435">
            <v>0</v>
          </cell>
        </row>
        <row r="436">
          <cell r="A436" t="str">
            <v>Enter Description</v>
          </cell>
          <cell r="B436">
            <v>0</v>
          </cell>
          <cell r="C436">
            <v>0</v>
          </cell>
        </row>
        <row r="437">
          <cell r="A437" t="str">
            <v>Enter Description</v>
          </cell>
          <cell r="B437">
            <v>0</v>
          </cell>
          <cell r="C437">
            <v>0</v>
          </cell>
        </row>
        <row r="438">
          <cell r="A438" t="str">
            <v>Enter Description</v>
          </cell>
          <cell r="B438">
            <v>0</v>
          </cell>
          <cell r="C438">
            <v>0</v>
          </cell>
        </row>
        <row r="439">
          <cell r="A439" t="str">
            <v>Enter Description</v>
          </cell>
          <cell r="B439">
            <v>0</v>
          </cell>
          <cell r="C439">
            <v>0</v>
          </cell>
        </row>
        <row r="440">
          <cell r="A440" t="str">
            <v>Enter Description</v>
          </cell>
          <cell r="B440">
            <v>0</v>
          </cell>
          <cell r="C440">
            <v>0</v>
          </cell>
        </row>
        <row r="441">
          <cell r="A441" t="str">
            <v>Enter Description</v>
          </cell>
          <cell r="B441">
            <v>0</v>
          </cell>
          <cell r="C441">
            <v>0</v>
          </cell>
        </row>
        <row r="442">
          <cell r="A442" t="str">
            <v>Enter Description</v>
          </cell>
          <cell r="B442">
            <v>0</v>
          </cell>
          <cell r="C442">
            <v>0</v>
          </cell>
        </row>
        <row r="443">
          <cell r="A443" t="str">
            <v>Enter Description</v>
          </cell>
          <cell r="B443">
            <v>0</v>
          </cell>
          <cell r="C443">
            <v>0</v>
          </cell>
        </row>
        <row r="444">
          <cell r="A444" t="str">
            <v>Enter Description</v>
          </cell>
          <cell r="B444">
            <v>0</v>
          </cell>
          <cell r="C444">
            <v>0</v>
          </cell>
        </row>
        <row r="445">
          <cell r="A445" t="str">
            <v>Enter Description</v>
          </cell>
          <cell r="B445">
            <v>0</v>
          </cell>
          <cell r="C445">
            <v>0</v>
          </cell>
        </row>
        <row r="446">
          <cell r="A446" t="str">
            <v>Enter Description</v>
          </cell>
          <cell r="B446">
            <v>0</v>
          </cell>
          <cell r="C446">
            <v>0</v>
          </cell>
        </row>
        <row r="447">
          <cell r="A447" t="str">
            <v>Enter Description</v>
          </cell>
          <cell r="B447">
            <v>0</v>
          </cell>
          <cell r="C447">
            <v>0</v>
          </cell>
        </row>
        <row r="448">
          <cell r="A448" t="str">
            <v>Enter Description</v>
          </cell>
          <cell r="B448">
            <v>0</v>
          </cell>
          <cell r="C448">
            <v>0</v>
          </cell>
        </row>
        <row r="449">
          <cell r="A449" t="str">
            <v>Enter Description</v>
          </cell>
          <cell r="B449">
            <v>0</v>
          </cell>
          <cell r="C449">
            <v>0</v>
          </cell>
        </row>
        <row r="450">
          <cell r="A450" t="str">
            <v>Enter Description</v>
          </cell>
          <cell r="B450">
            <v>0</v>
          </cell>
          <cell r="C450">
            <v>0</v>
          </cell>
        </row>
        <row r="451">
          <cell r="A451" t="str">
            <v>Enter Description</v>
          </cell>
          <cell r="B451">
            <v>0</v>
          </cell>
          <cell r="C451">
            <v>0</v>
          </cell>
        </row>
        <row r="452">
          <cell r="A452" t="str">
            <v>Enter Description</v>
          </cell>
          <cell r="B452">
            <v>0</v>
          </cell>
          <cell r="C452">
            <v>0</v>
          </cell>
        </row>
        <row r="453">
          <cell r="A453" t="str">
            <v>Enter Description</v>
          </cell>
          <cell r="B453">
            <v>0</v>
          </cell>
          <cell r="C453">
            <v>0</v>
          </cell>
        </row>
        <row r="454">
          <cell r="A454" t="str">
            <v>Enter Description</v>
          </cell>
          <cell r="B454">
            <v>0</v>
          </cell>
          <cell r="C454">
            <v>0</v>
          </cell>
        </row>
        <row r="455">
          <cell r="A455" t="str">
            <v>Enter Description</v>
          </cell>
          <cell r="B455">
            <v>0</v>
          </cell>
          <cell r="C455">
            <v>0</v>
          </cell>
        </row>
        <row r="456">
          <cell r="A456" t="str">
            <v>Enter Description</v>
          </cell>
          <cell r="B456">
            <v>0</v>
          </cell>
          <cell r="C456">
            <v>0</v>
          </cell>
        </row>
        <row r="457">
          <cell r="A457" t="str">
            <v>Enter Description</v>
          </cell>
          <cell r="B457">
            <v>0</v>
          </cell>
          <cell r="C457">
            <v>0</v>
          </cell>
        </row>
        <row r="458">
          <cell r="A458" t="str">
            <v>Enter Description</v>
          </cell>
          <cell r="B458">
            <v>0</v>
          </cell>
          <cell r="C458">
            <v>0</v>
          </cell>
        </row>
        <row r="459">
          <cell r="A459" t="str">
            <v>Enter Description</v>
          </cell>
          <cell r="B459">
            <v>0</v>
          </cell>
          <cell r="C459">
            <v>0</v>
          </cell>
        </row>
        <row r="460">
          <cell r="A460" t="str">
            <v>Enter Description</v>
          </cell>
          <cell r="B460">
            <v>0</v>
          </cell>
          <cell r="C460">
            <v>0</v>
          </cell>
        </row>
        <row r="461">
          <cell r="A461" t="str">
            <v>Enter Description</v>
          </cell>
          <cell r="B461">
            <v>0</v>
          </cell>
          <cell r="C461">
            <v>0</v>
          </cell>
        </row>
        <row r="462">
          <cell r="A462" t="str">
            <v>Enter Description</v>
          </cell>
          <cell r="B462">
            <v>0</v>
          </cell>
          <cell r="C462">
            <v>0</v>
          </cell>
        </row>
        <row r="463">
          <cell r="A463" t="str">
            <v>Enter Description</v>
          </cell>
          <cell r="B463">
            <v>0</v>
          </cell>
          <cell r="C463">
            <v>0</v>
          </cell>
        </row>
        <row r="464">
          <cell r="A464" t="str">
            <v>Enter Description</v>
          </cell>
          <cell r="B464">
            <v>0</v>
          </cell>
          <cell r="C464">
            <v>0</v>
          </cell>
        </row>
        <row r="465">
          <cell r="A465" t="str">
            <v>Enter Description</v>
          </cell>
          <cell r="B465">
            <v>0</v>
          </cell>
          <cell r="C465">
            <v>0</v>
          </cell>
        </row>
        <row r="466">
          <cell r="A466" t="str">
            <v>Enter Description</v>
          </cell>
          <cell r="B466">
            <v>0</v>
          </cell>
          <cell r="C466">
            <v>0</v>
          </cell>
        </row>
        <row r="467">
          <cell r="A467" t="str">
            <v>Enter Description</v>
          </cell>
          <cell r="B467">
            <v>0</v>
          </cell>
          <cell r="C467">
            <v>0</v>
          </cell>
        </row>
        <row r="468">
          <cell r="A468" t="str">
            <v>Enter Description</v>
          </cell>
          <cell r="B468">
            <v>0</v>
          </cell>
          <cell r="C468">
            <v>0</v>
          </cell>
        </row>
        <row r="469">
          <cell r="A469" t="str">
            <v>Enter Description</v>
          </cell>
          <cell r="B469">
            <v>0</v>
          </cell>
          <cell r="C469">
            <v>0</v>
          </cell>
        </row>
        <row r="470">
          <cell r="A470" t="str">
            <v>Enter Description</v>
          </cell>
          <cell r="B470">
            <v>0</v>
          </cell>
          <cell r="C470">
            <v>0</v>
          </cell>
        </row>
        <row r="471">
          <cell r="A471" t="str">
            <v>Enter Description</v>
          </cell>
          <cell r="B471">
            <v>0</v>
          </cell>
          <cell r="C471">
            <v>0</v>
          </cell>
        </row>
        <row r="472">
          <cell r="A472" t="str">
            <v>Enter Description</v>
          </cell>
          <cell r="B472">
            <v>0</v>
          </cell>
          <cell r="C472">
            <v>0</v>
          </cell>
        </row>
        <row r="473">
          <cell r="A473" t="str">
            <v>Enter Description</v>
          </cell>
          <cell r="B473">
            <v>0</v>
          </cell>
          <cell r="C473">
            <v>0</v>
          </cell>
        </row>
        <row r="474">
          <cell r="A474" t="str">
            <v>Enter Description</v>
          </cell>
          <cell r="B474">
            <v>0</v>
          </cell>
          <cell r="C474">
            <v>0</v>
          </cell>
        </row>
        <row r="475">
          <cell r="A475" t="str">
            <v>Enter Description</v>
          </cell>
          <cell r="B475">
            <v>0</v>
          </cell>
          <cell r="C475">
            <v>0</v>
          </cell>
        </row>
        <row r="476">
          <cell r="A476" t="str">
            <v>Enter Description</v>
          </cell>
          <cell r="B476">
            <v>0</v>
          </cell>
          <cell r="C476">
            <v>0</v>
          </cell>
        </row>
        <row r="477">
          <cell r="A477" t="str">
            <v>Enter Description</v>
          </cell>
          <cell r="B477">
            <v>0</v>
          </cell>
          <cell r="C477">
            <v>0</v>
          </cell>
        </row>
        <row r="478">
          <cell r="A478" t="str">
            <v>Enter Description</v>
          </cell>
          <cell r="B478">
            <v>0</v>
          </cell>
          <cell r="C478">
            <v>0</v>
          </cell>
        </row>
        <row r="479">
          <cell r="A479" t="str">
            <v>Enter Description</v>
          </cell>
          <cell r="B479">
            <v>0</v>
          </cell>
          <cell r="C479">
            <v>0</v>
          </cell>
        </row>
        <row r="480">
          <cell r="A480" t="str">
            <v>Enter Description</v>
          </cell>
          <cell r="B480">
            <v>0</v>
          </cell>
          <cell r="C480">
            <v>0</v>
          </cell>
        </row>
        <row r="481">
          <cell r="A481" t="str">
            <v>Enter Description</v>
          </cell>
          <cell r="B481">
            <v>0</v>
          </cell>
          <cell r="C481">
            <v>0</v>
          </cell>
        </row>
        <row r="482">
          <cell r="A482" t="str">
            <v>Enter Description</v>
          </cell>
          <cell r="B482">
            <v>0</v>
          </cell>
          <cell r="C482">
            <v>0</v>
          </cell>
        </row>
        <row r="483">
          <cell r="A483" t="str">
            <v>Enter Description</v>
          </cell>
          <cell r="B483">
            <v>0</v>
          </cell>
          <cell r="C483">
            <v>0</v>
          </cell>
        </row>
        <row r="484">
          <cell r="A484" t="str">
            <v>Enter Description</v>
          </cell>
          <cell r="B484">
            <v>0</v>
          </cell>
          <cell r="C484">
            <v>0</v>
          </cell>
        </row>
        <row r="485">
          <cell r="A485" t="str">
            <v>Enter Description</v>
          </cell>
          <cell r="B485">
            <v>0</v>
          </cell>
          <cell r="C485">
            <v>0</v>
          </cell>
        </row>
        <row r="486">
          <cell r="A486" t="str">
            <v>Enter Description</v>
          </cell>
          <cell r="B486">
            <v>0</v>
          </cell>
          <cell r="C486">
            <v>0</v>
          </cell>
        </row>
        <row r="487">
          <cell r="A487" t="str">
            <v>Enter Description</v>
          </cell>
          <cell r="B487">
            <v>0</v>
          </cell>
          <cell r="C487">
            <v>0</v>
          </cell>
        </row>
        <row r="488">
          <cell r="A488" t="str">
            <v>Enter Description</v>
          </cell>
          <cell r="B488">
            <v>0</v>
          </cell>
          <cell r="C488">
            <v>0</v>
          </cell>
        </row>
        <row r="489">
          <cell r="A489" t="str">
            <v>Enter Description</v>
          </cell>
          <cell r="B489">
            <v>0</v>
          </cell>
          <cell r="C489">
            <v>0</v>
          </cell>
        </row>
        <row r="490">
          <cell r="A490" t="str">
            <v>Enter Description</v>
          </cell>
          <cell r="B490">
            <v>0</v>
          </cell>
          <cell r="C490">
            <v>0</v>
          </cell>
        </row>
        <row r="491">
          <cell r="A491" t="str">
            <v>Enter Description</v>
          </cell>
          <cell r="B491">
            <v>0</v>
          </cell>
          <cell r="C491">
            <v>0</v>
          </cell>
        </row>
        <row r="492">
          <cell r="A492" t="str">
            <v>Enter Description</v>
          </cell>
          <cell r="B492">
            <v>0</v>
          </cell>
          <cell r="C492">
            <v>0</v>
          </cell>
        </row>
        <row r="493">
          <cell r="A493" t="str">
            <v>Enter Description</v>
          </cell>
          <cell r="B493">
            <v>0</v>
          </cell>
          <cell r="C493">
            <v>0</v>
          </cell>
        </row>
        <row r="494">
          <cell r="A494" t="str">
            <v>Enter Description</v>
          </cell>
          <cell r="B494">
            <v>0</v>
          </cell>
          <cell r="C494">
            <v>0</v>
          </cell>
        </row>
        <row r="495">
          <cell r="A495" t="str">
            <v>Enter Description</v>
          </cell>
          <cell r="B495">
            <v>0</v>
          </cell>
          <cell r="C495">
            <v>0</v>
          </cell>
        </row>
        <row r="496">
          <cell r="A496" t="str">
            <v>Enter Description</v>
          </cell>
          <cell r="B496">
            <v>0</v>
          </cell>
          <cell r="C496">
            <v>0</v>
          </cell>
        </row>
        <row r="497">
          <cell r="A497" t="str">
            <v>Enter Description</v>
          </cell>
          <cell r="B497">
            <v>0</v>
          </cell>
          <cell r="C497">
            <v>0</v>
          </cell>
        </row>
        <row r="498">
          <cell r="A498" t="str">
            <v>Enter Description</v>
          </cell>
          <cell r="B498">
            <v>0</v>
          </cell>
          <cell r="C498">
            <v>0</v>
          </cell>
        </row>
        <row r="499">
          <cell r="A499" t="str">
            <v>Enter Description</v>
          </cell>
          <cell r="B499">
            <v>0</v>
          </cell>
          <cell r="C499">
            <v>0</v>
          </cell>
        </row>
        <row r="500">
          <cell r="A500" t="str">
            <v>Enter Description</v>
          </cell>
          <cell r="B500">
            <v>0</v>
          </cell>
          <cell r="C500">
            <v>0</v>
          </cell>
        </row>
        <row r="501">
          <cell r="A501" t="str">
            <v>Enter Description</v>
          </cell>
          <cell r="B501">
            <v>0</v>
          </cell>
          <cell r="C501">
            <v>0</v>
          </cell>
        </row>
        <row r="502">
          <cell r="A502" t="str">
            <v>Enter Description</v>
          </cell>
          <cell r="B502">
            <v>0</v>
          </cell>
          <cell r="C502">
            <v>0</v>
          </cell>
        </row>
        <row r="503">
          <cell r="A503" t="str">
            <v>Enter Description</v>
          </cell>
          <cell r="B503">
            <v>0</v>
          </cell>
          <cell r="C503">
            <v>0</v>
          </cell>
        </row>
        <row r="504">
          <cell r="A504" t="str">
            <v>Enter Description</v>
          </cell>
          <cell r="B504">
            <v>0</v>
          </cell>
          <cell r="C504">
            <v>0</v>
          </cell>
        </row>
        <row r="505">
          <cell r="A505" t="str">
            <v>Enter Description</v>
          </cell>
          <cell r="B505">
            <v>0</v>
          </cell>
          <cell r="C505">
            <v>0</v>
          </cell>
        </row>
        <row r="506">
          <cell r="A506" t="str">
            <v>Enter Description</v>
          </cell>
          <cell r="B506">
            <v>0</v>
          </cell>
          <cell r="C506">
            <v>0</v>
          </cell>
        </row>
        <row r="507">
          <cell r="A507" t="str">
            <v>Enter Description</v>
          </cell>
          <cell r="B507">
            <v>0</v>
          </cell>
          <cell r="C507">
            <v>0</v>
          </cell>
        </row>
        <row r="508">
          <cell r="A508" t="str">
            <v>Enter Description</v>
          </cell>
          <cell r="B508">
            <v>0</v>
          </cell>
          <cell r="C508">
            <v>0</v>
          </cell>
        </row>
        <row r="509">
          <cell r="A509" t="str">
            <v>Enter Description</v>
          </cell>
          <cell r="B509">
            <v>0</v>
          </cell>
          <cell r="C509">
            <v>0</v>
          </cell>
        </row>
        <row r="510">
          <cell r="A510" t="str">
            <v>Enter Description</v>
          </cell>
          <cell r="B510">
            <v>0</v>
          </cell>
          <cell r="C510">
            <v>0</v>
          </cell>
        </row>
        <row r="511">
          <cell r="A511" t="str">
            <v>Enter Description</v>
          </cell>
          <cell r="B511">
            <v>0</v>
          </cell>
          <cell r="C511">
            <v>0</v>
          </cell>
        </row>
        <row r="512">
          <cell r="A512" t="str">
            <v>Enter Description</v>
          </cell>
          <cell r="B512">
            <v>0</v>
          </cell>
          <cell r="C512">
            <v>0</v>
          </cell>
        </row>
        <row r="513">
          <cell r="A513" t="str">
            <v>Enter Description</v>
          </cell>
          <cell r="B513">
            <v>0</v>
          </cell>
          <cell r="C513">
            <v>0</v>
          </cell>
        </row>
        <row r="514">
          <cell r="A514" t="str">
            <v>Enter Description</v>
          </cell>
          <cell r="B514">
            <v>0</v>
          </cell>
          <cell r="C514">
            <v>0</v>
          </cell>
        </row>
        <row r="515">
          <cell r="A515" t="str">
            <v>Enter Description</v>
          </cell>
          <cell r="B515">
            <v>0</v>
          </cell>
          <cell r="C515">
            <v>0</v>
          </cell>
        </row>
        <row r="516">
          <cell r="A516" t="str">
            <v>Enter Description</v>
          </cell>
          <cell r="B516">
            <v>0</v>
          </cell>
          <cell r="C516">
            <v>0</v>
          </cell>
        </row>
        <row r="517">
          <cell r="A517" t="str">
            <v>Enter Description</v>
          </cell>
          <cell r="B517">
            <v>0</v>
          </cell>
          <cell r="C517">
            <v>0</v>
          </cell>
        </row>
        <row r="518">
          <cell r="A518" t="str">
            <v>Enter Description</v>
          </cell>
          <cell r="B518">
            <v>0</v>
          </cell>
          <cell r="C518">
            <v>0</v>
          </cell>
        </row>
        <row r="519">
          <cell r="A519" t="str">
            <v>Enter Description</v>
          </cell>
          <cell r="B519">
            <v>0</v>
          </cell>
          <cell r="C519">
            <v>0</v>
          </cell>
        </row>
        <row r="520">
          <cell r="A520" t="str">
            <v>Enter Description</v>
          </cell>
          <cell r="B520">
            <v>0</v>
          </cell>
          <cell r="C520">
            <v>0</v>
          </cell>
        </row>
        <row r="521">
          <cell r="A521" t="str">
            <v>Enter Description</v>
          </cell>
          <cell r="B521">
            <v>0</v>
          </cell>
          <cell r="C521">
            <v>0</v>
          </cell>
        </row>
        <row r="522">
          <cell r="A522" t="str">
            <v>Enter Description</v>
          </cell>
          <cell r="B522">
            <v>0</v>
          </cell>
          <cell r="C522">
            <v>0</v>
          </cell>
        </row>
        <row r="523">
          <cell r="A523" t="str">
            <v>Enter Description</v>
          </cell>
          <cell r="B523">
            <v>0</v>
          </cell>
          <cell r="C523">
            <v>0</v>
          </cell>
        </row>
        <row r="524">
          <cell r="A524" t="str">
            <v>Enter Description</v>
          </cell>
          <cell r="B524">
            <v>0</v>
          </cell>
          <cell r="C524">
            <v>0</v>
          </cell>
        </row>
        <row r="525">
          <cell r="A525" t="str">
            <v>Enter Description</v>
          </cell>
          <cell r="B525">
            <v>0</v>
          </cell>
          <cell r="C525">
            <v>0</v>
          </cell>
        </row>
        <row r="526">
          <cell r="A526" t="str">
            <v>Enter Description</v>
          </cell>
          <cell r="B526">
            <v>0</v>
          </cell>
          <cell r="C526">
            <v>0</v>
          </cell>
        </row>
        <row r="527">
          <cell r="A527" t="str">
            <v>Enter Description</v>
          </cell>
          <cell r="B527">
            <v>0</v>
          </cell>
          <cell r="C527">
            <v>0</v>
          </cell>
        </row>
        <row r="528">
          <cell r="A528" t="str">
            <v>Enter Description</v>
          </cell>
          <cell r="B528">
            <v>0</v>
          </cell>
          <cell r="C528">
            <v>0</v>
          </cell>
        </row>
        <row r="529">
          <cell r="A529" t="str">
            <v>Enter Description</v>
          </cell>
          <cell r="B529">
            <v>0</v>
          </cell>
          <cell r="C529">
            <v>0</v>
          </cell>
        </row>
        <row r="530">
          <cell r="A530" t="str">
            <v>Enter Description</v>
          </cell>
          <cell r="B530">
            <v>0</v>
          </cell>
          <cell r="C530">
            <v>0</v>
          </cell>
        </row>
        <row r="531">
          <cell r="A531" t="str">
            <v>Enter Description</v>
          </cell>
          <cell r="B531">
            <v>0</v>
          </cell>
          <cell r="C531">
            <v>0</v>
          </cell>
        </row>
        <row r="532">
          <cell r="A532" t="str">
            <v>Enter Description</v>
          </cell>
          <cell r="B532">
            <v>0</v>
          </cell>
          <cell r="C532">
            <v>0</v>
          </cell>
        </row>
        <row r="533">
          <cell r="A533" t="str">
            <v>Enter Description</v>
          </cell>
          <cell r="B533">
            <v>0</v>
          </cell>
          <cell r="C533">
            <v>0</v>
          </cell>
        </row>
        <row r="534">
          <cell r="A534" t="str">
            <v>Enter Description</v>
          </cell>
          <cell r="B534">
            <v>0</v>
          </cell>
          <cell r="C534">
            <v>0</v>
          </cell>
        </row>
        <row r="535">
          <cell r="A535" t="str">
            <v>Enter Description</v>
          </cell>
          <cell r="B535">
            <v>0</v>
          </cell>
          <cell r="C535">
            <v>0</v>
          </cell>
        </row>
        <row r="536">
          <cell r="A536" t="str">
            <v>Enter Description</v>
          </cell>
          <cell r="B536">
            <v>0</v>
          </cell>
          <cell r="C536">
            <v>0</v>
          </cell>
        </row>
        <row r="537">
          <cell r="A537" t="str">
            <v>Enter Description</v>
          </cell>
          <cell r="B537">
            <v>0</v>
          </cell>
          <cell r="C537">
            <v>0</v>
          </cell>
        </row>
        <row r="538">
          <cell r="A538" t="str">
            <v>Enter Description</v>
          </cell>
          <cell r="B538">
            <v>0</v>
          </cell>
          <cell r="C538">
            <v>0</v>
          </cell>
        </row>
        <row r="539">
          <cell r="A539" t="str">
            <v>Enter Description</v>
          </cell>
          <cell r="B539">
            <v>0</v>
          </cell>
          <cell r="C539">
            <v>0</v>
          </cell>
        </row>
        <row r="540">
          <cell r="A540" t="str">
            <v>Enter Description</v>
          </cell>
          <cell r="B540">
            <v>0</v>
          </cell>
          <cell r="C540">
            <v>0</v>
          </cell>
        </row>
        <row r="541">
          <cell r="A541" t="str">
            <v>Enter Description</v>
          </cell>
          <cell r="B541">
            <v>0</v>
          </cell>
          <cell r="C541">
            <v>0</v>
          </cell>
        </row>
        <row r="542">
          <cell r="A542" t="str">
            <v>Enter Description</v>
          </cell>
          <cell r="B542">
            <v>0</v>
          </cell>
          <cell r="C542">
            <v>0</v>
          </cell>
        </row>
        <row r="543">
          <cell r="A543" t="str">
            <v>Enter Description</v>
          </cell>
          <cell r="B543">
            <v>0</v>
          </cell>
          <cell r="C543">
            <v>0</v>
          </cell>
        </row>
        <row r="544">
          <cell r="A544" t="str">
            <v>Enter Description</v>
          </cell>
          <cell r="B544">
            <v>0</v>
          </cell>
          <cell r="C544">
            <v>0</v>
          </cell>
        </row>
        <row r="545">
          <cell r="A545" t="str">
            <v>Enter Description</v>
          </cell>
          <cell r="B545">
            <v>0</v>
          </cell>
          <cell r="C545">
            <v>0</v>
          </cell>
        </row>
        <row r="546">
          <cell r="A546" t="str">
            <v>Enter Description</v>
          </cell>
          <cell r="B546">
            <v>0</v>
          </cell>
          <cell r="C546">
            <v>0</v>
          </cell>
        </row>
        <row r="547">
          <cell r="A547" t="str">
            <v>Enter Description</v>
          </cell>
          <cell r="B547">
            <v>0</v>
          </cell>
          <cell r="C547">
            <v>0</v>
          </cell>
        </row>
        <row r="548">
          <cell r="A548" t="str">
            <v>Enter Description</v>
          </cell>
          <cell r="B548">
            <v>0</v>
          </cell>
          <cell r="C548">
            <v>0</v>
          </cell>
        </row>
        <row r="549">
          <cell r="A549" t="str">
            <v>Enter Description</v>
          </cell>
          <cell r="B549">
            <v>0</v>
          </cell>
          <cell r="C549">
            <v>0</v>
          </cell>
        </row>
        <row r="550">
          <cell r="A550" t="str">
            <v>Enter Description</v>
          </cell>
          <cell r="B550">
            <v>0</v>
          </cell>
          <cell r="C550">
            <v>0</v>
          </cell>
        </row>
        <row r="551">
          <cell r="A551" t="str">
            <v>Enter Description</v>
          </cell>
          <cell r="B551">
            <v>0</v>
          </cell>
          <cell r="C551">
            <v>0</v>
          </cell>
        </row>
        <row r="552">
          <cell r="A552" t="str">
            <v>Enter Description</v>
          </cell>
          <cell r="B552">
            <v>0</v>
          </cell>
          <cell r="C552">
            <v>0</v>
          </cell>
        </row>
        <row r="553">
          <cell r="A553" t="str">
            <v>Enter Description</v>
          </cell>
          <cell r="B553">
            <v>0</v>
          </cell>
          <cell r="C553">
            <v>0</v>
          </cell>
        </row>
        <row r="554">
          <cell r="A554" t="str">
            <v>Enter Description</v>
          </cell>
          <cell r="B554">
            <v>0</v>
          </cell>
          <cell r="C554">
            <v>0</v>
          </cell>
        </row>
        <row r="555">
          <cell r="A555" t="str">
            <v>Enter Description</v>
          </cell>
          <cell r="B555">
            <v>0</v>
          </cell>
          <cell r="C555">
            <v>0</v>
          </cell>
        </row>
        <row r="556">
          <cell r="A556" t="str">
            <v>Enter Description</v>
          </cell>
          <cell r="B556">
            <v>0</v>
          </cell>
          <cell r="C556">
            <v>0</v>
          </cell>
        </row>
        <row r="557">
          <cell r="A557" t="str">
            <v>Enter Description</v>
          </cell>
          <cell r="B557">
            <v>0</v>
          </cell>
          <cell r="C557">
            <v>0</v>
          </cell>
        </row>
        <row r="558">
          <cell r="A558" t="str">
            <v>Enter Description</v>
          </cell>
          <cell r="B558">
            <v>0</v>
          </cell>
          <cell r="C558">
            <v>0</v>
          </cell>
        </row>
        <row r="559">
          <cell r="A559" t="str">
            <v>Enter Description</v>
          </cell>
          <cell r="B559">
            <v>0</v>
          </cell>
          <cell r="C559">
            <v>0</v>
          </cell>
        </row>
        <row r="560">
          <cell r="A560" t="str">
            <v>Enter Description</v>
          </cell>
          <cell r="B560">
            <v>0</v>
          </cell>
          <cell r="C560">
            <v>0</v>
          </cell>
        </row>
        <row r="561">
          <cell r="A561" t="str">
            <v>Enter Description</v>
          </cell>
          <cell r="B561">
            <v>0</v>
          </cell>
          <cell r="C561">
            <v>0</v>
          </cell>
        </row>
        <row r="562">
          <cell r="A562" t="str">
            <v>Enter Description</v>
          </cell>
          <cell r="B562">
            <v>0</v>
          </cell>
          <cell r="C562">
            <v>0</v>
          </cell>
        </row>
        <row r="563">
          <cell r="A563" t="str">
            <v>Enter Description</v>
          </cell>
          <cell r="B563">
            <v>0</v>
          </cell>
          <cell r="C563">
            <v>0</v>
          </cell>
        </row>
        <row r="564">
          <cell r="A564" t="str">
            <v>Enter Description</v>
          </cell>
          <cell r="B564">
            <v>0</v>
          </cell>
          <cell r="C564">
            <v>0</v>
          </cell>
        </row>
        <row r="565">
          <cell r="A565" t="str">
            <v>Enter Description</v>
          </cell>
          <cell r="B565">
            <v>0</v>
          </cell>
          <cell r="C565">
            <v>0</v>
          </cell>
        </row>
        <row r="566">
          <cell r="A566" t="str">
            <v>Enter Description</v>
          </cell>
          <cell r="B566">
            <v>0</v>
          </cell>
          <cell r="C566">
            <v>0</v>
          </cell>
        </row>
        <row r="567">
          <cell r="A567" t="str">
            <v>Enter Description</v>
          </cell>
          <cell r="B567">
            <v>0</v>
          </cell>
          <cell r="C567">
            <v>0</v>
          </cell>
        </row>
        <row r="568">
          <cell r="A568" t="str">
            <v>Enter Description</v>
          </cell>
          <cell r="B568">
            <v>0</v>
          </cell>
          <cell r="C568">
            <v>0</v>
          </cell>
        </row>
        <row r="569">
          <cell r="A569" t="str">
            <v>Enter Description</v>
          </cell>
          <cell r="B569">
            <v>0</v>
          </cell>
          <cell r="C569">
            <v>0</v>
          </cell>
        </row>
        <row r="570">
          <cell r="A570" t="str">
            <v>Enter Description</v>
          </cell>
          <cell r="B570">
            <v>0</v>
          </cell>
          <cell r="C570">
            <v>0</v>
          </cell>
        </row>
        <row r="571">
          <cell r="A571" t="str">
            <v>Enter Description</v>
          </cell>
          <cell r="B571">
            <v>0</v>
          </cell>
          <cell r="C571">
            <v>0</v>
          </cell>
        </row>
        <row r="572">
          <cell r="A572" t="str">
            <v>Enter Description</v>
          </cell>
          <cell r="B572">
            <v>0</v>
          </cell>
          <cell r="C572">
            <v>0</v>
          </cell>
        </row>
        <row r="573">
          <cell r="A573" t="str">
            <v>Enter Description</v>
          </cell>
          <cell r="B573">
            <v>0</v>
          </cell>
          <cell r="C573">
            <v>0</v>
          </cell>
        </row>
        <row r="574">
          <cell r="A574" t="str">
            <v>Enter Description</v>
          </cell>
          <cell r="B574">
            <v>0</v>
          </cell>
          <cell r="C574">
            <v>0</v>
          </cell>
        </row>
        <row r="575">
          <cell r="A575" t="str">
            <v>Enter Description</v>
          </cell>
          <cell r="B575">
            <v>0</v>
          </cell>
          <cell r="C575">
            <v>0</v>
          </cell>
        </row>
        <row r="576">
          <cell r="A576" t="str">
            <v>Enter Description</v>
          </cell>
          <cell r="B576">
            <v>0</v>
          </cell>
          <cell r="C576">
            <v>0</v>
          </cell>
        </row>
        <row r="577">
          <cell r="A577" t="str">
            <v>Enter Description</v>
          </cell>
          <cell r="B577">
            <v>0</v>
          </cell>
          <cell r="C577">
            <v>0</v>
          </cell>
        </row>
        <row r="578">
          <cell r="A578" t="str">
            <v>Enter Description</v>
          </cell>
          <cell r="B578">
            <v>0</v>
          </cell>
          <cell r="C578">
            <v>0</v>
          </cell>
        </row>
        <row r="579">
          <cell r="A579" t="str">
            <v>Enter Description</v>
          </cell>
          <cell r="B579">
            <v>0</v>
          </cell>
          <cell r="C579">
            <v>0</v>
          </cell>
        </row>
        <row r="580">
          <cell r="A580" t="str">
            <v>Enter Description</v>
          </cell>
          <cell r="B580">
            <v>0</v>
          </cell>
          <cell r="C580">
            <v>0</v>
          </cell>
        </row>
        <row r="581">
          <cell r="A581" t="str">
            <v>Enter Description</v>
          </cell>
          <cell r="B581">
            <v>0</v>
          </cell>
          <cell r="C581">
            <v>0</v>
          </cell>
        </row>
        <row r="582">
          <cell r="A582" t="str">
            <v>Enter Description</v>
          </cell>
          <cell r="B582">
            <v>0</v>
          </cell>
          <cell r="C582">
            <v>0</v>
          </cell>
        </row>
        <row r="583">
          <cell r="A583" t="str">
            <v>Enter Description</v>
          </cell>
          <cell r="B583">
            <v>0</v>
          </cell>
          <cell r="C583">
            <v>0</v>
          </cell>
        </row>
        <row r="584">
          <cell r="A584" t="str">
            <v>Enter Description</v>
          </cell>
          <cell r="B584">
            <v>0</v>
          </cell>
          <cell r="C584">
            <v>0</v>
          </cell>
        </row>
        <row r="585">
          <cell r="A585" t="str">
            <v>Enter Description</v>
          </cell>
          <cell r="B585">
            <v>0</v>
          </cell>
          <cell r="C585">
            <v>0</v>
          </cell>
        </row>
        <row r="586">
          <cell r="A586" t="str">
            <v>Enter Description</v>
          </cell>
          <cell r="B586">
            <v>0</v>
          </cell>
          <cell r="C586">
            <v>0</v>
          </cell>
        </row>
        <row r="587">
          <cell r="A587" t="str">
            <v>Enter Description</v>
          </cell>
          <cell r="B587">
            <v>0</v>
          </cell>
          <cell r="C587">
            <v>0</v>
          </cell>
        </row>
        <row r="588">
          <cell r="A588" t="str">
            <v>Enter Description</v>
          </cell>
          <cell r="B588">
            <v>0</v>
          </cell>
          <cell r="C588">
            <v>0</v>
          </cell>
        </row>
        <row r="589">
          <cell r="A589" t="str">
            <v>Enter Description</v>
          </cell>
          <cell r="B589">
            <v>0</v>
          </cell>
          <cell r="C589">
            <v>0</v>
          </cell>
        </row>
        <row r="590">
          <cell r="A590" t="str">
            <v>Enter Description</v>
          </cell>
          <cell r="B590">
            <v>0</v>
          </cell>
          <cell r="C590">
            <v>0</v>
          </cell>
        </row>
        <row r="591">
          <cell r="A591" t="str">
            <v>Enter Description</v>
          </cell>
          <cell r="B591">
            <v>0</v>
          </cell>
          <cell r="C591">
            <v>0</v>
          </cell>
        </row>
        <row r="592">
          <cell r="A592" t="str">
            <v>Enter Description</v>
          </cell>
          <cell r="B592">
            <v>0</v>
          </cell>
          <cell r="C592">
            <v>0</v>
          </cell>
        </row>
        <row r="593">
          <cell r="A593" t="str">
            <v>Enter Description</v>
          </cell>
          <cell r="B593">
            <v>0</v>
          </cell>
          <cell r="C593">
            <v>0</v>
          </cell>
        </row>
        <row r="594">
          <cell r="A594" t="str">
            <v>Enter Description</v>
          </cell>
          <cell r="B594">
            <v>0</v>
          </cell>
          <cell r="C594">
            <v>0</v>
          </cell>
        </row>
        <row r="595">
          <cell r="A595" t="str">
            <v>Enter Description</v>
          </cell>
          <cell r="B595">
            <v>0</v>
          </cell>
          <cell r="C595">
            <v>0</v>
          </cell>
        </row>
        <row r="596">
          <cell r="A596" t="str">
            <v>Enter Description</v>
          </cell>
          <cell r="B596">
            <v>0</v>
          </cell>
          <cell r="C596">
            <v>0</v>
          </cell>
        </row>
        <row r="597">
          <cell r="A597" t="str">
            <v>Enter Description</v>
          </cell>
          <cell r="B597">
            <v>0</v>
          </cell>
          <cell r="C597">
            <v>0</v>
          </cell>
        </row>
        <row r="598">
          <cell r="A598" t="str">
            <v>Enter Description</v>
          </cell>
          <cell r="B598">
            <v>0</v>
          </cell>
          <cell r="C598">
            <v>0</v>
          </cell>
        </row>
        <row r="599">
          <cell r="A599" t="str">
            <v>Enter Description</v>
          </cell>
          <cell r="B599">
            <v>0</v>
          </cell>
          <cell r="C599">
            <v>0</v>
          </cell>
        </row>
        <row r="600">
          <cell r="A600" t="str">
            <v>Enter Description</v>
          </cell>
          <cell r="B600">
            <v>0</v>
          </cell>
          <cell r="C600">
            <v>0</v>
          </cell>
        </row>
        <row r="601">
          <cell r="A601" t="str">
            <v>Enter Description</v>
          </cell>
          <cell r="B601">
            <v>0</v>
          </cell>
          <cell r="C601">
            <v>0</v>
          </cell>
        </row>
        <row r="602">
          <cell r="A602" t="str">
            <v>Enter Description</v>
          </cell>
          <cell r="B602">
            <v>0</v>
          </cell>
          <cell r="C602">
            <v>0</v>
          </cell>
        </row>
        <row r="603">
          <cell r="A603" t="str">
            <v>Enter Description</v>
          </cell>
          <cell r="B603">
            <v>0</v>
          </cell>
          <cell r="C603">
            <v>0</v>
          </cell>
        </row>
        <row r="604">
          <cell r="A604" t="str">
            <v>Enter Description</v>
          </cell>
          <cell r="B604">
            <v>0</v>
          </cell>
          <cell r="C604">
            <v>0</v>
          </cell>
        </row>
        <row r="605">
          <cell r="A605" t="str">
            <v>Enter Description</v>
          </cell>
          <cell r="B605">
            <v>0</v>
          </cell>
          <cell r="C605">
            <v>0</v>
          </cell>
        </row>
        <row r="606">
          <cell r="A606" t="str">
            <v>Enter Description</v>
          </cell>
          <cell r="B606">
            <v>0</v>
          </cell>
          <cell r="C606">
            <v>0</v>
          </cell>
        </row>
        <row r="607">
          <cell r="A607" t="str">
            <v>Enter Description</v>
          </cell>
          <cell r="B607">
            <v>0</v>
          </cell>
          <cell r="C607">
            <v>0</v>
          </cell>
        </row>
        <row r="608">
          <cell r="A608" t="str">
            <v>Enter Description</v>
          </cell>
          <cell r="B608">
            <v>0</v>
          </cell>
          <cell r="C608">
            <v>0</v>
          </cell>
        </row>
        <row r="609">
          <cell r="A609" t="str">
            <v>Enter Description</v>
          </cell>
          <cell r="B609">
            <v>0</v>
          </cell>
          <cell r="C609">
            <v>0</v>
          </cell>
        </row>
        <row r="610">
          <cell r="A610" t="str">
            <v>Enter Description</v>
          </cell>
          <cell r="B610">
            <v>0</v>
          </cell>
          <cell r="C610">
            <v>0</v>
          </cell>
        </row>
        <row r="611">
          <cell r="A611" t="str">
            <v>Enter Description</v>
          </cell>
          <cell r="B611">
            <v>0</v>
          </cell>
          <cell r="C611">
            <v>0</v>
          </cell>
        </row>
        <row r="612">
          <cell r="A612" t="str">
            <v>Enter Description</v>
          </cell>
          <cell r="B612">
            <v>0</v>
          </cell>
          <cell r="C612">
            <v>0</v>
          </cell>
        </row>
        <row r="613">
          <cell r="A613" t="str">
            <v>Enter Description</v>
          </cell>
          <cell r="B613">
            <v>0</v>
          </cell>
          <cell r="C613">
            <v>0</v>
          </cell>
        </row>
        <row r="614">
          <cell r="A614" t="str">
            <v>Enter Description</v>
          </cell>
          <cell r="B614">
            <v>0</v>
          </cell>
          <cell r="C614">
            <v>0</v>
          </cell>
        </row>
        <row r="615">
          <cell r="A615" t="str">
            <v>Enter Description</v>
          </cell>
          <cell r="B615">
            <v>0</v>
          </cell>
          <cell r="C615">
            <v>0</v>
          </cell>
        </row>
        <row r="616">
          <cell r="A616" t="str">
            <v>Enter Description</v>
          </cell>
          <cell r="B616">
            <v>0</v>
          </cell>
          <cell r="C616">
            <v>0</v>
          </cell>
        </row>
        <row r="617">
          <cell r="A617" t="str">
            <v>Enter Description</v>
          </cell>
          <cell r="B617">
            <v>0</v>
          </cell>
          <cell r="C617">
            <v>0</v>
          </cell>
        </row>
        <row r="618">
          <cell r="A618" t="str">
            <v>Enter Description</v>
          </cell>
          <cell r="B618">
            <v>0</v>
          </cell>
          <cell r="C618">
            <v>0</v>
          </cell>
        </row>
        <row r="619">
          <cell r="A619" t="str">
            <v>Enter Description</v>
          </cell>
          <cell r="B619">
            <v>0</v>
          </cell>
          <cell r="C619">
            <v>0</v>
          </cell>
        </row>
        <row r="620">
          <cell r="A620" t="str">
            <v>Enter Description</v>
          </cell>
          <cell r="B620">
            <v>0</v>
          </cell>
          <cell r="C620">
            <v>0</v>
          </cell>
        </row>
        <row r="621">
          <cell r="A621" t="str">
            <v>Enter Description</v>
          </cell>
          <cell r="B621">
            <v>0</v>
          </cell>
          <cell r="C621">
            <v>0</v>
          </cell>
        </row>
        <row r="622">
          <cell r="A622" t="str">
            <v>Enter Description</v>
          </cell>
          <cell r="B622">
            <v>0</v>
          </cell>
          <cell r="C622">
            <v>0</v>
          </cell>
        </row>
        <row r="623">
          <cell r="A623" t="str">
            <v>Enter Description</v>
          </cell>
          <cell r="B623">
            <v>0</v>
          </cell>
          <cell r="C623">
            <v>0</v>
          </cell>
        </row>
        <row r="624">
          <cell r="A624" t="str">
            <v>Enter Description</v>
          </cell>
          <cell r="B624">
            <v>0</v>
          </cell>
          <cell r="C624">
            <v>0</v>
          </cell>
        </row>
        <row r="625">
          <cell r="A625" t="str">
            <v>Enter Description</v>
          </cell>
          <cell r="B625">
            <v>0</v>
          </cell>
          <cell r="C625">
            <v>0</v>
          </cell>
        </row>
        <row r="626">
          <cell r="A626" t="str">
            <v>Enter Description</v>
          </cell>
          <cell r="B626">
            <v>0</v>
          </cell>
          <cell r="C626">
            <v>0</v>
          </cell>
        </row>
        <row r="627">
          <cell r="A627" t="str">
            <v>Enter Description</v>
          </cell>
          <cell r="B627">
            <v>0</v>
          </cell>
          <cell r="C627">
            <v>0</v>
          </cell>
        </row>
        <row r="628">
          <cell r="A628" t="str">
            <v>Enter Description</v>
          </cell>
          <cell r="B628">
            <v>0</v>
          </cell>
          <cell r="C628">
            <v>0</v>
          </cell>
        </row>
        <row r="629">
          <cell r="A629" t="str">
            <v>Enter Description</v>
          </cell>
          <cell r="B629">
            <v>0</v>
          </cell>
          <cell r="C629">
            <v>0</v>
          </cell>
        </row>
        <row r="630">
          <cell r="A630" t="str">
            <v>Enter Description</v>
          </cell>
          <cell r="B630">
            <v>0</v>
          </cell>
          <cell r="C630">
            <v>0</v>
          </cell>
        </row>
        <row r="631">
          <cell r="A631" t="str">
            <v>Enter Description</v>
          </cell>
          <cell r="B631">
            <v>0</v>
          </cell>
          <cell r="C631">
            <v>0</v>
          </cell>
        </row>
        <row r="632">
          <cell r="A632" t="str">
            <v>Enter Description</v>
          </cell>
          <cell r="B632">
            <v>0</v>
          </cell>
          <cell r="C632">
            <v>0</v>
          </cell>
        </row>
        <row r="633">
          <cell r="A633" t="str">
            <v>Enter Description</v>
          </cell>
          <cell r="B633">
            <v>0</v>
          </cell>
          <cell r="C633">
            <v>0</v>
          </cell>
        </row>
        <row r="634">
          <cell r="A634" t="str">
            <v>Enter Description</v>
          </cell>
          <cell r="B634">
            <v>0</v>
          </cell>
          <cell r="C634">
            <v>0</v>
          </cell>
        </row>
        <row r="635">
          <cell r="A635" t="str">
            <v>Enter Description</v>
          </cell>
          <cell r="B635">
            <v>0</v>
          </cell>
          <cell r="C635">
            <v>0</v>
          </cell>
        </row>
        <row r="636">
          <cell r="A636" t="str">
            <v>Enter Description</v>
          </cell>
          <cell r="B636">
            <v>0</v>
          </cell>
          <cell r="C636">
            <v>0</v>
          </cell>
        </row>
        <row r="637">
          <cell r="A637" t="str">
            <v>Enter Description</v>
          </cell>
          <cell r="B637">
            <v>0</v>
          </cell>
          <cell r="C637">
            <v>0</v>
          </cell>
        </row>
        <row r="638">
          <cell r="A638" t="str">
            <v>Enter Description</v>
          </cell>
          <cell r="B638">
            <v>0</v>
          </cell>
          <cell r="C638">
            <v>0</v>
          </cell>
        </row>
        <row r="639">
          <cell r="A639" t="str">
            <v>Enter Description</v>
          </cell>
          <cell r="B639">
            <v>0</v>
          </cell>
          <cell r="C639">
            <v>0</v>
          </cell>
        </row>
        <row r="640">
          <cell r="A640" t="str">
            <v>Enter Description</v>
          </cell>
          <cell r="B640">
            <v>0</v>
          </cell>
          <cell r="C640">
            <v>0</v>
          </cell>
        </row>
        <row r="641">
          <cell r="A641" t="str">
            <v>Enter Description</v>
          </cell>
          <cell r="B641">
            <v>0</v>
          </cell>
          <cell r="C641">
            <v>0</v>
          </cell>
        </row>
        <row r="642">
          <cell r="A642" t="str">
            <v>Enter Description</v>
          </cell>
          <cell r="B642">
            <v>0</v>
          </cell>
          <cell r="C642">
            <v>0</v>
          </cell>
        </row>
        <row r="643">
          <cell r="A643" t="str">
            <v>Enter Description</v>
          </cell>
          <cell r="B643">
            <v>0</v>
          </cell>
          <cell r="C643">
            <v>0</v>
          </cell>
        </row>
        <row r="644">
          <cell r="A644" t="str">
            <v>Enter Description</v>
          </cell>
          <cell r="B644">
            <v>0</v>
          </cell>
          <cell r="C644">
            <v>0</v>
          </cell>
        </row>
        <row r="645">
          <cell r="A645" t="str">
            <v>Enter Description</v>
          </cell>
          <cell r="B645">
            <v>0</v>
          </cell>
          <cell r="C645">
            <v>0</v>
          </cell>
        </row>
        <row r="646">
          <cell r="A646" t="str">
            <v>Enter Description</v>
          </cell>
          <cell r="B646">
            <v>0</v>
          </cell>
          <cell r="C646">
            <v>0</v>
          </cell>
        </row>
        <row r="647">
          <cell r="A647" t="str">
            <v>Enter Description</v>
          </cell>
          <cell r="B647">
            <v>0</v>
          </cell>
          <cell r="C647">
            <v>0</v>
          </cell>
        </row>
        <row r="648">
          <cell r="A648" t="str">
            <v>Enter Description</v>
          </cell>
          <cell r="B648">
            <v>0</v>
          </cell>
          <cell r="C648">
            <v>0</v>
          </cell>
        </row>
        <row r="649">
          <cell r="A649" t="str">
            <v>Enter Description</v>
          </cell>
          <cell r="B649">
            <v>0</v>
          </cell>
          <cell r="C649">
            <v>0</v>
          </cell>
        </row>
        <row r="650">
          <cell r="A650" t="str">
            <v>Enter Description</v>
          </cell>
          <cell r="B650">
            <v>0</v>
          </cell>
          <cell r="C650">
            <v>0</v>
          </cell>
        </row>
        <row r="651">
          <cell r="A651" t="str">
            <v>Enter Description</v>
          </cell>
          <cell r="B651">
            <v>0</v>
          </cell>
          <cell r="C651">
            <v>0</v>
          </cell>
        </row>
        <row r="652">
          <cell r="A652" t="str">
            <v>Enter Description</v>
          </cell>
          <cell r="B652">
            <v>0</v>
          </cell>
          <cell r="C652">
            <v>0</v>
          </cell>
        </row>
        <row r="653">
          <cell r="A653" t="str">
            <v>Enter Description</v>
          </cell>
          <cell r="B653">
            <v>0</v>
          </cell>
          <cell r="C653">
            <v>0</v>
          </cell>
        </row>
        <row r="654">
          <cell r="A654" t="str">
            <v>Enter Description</v>
          </cell>
          <cell r="B654">
            <v>0</v>
          </cell>
          <cell r="C654">
            <v>0</v>
          </cell>
        </row>
        <row r="655">
          <cell r="A655" t="str">
            <v>Enter Description</v>
          </cell>
          <cell r="B655">
            <v>0</v>
          </cell>
          <cell r="C655">
            <v>0</v>
          </cell>
        </row>
        <row r="656">
          <cell r="A656" t="str">
            <v>Enter Description</v>
          </cell>
          <cell r="B656">
            <v>0</v>
          </cell>
          <cell r="C656">
            <v>0</v>
          </cell>
        </row>
        <row r="657">
          <cell r="A657" t="str">
            <v>Enter Description</v>
          </cell>
          <cell r="B657">
            <v>0</v>
          </cell>
          <cell r="C657">
            <v>0</v>
          </cell>
        </row>
        <row r="658">
          <cell r="A658" t="str">
            <v>Enter Description</v>
          </cell>
          <cell r="B658">
            <v>0</v>
          </cell>
          <cell r="C658">
            <v>0</v>
          </cell>
        </row>
        <row r="659">
          <cell r="A659" t="str">
            <v>Enter Description</v>
          </cell>
          <cell r="B659">
            <v>0</v>
          </cell>
          <cell r="C659">
            <v>0</v>
          </cell>
        </row>
        <row r="660">
          <cell r="A660" t="str">
            <v>Enter Description</v>
          </cell>
          <cell r="B660">
            <v>0</v>
          </cell>
          <cell r="C660">
            <v>0</v>
          </cell>
        </row>
        <row r="661">
          <cell r="A661" t="str">
            <v>Enter Description</v>
          </cell>
          <cell r="B661">
            <v>0</v>
          </cell>
          <cell r="C661">
            <v>0</v>
          </cell>
        </row>
        <row r="662">
          <cell r="A662" t="str">
            <v>Enter Description</v>
          </cell>
          <cell r="B662">
            <v>0</v>
          </cell>
          <cell r="C662">
            <v>0</v>
          </cell>
        </row>
        <row r="663">
          <cell r="A663" t="str">
            <v>Enter Description</v>
          </cell>
          <cell r="B663">
            <v>0</v>
          </cell>
          <cell r="C663">
            <v>0</v>
          </cell>
        </row>
        <row r="664">
          <cell r="A664" t="str">
            <v>Enter Description</v>
          </cell>
          <cell r="B664">
            <v>0</v>
          </cell>
          <cell r="C664">
            <v>0</v>
          </cell>
        </row>
        <row r="665">
          <cell r="A665" t="str">
            <v>Enter Description</v>
          </cell>
          <cell r="B665">
            <v>0</v>
          </cell>
          <cell r="C665">
            <v>0</v>
          </cell>
        </row>
        <row r="666">
          <cell r="A666" t="str">
            <v>Enter Description</v>
          </cell>
          <cell r="B666">
            <v>0</v>
          </cell>
          <cell r="C666">
            <v>0</v>
          </cell>
        </row>
        <row r="667">
          <cell r="A667" t="str">
            <v>Enter Description</v>
          </cell>
          <cell r="B667">
            <v>0</v>
          </cell>
          <cell r="C667">
            <v>0</v>
          </cell>
        </row>
        <row r="668">
          <cell r="A668" t="str">
            <v>Enter Description</v>
          </cell>
          <cell r="B668">
            <v>0</v>
          </cell>
          <cell r="C668">
            <v>0</v>
          </cell>
        </row>
        <row r="669">
          <cell r="A669" t="str">
            <v>Enter Description</v>
          </cell>
          <cell r="B669">
            <v>0</v>
          </cell>
          <cell r="C669">
            <v>0</v>
          </cell>
        </row>
        <row r="670">
          <cell r="A670" t="str">
            <v>Enter Description</v>
          </cell>
          <cell r="B670">
            <v>0</v>
          </cell>
          <cell r="C670">
            <v>0</v>
          </cell>
        </row>
        <row r="671">
          <cell r="A671" t="str">
            <v>Enter Description</v>
          </cell>
          <cell r="B671">
            <v>0</v>
          </cell>
          <cell r="C671">
            <v>0</v>
          </cell>
        </row>
        <row r="672">
          <cell r="A672" t="str">
            <v>Enter Description</v>
          </cell>
          <cell r="B672">
            <v>0</v>
          </cell>
          <cell r="C672">
            <v>0</v>
          </cell>
        </row>
        <row r="673">
          <cell r="A673" t="str">
            <v>Enter Description</v>
          </cell>
          <cell r="B673">
            <v>0</v>
          </cell>
          <cell r="C673">
            <v>0</v>
          </cell>
        </row>
        <row r="674">
          <cell r="A674" t="str">
            <v>Enter Description</v>
          </cell>
          <cell r="B674">
            <v>0</v>
          </cell>
          <cell r="C674">
            <v>0</v>
          </cell>
        </row>
        <row r="675">
          <cell r="A675" t="str">
            <v>Enter Description</v>
          </cell>
          <cell r="B675">
            <v>0</v>
          </cell>
          <cell r="C675">
            <v>0</v>
          </cell>
        </row>
        <row r="676">
          <cell r="A676" t="str">
            <v>Enter Description</v>
          </cell>
          <cell r="B676">
            <v>0</v>
          </cell>
          <cell r="C676">
            <v>0</v>
          </cell>
        </row>
        <row r="677">
          <cell r="A677" t="str">
            <v>Enter Description</v>
          </cell>
          <cell r="B677">
            <v>0</v>
          </cell>
          <cell r="C677">
            <v>0</v>
          </cell>
        </row>
        <row r="678">
          <cell r="A678" t="str">
            <v>Enter Description</v>
          </cell>
          <cell r="B678">
            <v>0</v>
          </cell>
          <cell r="C678">
            <v>0</v>
          </cell>
        </row>
        <row r="679">
          <cell r="A679" t="str">
            <v>Enter Description</v>
          </cell>
          <cell r="B679">
            <v>0</v>
          </cell>
          <cell r="C679">
            <v>0</v>
          </cell>
        </row>
        <row r="680">
          <cell r="A680" t="str">
            <v>Enter Description</v>
          </cell>
          <cell r="B680">
            <v>0</v>
          </cell>
          <cell r="C680">
            <v>0</v>
          </cell>
        </row>
        <row r="681">
          <cell r="A681" t="str">
            <v>Enter Description</v>
          </cell>
          <cell r="B681">
            <v>0</v>
          </cell>
          <cell r="C681">
            <v>0</v>
          </cell>
        </row>
        <row r="682">
          <cell r="A682" t="str">
            <v>Enter Description</v>
          </cell>
          <cell r="B682">
            <v>0</v>
          </cell>
          <cell r="C682">
            <v>0</v>
          </cell>
        </row>
        <row r="683">
          <cell r="A683" t="str">
            <v>Enter Description</v>
          </cell>
          <cell r="B683">
            <v>0</v>
          </cell>
          <cell r="C683">
            <v>0</v>
          </cell>
        </row>
        <row r="684">
          <cell r="A684" t="str">
            <v>Enter Description</v>
          </cell>
          <cell r="B684">
            <v>0</v>
          </cell>
          <cell r="C684">
            <v>0</v>
          </cell>
        </row>
        <row r="685">
          <cell r="A685" t="str">
            <v>Enter Description</v>
          </cell>
          <cell r="B685">
            <v>0</v>
          </cell>
          <cell r="C685">
            <v>0</v>
          </cell>
        </row>
        <row r="686">
          <cell r="A686" t="str">
            <v>Enter Description</v>
          </cell>
          <cell r="B686">
            <v>0</v>
          </cell>
          <cell r="C686">
            <v>0</v>
          </cell>
        </row>
        <row r="687">
          <cell r="A687" t="str">
            <v>Enter Description</v>
          </cell>
          <cell r="B687">
            <v>0</v>
          </cell>
          <cell r="C687">
            <v>0</v>
          </cell>
        </row>
        <row r="688">
          <cell r="A688" t="str">
            <v>Enter Description</v>
          </cell>
          <cell r="B688">
            <v>0</v>
          </cell>
          <cell r="C688">
            <v>0</v>
          </cell>
        </row>
        <row r="689">
          <cell r="A689" t="str">
            <v>Enter Description</v>
          </cell>
          <cell r="B689">
            <v>0</v>
          </cell>
          <cell r="C689">
            <v>0</v>
          </cell>
        </row>
        <row r="690">
          <cell r="A690" t="str">
            <v>Enter Description</v>
          </cell>
          <cell r="B690">
            <v>0</v>
          </cell>
          <cell r="C690">
            <v>0</v>
          </cell>
        </row>
        <row r="691">
          <cell r="A691" t="str">
            <v>Enter Description</v>
          </cell>
          <cell r="B691">
            <v>0</v>
          </cell>
          <cell r="C691">
            <v>0</v>
          </cell>
        </row>
        <row r="692">
          <cell r="A692" t="str">
            <v>Enter Description</v>
          </cell>
          <cell r="B692">
            <v>0</v>
          </cell>
          <cell r="C692">
            <v>0</v>
          </cell>
        </row>
        <row r="693">
          <cell r="A693" t="str">
            <v>Enter Description</v>
          </cell>
          <cell r="B693">
            <v>0</v>
          </cell>
          <cell r="C693">
            <v>0</v>
          </cell>
        </row>
        <row r="694">
          <cell r="A694" t="str">
            <v>Enter Description</v>
          </cell>
          <cell r="B694">
            <v>0</v>
          </cell>
          <cell r="C694">
            <v>0</v>
          </cell>
        </row>
        <row r="695">
          <cell r="A695" t="str">
            <v>Enter Description</v>
          </cell>
          <cell r="B695">
            <v>0</v>
          </cell>
          <cell r="C695">
            <v>0</v>
          </cell>
        </row>
        <row r="696">
          <cell r="A696" t="str">
            <v>Enter Description</v>
          </cell>
          <cell r="B696">
            <v>0</v>
          </cell>
          <cell r="C696">
            <v>0</v>
          </cell>
        </row>
        <row r="697">
          <cell r="A697" t="str">
            <v>Enter Description</v>
          </cell>
          <cell r="B697">
            <v>0</v>
          </cell>
          <cell r="C697">
            <v>0</v>
          </cell>
        </row>
        <row r="698">
          <cell r="A698" t="str">
            <v>Enter Description</v>
          </cell>
          <cell r="B698">
            <v>0</v>
          </cell>
          <cell r="C698">
            <v>0</v>
          </cell>
        </row>
        <row r="699">
          <cell r="A699" t="str">
            <v>Enter Description</v>
          </cell>
          <cell r="B699">
            <v>0</v>
          </cell>
          <cell r="C699">
            <v>0</v>
          </cell>
        </row>
        <row r="700">
          <cell r="A700" t="str">
            <v>Enter Description</v>
          </cell>
          <cell r="B700">
            <v>0</v>
          </cell>
          <cell r="C700">
            <v>0</v>
          </cell>
        </row>
        <row r="701">
          <cell r="A701" t="str">
            <v>Enter Description</v>
          </cell>
          <cell r="B701">
            <v>0</v>
          </cell>
          <cell r="C701">
            <v>0</v>
          </cell>
        </row>
        <row r="702">
          <cell r="A702" t="str">
            <v>Enter Description</v>
          </cell>
          <cell r="B702">
            <v>0</v>
          </cell>
          <cell r="C702">
            <v>0</v>
          </cell>
        </row>
        <row r="703">
          <cell r="A703" t="str">
            <v>Enter Description</v>
          </cell>
          <cell r="B703">
            <v>0</v>
          </cell>
          <cell r="C703">
            <v>0</v>
          </cell>
        </row>
        <row r="704">
          <cell r="A704" t="str">
            <v>Enter Description</v>
          </cell>
          <cell r="B704">
            <v>0</v>
          </cell>
          <cell r="C704">
            <v>0</v>
          </cell>
        </row>
        <row r="705">
          <cell r="A705" t="str">
            <v>Enter Description</v>
          </cell>
          <cell r="B705">
            <v>0</v>
          </cell>
          <cell r="C705">
            <v>0</v>
          </cell>
        </row>
        <row r="706">
          <cell r="A706" t="str">
            <v>Enter Description</v>
          </cell>
          <cell r="B706">
            <v>0</v>
          </cell>
          <cell r="C706">
            <v>0</v>
          </cell>
        </row>
        <row r="707">
          <cell r="A707" t="str">
            <v>Enter Description</v>
          </cell>
          <cell r="B707">
            <v>0</v>
          </cell>
          <cell r="C707">
            <v>0</v>
          </cell>
        </row>
        <row r="708">
          <cell r="A708" t="str">
            <v>Enter Description</v>
          </cell>
          <cell r="B708">
            <v>0</v>
          </cell>
          <cell r="C708">
            <v>0</v>
          </cell>
        </row>
        <row r="709">
          <cell r="A709" t="str">
            <v>Enter Description</v>
          </cell>
          <cell r="B709">
            <v>0</v>
          </cell>
          <cell r="C709">
            <v>0</v>
          </cell>
        </row>
        <row r="710">
          <cell r="A710" t="str">
            <v>Enter Description</v>
          </cell>
          <cell r="B710">
            <v>0</v>
          </cell>
          <cell r="C710">
            <v>0</v>
          </cell>
        </row>
        <row r="711">
          <cell r="A711" t="str">
            <v>Enter Description</v>
          </cell>
          <cell r="B711">
            <v>0</v>
          </cell>
          <cell r="C711">
            <v>0</v>
          </cell>
        </row>
        <row r="712">
          <cell r="A712" t="str">
            <v>Enter Description</v>
          </cell>
          <cell r="B712">
            <v>0</v>
          </cell>
          <cell r="C712">
            <v>0</v>
          </cell>
        </row>
        <row r="713">
          <cell r="A713" t="str">
            <v>Enter Description</v>
          </cell>
          <cell r="B713">
            <v>0</v>
          </cell>
          <cell r="C713">
            <v>0</v>
          </cell>
        </row>
        <row r="714">
          <cell r="A714" t="str">
            <v>Enter Description</v>
          </cell>
          <cell r="B714">
            <v>0</v>
          </cell>
          <cell r="C714">
            <v>0</v>
          </cell>
        </row>
        <row r="715">
          <cell r="A715" t="str">
            <v>Enter Description</v>
          </cell>
          <cell r="B715">
            <v>0</v>
          </cell>
          <cell r="C715">
            <v>0</v>
          </cell>
        </row>
        <row r="716">
          <cell r="A716" t="str">
            <v>Enter Description</v>
          </cell>
          <cell r="B716">
            <v>0</v>
          </cell>
          <cell r="C716">
            <v>0</v>
          </cell>
        </row>
        <row r="717">
          <cell r="A717" t="str">
            <v>Enter Description</v>
          </cell>
          <cell r="B717">
            <v>0</v>
          </cell>
          <cell r="C717">
            <v>0</v>
          </cell>
        </row>
        <row r="718">
          <cell r="A718" t="str">
            <v>Enter Description</v>
          </cell>
          <cell r="B718">
            <v>0</v>
          </cell>
          <cell r="C718">
            <v>0</v>
          </cell>
        </row>
        <row r="719">
          <cell r="A719" t="str">
            <v>Enter Description</v>
          </cell>
          <cell r="B719">
            <v>0</v>
          </cell>
          <cell r="C719">
            <v>0</v>
          </cell>
        </row>
        <row r="720">
          <cell r="A720" t="str">
            <v>Enter Description</v>
          </cell>
          <cell r="B720">
            <v>0</v>
          </cell>
          <cell r="C720">
            <v>0</v>
          </cell>
        </row>
        <row r="721">
          <cell r="A721" t="str">
            <v>Enter Description</v>
          </cell>
          <cell r="B721">
            <v>0</v>
          </cell>
          <cell r="C721">
            <v>0</v>
          </cell>
        </row>
        <row r="722">
          <cell r="A722" t="str">
            <v>Enter Description</v>
          </cell>
          <cell r="B722">
            <v>0</v>
          </cell>
          <cell r="C722">
            <v>0</v>
          </cell>
        </row>
        <row r="723">
          <cell r="A723" t="str">
            <v>Enter Description</v>
          </cell>
          <cell r="B723">
            <v>0</v>
          </cell>
          <cell r="C723">
            <v>0</v>
          </cell>
        </row>
        <row r="724">
          <cell r="A724" t="str">
            <v>Enter Description</v>
          </cell>
          <cell r="B724">
            <v>0</v>
          </cell>
          <cell r="C724">
            <v>0</v>
          </cell>
        </row>
        <row r="725">
          <cell r="A725" t="str">
            <v>Enter Description</v>
          </cell>
          <cell r="B725">
            <v>0</v>
          </cell>
          <cell r="C725">
            <v>0</v>
          </cell>
        </row>
        <row r="726">
          <cell r="A726" t="str">
            <v>Enter Description</v>
          </cell>
          <cell r="B726">
            <v>0</v>
          </cell>
          <cell r="C726">
            <v>0</v>
          </cell>
        </row>
        <row r="727">
          <cell r="A727" t="str">
            <v>Enter Description</v>
          </cell>
          <cell r="B727">
            <v>0</v>
          </cell>
          <cell r="C727">
            <v>0</v>
          </cell>
        </row>
        <row r="728">
          <cell r="A728" t="str">
            <v>Enter Description</v>
          </cell>
          <cell r="B728">
            <v>0</v>
          </cell>
          <cell r="C728">
            <v>0</v>
          </cell>
        </row>
        <row r="729">
          <cell r="A729" t="str">
            <v>Enter Description</v>
          </cell>
          <cell r="B729">
            <v>0</v>
          </cell>
          <cell r="C729">
            <v>0</v>
          </cell>
        </row>
        <row r="730">
          <cell r="A730" t="str">
            <v>Enter Description</v>
          </cell>
          <cell r="B730">
            <v>0</v>
          </cell>
          <cell r="C730">
            <v>0</v>
          </cell>
        </row>
        <row r="731">
          <cell r="A731" t="str">
            <v>Enter Description</v>
          </cell>
          <cell r="B731">
            <v>0</v>
          </cell>
          <cell r="C731">
            <v>0</v>
          </cell>
        </row>
        <row r="732">
          <cell r="A732" t="str">
            <v>Enter Description</v>
          </cell>
          <cell r="B732">
            <v>0</v>
          </cell>
          <cell r="C732">
            <v>0</v>
          </cell>
        </row>
        <row r="733">
          <cell r="A733" t="str">
            <v>Enter Description</v>
          </cell>
          <cell r="B733">
            <v>0</v>
          </cell>
          <cell r="C733">
            <v>0</v>
          </cell>
        </row>
        <row r="734">
          <cell r="A734" t="str">
            <v>Enter Description</v>
          </cell>
          <cell r="B734">
            <v>0</v>
          </cell>
          <cell r="C734">
            <v>0</v>
          </cell>
        </row>
        <row r="735">
          <cell r="A735" t="str">
            <v>Enter Description</v>
          </cell>
          <cell r="B735">
            <v>0</v>
          </cell>
          <cell r="C735">
            <v>0</v>
          </cell>
        </row>
        <row r="736">
          <cell r="A736" t="str">
            <v>Enter Description</v>
          </cell>
          <cell r="B736">
            <v>0</v>
          </cell>
          <cell r="C736">
            <v>0</v>
          </cell>
        </row>
        <row r="737">
          <cell r="A737" t="str">
            <v>Enter Description</v>
          </cell>
          <cell r="B737">
            <v>0</v>
          </cell>
          <cell r="C737">
            <v>0</v>
          </cell>
        </row>
        <row r="738">
          <cell r="A738" t="str">
            <v>Enter Description</v>
          </cell>
          <cell r="B738">
            <v>0</v>
          </cell>
          <cell r="C738">
            <v>0</v>
          </cell>
        </row>
        <row r="739">
          <cell r="A739" t="str">
            <v>Enter Description</v>
          </cell>
          <cell r="B739">
            <v>0</v>
          </cell>
          <cell r="C739">
            <v>0</v>
          </cell>
        </row>
        <row r="740">
          <cell r="A740" t="str">
            <v>Enter Description</v>
          </cell>
          <cell r="B740">
            <v>0</v>
          </cell>
          <cell r="C740">
            <v>0</v>
          </cell>
        </row>
        <row r="741">
          <cell r="A741" t="str">
            <v>Enter Description</v>
          </cell>
          <cell r="B741">
            <v>0</v>
          </cell>
          <cell r="C741">
            <v>0</v>
          </cell>
        </row>
        <row r="742">
          <cell r="A742" t="str">
            <v>Enter Description</v>
          </cell>
          <cell r="B742">
            <v>0</v>
          </cell>
          <cell r="C742">
            <v>0</v>
          </cell>
        </row>
        <row r="743">
          <cell r="A743" t="str">
            <v>Enter Description</v>
          </cell>
          <cell r="B743">
            <v>0</v>
          </cell>
          <cell r="C743">
            <v>0</v>
          </cell>
        </row>
        <row r="744">
          <cell r="A744" t="str">
            <v>Enter Description</v>
          </cell>
          <cell r="B744">
            <v>0</v>
          </cell>
          <cell r="C744">
            <v>0</v>
          </cell>
        </row>
        <row r="745">
          <cell r="A745" t="str">
            <v>Enter Description</v>
          </cell>
          <cell r="B745">
            <v>0</v>
          </cell>
          <cell r="C745">
            <v>0</v>
          </cell>
        </row>
        <row r="746">
          <cell r="A746" t="str">
            <v>Enter Description</v>
          </cell>
          <cell r="B746">
            <v>0</v>
          </cell>
          <cell r="C746">
            <v>0</v>
          </cell>
        </row>
        <row r="747">
          <cell r="A747" t="str">
            <v>Enter Description</v>
          </cell>
          <cell r="B747">
            <v>0</v>
          </cell>
          <cell r="C747">
            <v>0</v>
          </cell>
        </row>
        <row r="748">
          <cell r="A748" t="str">
            <v>Enter Description</v>
          </cell>
          <cell r="B748">
            <v>0</v>
          </cell>
          <cell r="C748">
            <v>0</v>
          </cell>
        </row>
        <row r="749">
          <cell r="A749" t="str">
            <v>Enter Description</v>
          </cell>
          <cell r="B749">
            <v>0</v>
          </cell>
          <cell r="C749">
            <v>0</v>
          </cell>
        </row>
        <row r="750">
          <cell r="A750" t="str">
            <v>Enter Description</v>
          </cell>
          <cell r="B750">
            <v>0</v>
          </cell>
          <cell r="C750">
            <v>0</v>
          </cell>
        </row>
        <row r="751">
          <cell r="A751" t="str">
            <v>Enter Description</v>
          </cell>
          <cell r="B751">
            <v>0</v>
          </cell>
          <cell r="C751">
            <v>0</v>
          </cell>
        </row>
        <row r="752">
          <cell r="A752" t="str">
            <v>Enter Description</v>
          </cell>
          <cell r="B752">
            <v>0</v>
          </cell>
          <cell r="C752">
            <v>0</v>
          </cell>
        </row>
        <row r="753">
          <cell r="A753" t="str">
            <v>Enter Description</v>
          </cell>
          <cell r="B753">
            <v>0</v>
          </cell>
          <cell r="C753">
            <v>0</v>
          </cell>
        </row>
        <row r="754">
          <cell r="A754" t="str">
            <v>Enter Description</v>
          </cell>
          <cell r="B754">
            <v>0</v>
          </cell>
          <cell r="C754">
            <v>0</v>
          </cell>
        </row>
        <row r="755">
          <cell r="A755" t="str">
            <v>Enter Description</v>
          </cell>
          <cell r="B755">
            <v>0</v>
          </cell>
          <cell r="C755">
            <v>0</v>
          </cell>
        </row>
        <row r="756">
          <cell r="A756" t="str">
            <v>Enter Description</v>
          </cell>
          <cell r="B756">
            <v>0</v>
          </cell>
          <cell r="C756">
            <v>0</v>
          </cell>
        </row>
        <row r="757">
          <cell r="A757" t="str">
            <v>Enter Description</v>
          </cell>
          <cell r="B757">
            <v>0</v>
          </cell>
          <cell r="C757">
            <v>0</v>
          </cell>
        </row>
        <row r="758">
          <cell r="A758" t="str">
            <v>Enter Description</v>
          </cell>
          <cell r="B758">
            <v>0</v>
          </cell>
          <cell r="C758">
            <v>0</v>
          </cell>
        </row>
        <row r="759">
          <cell r="A759" t="str">
            <v>Enter Description</v>
          </cell>
          <cell r="B759">
            <v>0</v>
          </cell>
          <cell r="C759">
            <v>0</v>
          </cell>
        </row>
        <row r="760">
          <cell r="A760" t="str">
            <v>Enter Description</v>
          </cell>
          <cell r="B760">
            <v>0</v>
          </cell>
          <cell r="C760">
            <v>0</v>
          </cell>
        </row>
        <row r="761">
          <cell r="A761" t="str">
            <v>Enter Description</v>
          </cell>
          <cell r="B761">
            <v>0</v>
          </cell>
          <cell r="C761">
            <v>0</v>
          </cell>
        </row>
        <row r="762">
          <cell r="A762" t="str">
            <v>Enter Description</v>
          </cell>
          <cell r="B762">
            <v>0</v>
          </cell>
          <cell r="C762">
            <v>0</v>
          </cell>
        </row>
        <row r="763">
          <cell r="A763" t="str">
            <v>Enter Description</v>
          </cell>
          <cell r="B763">
            <v>0</v>
          </cell>
          <cell r="C763">
            <v>0</v>
          </cell>
        </row>
        <row r="764">
          <cell r="A764" t="str">
            <v>Enter Description</v>
          </cell>
          <cell r="B764">
            <v>0</v>
          </cell>
          <cell r="C764">
            <v>0</v>
          </cell>
        </row>
        <row r="765">
          <cell r="A765" t="str">
            <v>Enter Description</v>
          </cell>
          <cell r="B765">
            <v>0</v>
          </cell>
          <cell r="C765">
            <v>0</v>
          </cell>
        </row>
        <row r="766">
          <cell r="A766" t="str">
            <v>Enter Description</v>
          </cell>
          <cell r="B766">
            <v>0</v>
          </cell>
          <cell r="C766">
            <v>0</v>
          </cell>
        </row>
        <row r="767">
          <cell r="A767" t="str">
            <v>Enter Description</v>
          </cell>
          <cell r="B767">
            <v>0</v>
          </cell>
          <cell r="C767">
            <v>0</v>
          </cell>
        </row>
        <row r="768">
          <cell r="A768" t="str">
            <v>Enter Description</v>
          </cell>
          <cell r="B768">
            <v>0</v>
          </cell>
          <cell r="C768">
            <v>0</v>
          </cell>
        </row>
        <row r="769">
          <cell r="A769" t="str">
            <v>Enter Description</v>
          </cell>
          <cell r="B769">
            <v>0</v>
          </cell>
          <cell r="C769">
            <v>0</v>
          </cell>
        </row>
        <row r="770">
          <cell r="A770" t="str">
            <v>Enter Description</v>
          </cell>
          <cell r="B770">
            <v>0</v>
          </cell>
          <cell r="C770">
            <v>0</v>
          </cell>
        </row>
        <row r="771">
          <cell r="A771" t="str">
            <v>Enter Description</v>
          </cell>
          <cell r="B771">
            <v>0</v>
          </cell>
          <cell r="C771">
            <v>0</v>
          </cell>
        </row>
        <row r="772">
          <cell r="A772" t="str">
            <v>Enter Description</v>
          </cell>
          <cell r="B772">
            <v>0</v>
          </cell>
          <cell r="C772">
            <v>0</v>
          </cell>
        </row>
        <row r="773">
          <cell r="A773" t="str">
            <v>Enter Description</v>
          </cell>
          <cell r="B773">
            <v>0</v>
          </cell>
          <cell r="C773">
            <v>0</v>
          </cell>
        </row>
        <row r="774">
          <cell r="A774" t="str">
            <v>Enter Description</v>
          </cell>
          <cell r="B774">
            <v>0</v>
          </cell>
          <cell r="C774">
            <v>0</v>
          </cell>
        </row>
        <row r="775">
          <cell r="A775" t="str">
            <v>Enter Description</v>
          </cell>
          <cell r="B775">
            <v>0</v>
          </cell>
          <cell r="C775">
            <v>0</v>
          </cell>
        </row>
        <row r="776">
          <cell r="A776" t="str">
            <v>Enter Description</v>
          </cell>
          <cell r="B776">
            <v>0</v>
          </cell>
          <cell r="C776">
            <v>0</v>
          </cell>
        </row>
        <row r="777">
          <cell r="A777" t="str">
            <v>Enter Description</v>
          </cell>
          <cell r="B777">
            <v>0</v>
          </cell>
          <cell r="C777">
            <v>0</v>
          </cell>
        </row>
        <row r="778">
          <cell r="A778" t="str">
            <v>Enter Description</v>
          </cell>
          <cell r="B778">
            <v>0</v>
          </cell>
          <cell r="C778">
            <v>0</v>
          </cell>
        </row>
        <row r="779">
          <cell r="A779" t="str">
            <v>Enter Description</v>
          </cell>
          <cell r="B779">
            <v>0</v>
          </cell>
          <cell r="C779">
            <v>0</v>
          </cell>
        </row>
        <row r="780">
          <cell r="A780" t="str">
            <v>Enter Description</v>
          </cell>
          <cell r="B780">
            <v>0</v>
          </cell>
          <cell r="C780">
            <v>0</v>
          </cell>
        </row>
        <row r="781">
          <cell r="A781" t="str">
            <v>Enter Description</v>
          </cell>
          <cell r="B781">
            <v>0</v>
          </cell>
          <cell r="C781">
            <v>0</v>
          </cell>
        </row>
        <row r="782">
          <cell r="A782" t="str">
            <v>Enter Description</v>
          </cell>
          <cell r="B782">
            <v>0</v>
          </cell>
          <cell r="C782">
            <v>0</v>
          </cell>
        </row>
        <row r="783">
          <cell r="A783" t="str">
            <v>Enter Description</v>
          </cell>
          <cell r="B783">
            <v>0</v>
          </cell>
          <cell r="C783">
            <v>0</v>
          </cell>
        </row>
        <row r="784">
          <cell r="A784" t="str">
            <v>Enter Description</v>
          </cell>
          <cell r="B784">
            <v>0</v>
          </cell>
          <cell r="C784">
            <v>0</v>
          </cell>
        </row>
        <row r="785">
          <cell r="A785" t="str">
            <v>Enter Description</v>
          </cell>
          <cell r="B785">
            <v>0</v>
          </cell>
          <cell r="C785">
            <v>0</v>
          </cell>
        </row>
        <row r="786">
          <cell r="A786" t="str">
            <v>Enter Description</v>
          </cell>
          <cell r="B786">
            <v>0</v>
          </cell>
          <cell r="C786">
            <v>0</v>
          </cell>
        </row>
        <row r="787">
          <cell r="A787" t="str">
            <v>Enter Description</v>
          </cell>
          <cell r="B787">
            <v>0</v>
          </cell>
          <cell r="C787">
            <v>0</v>
          </cell>
        </row>
        <row r="788">
          <cell r="A788" t="str">
            <v>Enter Description</v>
          </cell>
          <cell r="B788">
            <v>0</v>
          </cell>
          <cell r="C788">
            <v>0</v>
          </cell>
        </row>
        <row r="789">
          <cell r="A789" t="str">
            <v>Enter Description</v>
          </cell>
          <cell r="B789">
            <v>0</v>
          </cell>
          <cell r="C789">
            <v>0</v>
          </cell>
        </row>
        <row r="790">
          <cell r="A790" t="str">
            <v>Enter Description</v>
          </cell>
          <cell r="B790">
            <v>0</v>
          </cell>
          <cell r="C790">
            <v>0</v>
          </cell>
        </row>
        <row r="791">
          <cell r="A791" t="str">
            <v>Enter Description</v>
          </cell>
          <cell r="B791">
            <v>0</v>
          </cell>
          <cell r="C791">
            <v>0</v>
          </cell>
        </row>
        <row r="792">
          <cell r="A792" t="str">
            <v>Enter Description</v>
          </cell>
          <cell r="B792">
            <v>0</v>
          </cell>
          <cell r="C792">
            <v>0</v>
          </cell>
        </row>
        <row r="793">
          <cell r="A793" t="str">
            <v>Enter Description</v>
          </cell>
          <cell r="B793">
            <v>0</v>
          </cell>
          <cell r="C793">
            <v>0</v>
          </cell>
        </row>
        <row r="794">
          <cell r="A794" t="str">
            <v>Enter Description</v>
          </cell>
          <cell r="B794">
            <v>0</v>
          </cell>
          <cell r="C794">
            <v>0</v>
          </cell>
        </row>
        <row r="795">
          <cell r="A795" t="str">
            <v>Enter Description</v>
          </cell>
          <cell r="B795">
            <v>0</v>
          </cell>
          <cell r="C795">
            <v>0</v>
          </cell>
        </row>
        <row r="796">
          <cell r="A796" t="str">
            <v>Enter Description</v>
          </cell>
          <cell r="B796">
            <v>0</v>
          </cell>
          <cell r="C796">
            <v>0</v>
          </cell>
        </row>
        <row r="797">
          <cell r="A797" t="str">
            <v>Enter Description</v>
          </cell>
          <cell r="B797">
            <v>0</v>
          </cell>
          <cell r="C797">
            <v>0</v>
          </cell>
        </row>
        <row r="798">
          <cell r="A798" t="str">
            <v>Enter Description</v>
          </cell>
          <cell r="B798">
            <v>0</v>
          </cell>
          <cell r="C798">
            <v>0</v>
          </cell>
        </row>
        <row r="799">
          <cell r="A799" t="str">
            <v>Enter Description</v>
          </cell>
          <cell r="B799">
            <v>0</v>
          </cell>
          <cell r="C799">
            <v>0</v>
          </cell>
        </row>
        <row r="800">
          <cell r="A800" t="str">
            <v>Enter Description</v>
          </cell>
          <cell r="B800">
            <v>0</v>
          </cell>
          <cell r="C800">
            <v>0</v>
          </cell>
        </row>
        <row r="801">
          <cell r="A801" t="str">
            <v>Enter Description</v>
          </cell>
          <cell r="B801">
            <v>0</v>
          </cell>
          <cell r="C801">
            <v>0</v>
          </cell>
        </row>
        <row r="802">
          <cell r="A802" t="str">
            <v>Enter Description</v>
          </cell>
          <cell r="B802">
            <v>0</v>
          </cell>
          <cell r="C802">
            <v>0</v>
          </cell>
        </row>
        <row r="803">
          <cell r="A803" t="str">
            <v>Enter Description</v>
          </cell>
          <cell r="B803">
            <v>0</v>
          </cell>
          <cell r="C803">
            <v>0</v>
          </cell>
        </row>
        <row r="804">
          <cell r="A804" t="str">
            <v>Enter Description</v>
          </cell>
          <cell r="B804">
            <v>0</v>
          </cell>
          <cell r="C804">
            <v>0</v>
          </cell>
        </row>
        <row r="805">
          <cell r="A805" t="str">
            <v>Enter Description</v>
          </cell>
          <cell r="B805">
            <v>0</v>
          </cell>
          <cell r="C805">
            <v>0</v>
          </cell>
        </row>
        <row r="806">
          <cell r="A806" t="str">
            <v>Enter Description</v>
          </cell>
          <cell r="B806">
            <v>0</v>
          </cell>
          <cell r="C806">
            <v>0</v>
          </cell>
        </row>
        <row r="807">
          <cell r="A807" t="str">
            <v>Enter Description</v>
          </cell>
          <cell r="B807">
            <v>0</v>
          </cell>
          <cell r="C807">
            <v>0</v>
          </cell>
        </row>
        <row r="808">
          <cell r="A808" t="str">
            <v>Enter Description</v>
          </cell>
          <cell r="B808">
            <v>0</v>
          </cell>
          <cell r="C808">
            <v>0</v>
          </cell>
        </row>
        <row r="809">
          <cell r="A809" t="str">
            <v>Enter Description</v>
          </cell>
          <cell r="B809">
            <v>0</v>
          </cell>
          <cell r="C809">
            <v>0</v>
          </cell>
        </row>
        <row r="810">
          <cell r="A810" t="str">
            <v>Enter Description</v>
          </cell>
          <cell r="B810">
            <v>0</v>
          </cell>
          <cell r="C810">
            <v>0</v>
          </cell>
        </row>
        <row r="811">
          <cell r="A811" t="str">
            <v>Enter Description</v>
          </cell>
          <cell r="B811">
            <v>0</v>
          </cell>
          <cell r="C811">
            <v>0</v>
          </cell>
        </row>
        <row r="812">
          <cell r="A812" t="str">
            <v>Enter Description</v>
          </cell>
          <cell r="B812">
            <v>0</v>
          </cell>
          <cell r="C812">
            <v>0</v>
          </cell>
        </row>
        <row r="813">
          <cell r="A813" t="str">
            <v>Enter Description</v>
          </cell>
          <cell r="B813">
            <v>0</v>
          </cell>
          <cell r="C813">
            <v>0</v>
          </cell>
        </row>
        <row r="814">
          <cell r="A814" t="str">
            <v>Enter Description</v>
          </cell>
          <cell r="B814">
            <v>0</v>
          </cell>
          <cell r="C814">
            <v>0</v>
          </cell>
        </row>
        <row r="815">
          <cell r="A815" t="str">
            <v>Enter Description</v>
          </cell>
          <cell r="B815">
            <v>0</v>
          </cell>
          <cell r="C815">
            <v>0</v>
          </cell>
        </row>
        <row r="816">
          <cell r="A816" t="str">
            <v>Enter Description</v>
          </cell>
          <cell r="B816">
            <v>0</v>
          </cell>
          <cell r="C816">
            <v>0</v>
          </cell>
        </row>
        <row r="817">
          <cell r="A817" t="str">
            <v>Enter Description</v>
          </cell>
          <cell r="B817">
            <v>0</v>
          </cell>
          <cell r="C817">
            <v>0</v>
          </cell>
        </row>
        <row r="818">
          <cell r="A818" t="str">
            <v>Enter Description</v>
          </cell>
          <cell r="B818">
            <v>0</v>
          </cell>
          <cell r="C818">
            <v>0</v>
          </cell>
        </row>
        <row r="819">
          <cell r="A819" t="str">
            <v>Enter Description</v>
          </cell>
          <cell r="B819">
            <v>0</v>
          </cell>
          <cell r="C819">
            <v>0</v>
          </cell>
        </row>
        <row r="820">
          <cell r="A820" t="str">
            <v>Enter Description</v>
          </cell>
          <cell r="B820">
            <v>0</v>
          </cell>
          <cell r="C820">
            <v>0</v>
          </cell>
        </row>
        <row r="821">
          <cell r="A821" t="str">
            <v>Enter Description</v>
          </cell>
          <cell r="B821">
            <v>0</v>
          </cell>
          <cell r="C821">
            <v>0</v>
          </cell>
        </row>
        <row r="822">
          <cell r="A822" t="str">
            <v>Enter Description</v>
          </cell>
          <cell r="B822">
            <v>0</v>
          </cell>
          <cell r="C822">
            <v>0</v>
          </cell>
        </row>
        <row r="823">
          <cell r="A823" t="str">
            <v>Enter Description</v>
          </cell>
          <cell r="B823">
            <v>0</v>
          </cell>
          <cell r="C823">
            <v>0</v>
          </cell>
        </row>
        <row r="824">
          <cell r="A824" t="str">
            <v>Enter Description</v>
          </cell>
          <cell r="B824">
            <v>0</v>
          </cell>
          <cell r="C824">
            <v>0</v>
          </cell>
        </row>
        <row r="825">
          <cell r="A825" t="str">
            <v>Enter Description</v>
          </cell>
          <cell r="B825">
            <v>0</v>
          </cell>
          <cell r="C825">
            <v>0</v>
          </cell>
        </row>
        <row r="826">
          <cell r="A826" t="str">
            <v>Enter Description</v>
          </cell>
          <cell r="B826">
            <v>0</v>
          </cell>
          <cell r="C826">
            <v>0</v>
          </cell>
        </row>
        <row r="827">
          <cell r="A827" t="str">
            <v>Enter Description</v>
          </cell>
          <cell r="B827">
            <v>0</v>
          </cell>
          <cell r="C827">
            <v>0</v>
          </cell>
        </row>
        <row r="828">
          <cell r="A828" t="str">
            <v>Enter Description</v>
          </cell>
          <cell r="B828">
            <v>0</v>
          </cell>
          <cell r="C828">
            <v>0</v>
          </cell>
        </row>
        <row r="829">
          <cell r="A829" t="str">
            <v>Enter Description</v>
          </cell>
          <cell r="B829">
            <v>0</v>
          </cell>
          <cell r="C829">
            <v>0</v>
          </cell>
        </row>
        <row r="830">
          <cell r="A830" t="str">
            <v>Enter Description</v>
          </cell>
          <cell r="B830">
            <v>0</v>
          </cell>
          <cell r="C830">
            <v>0</v>
          </cell>
        </row>
        <row r="831">
          <cell r="A831" t="str">
            <v>Enter Description</v>
          </cell>
          <cell r="B831">
            <v>0</v>
          </cell>
          <cell r="C831">
            <v>0</v>
          </cell>
        </row>
        <row r="832">
          <cell r="A832" t="str">
            <v>Enter Description</v>
          </cell>
          <cell r="B832">
            <v>0</v>
          </cell>
          <cell r="C832">
            <v>0</v>
          </cell>
        </row>
        <row r="833">
          <cell r="A833" t="str">
            <v>Enter Description</v>
          </cell>
          <cell r="B833">
            <v>0</v>
          </cell>
          <cell r="C833">
            <v>0</v>
          </cell>
        </row>
        <row r="834">
          <cell r="A834" t="str">
            <v>Enter Description</v>
          </cell>
          <cell r="B834">
            <v>0</v>
          </cell>
          <cell r="C834">
            <v>0</v>
          </cell>
        </row>
        <row r="835">
          <cell r="A835" t="str">
            <v>Enter Description</v>
          </cell>
          <cell r="B835">
            <v>0</v>
          </cell>
          <cell r="C835">
            <v>0</v>
          </cell>
        </row>
        <row r="836">
          <cell r="A836" t="str">
            <v>Enter Description</v>
          </cell>
          <cell r="B836">
            <v>0</v>
          </cell>
          <cell r="C836">
            <v>0</v>
          </cell>
        </row>
        <row r="837">
          <cell r="A837" t="str">
            <v>Enter Description</v>
          </cell>
          <cell r="B837">
            <v>0</v>
          </cell>
          <cell r="C837">
            <v>0</v>
          </cell>
        </row>
        <row r="838">
          <cell r="A838" t="str">
            <v>Enter Description</v>
          </cell>
          <cell r="B838">
            <v>0</v>
          </cell>
          <cell r="C838">
            <v>0</v>
          </cell>
        </row>
        <row r="839">
          <cell r="A839" t="str">
            <v>Enter Description</v>
          </cell>
          <cell r="B839">
            <v>0</v>
          </cell>
          <cell r="C839">
            <v>0</v>
          </cell>
        </row>
        <row r="840">
          <cell r="A840" t="str">
            <v>Enter Description</v>
          </cell>
          <cell r="B840">
            <v>0</v>
          </cell>
          <cell r="C840">
            <v>0</v>
          </cell>
        </row>
        <row r="841">
          <cell r="A841" t="str">
            <v>Enter Description</v>
          </cell>
          <cell r="B841">
            <v>0</v>
          </cell>
          <cell r="C841">
            <v>0</v>
          </cell>
        </row>
        <row r="842">
          <cell r="A842" t="str">
            <v>Enter Description</v>
          </cell>
          <cell r="B842">
            <v>0</v>
          </cell>
          <cell r="C842">
            <v>0</v>
          </cell>
        </row>
        <row r="843">
          <cell r="A843" t="str">
            <v>Enter Description</v>
          </cell>
          <cell r="B843">
            <v>0</v>
          </cell>
          <cell r="C843">
            <v>0</v>
          </cell>
        </row>
        <row r="844">
          <cell r="A844" t="str">
            <v>Enter Description</v>
          </cell>
          <cell r="B844">
            <v>0</v>
          </cell>
          <cell r="C844">
            <v>0</v>
          </cell>
        </row>
        <row r="845">
          <cell r="A845" t="str">
            <v>Enter Description</v>
          </cell>
          <cell r="B845">
            <v>0</v>
          </cell>
          <cell r="C845">
            <v>0</v>
          </cell>
        </row>
        <row r="846">
          <cell r="A846" t="str">
            <v>Enter Description</v>
          </cell>
          <cell r="B846">
            <v>0</v>
          </cell>
          <cell r="C846">
            <v>0</v>
          </cell>
        </row>
        <row r="847">
          <cell r="A847" t="str">
            <v>Enter Description</v>
          </cell>
          <cell r="B847">
            <v>0</v>
          </cell>
          <cell r="C847">
            <v>0</v>
          </cell>
        </row>
        <row r="848">
          <cell r="A848" t="str">
            <v>Enter Description</v>
          </cell>
          <cell r="B848">
            <v>0</v>
          </cell>
          <cell r="C848">
            <v>0</v>
          </cell>
        </row>
        <row r="849">
          <cell r="A849" t="str">
            <v>Enter Description</v>
          </cell>
          <cell r="B849">
            <v>0</v>
          </cell>
          <cell r="C849">
            <v>0</v>
          </cell>
        </row>
        <row r="850">
          <cell r="A850" t="str">
            <v>Enter Description</v>
          </cell>
          <cell r="B850">
            <v>0</v>
          </cell>
          <cell r="C850">
            <v>0</v>
          </cell>
        </row>
        <row r="851">
          <cell r="A851" t="str">
            <v>Enter Description</v>
          </cell>
          <cell r="B851">
            <v>0</v>
          </cell>
          <cell r="C851">
            <v>0</v>
          </cell>
        </row>
        <row r="852">
          <cell r="A852" t="str">
            <v>Enter Description</v>
          </cell>
          <cell r="B852">
            <v>0</v>
          </cell>
          <cell r="C852">
            <v>0</v>
          </cell>
        </row>
        <row r="853">
          <cell r="A853" t="str">
            <v>Enter Description</v>
          </cell>
          <cell r="B853">
            <v>0</v>
          </cell>
          <cell r="C853">
            <v>0</v>
          </cell>
        </row>
        <row r="854">
          <cell r="A854" t="str">
            <v>Enter Description</v>
          </cell>
          <cell r="B854">
            <v>0</v>
          </cell>
          <cell r="C854">
            <v>0</v>
          </cell>
        </row>
        <row r="855">
          <cell r="A855" t="str">
            <v>Enter Description</v>
          </cell>
          <cell r="B855">
            <v>0</v>
          </cell>
          <cell r="C855">
            <v>0</v>
          </cell>
        </row>
        <row r="856">
          <cell r="A856" t="str">
            <v>Enter Description</v>
          </cell>
          <cell r="B856">
            <v>0</v>
          </cell>
          <cell r="C856">
            <v>0</v>
          </cell>
        </row>
        <row r="857">
          <cell r="A857" t="str">
            <v>Enter Description</v>
          </cell>
          <cell r="B857">
            <v>0</v>
          </cell>
          <cell r="C857">
            <v>0</v>
          </cell>
        </row>
        <row r="858">
          <cell r="A858" t="str">
            <v>Enter Description</v>
          </cell>
          <cell r="B858">
            <v>0</v>
          </cell>
          <cell r="C858">
            <v>0</v>
          </cell>
        </row>
        <row r="859">
          <cell r="A859" t="str">
            <v>Enter Description</v>
          </cell>
          <cell r="B859">
            <v>0</v>
          </cell>
          <cell r="C859">
            <v>0</v>
          </cell>
        </row>
        <row r="860">
          <cell r="A860" t="str">
            <v>Enter Description</v>
          </cell>
          <cell r="B860">
            <v>0</v>
          </cell>
          <cell r="C860">
            <v>0</v>
          </cell>
        </row>
        <row r="861">
          <cell r="A861" t="str">
            <v>Enter Description</v>
          </cell>
          <cell r="B861">
            <v>0</v>
          </cell>
          <cell r="C861">
            <v>0</v>
          </cell>
        </row>
        <row r="862">
          <cell r="A862" t="str">
            <v>Enter Description</v>
          </cell>
          <cell r="B862">
            <v>0</v>
          </cell>
          <cell r="C862">
            <v>0</v>
          </cell>
        </row>
        <row r="863">
          <cell r="A863" t="str">
            <v>Enter Description</v>
          </cell>
          <cell r="B863">
            <v>0</v>
          </cell>
          <cell r="C863">
            <v>0</v>
          </cell>
        </row>
        <row r="864">
          <cell r="A864" t="str">
            <v>Enter Description</v>
          </cell>
          <cell r="B864">
            <v>0</v>
          </cell>
          <cell r="C864">
            <v>0</v>
          </cell>
        </row>
        <row r="865">
          <cell r="A865" t="str">
            <v>Enter Description</v>
          </cell>
          <cell r="B865">
            <v>0</v>
          </cell>
          <cell r="C865">
            <v>0</v>
          </cell>
        </row>
        <row r="866">
          <cell r="A866" t="str">
            <v>Enter Description</v>
          </cell>
          <cell r="B866">
            <v>0</v>
          </cell>
          <cell r="C866">
            <v>0</v>
          </cell>
        </row>
        <row r="867">
          <cell r="A867" t="str">
            <v>Enter Description</v>
          </cell>
          <cell r="B867">
            <v>0</v>
          </cell>
          <cell r="C867">
            <v>0</v>
          </cell>
        </row>
        <row r="868">
          <cell r="A868" t="str">
            <v>Enter Description</v>
          </cell>
          <cell r="B868">
            <v>0</v>
          </cell>
          <cell r="C868">
            <v>0</v>
          </cell>
        </row>
        <row r="869">
          <cell r="A869" t="str">
            <v>Enter Description</v>
          </cell>
          <cell r="B869">
            <v>0</v>
          </cell>
          <cell r="C869">
            <v>0</v>
          </cell>
        </row>
        <row r="870">
          <cell r="A870" t="str">
            <v>Enter Description</v>
          </cell>
          <cell r="B870">
            <v>0</v>
          </cell>
          <cell r="C870">
            <v>0</v>
          </cell>
        </row>
        <row r="871">
          <cell r="A871" t="str">
            <v>Enter Description</v>
          </cell>
          <cell r="B871">
            <v>0</v>
          </cell>
          <cell r="C871">
            <v>0</v>
          </cell>
        </row>
        <row r="872">
          <cell r="A872" t="str">
            <v>Enter Description</v>
          </cell>
          <cell r="B872">
            <v>0</v>
          </cell>
          <cell r="C872">
            <v>0</v>
          </cell>
        </row>
        <row r="873">
          <cell r="A873" t="str">
            <v>Enter Description</v>
          </cell>
          <cell r="B873">
            <v>0</v>
          </cell>
          <cell r="C873">
            <v>0</v>
          </cell>
        </row>
        <row r="874">
          <cell r="A874" t="str">
            <v>Enter Description</v>
          </cell>
          <cell r="B874">
            <v>0</v>
          </cell>
          <cell r="C874">
            <v>0</v>
          </cell>
        </row>
        <row r="875">
          <cell r="A875" t="str">
            <v>Enter Description</v>
          </cell>
          <cell r="B875">
            <v>0</v>
          </cell>
          <cell r="C875">
            <v>0</v>
          </cell>
        </row>
        <row r="876">
          <cell r="A876" t="str">
            <v>Enter Description</v>
          </cell>
          <cell r="B876">
            <v>0</v>
          </cell>
          <cell r="C876">
            <v>0</v>
          </cell>
        </row>
        <row r="877">
          <cell r="A877" t="str">
            <v>Enter Description</v>
          </cell>
          <cell r="B877">
            <v>0</v>
          </cell>
          <cell r="C877">
            <v>0</v>
          </cell>
        </row>
        <row r="878">
          <cell r="A878" t="str">
            <v>Enter Description</v>
          </cell>
          <cell r="B878">
            <v>0</v>
          </cell>
          <cell r="C878">
            <v>0</v>
          </cell>
        </row>
        <row r="879">
          <cell r="A879" t="str">
            <v>Enter Description</v>
          </cell>
          <cell r="B879">
            <v>0</v>
          </cell>
          <cell r="C879">
            <v>0</v>
          </cell>
        </row>
        <row r="880">
          <cell r="A880" t="str">
            <v>Enter Description</v>
          </cell>
          <cell r="B880">
            <v>0</v>
          </cell>
          <cell r="C880">
            <v>0</v>
          </cell>
        </row>
        <row r="881">
          <cell r="A881" t="str">
            <v>Enter Description</v>
          </cell>
          <cell r="B881">
            <v>0</v>
          </cell>
          <cell r="C881">
            <v>0</v>
          </cell>
        </row>
        <row r="882">
          <cell r="A882" t="str">
            <v>Enter Description</v>
          </cell>
          <cell r="B882">
            <v>0</v>
          </cell>
          <cell r="C882">
            <v>0</v>
          </cell>
        </row>
        <row r="883">
          <cell r="A883" t="str">
            <v>Enter Description</v>
          </cell>
          <cell r="B883">
            <v>0</v>
          </cell>
          <cell r="C883">
            <v>0</v>
          </cell>
        </row>
        <row r="884">
          <cell r="A884" t="str">
            <v>Enter Description</v>
          </cell>
          <cell r="B884">
            <v>0</v>
          </cell>
          <cell r="C884">
            <v>0</v>
          </cell>
        </row>
        <row r="885">
          <cell r="A885" t="str">
            <v>Enter Description</v>
          </cell>
          <cell r="B885">
            <v>0</v>
          </cell>
          <cell r="C885">
            <v>0</v>
          </cell>
        </row>
        <row r="886">
          <cell r="A886" t="str">
            <v>Enter Description</v>
          </cell>
          <cell r="B886">
            <v>0</v>
          </cell>
          <cell r="C886">
            <v>0</v>
          </cell>
        </row>
        <row r="887">
          <cell r="A887" t="str">
            <v>Enter Description</v>
          </cell>
          <cell r="B887">
            <v>0</v>
          </cell>
          <cell r="C887">
            <v>0</v>
          </cell>
        </row>
        <row r="888">
          <cell r="A888" t="str">
            <v>Enter Description</v>
          </cell>
          <cell r="B888">
            <v>0</v>
          </cell>
          <cell r="C888">
            <v>0</v>
          </cell>
        </row>
        <row r="889">
          <cell r="A889" t="str">
            <v>Enter Description</v>
          </cell>
          <cell r="B889">
            <v>0</v>
          </cell>
          <cell r="C889">
            <v>0</v>
          </cell>
        </row>
        <row r="890">
          <cell r="A890" t="str">
            <v>Enter Description</v>
          </cell>
          <cell r="B890">
            <v>0</v>
          </cell>
          <cell r="C890">
            <v>0</v>
          </cell>
        </row>
        <row r="891">
          <cell r="A891" t="str">
            <v>Enter Description</v>
          </cell>
          <cell r="B891">
            <v>0</v>
          </cell>
          <cell r="C891">
            <v>0</v>
          </cell>
        </row>
        <row r="892">
          <cell r="A892" t="str">
            <v>Enter Description</v>
          </cell>
          <cell r="B892">
            <v>0</v>
          </cell>
          <cell r="C892">
            <v>0</v>
          </cell>
        </row>
        <row r="893">
          <cell r="A893" t="str">
            <v>Enter Description</v>
          </cell>
          <cell r="B893">
            <v>0</v>
          </cell>
          <cell r="C893">
            <v>0</v>
          </cell>
        </row>
        <row r="894">
          <cell r="A894" t="str">
            <v>Enter Description</v>
          </cell>
          <cell r="B894">
            <v>0</v>
          </cell>
          <cell r="C894">
            <v>0</v>
          </cell>
        </row>
        <row r="895">
          <cell r="A895" t="str">
            <v>Enter Description</v>
          </cell>
          <cell r="B895">
            <v>0</v>
          </cell>
          <cell r="C895">
            <v>0</v>
          </cell>
        </row>
        <row r="896">
          <cell r="A896" t="str">
            <v>Enter Description</v>
          </cell>
          <cell r="B896">
            <v>0</v>
          </cell>
          <cell r="C896">
            <v>0</v>
          </cell>
        </row>
        <row r="897">
          <cell r="A897" t="str">
            <v>Enter Description</v>
          </cell>
          <cell r="B897">
            <v>0</v>
          </cell>
          <cell r="C897">
            <v>0</v>
          </cell>
        </row>
        <row r="898">
          <cell r="A898" t="str">
            <v>Enter Description</v>
          </cell>
          <cell r="B898">
            <v>0</v>
          </cell>
          <cell r="C898">
            <v>0</v>
          </cell>
        </row>
        <row r="899">
          <cell r="A899" t="str">
            <v>Enter Description</v>
          </cell>
          <cell r="B899">
            <v>0</v>
          </cell>
          <cell r="C899">
            <v>0</v>
          </cell>
        </row>
        <row r="900">
          <cell r="A900" t="str">
            <v>Enter Description</v>
          </cell>
          <cell r="B900">
            <v>0</v>
          </cell>
          <cell r="C900">
            <v>0</v>
          </cell>
        </row>
        <row r="901">
          <cell r="A901" t="str">
            <v>Enter Description</v>
          </cell>
          <cell r="B901">
            <v>0</v>
          </cell>
          <cell r="C901">
            <v>0</v>
          </cell>
        </row>
        <row r="902">
          <cell r="A902" t="str">
            <v>Enter Description</v>
          </cell>
          <cell r="B902">
            <v>0</v>
          </cell>
          <cell r="C902">
            <v>0</v>
          </cell>
        </row>
        <row r="903">
          <cell r="A903" t="str">
            <v>Enter Description</v>
          </cell>
          <cell r="B903">
            <v>0</v>
          </cell>
          <cell r="C903">
            <v>0</v>
          </cell>
        </row>
        <row r="904">
          <cell r="A904" t="str">
            <v>Enter Description</v>
          </cell>
          <cell r="B904">
            <v>0</v>
          </cell>
          <cell r="C904">
            <v>0</v>
          </cell>
        </row>
        <row r="905">
          <cell r="A905" t="str">
            <v>Enter Description</v>
          </cell>
          <cell r="B905">
            <v>0</v>
          </cell>
          <cell r="C905">
            <v>0</v>
          </cell>
        </row>
        <row r="906">
          <cell r="A906" t="str">
            <v>Enter Description</v>
          </cell>
          <cell r="B906">
            <v>0</v>
          </cell>
          <cell r="C906">
            <v>0</v>
          </cell>
        </row>
        <row r="907">
          <cell r="A907" t="str">
            <v>Enter Description</v>
          </cell>
          <cell r="B907">
            <v>0</v>
          </cell>
          <cell r="C907">
            <v>0</v>
          </cell>
        </row>
        <row r="908">
          <cell r="A908" t="str">
            <v>Enter Description</v>
          </cell>
          <cell r="B908">
            <v>0</v>
          </cell>
          <cell r="C908">
            <v>0</v>
          </cell>
        </row>
        <row r="909">
          <cell r="A909" t="str">
            <v>Enter Description</v>
          </cell>
          <cell r="B909">
            <v>0</v>
          </cell>
          <cell r="C909">
            <v>0</v>
          </cell>
        </row>
        <row r="910">
          <cell r="A910" t="str">
            <v>Enter Description</v>
          </cell>
          <cell r="B910">
            <v>0</v>
          </cell>
          <cell r="C910">
            <v>0</v>
          </cell>
        </row>
        <row r="911">
          <cell r="A911" t="str">
            <v>Enter Description</v>
          </cell>
          <cell r="B911">
            <v>0</v>
          </cell>
          <cell r="C911">
            <v>0</v>
          </cell>
        </row>
        <row r="912">
          <cell r="A912" t="str">
            <v>Enter Description</v>
          </cell>
          <cell r="B912">
            <v>0</v>
          </cell>
          <cell r="C912">
            <v>0</v>
          </cell>
        </row>
        <row r="913">
          <cell r="A913" t="str">
            <v>Enter Description</v>
          </cell>
          <cell r="B913">
            <v>0</v>
          </cell>
          <cell r="C913">
            <v>0</v>
          </cell>
        </row>
        <row r="914">
          <cell r="A914" t="str">
            <v>Enter Description</v>
          </cell>
          <cell r="B914">
            <v>0</v>
          </cell>
          <cell r="C914">
            <v>0</v>
          </cell>
        </row>
        <row r="915">
          <cell r="A915" t="str">
            <v>Enter Description</v>
          </cell>
          <cell r="B915">
            <v>0</v>
          </cell>
          <cell r="C915">
            <v>0</v>
          </cell>
        </row>
        <row r="916">
          <cell r="A916" t="str">
            <v>Enter Description</v>
          </cell>
          <cell r="B916">
            <v>0</v>
          </cell>
          <cell r="C916">
            <v>0</v>
          </cell>
        </row>
        <row r="917">
          <cell r="A917" t="str">
            <v>Enter Description</v>
          </cell>
          <cell r="B917">
            <v>0</v>
          </cell>
          <cell r="C917">
            <v>0</v>
          </cell>
        </row>
        <row r="918">
          <cell r="A918" t="str">
            <v>Enter Description</v>
          </cell>
          <cell r="B918">
            <v>0</v>
          </cell>
          <cell r="C918">
            <v>0</v>
          </cell>
        </row>
        <row r="919">
          <cell r="A919" t="str">
            <v>Enter Description</v>
          </cell>
          <cell r="B919">
            <v>0</v>
          </cell>
          <cell r="C919">
            <v>0</v>
          </cell>
        </row>
        <row r="920">
          <cell r="A920" t="str">
            <v>Enter Description</v>
          </cell>
          <cell r="B920">
            <v>0</v>
          </cell>
          <cell r="C920">
            <v>0</v>
          </cell>
        </row>
        <row r="921">
          <cell r="A921" t="str">
            <v>Enter Description</v>
          </cell>
          <cell r="B921">
            <v>0</v>
          </cell>
          <cell r="C921">
            <v>0</v>
          </cell>
        </row>
        <row r="922">
          <cell r="A922" t="str">
            <v>Enter Description</v>
          </cell>
          <cell r="B922">
            <v>0</v>
          </cell>
          <cell r="C922">
            <v>0</v>
          </cell>
        </row>
        <row r="923">
          <cell r="A923" t="str">
            <v>Enter Description</v>
          </cell>
          <cell r="B923">
            <v>0</v>
          </cell>
          <cell r="C923">
            <v>0</v>
          </cell>
        </row>
        <row r="924">
          <cell r="A924" t="str">
            <v>Enter Description</v>
          </cell>
          <cell r="B924">
            <v>0</v>
          </cell>
          <cell r="C924">
            <v>0</v>
          </cell>
        </row>
        <row r="925">
          <cell r="A925" t="str">
            <v>Enter Description</v>
          </cell>
          <cell r="B925">
            <v>0</v>
          </cell>
          <cell r="C925">
            <v>0</v>
          </cell>
        </row>
        <row r="926">
          <cell r="A926" t="str">
            <v>Enter Description</v>
          </cell>
          <cell r="B926">
            <v>0</v>
          </cell>
          <cell r="C926">
            <v>0</v>
          </cell>
        </row>
        <row r="927">
          <cell r="A927" t="str">
            <v>Enter Description</v>
          </cell>
          <cell r="B927">
            <v>0</v>
          </cell>
          <cell r="C927">
            <v>0</v>
          </cell>
        </row>
        <row r="928">
          <cell r="A928" t="str">
            <v>Enter Description</v>
          </cell>
          <cell r="B928">
            <v>0</v>
          </cell>
          <cell r="C928">
            <v>0</v>
          </cell>
        </row>
        <row r="929">
          <cell r="A929" t="str">
            <v>Enter Description</v>
          </cell>
          <cell r="B929">
            <v>0</v>
          </cell>
          <cell r="C929">
            <v>0</v>
          </cell>
        </row>
        <row r="930">
          <cell r="A930" t="str">
            <v>Enter Description</v>
          </cell>
          <cell r="B930">
            <v>0</v>
          </cell>
          <cell r="C930">
            <v>0</v>
          </cell>
        </row>
        <row r="931">
          <cell r="A931" t="str">
            <v>Enter Description</v>
          </cell>
          <cell r="B931">
            <v>0</v>
          </cell>
          <cell r="C931">
            <v>0</v>
          </cell>
        </row>
        <row r="932">
          <cell r="A932" t="str">
            <v>Enter Description</v>
          </cell>
          <cell r="B932">
            <v>0</v>
          </cell>
          <cell r="C932">
            <v>0</v>
          </cell>
        </row>
        <row r="933">
          <cell r="A933" t="str">
            <v>Enter Description</v>
          </cell>
          <cell r="B933">
            <v>0</v>
          </cell>
          <cell r="C933">
            <v>0</v>
          </cell>
        </row>
        <row r="934">
          <cell r="A934" t="str">
            <v>Enter Description</v>
          </cell>
          <cell r="B934">
            <v>0</v>
          </cell>
          <cell r="C934">
            <v>0</v>
          </cell>
        </row>
        <row r="935">
          <cell r="A935" t="str">
            <v>Enter Description</v>
          </cell>
          <cell r="B935">
            <v>0</v>
          </cell>
          <cell r="C935">
            <v>0</v>
          </cell>
        </row>
        <row r="936">
          <cell r="A936" t="str">
            <v>Enter Description</v>
          </cell>
          <cell r="B936">
            <v>0</v>
          </cell>
          <cell r="C936">
            <v>0</v>
          </cell>
        </row>
        <row r="937">
          <cell r="A937" t="str">
            <v>Enter Description</v>
          </cell>
          <cell r="B937">
            <v>0</v>
          </cell>
          <cell r="C937">
            <v>0</v>
          </cell>
        </row>
        <row r="938">
          <cell r="A938" t="str">
            <v>Enter Description</v>
          </cell>
          <cell r="B938">
            <v>0</v>
          </cell>
          <cell r="C938">
            <v>0</v>
          </cell>
        </row>
        <row r="939">
          <cell r="A939" t="str">
            <v>Enter Description</v>
          </cell>
          <cell r="B939">
            <v>0</v>
          </cell>
          <cell r="C939">
            <v>0</v>
          </cell>
        </row>
        <row r="940">
          <cell r="A940" t="str">
            <v>Enter Description</v>
          </cell>
          <cell r="B940">
            <v>0</v>
          </cell>
          <cell r="C940">
            <v>0</v>
          </cell>
        </row>
        <row r="941">
          <cell r="A941" t="str">
            <v>Enter Description</v>
          </cell>
          <cell r="B941">
            <v>0</v>
          </cell>
          <cell r="C941">
            <v>0</v>
          </cell>
        </row>
        <row r="942">
          <cell r="A942" t="str">
            <v>Enter Description</v>
          </cell>
          <cell r="B942">
            <v>0</v>
          </cell>
          <cell r="C942">
            <v>0</v>
          </cell>
        </row>
        <row r="943">
          <cell r="A943" t="str">
            <v>Enter Description</v>
          </cell>
          <cell r="B943">
            <v>0</v>
          </cell>
          <cell r="C943">
            <v>0</v>
          </cell>
        </row>
        <row r="944">
          <cell r="A944" t="str">
            <v>Enter Description</v>
          </cell>
          <cell r="B944">
            <v>0</v>
          </cell>
          <cell r="C944">
            <v>0</v>
          </cell>
        </row>
        <row r="945">
          <cell r="A945" t="str">
            <v>Enter Description</v>
          </cell>
          <cell r="B945">
            <v>0</v>
          </cell>
          <cell r="C945">
            <v>0</v>
          </cell>
        </row>
        <row r="946">
          <cell r="A946" t="str">
            <v>Enter Description</v>
          </cell>
          <cell r="B946">
            <v>0</v>
          </cell>
          <cell r="C946">
            <v>0</v>
          </cell>
        </row>
        <row r="947">
          <cell r="A947" t="str">
            <v>Enter Description</v>
          </cell>
          <cell r="B947">
            <v>0</v>
          </cell>
          <cell r="C947">
            <v>0</v>
          </cell>
        </row>
        <row r="948">
          <cell r="A948" t="str">
            <v>Enter Description</v>
          </cell>
          <cell r="B948">
            <v>0</v>
          </cell>
          <cell r="C948">
            <v>0</v>
          </cell>
        </row>
        <row r="949">
          <cell r="A949" t="str">
            <v>Enter Description</v>
          </cell>
          <cell r="B949">
            <v>0</v>
          </cell>
          <cell r="C949">
            <v>0</v>
          </cell>
        </row>
        <row r="950">
          <cell r="A950" t="str">
            <v>Enter Description</v>
          </cell>
          <cell r="B950">
            <v>0</v>
          </cell>
          <cell r="C950">
            <v>0</v>
          </cell>
        </row>
        <row r="951">
          <cell r="A951" t="str">
            <v>Enter Description</v>
          </cell>
          <cell r="B951">
            <v>0</v>
          </cell>
          <cell r="C951">
            <v>0</v>
          </cell>
        </row>
        <row r="952">
          <cell r="A952" t="str">
            <v>Enter Description</v>
          </cell>
          <cell r="B952">
            <v>0</v>
          </cell>
          <cell r="C952">
            <v>0</v>
          </cell>
        </row>
        <row r="953">
          <cell r="A953" t="str">
            <v>Enter Description</v>
          </cell>
          <cell r="B953">
            <v>0</v>
          </cell>
          <cell r="C953">
            <v>0</v>
          </cell>
        </row>
        <row r="954">
          <cell r="A954" t="str">
            <v>Enter Description</v>
          </cell>
          <cell r="B954">
            <v>0</v>
          </cell>
          <cell r="C954">
            <v>0</v>
          </cell>
        </row>
        <row r="955">
          <cell r="A955" t="str">
            <v>Enter Description</v>
          </cell>
          <cell r="B955">
            <v>0</v>
          </cell>
          <cell r="C955">
            <v>0</v>
          </cell>
        </row>
        <row r="956">
          <cell r="A956" t="str">
            <v>Enter Description</v>
          </cell>
          <cell r="B956">
            <v>0</v>
          </cell>
          <cell r="C956">
            <v>0</v>
          </cell>
        </row>
        <row r="957">
          <cell r="A957" t="str">
            <v>Enter Description</v>
          </cell>
          <cell r="B957">
            <v>0</v>
          </cell>
          <cell r="C957">
            <v>0</v>
          </cell>
        </row>
        <row r="958">
          <cell r="A958" t="str">
            <v>Enter Description</v>
          </cell>
          <cell r="B958">
            <v>0</v>
          </cell>
          <cell r="C958">
            <v>0</v>
          </cell>
        </row>
        <row r="959">
          <cell r="A959" t="str">
            <v>Enter Description</v>
          </cell>
          <cell r="B959">
            <v>0</v>
          </cell>
          <cell r="C959">
            <v>0</v>
          </cell>
        </row>
        <row r="960">
          <cell r="A960" t="str">
            <v>Enter Description</v>
          </cell>
          <cell r="B960">
            <v>0</v>
          </cell>
          <cell r="C960">
            <v>0</v>
          </cell>
        </row>
        <row r="961">
          <cell r="A961" t="str">
            <v>Enter Description</v>
          </cell>
          <cell r="B961">
            <v>0</v>
          </cell>
          <cell r="C961">
            <v>0</v>
          </cell>
        </row>
        <row r="962">
          <cell r="A962" t="str">
            <v>Enter Description</v>
          </cell>
          <cell r="B962">
            <v>0</v>
          </cell>
          <cell r="C962">
            <v>0</v>
          </cell>
        </row>
        <row r="963">
          <cell r="A963" t="str">
            <v>Enter Description</v>
          </cell>
          <cell r="B963">
            <v>0</v>
          </cell>
          <cell r="C963">
            <v>0</v>
          </cell>
        </row>
        <row r="964">
          <cell r="A964" t="str">
            <v>Enter Description</v>
          </cell>
          <cell r="B964">
            <v>0</v>
          </cell>
          <cell r="C964">
            <v>0</v>
          </cell>
        </row>
        <row r="965">
          <cell r="A965" t="str">
            <v>Enter Description</v>
          </cell>
          <cell r="B965">
            <v>0</v>
          </cell>
          <cell r="C965">
            <v>0</v>
          </cell>
        </row>
        <row r="966">
          <cell r="A966" t="str">
            <v>Enter Description</v>
          </cell>
          <cell r="B966">
            <v>0</v>
          </cell>
          <cell r="C966">
            <v>0</v>
          </cell>
        </row>
        <row r="967">
          <cell r="A967" t="str">
            <v>Enter Description</v>
          </cell>
          <cell r="B967">
            <v>0</v>
          </cell>
          <cell r="C967">
            <v>0</v>
          </cell>
        </row>
        <row r="968">
          <cell r="A968" t="str">
            <v>Enter Description</v>
          </cell>
          <cell r="B968">
            <v>0</v>
          </cell>
          <cell r="C968">
            <v>0</v>
          </cell>
        </row>
        <row r="969">
          <cell r="A969" t="str">
            <v>Enter Description</v>
          </cell>
          <cell r="B969">
            <v>0</v>
          </cell>
          <cell r="C969">
            <v>0</v>
          </cell>
        </row>
        <row r="970">
          <cell r="A970" t="str">
            <v>Enter Description</v>
          </cell>
          <cell r="B970">
            <v>0</v>
          </cell>
          <cell r="C970">
            <v>0</v>
          </cell>
        </row>
        <row r="971">
          <cell r="A971" t="str">
            <v>Enter Description</v>
          </cell>
          <cell r="B971">
            <v>0</v>
          </cell>
          <cell r="C971">
            <v>0</v>
          </cell>
        </row>
        <row r="972">
          <cell r="A972" t="str">
            <v>Enter Description</v>
          </cell>
          <cell r="B972">
            <v>0</v>
          </cell>
          <cell r="C972">
            <v>0</v>
          </cell>
        </row>
        <row r="973">
          <cell r="A973" t="str">
            <v>Enter Description</v>
          </cell>
          <cell r="B973">
            <v>0</v>
          </cell>
          <cell r="C973">
            <v>0</v>
          </cell>
        </row>
        <row r="974">
          <cell r="A974" t="str">
            <v>Enter Description</v>
          </cell>
          <cell r="B974">
            <v>0</v>
          </cell>
          <cell r="C974">
            <v>0</v>
          </cell>
        </row>
        <row r="975">
          <cell r="A975" t="str">
            <v>Enter Description</v>
          </cell>
          <cell r="B975">
            <v>0</v>
          </cell>
          <cell r="C975">
            <v>0</v>
          </cell>
        </row>
        <row r="976">
          <cell r="A976" t="str">
            <v>Enter Description</v>
          </cell>
          <cell r="B976">
            <v>0</v>
          </cell>
          <cell r="C976">
            <v>0</v>
          </cell>
        </row>
        <row r="977">
          <cell r="A977" t="str">
            <v>Enter Description</v>
          </cell>
          <cell r="B977">
            <v>0</v>
          </cell>
          <cell r="C977">
            <v>0</v>
          </cell>
        </row>
        <row r="978">
          <cell r="A978" t="str">
            <v>Enter Description</v>
          </cell>
          <cell r="B978">
            <v>0</v>
          </cell>
          <cell r="C978">
            <v>0</v>
          </cell>
        </row>
        <row r="979">
          <cell r="A979" t="str">
            <v>Enter Description</v>
          </cell>
          <cell r="B979">
            <v>0</v>
          </cell>
          <cell r="C979">
            <v>0</v>
          </cell>
        </row>
        <row r="980">
          <cell r="A980" t="str">
            <v>Enter Description</v>
          </cell>
          <cell r="B980">
            <v>0</v>
          </cell>
          <cell r="C980">
            <v>0</v>
          </cell>
        </row>
        <row r="981">
          <cell r="A981" t="str">
            <v>Enter Description</v>
          </cell>
          <cell r="B981">
            <v>0</v>
          </cell>
          <cell r="C981">
            <v>0</v>
          </cell>
        </row>
        <row r="982">
          <cell r="A982" t="str">
            <v>Enter Description</v>
          </cell>
          <cell r="B982">
            <v>0</v>
          </cell>
          <cell r="C982">
            <v>0</v>
          </cell>
        </row>
        <row r="983">
          <cell r="A983" t="str">
            <v>Enter Description</v>
          </cell>
          <cell r="B983">
            <v>0</v>
          </cell>
          <cell r="C983">
            <v>0</v>
          </cell>
        </row>
        <row r="984">
          <cell r="A984" t="str">
            <v>Enter Description</v>
          </cell>
          <cell r="B984">
            <v>0</v>
          </cell>
          <cell r="C984">
            <v>0</v>
          </cell>
        </row>
        <row r="985">
          <cell r="A985" t="str">
            <v>Enter Description</v>
          </cell>
          <cell r="B985">
            <v>0</v>
          </cell>
          <cell r="C985">
            <v>0</v>
          </cell>
        </row>
        <row r="986">
          <cell r="A986" t="str">
            <v>Enter Description</v>
          </cell>
          <cell r="B986">
            <v>0</v>
          </cell>
          <cell r="C986">
            <v>0</v>
          </cell>
        </row>
        <row r="987">
          <cell r="A987" t="str">
            <v>Enter Description</v>
          </cell>
          <cell r="B987">
            <v>0</v>
          </cell>
          <cell r="C987">
            <v>0</v>
          </cell>
        </row>
        <row r="988">
          <cell r="A988" t="str">
            <v>Enter Description</v>
          </cell>
          <cell r="B988">
            <v>0</v>
          </cell>
          <cell r="C988">
            <v>0</v>
          </cell>
        </row>
        <row r="989">
          <cell r="A989" t="str">
            <v>Enter Description</v>
          </cell>
          <cell r="B989">
            <v>0</v>
          </cell>
          <cell r="C989">
            <v>0</v>
          </cell>
        </row>
        <row r="990">
          <cell r="A990" t="str">
            <v>Enter Description</v>
          </cell>
          <cell r="B990">
            <v>0</v>
          </cell>
          <cell r="C990">
            <v>0</v>
          </cell>
        </row>
        <row r="991">
          <cell r="A991" t="str">
            <v>Enter Description</v>
          </cell>
          <cell r="B991">
            <v>0</v>
          </cell>
          <cell r="C991">
            <v>0</v>
          </cell>
        </row>
        <row r="992">
          <cell r="A992" t="str">
            <v>Enter Description</v>
          </cell>
          <cell r="B992">
            <v>0</v>
          </cell>
          <cell r="C992">
            <v>0</v>
          </cell>
        </row>
        <row r="993">
          <cell r="A993" t="str">
            <v>Enter Description</v>
          </cell>
          <cell r="B993">
            <v>0</v>
          </cell>
          <cell r="C993">
            <v>0</v>
          </cell>
        </row>
        <row r="994">
          <cell r="A994" t="str">
            <v>Enter Description</v>
          </cell>
          <cell r="B994">
            <v>0</v>
          </cell>
          <cell r="C994">
            <v>0</v>
          </cell>
        </row>
        <row r="995">
          <cell r="A995" t="str">
            <v>Enter Description</v>
          </cell>
          <cell r="B995">
            <v>0</v>
          </cell>
          <cell r="C995">
            <v>0</v>
          </cell>
        </row>
        <row r="996">
          <cell r="A996" t="str">
            <v>Enter Description</v>
          </cell>
          <cell r="B996">
            <v>0</v>
          </cell>
          <cell r="C996">
            <v>0</v>
          </cell>
        </row>
        <row r="997">
          <cell r="A997" t="str">
            <v>Enter Description</v>
          </cell>
          <cell r="B997">
            <v>0</v>
          </cell>
          <cell r="C997">
            <v>0</v>
          </cell>
        </row>
        <row r="998">
          <cell r="A998" t="str">
            <v>Enter Description</v>
          </cell>
          <cell r="B998">
            <v>0</v>
          </cell>
          <cell r="C998">
            <v>0</v>
          </cell>
        </row>
        <row r="999">
          <cell r="A999" t="str">
            <v>Enter Description</v>
          </cell>
          <cell r="B999">
            <v>0</v>
          </cell>
          <cell r="C999">
            <v>0</v>
          </cell>
        </row>
        <row r="1000">
          <cell r="A1000" t="str">
            <v>Enter Description</v>
          </cell>
          <cell r="B1000">
            <v>0</v>
          </cell>
          <cell r="C1000">
            <v>0</v>
          </cell>
        </row>
      </sheetData>
      <sheetData sheetId="3"/>
      <sheetData sheetId="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lips - AOL"/>
      <sheetName val="Microsoft"/>
      <sheetName val="Compaq"/>
      <sheetName val="Cisco"/>
      <sheetName val="Adtran"/>
      <sheetName val="Glossary"/>
      <sheetName val="Sheet 6"/>
      <sheetName val="MENU"/>
      <sheetName val="Motorola - GI"/>
      <sheetName val="Motorola - Zenith"/>
      <sheetName val="Philips - WebTV"/>
      <sheetName val="Palm"/>
      <sheetName val="SUMMARY"/>
      <sheetName val="Intel"/>
      <sheetName val="Verifone"/>
      <sheetName val="3COM - Koja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BA Times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X Consolflxidated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12-179-775"/>
      <sheetName val="612-179-770"/>
      <sheetName val="612-179-695"/>
      <sheetName val="612-179-690"/>
      <sheetName val="612-179-661"/>
      <sheetName val="612-179-660"/>
      <sheetName val="612-179-650"/>
      <sheetName val="612-179-475"/>
      <sheetName val="612-179-465"/>
      <sheetName val="612-179-462"/>
      <sheetName val="612-179-461"/>
      <sheetName val="612-179-341"/>
      <sheetName val="612-079-671"/>
      <sheetName val="612-079-670"/>
      <sheetName val="612-079-588"/>
      <sheetName val="612-079-587"/>
      <sheetName val="612-079-581"/>
      <sheetName val="612-079-580"/>
      <sheetName val="Sum"/>
      <sheetName val="Original RFQ"/>
      <sheetName val="Matrix_PCBA"/>
      <sheetName val="Matrix"/>
      <sheetName val="LIM FILE"/>
      <sheetName val="Labour Routing qty 500"/>
      <sheetName val="LQ 125"/>
      <sheetName val="Labour Routing qty 50"/>
      <sheetName val="Labour Routing Template"/>
      <sheetName val="LQ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tfile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m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Down Data OLD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st"/>
      <sheetName val="MJ BOM cost"/>
      <sheetName val="Sourcing BOM"/>
      <sheetName val="Eng.Summary"/>
      <sheetName val=" SMT"/>
      <sheetName val="NRE"/>
      <sheetName val=" IDM"/>
      <sheetName val="DIP CT"/>
      <sheetName val=" ASSY CT"/>
      <sheetName val="Packing"/>
      <sheetName val="B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-09-02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"/>
      <sheetName val="非機種"/>
      <sheetName val="ISO文件"/>
      <sheetName val="SFIS"/>
      <sheetName val="Sheet1"/>
      <sheetName val="SUNON"/>
      <sheetName val="HIPRO"/>
      <sheetName val="Sunon2"/>
      <sheetName val="SUNON(昆山)"/>
      <sheetName val="Sunon(台灣)"/>
      <sheetName val="___"/>
      <sheetName val="2004 CARD PD年度工作目標"/>
      <sheetName val="CARD PD 行動方案展開"/>
      <sheetName val="幹部工作日誌"/>
      <sheetName val="7到9月離職統計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msideSMTComp.Count"/>
      <sheetName val="TopsideSMTComp.Count"/>
      <sheetName val="G.In. &amp; Coms."/>
      <sheetName val="NRE&amp;Consumable&amp;Facilities&amp;Power"/>
      <sheetName val="Prep"/>
      <sheetName val="TopandBtmsideSMT"/>
      <sheetName val="Offline"/>
      <sheetName val="ManualAssyandWaveSolder"/>
      <sheetName val="FinalAssy"/>
      <sheetName val="BoxBuild"/>
      <sheetName val="Packing"/>
      <sheetName val="AI"/>
      <sheetName val="Te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ized P&amp;L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orecasting Guidelines"/>
      <sheetName val="Worksheet_Revised"/>
      <sheetName val="Hardware Sales Mix"/>
      <sheetName val="Notes"/>
      <sheetName val="Worksheet_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D11">
            <v>2.2000000000000002</v>
          </cell>
        </row>
      </sheetData>
      <sheetData sheetId="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H-April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Summary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t Log"/>
      <sheetName val="Output-Financials"/>
      <sheetName val="SMAD Summary"/>
      <sheetName val="Output-Graph"/>
      <sheetName val="Output-Graph2"/>
      <sheetName val="Additional Cost Initiatives"/>
      <sheetName val="SMAD Inputs"/>
      <sheetName val="Sub Inputs"/>
      <sheetName val="Rev Inputs"/>
      <sheetName val="OpEx Driver Inputs"/>
      <sheetName val="OpEx Unit Cost Inputs"/>
      <sheetName val="Calculated OpEx"/>
      <sheetName val="SMAD Dashboard"/>
      <sheetName val="SMAD XM 464 Plan"/>
      <sheetName val="SM MktgOps"/>
      <sheetName val="SM DealerMktgOps"/>
      <sheetName val="SM MDFCont"/>
      <sheetName val="SM MDFVar"/>
      <sheetName val="SM Media"/>
      <sheetName val="SM Agency"/>
      <sheetName val="SM OEMGuar"/>
      <sheetName val="SM OEMIntFixed"/>
      <sheetName val="GA1"/>
      <sheetName val="GA2"/>
      <sheetName val="SM MO CustMail"/>
      <sheetName val="SM MO OEMIntVar"/>
      <sheetName val="SM AdvSlsComm"/>
      <sheetName val="AD Subsidies"/>
      <sheetName val="AD OtherAcq"/>
      <sheetName val="AD Unit Cost"/>
      <sheetName val="AD Prom+Other"/>
      <sheetName val="AD RevShare"/>
      <sheetName val="AD Loyalty"/>
      <sheetName val="Revenue Summary"/>
      <sheetName val="Subs by Channel"/>
      <sheetName val="Subscription  Revenue"/>
      <sheetName val="PrePayPlans"/>
      <sheetName val="Activation Revenue"/>
      <sheetName val="Promotions Revenue"/>
      <sheetName val="Advertising Revenue"/>
      <sheetName val="Commercial-Data Revenue"/>
      <sheetName val="Royalty Revenue"/>
      <sheetName val="Other Revenue"/>
      <sheetName val="Budget-Base Case (464)"/>
      <sheetName val="Budget-Modified"/>
      <sheetName val="ARAP"/>
      <sheetName val="Cap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wCorpAlloc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 Table"/>
      <sheetName val="PAW"/>
      <sheetName val="Extracted R251-711"/>
      <sheetName val="STX BOM R251-711"/>
      <sheetName val="R251-711 Movex"/>
      <sheetName val="R251-711"/>
      <sheetName val="NOTES"/>
      <sheetName val="PAW templ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r Costs"/>
    </sheetNames>
    <sheetDataSet>
      <sheetData sheetId="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ss position"/>
      <sheetName val="NRE Summary"/>
      <sheetName val="Quote table"/>
      <sheetName val="PAW"/>
      <sheetName val="Costed BOM rev2"/>
      <sheetName val="New parts Excess"/>
      <sheetName val="Previous excess"/>
      <sheetName val="x20"/>
      <sheetName val="x50"/>
      <sheetName val="x100"/>
      <sheetName val="x150"/>
      <sheetName val="x200"/>
      <sheetName val="x300"/>
      <sheetName val="material list revised "/>
      <sheetName val="revised low cost moq"/>
      <sheetName val="OLD x20"/>
      <sheetName val="OLDx50"/>
      <sheetName val="OLDx100"/>
      <sheetName val="OLDx150"/>
      <sheetName val="OLDx200"/>
      <sheetName val="PAW template"/>
      <sheetName val="Overall Prototype Excess_60pcs"/>
    </sheetNames>
    <sheetDataSet>
      <sheetData sheetId="0">
        <row r="114">
          <cell r="D114" t="str">
            <v>Melbourne</v>
          </cell>
        </row>
      </sheetData>
      <sheetData sheetId="1"/>
      <sheetData sheetId="2"/>
      <sheetData sheetId="3">
        <row r="114">
          <cell r="D114" t="str">
            <v>Melbourne</v>
          </cell>
        </row>
        <row r="115">
          <cell r="D115" t="str">
            <v>Wellington</v>
          </cell>
        </row>
        <row r="116">
          <cell r="D116" t="str">
            <v>Perth</v>
          </cell>
        </row>
        <row r="117">
          <cell r="D117" t="str">
            <v>Johor Bahru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ss position"/>
      <sheetName val="NRE Summary"/>
      <sheetName val="Quote table"/>
      <sheetName val="PAW"/>
      <sheetName val="Costed BOM rev2"/>
      <sheetName val="New parts Excess"/>
      <sheetName val="Previous excess"/>
      <sheetName val="x20"/>
      <sheetName val="x50"/>
      <sheetName val="x100"/>
      <sheetName val="x150"/>
      <sheetName val="x200"/>
      <sheetName val="x300"/>
      <sheetName val="material list revised "/>
      <sheetName val="revised low cost moq"/>
      <sheetName val="OLD x20"/>
      <sheetName val="OLDx50"/>
      <sheetName val="OLDx100"/>
      <sheetName val="OLDx150"/>
      <sheetName val="OLDx200"/>
      <sheetName val="PAW template"/>
      <sheetName val="Overall Prototype Excess_60pcs"/>
    </sheetNames>
    <sheetDataSet>
      <sheetData sheetId="0">
        <row r="114">
          <cell r="D114" t="str">
            <v>Melbourne</v>
          </cell>
        </row>
      </sheetData>
      <sheetData sheetId="1"/>
      <sheetData sheetId="2"/>
      <sheetData sheetId="3">
        <row r="114">
          <cell r="D114" t="str">
            <v>Melbourne</v>
          </cell>
        </row>
        <row r="115">
          <cell r="D115" t="str">
            <v>Wellington</v>
          </cell>
        </row>
        <row r="116">
          <cell r="D116" t="str">
            <v>Perth</v>
          </cell>
        </row>
        <row r="117">
          <cell r="D117" t="str">
            <v>Johor Bahru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M Report Input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efinition Form Summary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</sheetNames>
    <sheetDataSet>
      <sheetData sheetId="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12-179-775"/>
      <sheetName val="612-179-770"/>
      <sheetName val="612-179-695"/>
      <sheetName val="612-179-690"/>
      <sheetName val="612-179-661"/>
      <sheetName val="612-179-660"/>
      <sheetName val="612-179-650"/>
      <sheetName val="612-179-475"/>
      <sheetName val="612-179-465"/>
      <sheetName val="612-179-462"/>
      <sheetName val="612-179-461"/>
      <sheetName val="612-179-341"/>
      <sheetName val="612-079-671"/>
      <sheetName val="612-079-670"/>
      <sheetName val="612-079-588"/>
      <sheetName val="612-079-587"/>
      <sheetName val="612-079-581"/>
      <sheetName val="612-079-580"/>
      <sheetName val="Original RFQ"/>
      <sheetName val="Sum"/>
      <sheetName val="Matrix_PCBA"/>
      <sheetName val="Sheet1"/>
      <sheetName val="Sheet2"/>
      <sheetName val="Sheet3"/>
      <sheetName val="rev 1"/>
      <sheetName val="REV 2"/>
      <sheetName val="DEFINITION"/>
      <sheetName val="RFQ checklist"/>
      <sheetName val="PAW template"/>
      <sheetName val="PA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ped Data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Nomenclature"/>
      <sheetName val="GENERAL"/>
      <sheetName val="Components Nomenclature"/>
      <sheetName val="GENERATE ONE REFERENCE"/>
      <sheetName val="Components-Classification-codes"/>
      <sheetName val="DEFINITION"/>
      <sheetName val="PAW template"/>
      <sheetName val="Original RFQ"/>
      <sheetName val="PAW"/>
      <sheetName val="Excess Batch 60"/>
      <sheetName val="Excess Batch 50"/>
      <sheetName val="Excess Batch 100"/>
      <sheetName val="Excess Batch 200"/>
      <sheetName val="Excess Batch 300"/>
      <sheetName val="Excess Batch 400"/>
      <sheetName val="Excess Batch 500"/>
    </sheetNames>
    <sheetDataSet>
      <sheetData sheetId="0">
        <row r="3">
          <cell r="B3" t="str">
            <v>-</v>
          </cell>
        </row>
      </sheetData>
      <sheetData sheetId="1"/>
      <sheetData sheetId="2"/>
      <sheetData sheetId="3"/>
      <sheetData sheetId="4"/>
      <sheetData sheetId="5">
        <row r="3">
          <cell r="B3" t="str">
            <v>-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Nomenclature"/>
      <sheetName val="GENERAL"/>
      <sheetName val="Components Nomenclature"/>
      <sheetName val="GENERATE ONE REFERENCE"/>
      <sheetName val="Components-Classification-codes"/>
      <sheetName val="DEFINITION"/>
      <sheetName val="PAW template"/>
      <sheetName val="Original RFQ"/>
      <sheetName val="PAW"/>
      <sheetName val="Excess Batch 60"/>
      <sheetName val="Excess Batch 50"/>
      <sheetName val="Excess Batch 100"/>
      <sheetName val="Excess Batch 200"/>
      <sheetName val="Excess Batch 300"/>
      <sheetName val="Excess Batch 400"/>
      <sheetName val="Excess Batch 500"/>
    </sheetNames>
    <sheetDataSet>
      <sheetData sheetId="0">
        <row r="3">
          <cell r="B3" t="str">
            <v>-</v>
          </cell>
        </row>
      </sheetData>
      <sheetData sheetId="1"/>
      <sheetData sheetId="2"/>
      <sheetData sheetId="3"/>
      <sheetData sheetId="4"/>
      <sheetData sheetId="5">
        <row r="3">
          <cell r="B3" t="str">
            <v>-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king"/>
    </sheetNames>
    <sheetDataSet>
      <sheetData sheetId="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Q checklist"/>
      <sheetName val="Volumes"/>
      <sheetName val="Sample BOM - Single Level"/>
      <sheetName val="Sample BOM - Indented"/>
      <sheetName val="Sample AML"/>
      <sheetName val="Sample LOA"/>
      <sheetName val="Sample PCB Quote Form"/>
      <sheetName val="Revision Log"/>
      <sheetName val="Sheet1"/>
      <sheetName val="DEFINITION"/>
      <sheetName val="Original RFQ"/>
      <sheetName val="PAW"/>
      <sheetName val="PAW template"/>
      <sheetName val="100"/>
      <sheetName val="Batch size 70"/>
      <sheetName val="Labour Routing qty 500"/>
      <sheetName val="LQ100n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Q checklist"/>
      <sheetName val="Volumes"/>
      <sheetName val="Sample BOM - Single Level"/>
      <sheetName val="Sample BOM - Indented"/>
      <sheetName val="Sample AML"/>
      <sheetName val="Sample LOA"/>
      <sheetName val="Sample PCB Quote Form"/>
      <sheetName val="Revision Log"/>
      <sheetName val="Sheet1"/>
      <sheetName val="DEFINITION"/>
      <sheetName val="Original RFQ"/>
      <sheetName val="PAW"/>
      <sheetName val="PAW template"/>
      <sheetName val="100"/>
      <sheetName val="Batch size 70"/>
      <sheetName val="Labour Routing qty 500"/>
      <sheetName val="LQ100n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TOP"/>
      <sheetName val="Original RFQ"/>
      <sheetName val="DEFINITION"/>
      <sheetName val="PAW"/>
      <sheetName val="RFQ check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TOP"/>
      <sheetName val="Original RFQ"/>
      <sheetName val="DEFINITION"/>
      <sheetName val="PAW"/>
      <sheetName val="RFQ check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Workings"/>
    </sheetNames>
    <sheetDataSet>
      <sheetData sheetId="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arams"/>
      <sheetName val="Working File"/>
    </sheetNames>
    <sheetDataSet>
      <sheetData sheetId="0"/>
      <sheetData sheetId="1">
        <row r="1">
          <cell r="D1" t="str">
            <v>WarehouseID</v>
          </cell>
        </row>
        <row r="2">
          <cell r="D2" t="str">
            <v>*</v>
          </cell>
        </row>
        <row r="3">
          <cell r="D3" t="str">
            <v>D01</v>
          </cell>
        </row>
        <row r="4">
          <cell r="D4" t="str">
            <v>D05</v>
          </cell>
        </row>
        <row r="5">
          <cell r="D5" t="str">
            <v>H01</v>
          </cell>
        </row>
        <row r="6">
          <cell r="D6" t="str">
            <v>K01</v>
          </cell>
        </row>
        <row r="7">
          <cell r="D7" t="str">
            <v>L01</v>
          </cell>
        </row>
      </sheetData>
      <sheetData sheetId="2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arams"/>
      <sheetName val="Working File"/>
    </sheetNames>
    <sheetDataSet>
      <sheetData sheetId="0"/>
      <sheetData sheetId="1">
        <row r="1">
          <cell r="D1" t="str">
            <v>WarehouseID</v>
          </cell>
        </row>
        <row r="2">
          <cell r="D2" t="str">
            <v>*</v>
          </cell>
        </row>
        <row r="3">
          <cell r="D3" t="str">
            <v>D01</v>
          </cell>
        </row>
        <row r="4">
          <cell r="D4" t="str">
            <v>D05</v>
          </cell>
        </row>
        <row r="5">
          <cell r="D5" t="str">
            <v>H01</v>
          </cell>
        </row>
        <row r="6">
          <cell r="D6" t="str">
            <v>K01</v>
          </cell>
        </row>
        <row r="7">
          <cell r="D7" t="str">
            <v>L01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end"/>
      <sheetName val="Cover_Sheet"/>
      <sheetName val="Check_Balances"/>
      <sheetName val="Comment_Fct"/>
      <sheetName val="Comment_Act"/>
      <sheetName val="BS_USD"/>
      <sheetName val="IS_USD"/>
      <sheetName val="BS"/>
      <sheetName val="IS"/>
      <sheetName val="Cust_Sales"/>
      <sheetName val="Sales_%_by_Prod"/>
      <sheetName val="BS_IC"/>
      <sheetName val="IS_IC"/>
      <sheetName val="INV_IC"/>
      <sheetName val="EQUITY"/>
      <sheetName val="OTH_EQTY"/>
      <sheetName val="CF_DETAIL"/>
      <sheetName val="FA"/>
      <sheetName val="DISPOSALS"/>
      <sheetName val="FA_IC"/>
      <sheetName val="CASHFLOW"/>
      <sheetName val="DEBTS_LEASES"/>
      <sheetName val="FX_RATES"/>
    </sheetNames>
    <sheetDataSet>
      <sheetData sheetId="0" refreshError="1">
        <row r="1">
          <cell r="C1" t="str">
            <v>PCBA_SHANGHAI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 9 Dec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63CCF-2C73-4720-9A8C-68F4E50EDA31}" name="Table2" displayName="Table2" ref="B3:D22" totalsRowShown="0" headerRowDxfId="39" dataDxfId="37" headerRowBorderDxfId="38" tableBorderDxfId="36">
  <autoFilter ref="B3:D22" xr:uid="{560BBBB0-CF60-4988-A273-52375302FEE7}"/>
  <tableColumns count="3">
    <tableColumn id="1" xr3:uid="{F03518FA-03C5-40E8-A8D9-1701C18EA568}" name="SN" dataDxfId="35" dataCellStyle="Normal 129"/>
    <tableColumn id="2" xr3:uid="{97EB4483-8876-4054-96BE-DF53E34CF54F}" name="Special Highlites" dataDxfId="34"/>
    <tableColumn id="3" xr3:uid="{1A208B34-8728-4166-AF47-70DC1CAAF97F}" name="Status (5/12/2022 submission)" dataDxfId="33" dataCellStyle="Normal 12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F45128-FC31-4624-A3D8-83BB5040F182}" name="Table3" displayName="Table3" ref="A3:H198" totalsRowShown="0" headerRowDxfId="32" dataDxfId="30" headerRowBorderDxfId="31" tableBorderDxfId="29" totalsRowBorderDxfId="28">
  <autoFilter ref="A3:H198" xr:uid="{DF3CB808-8D32-4845-B63E-D25332D585E3}"/>
  <tableColumns count="8">
    <tableColumn id="1" xr3:uid="{52B21A31-3140-48D8-8D1A-36AB28E837EE}" name="Issue" dataDxfId="27"/>
    <tableColumn id="2" xr3:uid="{3A66961B-9C2C-46D4-82C0-180671A811BB}" name="(Dummy) CPN" dataDxfId="26"/>
    <tableColumn id="3" xr3:uid="{BB175084-6766-459B-83E6-03A3FB6E376B}" name="Description" dataDxfId="25"/>
    <tableColumn id="4" xr3:uid="{1C7BBB12-C0AF-4755-A452-7C8F7119AED7}" name="Approved MPN" dataDxfId="24"/>
    <tableColumn id="5" xr3:uid="{EAD085C9-904B-42E2-81EA-31E4279B1489}" name="Approved MFR" dataDxfId="23"/>
    <tableColumn id="6" xr3:uid="{69C97104-A7BB-4AEA-A46E-84E79B90AFD7}" name="Quoted MPN" dataDxfId="22"/>
    <tableColumn id="7" xr3:uid="{D9B1DC3C-8A7D-449D-919A-84EF06D9F2FA}" name="Quoted MFR" dataDxfId="21"/>
    <tableColumn id="8" xr3:uid="{3FA97412-649F-4714-BEA2-52B98F8D513B}" name="Remarks" dataDxfId="2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5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D204"/>
  <sheetViews>
    <sheetView showGridLines="0" tabSelected="1" zoomScale="75" zoomScaleNormal="75" workbookViewId="0">
      <selection activeCell="J10" sqref="J10"/>
    </sheetView>
  </sheetViews>
  <sheetFormatPr defaultColWidth="9.140625" defaultRowHeight="15" outlineLevelCol="1"/>
  <cols>
    <col min="1" max="1" width="2.5703125" style="4" customWidth="1"/>
    <col min="2" max="2" width="3.28515625" style="4" customWidth="1"/>
    <col min="3" max="3" width="34" style="4" customWidth="1"/>
    <col min="4" max="4" width="2.85546875" style="56" customWidth="1"/>
    <col min="5" max="5" width="36.7109375" style="4" customWidth="1"/>
    <col min="6" max="6" width="8.85546875" style="4" customWidth="1"/>
    <col min="7" max="7" width="30.140625" style="56" customWidth="1"/>
    <col min="8" max="8" width="11.42578125" style="4" customWidth="1"/>
    <col min="9" max="9" width="6.28515625" style="4" customWidth="1"/>
    <col min="10" max="10" width="15.7109375" style="69" customWidth="1"/>
    <col min="11" max="11" width="4.7109375" style="4" customWidth="1"/>
    <col min="12" max="12" width="15.7109375" style="4" customWidth="1"/>
    <col min="13" max="13" width="4.7109375" style="4" customWidth="1"/>
    <col min="14" max="14" width="15.7109375" style="69" customWidth="1"/>
    <col min="15" max="15" width="4.7109375" style="4" customWidth="1"/>
    <col min="16" max="16" width="15.7109375" style="4" customWidth="1"/>
    <col min="17" max="17" width="4.7109375" style="4" customWidth="1"/>
    <col min="18" max="18" width="15.7109375" style="4" customWidth="1"/>
    <col min="19" max="19" width="2.42578125" style="4" customWidth="1"/>
    <col min="20" max="20" width="2.85546875" style="4" customWidth="1"/>
    <col min="21" max="21" width="44" style="4" hidden="1" customWidth="1" outlineLevel="1"/>
    <col min="22" max="22" width="40.85546875" style="4" hidden="1" customWidth="1" outlineLevel="1"/>
    <col min="23" max="23" width="9.42578125" style="4" hidden="1" customWidth="1" outlineLevel="1"/>
    <col min="24" max="24" width="33.42578125" style="4" hidden="1" customWidth="1" outlineLevel="1"/>
    <col min="25" max="25" width="9.140625" style="4" hidden="1" customWidth="1" outlineLevel="1"/>
    <col min="26" max="26" width="10.5703125" style="4" hidden="1" customWidth="1" outlineLevel="1"/>
    <col min="27" max="27" width="6.28515625" style="4" hidden="1" customWidth="1" outlineLevel="1"/>
    <col min="28" max="28" width="12.7109375" style="4" customWidth="1" collapsed="1"/>
    <col min="29" max="29" width="12.7109375" style="4" customWidth="1"/>
    <col min="30" max="30" width="9.85546875" style="4" customWidth="1"/>
    <col min="31" max="16384" width="9.140625" style="4"/>
  </cols>
  <sheetData>
    <row r="1" spans="1:24" ht="16.5" customHeight="1" thickBot="1">
      <c r="A1" s="1"/>
      <c r="B1" s="1"/>
      <c r="C1" s="1"/>
      <c r="D1" s="2"/>
      <c r="E1" s="1"/>
      <c r="F1" s="1"/>
      <c r="G1" s="2"/>
      <c r="H1" s="1"/>
      <c r="I1" s="1"/>
      <c r="J1" s="3"/>
      <c r="K1" s="1"/>
      <c r="L1" s="1"/>
      <c r="M1" s="1"/>
      <c r="N1" s="3"/>
      <c r="O1" s="1"/>
      <c r="P1" s="1"/>
      <c r="Q1" s="1"/>
      <c r="R1" s="1"/>
      <c r="S1" s="1"/>
    </row>
    <row r="2" spans="1:24" ht="8.25" customHeight="1">
      <c r="A2" s="1"/>
      <c r="B2" s="5"/>
      <c r="C2" s="6"/>
      <c r="D2" s="7"/>
      <c r="E2" s="6"/>
      <c r="F2" s="6"/>
      <c r="G2" s="7"/>
      <c r="H2" s="6"/>
      <c r="I2" s="6"/>
      <c r="J2" s="8"/>
      <c r="K2" s="6"/>
      <c r="L2" s="6"/>
      <c r="M2" s="6"/>
      <c r="N2" s="8"/>
      <c r="O2" s="6"/>
      <c r="P2" s="6"/>
      <c r="Q2" s="6"/>
      <c r="R2" s="6"/>
      <c r="S2" s="9"/>
    </row>
    <row r="3" spans="1:24" ht="21">
      <c r="A3" s="1"/>
      <c r="B3" s="10"/>
      <c r="C3" s="11" t="s">
        <v>178</v>
      </c>
      <c r="D3" s="12"/>
      <c r="E3" s="12"/>
      <c r="F3" s="12"/>
      <c r="G3" s="12"/>
      <c r="H3" s="12"/>
      <c r="I3" s="12"/>
      <c r="J3" s="13"/>
      <c r="K3" s="12"/>
      <c r="L3" s="13"/>
      <c r="M3" s="12"/>
      <c r="N3" s="13"/>
      <c r="O3" s="12"/>
      <c r="P3" s="13"/>
      <c r="Q3" s="12"/>
      <c r="R3" s="13"/>
      <c r="S3" s="14"/>
    </row>
    <row r="4" spans="1:24" ht="15.75">
      <c r="A4" s="1"/>
      <c r="B4" s="10"/>
      <c r="C4" s="12"/>
      <c r="D4" s="12"/>
      <c r="E4" s="12"/>
      <c r="F4" s="12"/>
      <c r="G4" s="12"/>
      <c r="H4" s="12"/>
      <c r="I4" s="12"/>
      <c r="J4" s="13"/>
      <c r="K4" s="12"/>
      <c r="L4" s="13"/>
      <c r="M4" s="12"/>
      <c r="N4" s="13"/>
      <c r="O4" s="12"/>
      <c r="P4" s="13"/>
      <c r="Q4" s="12"/>
      <c r="R4" s="13"/>
      <c r="S4" s="14"/>
    </row>
    <row r="5" spans="1:24" ht="8.25" customHeight="1">
      <c r="A5" s="1"/>
      <c r="B5" s="15"/>
      <c r="C5" s="16"/>
      <c r="D5" s="16"/>
      <c r="E5" s="17"/>
      <c r="F5" s="17"/>
      <c r="G5" s="16"/>
      <c r="H5" s="17"/>
      <c r="I5" s="17"/>
      <c r="J5" s="18"/>
      <c r="K5" s="17"/>
      <c r="L5" s="18"/>
      <c r="M5" s="17"/>
      <c r="N5" s="18"/>
      <c r="O5" s="17"/>
      <c r="P5" s="18"/>
      <c r="Q5" s="17"/>
      <c r="R5" s="18"/>
      <c r="S5" s="14"/>
    </row>
    <row r="6" spans="1:24" ht="20.25" customHeight="1" thickBot="1">
      <c r="A6" s="1"/>
      <c r="B6" s="19"/>
      <c r="C6" s="20"/>
      <c r="D6" s="21"/>
      <c r="E6" s="20"/>
      <c r="F6" s="20"/>
      <c r="G6" s="21"/>
      <c r="H6" s="20"/>
      <c r="I6" s="20"/>
      <c r="J6" s="3"/>
      <c r="K6" s="20"/>
      <c r="L6" s="3"/>
      <c r="M6" s="20"/>
      <c r="N6" s="3"/>
      <c r="O6" s="20"/>
      <c r="P6" s="3"/>
      <c r="Q6" s="20"/>
      <c r="R6" s="3"/>
      <c r="S6" s="22"/>
    </row>
    <row r="7" spans="1:24" s="26" customFormat="1" ht="20.25" customHeight="1" thickBot="1">
      <c r="A7" s="23"/>
      <c r="B7" s="586" t="s">
        <v>0</v>
      </c>
      <c r="C7" s="587"/>
      <c r="D7" s="24"/>
      <c r="E7" s="25" t="s">
        <v>180</v>
      </c>
      <c r="F7" s="12"/>
      <c r="H7" s="109" t="s">
        <v>25</v>
      </c>
      <c r="I7" s="28"/>
      <c r="J7" s="127">
        <v>2500</v>
      </c>
      <c r="K7" s="29"/>
      <c r="L7" s="127"/>
      <c r="M7" s="29"/>
      <c r="N7" s="127">
        <v>600</v>
      </c>
      <c r="O7" s="29"/>
      <c r="P7" s="127"/>
      <c r="Q7" s="29"/>
      <c r="R7" s="127"/>
      <c r="S7" s="30"/>
      <c r="U7" s="31" t="s">
        <v>114</v>
      </c>
      <c r="V7" s="32" t="s">
        <v>115</v>
      </c>
      <c r="W7" s="4"/>
      <c r="X7" s="4"/>
    </row>
    <row r="8" spans="1:24" s="26" customFormat="1" ht="20.25" customHeight="1" thickBot="1">
      <c r="A8" s="23"/>
      <c r="B8" s="586" t="s">
        <v>4</v>
      </c>
      <c r="C8" s="587"/>
      <c r="D8" s="24"/>
      <c r="E8" s="25" t="s">
        <v>183</v>
      </c>
      <c r="F8" s="12"/>
      <c r="G8" s="12"/>
      <c r="H8" s="109" t="s">
        <v>1</v>
      </c>
      <c r="I8" s="28"/>
      <c r="J8" s="141" t="s">
        <v>181</v>
      </c>
      <c r="K8" s="29"/>
      <c r="L8" s="141"/>
      <c r="M8" s="29"/>
      <c r="N8" s="141" t="s">
        <v>182</v>
      </c>
      <c r="O8" s="29"/>
      <c r="P8" s="141"/>
      <c r="Q8" s="29"/>
      <c r="R8" s="127"/>
      <c r="S8" s="30"/>
      <c r="U8" s="35"/>
      <c r="V8" s="32" t="s">
        <v>116</v>
      </c>
      <c r="W8" s="4"/>
      <c r="X8" s="4"/>
    </row>
    <row r="9" spans="1:24" s="26" customFormat="1" ht="20.25" customHeight="1">
      <c r="A9" s="23"/>
      <c r="B9" s="586" t="s">
        <v>6</v>
      </c>
      <c r="C9" s="587"/>
      <c r="D9" s="24"/>
      <c r="E9" s="25" t="s">
        <v>179</v>
      </c>
      <c r="F9" s="12"/>
      <c r="G9" s="12" t="s">
        <v>7</v>
      </c>
      <c r="H9" s="12"/>
      <c r="I9" s="28"/>
      <c r="J9" s="24" t="str">
        <f>$E$11</f>
        <v>USD</v>
      </c>
      <c r="K9" s="12"/>
      <c r="L9" s="24" t="str">
        <f>$E$11</f>
        <v>USD</v>
      </c>
      <c r="M9" s="36"/>
      <c r="N9" s="24" t="str">
        <f>$E$11</f>
        <v>USD</v>
      </c>
      <c r="O9" s="12"/>
      <c r="P9" s="24" t="str">
        <f>$E$11</f>
        <v>USD</v>
      </c>
      <c r="Q9" s="36"/>
      <c r="R9" s="24" t="str">
        <f>$E$11</f>
        <v>USD</v>
      </c>
      <c r="S9" s="30"/>
      <c r="U9" s="35"/>
      <c r="V9" s="32" t="s">
        <v>120</v>
      </c>
      <c r="W9" s="4"/>
      <c r="X9" s="4"/>
    </row>
    <row r="10" spans="1:24" s="26" customFormat="1" ht="20.25" customHeight="1">
      <c r="A10" s="23"/>
      <c r="B10" s="586" t="s">
        <v>10</v>
      </c>
      <c r="C10" s="587"/>
      <c r="D10" s="24"/>
      <c r="E10" s="38">
        <v>44900</v>
      </c>
      <c r="F10" s="12"/>
      <c r="G10" s="20" t="s">
        <v>11</v>
      </c>
      <c r="H10" s="12"/>
      <c r="I10" s="28"/>
      <c r="J10" s="39">
        <f>'D3M &amp; D3S Material'!$AO$322</f>
        <v>118.33387515052645</v>
      </c>
      <c r="K10" s="34"/>
      <c r="L10" s="39"/>
      <c r="M10" s="34"/>
      <c r="N10" s="39">
        <f>'D3M &amp; D3S Material'!AP322</f>
        <v>237.17244397222217</v>
      </c>
      <c r="O10" s="34"/>
      <c r="P10" s="39"/>
      <c r="Q10" s="34"/>
      <c r="R10" s="39">
        <v>0</v>
      </c>
      <c r="S10" s="30"/>
      <c r="U10" s="35"/>
      <c r="V10" s="32" t="s">
        <v>119</v>
      </c>
      <c r="W10" s="4"/>
      <c r="X10" s="4"/>
    </row>
    <row r="11" spans="1:24" s="26" customFormat="1" ht="20.25" customHeight="1">
      <c r="A11" s="23"/>
      <c r="B11" s="40"/>
      <c r="C11" s="27" t="s">
        <v>14</v>
      </c>
      <c r="D11" s="24"/>
      <c r="E11" s="25" t="s">
        <v>15</v>
      </c>
      <c r="F11" s="12"/>
      <c r="G11" s="20" t="s">
        <v>16</v>
      </c>
      <c r="H11" s="41">
        <f>VLOOKUP(E13,$V$188:$X$189,3,FALSE)</f>
        <v>0.03</v>
      </c>
      <c r="I11" s="28"/>
      <c r="J11" s="42">
        <f>J10*$H$11</f>
        <v>3.5500162545157936</v>
      </c>
      <c r="K11" s="28"/>
      <c r="L11" s="42">
        <f>L10*$H$11</f>
        <v>0</v>
      </c>
      <c r="M11" s="34"/>
      <c r="N11" s="42">
        <f>N10*$H$11</f>
        <v>7.1151733191666651</v>
      </c>
      <c r="O11" s="28"/>
      <c r="P11" s="42">
        <f>P10*$H$11</f>
        <v>0</v>
      </c>
      <c r="Q11" s="34"/>
      <c r="R11" s="42">
        <f>R10*$H$11</f>
        <v>0</v>
      </c>
      <c r="S11" s="30"/>
      <c r="U11" s="35"/>
      <c r="V11" s="43" t="s">
        <v>118</v>
      </c>
      <c r="W11" s="4"/>
      <c r="X11" s="4"/>
    </row>
    <row r="12" spans="1:24" s="26" customFormat="1" ht="20.25" customHeight="1" thickBot="1">
      <c r="A12" s="23"/>
      <c r="B12" s="40"/>
      <c r="C12" s="27" t="s">
        <v>19</v>
      </c>
      <c r="D12" s="24"/>
      <c r="E12" s="45">
        <f>VLOOKUP(E13&amp;E11,$V$168:$W$184,2,FALSE)</f>
        <v>1</v>
      </c>
      <c r="F12" s="12"/>
      <c r="G12" s="20" t="s">
        <v>20</v>
      </c>
      <c r="H12" s="41">
        <f>VLOOKUP(E13,$V$188:$X$189,2,FALSE)</f>
        <v>2.5000000000000001E-2</v>
      </c>
      <c r="I12" s="28"/>
      <c r="J12" s="42">
        <f>J10*$H$12</f>
        <v>2.9583468787631615</v>
      </c>
      <c r="K12" s="28"/>
      <c r="L12" s="42">
        <f>L10*$H$12</f>
        <v>0</v>
      </c>
      <c r="M12" s="34"/>
      <c r="N12" s="42">
        <f>N10*$H$12</f>
        <v>5.9293110993055542</v>
      </c>
      <c r="O12" s="28"/>
      <c r="P12" s="42">
        <f>P10*$H$12</f>
        <v>0</v>
      </c>
      <c r="Q12" s="34"/>
      <c r="R12" s="42">
        <f>R10*$H$12</f>
        <v>0</v>
      </c>
      <c r="S12" s="30"/>
      <c r="U12" s="35"/>
      <c r="V12" s="46" t="s">
        <v>117</v>
      </c>
      <c r="W12" s="4"/>
      <c r="X12" s="4"/>
    </row>
    <row r="13" spans="1:24" s="26" customFormat="1" ht="20.25" customHeight="1" thickTop="1">
      <c r="A13" s="23"/>
      <c r="B13" s="40"/>
      <c r="C13" s="27" t="s">
        <v>23</v>
      </c>
      <c r="D13" s="24"/>
      <c r="E13" s="48" t="s">
        <v>93</v>
      </c>
      <c r="F13" s="12"/>
      <c r="G13" s="20"/>
      <c r="H13" s="109" t="s">
        <v>26</v>
      </c>
      <c r="I13" s="28"/>
      <c r="J13" s="51">
        <f>SUM(J10:J12)</f>
        <v>124.84223828380541</v>
      </c>
      <c r="K13" s="28"/>
      <c r="L13" s="51">
        <f>SUM(L10:L12)</f>
        <v>0</v>
      </c>
      <c r="M13" s="34"/>
      <c r="N13" s="51">
        <f>SUM(N10:N12)</f>
        <v>250.21692839069439</v>
      </c>
      <c r="O13" s="28"/>
      <c r="P13" s="51">
        <f>SUM(P10:P12)</f>
        <v>0</v>
      </c>
      <c r="Q13" s="34"/>
      <c r="R13" s="51">
        <f>SUM(R10:R12)</f>
        <v>0</v>
      </c>
      <c r="S13" s="30"/>
      <c r="U13" s="4"/>
      <c r="V13" s="4"/>
      <c r="W13" s="4"/>
      <c r="X13" s="4"/>
    </row>
    <row r="14" spans="1:24" s="26" customFormat="1" ht="20.25" customHeight="1">
      <c r="A14" s="23"/>
      <c r="B14" s="10"/>
      <c r="C14" s="118" t="s">
        <v>62</v>
      </c>
      <c r="D14" s="36"/>
      <c r="E14" s="122">
        <f>IF(E21="Labour Only Quote",70%,VLOOKUP(E13,$V$192:$W$193,2,FALSE))</f>
        <v>0.29749999999999999</v>
      </c>
      <c r="F14" s="12"/>
      <c r="G14" s="24"/>
      <c r="H14" s="12"/>
      <c r="I14" s="53"/>
      <c r="J14" s="54"/>
      <c r="K14" s="53"/>
      <c r="L14" s="54"/>
      <c r="M14" s="55"/>
      <c r="N14" s="54"/>
      <c r="O14" s="53"/>
      <c r="P14" s="54"/>
      <c r="Q14" s="55"/>
      <c r="R14" s="54"/>
      <c r="S14" s="30"/>
      <c r="U14" s="4"/>
      <c r="V14" s="4"/>
      <c r="W14" s="4"/>
      <c r="X14" s="4"/>
    </row>
    <row r="15" spans="1:24" ht="20.25" customHeight="1">
      <c r="A15" s="1"/>
      <c r="B15" s="19"/>
      <c r="C15" s="118" t="s">
        <v>64</v>
      </c>
      <c r="D15" s="36"/>
      <c r="E15" s="122">
        <f>IF(E21="Labour Only Quote",70%,VLOOKUP(E13,$V$192:$X$193,3,FALSE))</f>
        <v>0.29020000000000001</v>
      </c>
      <c r="F15" s="20"/>
      <c r="G15" s="12" t="s">
        <v>27</v>
      </c>
      <c r="H15" s="57">
        <f>VLOOKUP(E13,$V$188:$Y$189,4,FALSE)*E12</f>
        <v>3.8</v>
      </c>
      <c r="I15" s="28"/>
      <c r="J15" s="24" t="str">
        <f>$E$11</f>
        <v>USD</v>
      </c>
      <c r="K15" s="12"/>
      <c r="L15" s="24" t="str">
        <f>$E$11</f>
        <v>USD</v>
      </c>
      <c r="M15" s="36"/>
      <c r="N15" s="24" t="str">
        <f>$E$11</f>
        <v>USD</v>
      </c>
      <c r="O15" s="12"/>
      <c r="P15" s="24" t="str">
        <f>$E$11</f>
        <v>USD</v>
      </c>
      <c r="Q15" s="36"/>
      <c r="R15" s="24" t="str">
        <f>$E$11</f>
        <v>USD</v>
      </c>
      <c r="S15" s="14"/>
      <c r="U15" s="31" t="s">
        <v>121</v>
      </c>
      <c r="V15" s="32" t="s">
        <v>122</v>
      </c>
    </row>
    <row r="16" spans="1:24" ht="20.25" customHeight="1">
      <c r="A16" s="1"/>
      <c r="B16" s="19"/>
      <c r="C16" s="118" t="s">
        <v>66</v>
      </c>
      <c r="D16" s="36"/>
      <c r="E16" s="122">
        <f>IF(E21="Labour Only Quote",60%,VLOOKUP(E13,$V$192:$Y$193,4,FALSE)+E26)</f>
        <v>0.23</v>
      </c>
      <c r="F16" s="20"/>
      <c r="G16" s="20" t="s">
        <v>30</v>
      </c>
      <c r="H16" s="12"/>
      <c r="I16" s="28"/>
      <c r="J16" s="59">
        <f>'LQ 500088 + SA'!$G$19</f>
        <v>0.38930129111111106</v>
      </c>
      <c r="K16" s="60"/>
      <c r="L16" s="59"/>
      <c r="M16" s="60"/>
      <c r="N16" s="59">
        <f>'LQ 500055'!$G$19</f>
        <v>0.37962359259259254</v>
      </c>
      <c r="O16" s="60"/>
      <c r="P16" s="59"/>
      <c r="Q16" s="60"/>
      <c r="R16" s="59"/>
      <c r="S16" s="14"/>
      <c r="U16" s="35"/>
      <c r="V16" s="32" t="s">
        <v>123</v>
      </c>
    </row>
    <row r="17" spans="1:30" ht="20.25" customHeight="1">
      <c r="A17" s="1"/>
      <c r="B17" s="19"/>
      <c r="D17" s="4"/>
      <c r="F17" s="20"/>
      <c r="G17" s="20" t="s">
        <v>32</v>
      </c>
      <c r="H17" s="12"/>
      <c r="I17" s="28"/>
      <c r="J17" s="110" t="s">
        <v>8</v>
      </c>
      <c r="K17" s="111"/>
      <c r="L17" s="110"/>
      <c r="M17" s="111"/>
      <c r="N17" s="110" t="s">
        <v>8</v>
      </c>
      <c r="O17" s="111"/>
      <c r="P17" s="110"/>
      <c r="Q17" s="111"/>
      <c r="R17" s="110"/>
      <c r="S17" s="14"/>
      <c r="U17" s="35"/>
      <c r="V17" s="32" t="s">
        <v>124</v>
      </c>
    </row>
    <row r="18" spans="1:30" ht="20.25" customHeight="1">
      <c r="A18" s="1"/>
      <c r="B18" s="19"/>
      <c r="D18" s="4"/>
      <c r="F18" s="20"/>
      <c r="G18" s="20" t="s">
        <v>35</v>
      </c>
      <c r="H18" s="12"/>
      <c r="I18" s="28"/>
      <c r="J18" s="62">
        <f>IF(ISERROR(VLOOKUP(J17,$V$68:$W$73,2,FALSE)),0,(VLOOKUP(J17,$V$68:$W$73,2,FALSE)))</f>
        <v>0.27</v>
      </c>
      <c r="K18" s="63"/>
      <c r="L18" s="62">
        <f>IF(ISERROR(VLOOKUP(L17,$V$68:$W$73,2,FALSE)),0,(VLOOKUP(L17,$V$68:$W$73,2,FALSE)))</f>
        <v>0</v>
      </c>
      <c r="M18" s="63"/>
      <c r="N18" s="62">
        <f>IF(ISERROR(VLOOKUP(N17,$V$68:$W$73,2,FALSE)),0,(VLOOKUP(N17,$V$68:$W$73,2,FALSE)))</f>
        <v>0.27</v>
      </c>
      <c r="O18" s="63"/>
      <c r="P18" s="62">
        <f>IF(ISERROR(VLOOKUP(P17,$V$68:$W$73,2,FALSE)),0,(VLOOKUP(P17,$V$68:$W$73,2,FALSE)))</f>
        <v>0</v>
      </c>
      <c r="Q18" s="63"/>
      <c r="R18" s="62">
        <f>IF(ISERROR(VLOOKUP(R17,$V$68:$W$73,2,FALSE)),0,(VLOOKUP(R17,$V$68:$W$73,2,FALSE)))</f>
        <v>0</v>
      </c>
      <c r="S18" s="14"/>
      <c r="U18" s="35"/>
      <c r="V18" s="32" t="s">
        <v>125</v>
      </c>
    </row>
    <row r="19" spans="1:30" ht="20.25" customHeight="1">
      <c r="A19" s="1"/>
      <c r="B19" s="19"/>
      <c r="C19" s="27" t="s">
        <v>28</v>
      </c>
      <c r="D19" s="24"/>
      <c r="E19" s="61" t="s">
        <v>36</v>
      </c>
      <c r="F19" s="20"/>
      <c r="G19" s="20" t="s">
        <v>39</v>
      </c>
      <c r="H19" s="12"/>
      <c r="I19" s="28"/>
      <c r="J19" s="64">
        <f>J16*(1+J18)</f>
        <v>0.49441263971111105</v>
      </c>
      <c r="K19" s="28"/>
      <c r="L19" s="64">
        <f>L16*(1+L18)</f>
        <v>0</v>
      </c>
      <c r="M19" s="34"/>
      <c r="N19" s="64">
        <f>N16*(1+N18)</f>
        <v>0.48212196259259255</v>
      </c>
      <c r="O19" s="28"/>
      <c r="P19" s="64">
        <f>P16*(1+P18)</f>
        <v>0</v>
      </c>
      <c r="Q19" s="34"/>
      <c r="R19" s="64">
        <f>R16*(1+R18)</f>
        <v>0</v>
      </c>
      <c r="S19" s="14"/>
      <c r="U19" s="35"/>
      <c r="V19" s="43" t="s">
        <v>126</v>
      </c>
    </row>
    <row r="20" spans="1:30" ht="20.25" customHeight="1">
      <c r="A20" s="1"/>
      <c r="B20" s="19"/>
      <c r="C20" s="27" t="s">
        <v>34</v>
      </c>
      <c r="D20" s="24"/>
      <c r="E20" s="61" t="s">
        <v>112</v>
      </c>
      <c r="F20" s="20"/>
      <c r="G20" s="20" t="s">
        <v>43</v>
      </c>
      <c r="H20" s="66"/>
      <c r="I20" s="28"/>
      <c r="J20" s="42">
        <f>J16*$H$15</f>
        <v>1.4793449062222219</v>
      </c>
      <c r="K20" s="28"/>
      <c r="L20" s="42">
        <f>L16*$H$15</f>
        <v>0</v>
      </c>
      <c r="M20" s="34"/>
      <c r="N20" s="42">
        <f>N16*$H$15</f>
        <v>1.4425696518518516</v>
      </c>
      <c r="O20" s="28"/>
      <c r="P20" s="42">
        <f>P16*$H$15</f>
        <v>0</v>
      </c>
      <c r="Q20" s="34"/>
      <c r="R20" s="42">
        <f>R16*$H$15</f>
        <v>0</v>
      </c>
      <c r="S20" s="14"/>
      <c r="U20" s="35"/>
      <c r="V20" s="46" t="s">
        <v>127</v>
      </c>
    </row>
    <row r="21" spans="1:30" ht="20.25" customHeight="1" thickBot="1">
      <c r="A21" s="1"/>
      <c r="B21" s="19"/>
      <c r="C21" s="132" t="s">
        <v>169</v>
      </c>
      <c r="E21" s="61" t="s">
        <v>166</v>
      </c>
      <c r="F21" s="20"/>
      <c r="G21" s="20" t="s">
        <v>46</v>
      </c>
      <c r="H21" s="66"/>
      <c r="I21" s="28"/>
      <c r="J21" s="42">
        <f>(J19-J16)*$H$15</f>
        <v>0.39942312467999991</v>
      </c>
      <c r="K21" s="28"/>
      <c r="L21" s="42">
        <f>(L19-L16)*$H$15</f>
        <v>0</v>
      </c>
      <c r="M21" s="34"/>
      <c r="N21" s="42">
        <f>(N19-N16)*$H$15</f>
        <v>0.389493806</v>
      </c>
      <c r="O21" s="28"/>
      <c r="P21" s="42">
        <f>(P19-P16)*$H$15</f>
        <v>0</v>
      </c>
      <c r="Q21" s="34"/>
      <c r="R21" s="42">
        <f>(R19-R16)*$H$15</f>
        <v>0</v>
      </c>
      <c r="S21" s="14"/>
      <c r="U21" s="67"/>
      <c r="V21" s="67"/>
    </row>
    <row r="22" spans="1:30" ht="20.25" customHeight="1" thickTop="1">
      <c r="A22" s="1"/>
      <c r="B22" s="19"/>
      <c r="C22" s="135" t="s">
        <v>173</v>
      </c>
      <c r="D22" s="24"/>
      <c r="E22" s="61" t="s">
        <v>38</v>
      </c>
      <c r="F22" s="20"/>
      <c r="G22" s="68"/>
      <c r="H22" s="109" t="s">
        <v>48</v>
      </c>
      <c r="I22" s="66"/>
      <c r="J22" s="51">
        <f>SUM(J20:J21)</f>
        <v>1.8787680309022219</v>
      </c>
      <c r="K22" s="66"/>
      <c r="L22" s="51">
        <f>SUM(L20:L21)</f>
        <v>0</v>
      </c>
      <c r="M22" s="70"/>
      <c r="N22" s="51">
        <f>SUM(N20:N21)</f>
        <v>1.8320634578518515</v>
      </c>
      <c r="O22" s="66"/>
      <c r="P22" s="51">
        <f>SUM(P20:P21)</f>
        <v>0</v>
      </c>
      <c r="Q22" s="70"/>
      <c r="R22" s="51">
        <f>SUM(R20:R21)</f>
        <v>0</v>
      </c>
      <c r="S22" s="14"/>
      <c r="U22" s="31" t="s">
        <v>128</v>
      </c>
      <c r="V22" s="43" t="s">
        <v>130</v>
      </c>
    </row>
    <row r="23" spans="1:30" ht="20.25" customHeight="1">
      <c r="A23" s="1"/>
      <c r="B23" s="19"/>
      <c r="C23" s="27" t="s">
        <v>41</v>
      </c>
      <c r="D23" s="24"/>
      <c r="E23" s="61"/>
      <c r="F23" s="21"/>
      <c r="G23" s="49"/>
      <c r="H23" s="21"/>
      <c r="I23" s="50"/>
      <c r="J23" s="21"/>
      <c r="K23" s="50"/>
      <c r="L23" s="21"/>
      <c r="M23" s="21"/>
      <c r="N23" s="21"/>
      <c r="O23" s="21"/>
      <c r="P23" s="21"/>
      <c r="Q23" s="21"/>
      <c r="R23" s="21"/>
      <c r="S23" s="14"/>
      <c r="V23" s="43" t="s">
        <v>132</v>
      </c>
    </row>
    <row r="24" spans="1:30" ht="20.25" customHeight="1">
      <c r="A24" s="1"/>
      <c r="B24" s="19"/>
      <c r="C24" s="27" t="s">
        <v>44</v>
      </c>
      <c r="D24" s="24"/>
      <c r="E24" s="61" t="s">
        <v>75</v>
      </c>
      <c r="F24" s="21"/>
      <c r="G24" s="12" t="s">
        <v>50</v>
      </c>
      <c r="H24" s="12"/>
      <c r="I24" s="28"/>
      <c r="J24" s="24" t="str">
        <f>$E$11</f>
        <v>USD</v>
      </c>
      <c r="K24" s="12"/>
      <c r="L24" s="24" t="str">
        <f>$E$11</f>
        <v>USD</v>
      </c>
      <c r="M24" s="36"/>
      <c r="N24" s="24" t="str">
        <f>$E$11</f>
        <v>USD</v>
      </c>
      <c r="O24" s="12"/>
      <c r="P24" s="24" t="str">
        <f>$E$11</f>
        <v>USD</v>
      </c>
      <c r="Q24" s="36"/>
      <c r="R24" s="24" t="str">
        <f>$E$11</f>
        <v>USD</v>
      </c>
      <c r="S24" s="14"/>
      <c r="V24" s="43" t="s">
        <v>133</v>
      </c>
    </row>
    <row r="25" spans="1:30" ht="20.25" customHeight="1" thickBot="1">
      <c r="A25" s="1"/>
      <c r="B25" s="19"/>
      <c r="C25" s="27"/>
      <c r="D25" s="24"/>
      <c r="E25" s="132"/>
      <c r="F25" s="21"/>
      <c r="G25" s="20" t="s">
        <v>30</v>
      </c>
      <c r="H25" s="12"/>
      <c r="I25" s="28"/>
      <c r="J25" s="71">
        <f>J16</f>
        <v>0.38930129111111106</v>
      </c>
      <c r="K25" s="28"/>
      <c r="L25" s="71">
        <f>L16</f>
        <v>0</v>
      </c>
      <c r="M25" s="34"/>
      <c r="N25" s="71">
        <f>N16</f>
        <v>0.37962359259259254</v>
      </c>
      <c r="O25" s="28"/>
      <c r="P25" s="71">
        <f>P16</f>
        <v>0</v>
      </c>
      <c r="Q25" s="34"/>
      <c r="R25" s="71">
        <f>R16</f>
        <v>0</v>
      </c>
      <c r="S25" s="14"/>
      <c r="U25" s="35"/>
      <c r="V25" s="43" t="s">
        <v>137</v>
      </c>
    </row>
    <row r="26" spans="1:30" ht="20.25" customHeight="1" thickTop="1">
      <c r="A26" s="20"/>
      <c r="B26" s="19"/>
      <c r="C26" s="118" t="s">
        <v>171</v>
      </c>
      <c r="D26" s="114"/>
      <c r="E26" s="119">
        <f>IF(E21="Labour Only Quote","Labour Only - See Net Margin",VLOOKUP(W113,$W$115:$X$165,2,FALSE))</f>
        <v>0.03</v>
      </c>
      <c r="F26" s="21"/>
      <c r="G26" s="20" t="s">
        <v>54</v>
      </c>
      <c r="H26" s="57">
        <f>VLOOKUP(E13,$V$188:$Z$189,5,FALSE)*E12</f>
        <v>9.5</v>
      </c>
      <c r="I26" s="28"/>
      <c r="J26" s="51">
        <f>J25*$H$26</f>
        <v>3.6983622655555553</v>
      </c>
      <c r="K26" s="28"/>
      <c r="L26" s="51">
        <f>L25*$H$26</f>
        <v>0</v>
      </c>
      <c r="M26" s="34"/>
      <c r="N26" s="51">
        <f>N25*$H$26</f>
        <v>3.6064241296296293</v>
      </c>
      <c r="O26" s="28"/>
      <c r="P26" s="51">
        <f>P25*$H$26</f>
        <v>0</v>
      </c>
      <c r="Q26" s="34"/>
      <c r="R26" s="51">
        <f>R25*$H$26</f>
        <v>0</v>
      </c>
      <c r="S26" s="14"/>
      <c r="T26" s="66"/>
      <c r="U26" s="35"/>
      <c r="V26" s="43" t="s">
        <v>135</v>
      </c>
    </row>
    <row r="27" spans="1:30" ht="20.25" customHeight="1">
      <c r="A27" s="20"/>
      <c r="B27" s="73"/>
      <c r="C27" s="74"/>
      <c r="D27" s="74"/>
      <c r="E27" s="74"/>
      <c r="F27" s="74"/>
      <c r="G27" s="74"/>
      <c r="H27" s="75"/>
      <c r="I27" s="75"/>
      <c r="J27" s="76"/>
      <c r="K27" s="75"/>
      <c r="L27" s="75"/>
      <c r="M27" s="77"/>
      <c r="N27" s="76"/>
      <c r="O27" s="75"/>
      <c r="P27" s="75"/>
      <c r="Q27" s="77"/>
      <c r="R27" s="75"/>
      <c r="S27" s="78"/>
      <c r="T27" s="66"/>
      <c r="U27" s="35"/>
      <c r="V27" s="43" t="s">
        <v>129</v>
      </c>
    </row>
    <row r="28" spans="1:30" ht="20.25" customHeight="1">
      <c r="A28" s="20"/>
      <c r="B28" s="1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14"/>
      <c r="T28" s="66"/>
      <c r="V28" s="43" t="s">
        <v>134</v>
      </c>
    </row>
    <row r="29" spans="1:30" ht="20.25" customHeight="1">
      <c r="A29" s="12"/>
      <c r="B29" s="19"/>
      <c r="C29" s="112" t="s">
        <v>105</v>
      </c>
      <c r="D29" s="36"/>
      <c r="E29" s="113"/>
      <c r="H29" s="36"/>
      <c r="I29" s="34"/>
      <c r="J29" s="114" t="str">
        <f>$E$11</f>
        <v>USD</v>
      </c>
      <c r="K29" s="36"/>
      <c r="L29" s="114" t="str">
        <f>$E$11</f>
        <v>USD</v>
      </c>
      <c r="M29" s="36"/>
      <c r="N29" s="114" t="str">
        <f>$E$11</f>
        <v>USD</v>
      </c>
      <c r="O29" s="36"/>
      <c r="P29" s="114" t="str">
        <f>$E$11</f>
        <v>USD</v>
      </c>
      <c r="Q29" s="36"/>
      <c r="R29" s="114" t="str">
        <f>$E$11</f>
        <v>USD</v>
      </c>
      <c r="S29" s="30"/>
      <c r="T29" s="49"/>
      <c r="V29" s="43" t="s">
        <v>136</v>
      </c>
    </row>
    <row r="30" spans="1:30" s="26" customFormat="1" ht="20.25" customHeight="1">
      <c r="A30" s="20"/>
      <c r="B30" s="19"/>
      <c r="C30" s="133" t="s">
        <v>131</v>
      </c>
      <c r="D30" s="115"/>
      <c r="E30" s="115"/>
      <c r="F30" s="70"/>
      <c r="G30" s="29" t="s">
        <v>59</v>
      </c>
      <c r="H30" s="36"/>
      <c r="I30" s="34"/>
      <c r="J30" s="116">
        <f>J10+J20</f>
        <v>119.81322005674868</v>
      </c>
      <c r="K30" s="34"/>
      <c r="L30" s="116">
        <f>L10+L20</f>
        <v>0</v>
      </c>
      <c r="M30" s="34"/>
      <c r="N30" s="116">
        <f>N10+N20</f>
        <v>238.61501362407401</v>
      </c>
      <c r="O30" s="34"/>
      <c r="P30" s="116">
        <f>P10+P20</f>
        <v>0</v>
      </c>
      <c r="Q30" s="34"/>
      <c r="R30" s="116">
        <f>R10+R20</f>
        <v>0</v>
      </c>
      <c r="S30" s="30"/>
      <c r="T30" s="66"/>
      <c r="V30" s="43"/>
      <c r="W30" s="4"/>
      <c r="X30" s="4"/>
      <c r="AC30" s="80"/>
      <c r="AD30" s="81"/>
    </row>
    <row r="31" spans="1:30" ht="20.25" customHeight="1">
      <c r="A31" s="20"/>
      <c r="B31" s="19"/>
      <c r="F31" s="117"/>
      <c r="G31" s="29" t="s">
        <v>61</v>
      </c>
      <c r="H31" s="36"/>
      <c r="I31" s="34"/>
      <c r="J31" s="116">
        <f>J11+J12+J21</f>
        <v>6.9077862579589553</v>
      </c>
      <c r="K31" s="34"/>
      <c r="L31" s="116">
        <f>L11+L12+L21</f>
        <v>0</v>
      </c>
      <c r="M31" s="34"/>
      <c r="N31" s="116">
        <f>N11+N12+N21</f>
        <v>13.43397822447222</v>
      </c>
      <c r="O31" s="34"/>
      <c r="P31" s="116">
        <f>P11+P12+P21</f>
        <v>0</v>
      </c>
      <c r="Q31" s="34"/>
      <c r="R31" s="116">
        <f>R11+R12+R21</f>
        <v>0</v>
      </c>
      <c r="S31" s="14"/>
      <c r="T31" s="66"/>
      <c r="AC31" s="82"/>
      <c r="AD31" s="83"/>
    </row>
    <row r="32" spans="1:30" ht="20.25" customHeight="1" thickBot="1">
      <c r="A32" s="20"/>
      <c r="B32" s="19"/>
      <c r="C32" s="132" t="s">
        <v>113</v>
      </c>
      <c r="D32" s="24"/>
      <c r="E32" s="134" t="str">
        <f>E7</f>
        <v>Kromek</v>
      </c>
      <c r="F32" s="29"/>
      <c r="G32" s="29" t="s">
        <v>63</v>
      </c>
      <c r="H32" s="36"/>
      <c r="I32" s="34"/>
      <c r="J32" s="116">
        <f>J26</f>
        <v>3.6983622655555553</v>
      </c>
      <c r="K32" s="34"/>
      <c r="L32" s="116">
        <f>L26</f>
        <v>0</v>
      </c>
      <c r="M32" s="34"/>
      <c r="N32" s="116">
        <f>N26</f>
        <v>3.6064241296296293</v>
      </c>
      <c r="O32" s="34"/>
      <c r="P32" s="116">
        <f>P26</f>
        <v>0</v>
      </c>
      <c r="Q32" s="34"/>
      <c r="R32" s="116">
        <f>R26</f>
        <v>0</v>
      </c>
      <c r="S32" s="14"/>
      <c r="T32" s="66"/>
      <c r="AC32" s="82"/>
    </row>
    <row r="33" spans="1:23" ht="20.25" customHeight="1" thickTop="1">
      <c r="A33" s="20"/>
      <c r="B33" s="19"/>
      <c r="C33" s="132" t="s">
        <v>114</v>
      </c>
      <c r="D33" s="24"/>
      <c r="E33" s="61"/>
      <c r="F33" s="29"/>
      <c r="G33" s="118"/>
      <c r="H33" s="118" t="s">
        <v>107</v>
      </c>
      <c r="I33" s="34"/>
      <c r="J33" s="120">
        <f>SUM(J30:J32)</f>
        <v>130.41936858026318</v>
      </c>
      <c r="K33" s="34"/>
      <c r="L33" s="120">
        <f>SUM(L30:L32)</f>
        <v>0</v>
      </c>
      <c r="M33" s="34"/>
      <c r="N33" s="120">
        <f>SUM(N30:N32)</f>
        <v>255.65541597817585</v>
      </c>
      <c r="O33" s="34"/>
      <c r="P33" s="120">
        <f>SUM(P30:P32)</f>
        <v>0</v>
      </c>
      <c r="Q33" s="34"/>
      <c r="R33" s="120">
        <f>SUM(R30:R32)</f>
        <v>0</v>
      </c>
      <c r="S33" s="14"/>
      <c r="T33" s="66"/>
      <c r="U33" s="31" t="s">
        <v>139</v>
      </c>
      <c r="V33" s="32" t="s">
        <v>140</v>
      </c>
    </row>
    <row r="34" spans="1:23" ht="20.25" customHeight="1">
      <c r="A34" s="20"/>
      <c r="B34" s="19"/>
      <c r="C34" s="132" t="s">
        <v>121</v>
      </c>
      <c r="D34" s="24"/>
      <c r="E34" s="61"/>
      <c r="F34" s="29"/>
      <c r="G34" s="29" t="s">
        <v>67</v>
      </c>
      <c r="H34" s="29"/>
      <c r="I34" s="29"/>
      <c r="J34" s="84"/>
      <c r="K34" s="85"/>
      <c r="L34" s="84"/>
      <c r="M34" s="85"/>
      <c r="N34" s="84"/>
      <c r="O34" s="85"/>
      <c r="P34" s="84"/>
      <c r="Q34" s="85"/>
      <c r="R34" s="84"/>
      <c r="S34" s="14"/>
      <c r="T34" s="66"/>
      <c r="V34" s="43" t="s">
        <v>141</v>
      </c>
    </row>
    <row r="35" spans="1:23" ht="20.25" customHeight="1">
      <c r="A35" s="20"/>
      <c r="B35" s="19"/>
      <c r="C35" s="132" t="s">
        <v>128</v>
      </c>
      <c r="D35" s="24"/>
      <c r="E35" s="61"/>
      <c r="F35" s="29"/>
      <c r="G35" s="20" t="s">
        <v>177</v>
      </c>
      <c r="H35" s="138" t="s">
        <v>175</v>
      </c>
      <c r="I35" s="29"/>
      <c r="J35" s="140">
        <f>VLOOKUP($H$35,$V$203:$W$204,2,FALSE)</f>
        <v>1.3599999999999999E-2</v>
      </c>
      <c r="K35" s="137"/>
      <c r="L35" s="140">
        <f>VLOOKUP($H$35,$V$203:$W$204,2,FALSE)</f>
        <v>1.3599999999999999E-2</v>
      </c>
      <c r="M35" s="137"/>
      <c r="N35" s="140">
        <f>VLOOKUP($H$35,$V$203:$W$204,2,FALSE)</f>
        <v>1.3599999999999999E-2</v>
      </c>
      <c r="O35" s="137"/>
      <c r="P35" s="140">
        <f>VLOOKUP($H$35,$V$203:$W$204,2,FALSE)</f>
        <v>1.3599999999999999E-2</v>
      </c>
      <c r="Q35" s="137"/>
      <c r="R35" s="140">
        <f>VLOOKUP($H$35,$V$203:$W$204,2,FALSE)</f>
        <v>1.3599999999999999E-2</v>
      </c>
      <c r="S35" s="14"/>
      <c r="T35" s="66"/>
      <c r="U35" s="35"/>
      <c r="V35" s="43" t="s">
        <v>142</v>
      </c>
    </row>
    <row r="36" spans="1:23" ht="20.25" customHeight="1" thickBot="1">
      <c r="A36" s="20"/>
      <c r="B36" s="19"/>
      <c r="C36" s="132" t="s">
        <v>138</v>
      </c>
      <c r="D36" s="24"/>
      <c r="E36" s="61"/>
      <c r="F36" s="29"/>
      <c r="G36" s="29" t="s">
        <v>70</v>
      </c>
      <c r="H36" s="36"/>
      <c r="I36" s="34"/>
      <c r="J36" s="116">
        <f>J37-J33</f>
        <v>1.7981583664756329</v>
      </c>
      <c r="K36" s="34"/>
      <c r="L36" s="116">
        <f>L37-L33</f>
        <v>0</v>
      </c>
      <c r="M36" s="34"/>
      <c r="N36" s="116">
        <f>N37-N33</f>
        <v>3.5248516396017351</v>
      </c>
      <c r="O36" s="34"/>
      <c r="P36" s="116">
        <f>P37-P33</f>
        <v>0</v>
      </c>
      <c r="Q36" s="34"/>
      <c r="R36" s="116">
        <f>R37-R33</f>
        <v>0</v>
      </c>
      <c r="S36" s="14"/>
      <c r="T36" s="66"/>
      <c r="U36" s="35"/>
      <c r="V36" s="43" t="s">
        <v>143</v>
      </c>
    </row>
    <row r="37" spans="1:23" ht="20.25" customHeight="1" thickTop="1">
      <c r="A37" s="20"/>
      <c r="B37" s="19"/>
      <c r="C37" s="132" t="s">
        <v>144</v>
      </c>
      <c r="D37" s="24"/>
      <c r="E37" s="61"/>
      <c r="F37" s="29"/>
      <c r="G37" s="117"/>
      <c r="H37" s="118" t="s">
        <v>74</v>
      </c>
      <c r="I37" s="52"/>
      <c r="J37" s="123">
        <f>J33/(1-(J34+J35))</f>
        <v>132.21752694673881</v>
      </c>
      <c r="K37" s="52"/>
      <c r="L37" s="123">
        <f>L33/(1-(L34+L35))</f>
        <v>0</v>
      </c>
      <c r="M37" s="52"/>
      <c r="N37" s="123">
        <f>N33/(1-(N34+N35))</f>
        <v>259.18026761777759</v>
      </c>
      <c r="O37" s="52"/>
      <c r="P37" s="123">
        <f>P33/(1-(P34+P35))</f>
        <v>0</v>
      </c>
      <c r="Q37" s="52"/>
      <c r="R37" s="123">
        <f>R33/(1-(R34+R35))</f>
        <v>0</v>
      </c>
      <c r="S37" s="14"/>
      <c r="T37" s="66"/>
      <c r="U37" s="35"/>
      <c r="V37" s="67"/>
    </row>
    <row r="38" spans="1:23" ht="20.25" customHeight="1">
      <c r="A38" s="20"/>
      <c r="B38" s="19"/>
      <c r="C38" s="132" t="s">
        <v>153</v>
      </c>
      <c r="D38" s="24"/>
      <c r="E38" s="61"/>
      <c r="F38" s="29"/>
      <c r="G38" s="117"/>
      <c r="H38" s="118"/>
      <c r="I38" s="52"/>
      <c r="J38" s="139"/>
      <c r="K38" s="52"/>
      <c r="L38" s="124"/>
      <c r="M38" s="52"/>
      <c r="N38" s="124"/>
      <c r="O38" s="52"/>
      <c r="P38" s="124"/>
      <c r="Q38" s="52"/>
      <c r="R38" s="124"/>
      <c r="S38" s="14"/>
      <c r="T38" s="66"/>
      <c r="U38" s="31" t="s">
        <v>41</v>
      </c>
      <c r="V38" s="32" t="s">
        <v>42</v>
      </c>
    </row>
    <row r="39" spans="1:23" ht="20.25" customHeight="1">
      <c r="A39" s="20"/>
      <c r="B39" s="19"/>
      <c r="C39" s="132" t="s">
        <v>154</v>
      </c>
      <c r="D39" s="24"/>
      <c r="E39" s="61"/>
      <c r="F39" s="118"/>
      <c r="G39" s="117"/>
      <c r="H39" s="121" t="s">
        <v>56</v>
      </c>
      <c r="I39" s="52"/>
      <c r="J39" s="129">
        <f>J37*J7</f>
        <v>330543.81736684701</v>
      </c>
      <c r="K39" s="128"/>
      <c r="L39" s="129">
        <f>L37*L7</f>
        <v>0</v>
      </c>
      <c r="M39" s="128"/>
      <c r="N39" s="129">
        <f>N37*N7</f>
        <v>155508.16057066654</v>
      </c>
      <c r="O39" s="128"/>
      <c r="P39" s="129">
        <f>P37*P7</f>
        <v>0</v>
      </c>
      <c r="Q39" s="128"/>
      <c r="R39" s="129">
        <f>R37*R7</f>
        <v>0</v>
      </c>
      <c r="S39" s="14"/>
      <c r="T39" s="66"/>
      <c r="V39" s="65" t="s">
        <v>65</v>
      </c>
    </row>
    <row r="40" spans="1:23" ht="20.25" customHeight="1">
      <c r="A40" s="20"/>
      <c r="B40" s="19"/>
      <c r="C40" s="132" t="s">
        <v>157</v>
      </c>
      <c r="D40" s="24"/>
      <c r="E40" s="61"/>
      <c r="F40" s="118"/>
      <c r="G40" s="117"/>
      <c r="H40" s="121" t="s">
        <v>58</v>
      </c>
      <c r="I40" s="52"/>
      <c r="J40" s="129">
        <f>(J36+J32)*J7</f>
        <v>13741.301580077972</v>
      </c>
      <c r="K40" s="128"/>
      <c r="L40" s="129">
        <f>(L36+L32)*L7</f>
        <v>0</v>
      </c>
      <c r="M40" s="128"/>
      <c r="N40" s="129">
        <f>(N36+N32)*N7</f>
        <v>4278.7654615388183</v>
      </c>
      <c r="O40" s="128"/>
      <c r="P40" s="129">
        <f>(P36+P32)*P7</f>
        <v>0</v>
      </c>
      <c r="Q40" s="128"/>
      <c r="R40" s="129">
        <f>(R36+R32)*R7</f>
        <v>0</v>
      </c>
      <c r="S40" s="14"/>
      <c r="T40" s="66"/>
      <c r="V40" s="43" t="s">
        <v>111</v>
      </c>
    </row>
    <row r="41" spans="1:23" ht="20.25" customHeight="1">
      <c r="A41" s="20"/>
      <c r="B41" s="19"/>
      <c r="C41" s="132" t="s">
        <v>163</v>
      </c>
      <c r="D41" s="24"/>
      <c r="E41" s="588"/>
      <c r="F41" s="118"/>
      <c r="G41" s="117"/>
      <c r="H41" s="121" t="s">
        <v>52</v>
      </c>
      <c r="I41" s="52"/>
      <c r="J41" s="130">
        <f>IF(ISERROR(J10/J37),0,(J10/J37))</f>
        <v>0.8949938626381575</v>
      </c>
      <c r="K41" s="128"/>
      <c r="L41" s="130">
        <f>IF(ISERROR(L10/L37),0,(L10/L37))</f>
        <v>0</v>
      </c>
      <c r="M41" s="128"/>
      <c r="N41" s="130">
        <f>IF(ISERROR(N10/N37),0,(N10/N37))</f>
        <v>0.91508680869945258</v>
      </c>
      <c r="O41" s="128"/>
      <c r="P41" s="130">
        <f>IF(ISERROR(P10/P37),0,(P10/P37))</f>
        <v>0</v>
      </c>
      <c r="Q41" s="128"/>
      <c r="R41" s="130">
        <f>IF(ISERROR(R10/R37),0,(R10/R37))</f>
        <v>0</v>
      </c>
      <c r="S41" s="14"/>
      <c r="T41" s="66"/>
      <c r="U41" s="35"/>
      <c r="V41" s="65" t="s">
        <v>68</v>
      </c>
    </row>
    <row r="42" spans="1:23" ht="20.25" customHeight="1">
      <c r="A42" s="20"/>
      <c r="B42" s="19"/>
      <c r="D42" s="4"/>
      <c r="E42" s="589"/>
      <c r="F42" s="29"/>
      <c r="G42" s="117"/>
      <c r="H42" s="121" t="s">
        <v>106</v>
      </c>
      <c r="I42" s="52"/>
      <c r="J42" s="125">
        <f>Excess!$L$1</f>
        <v>40942.140000000021</v>
      </c>
      <c r="K42" s="34"/>
      <c r="L42" s="125">
        <v>0</v>
      </c>
      <c r="M42" s="34"/>
      <c r="N42" s="125">
        <f>Excess!$Z$1</f>
        <v>60880.300770929141</v>
      </c>
      <c r="O42" s="34"/>
      <c r="P42" s="125">
        <v>0</v>
      </c>
      <c r="Q42" s="34"/>
      <c r="R42" s="125">
        <v>0</v>
      </c>
      <c r="S42" s="14"/>
      <c r="T42" s="66"/>
      <c r="U42" s="35"/>
      <c r="V42" s="65" t="s">
        <v>71</v>
      </c>
    </row>
    <row r="43" spans="1:23" ht="20.25" customHeight="1">
      <c r="A43" s="20"/>
      <c r="B43" s="19"/>
      <c r="D43" s="4"/>
      <c r="E43" s="589"/>
      <c r="F43" s="36"/>
      <c r="G43" s="36"/>
      <c r="H43" s="29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14"/>
      <c r="T43" s="66"/>
      <c r="U43" s="67"/>
      <c r="V43" s="35"/>
    </row>
    <row r="44" spans="1:23" ht="20.25" customHeight="1">
      <c r="A44" s="20"/>
      <c r="B44" s="19"/>
      <c r="D44" s="4"/>
      <c r="E44" s="589"/>
      <c r="F44" s="36"/>
      <c r="G44" s="36"/>
      <c r="H44" s="121" t="s">
        <v>69</v>
      </c>
      <c r="I44" s="36"/>
      <c r="J44" s="126">
        <f>(J37-J30)/J37</f>
        <v>9.3817417224775088E-2</v>
      </c>
      <c r="K44" s="114"/>
      <c r="L44" s="126" t="e">
        <f>(L37-L30)/L37</f>
        <v>#DIV/0!</v>
      </c>
      <c r="M44" s="114"/>
      <c r="N44" s="126">
        <f>(N37-N30)/N37</f>
        <v>7.9347298244293402E-2</v>
      </c>
      <c r="O44" s="114"/>
      <c r="P44" s="126" t="e">
        <f>(P37-P30)/P37</f>
        <v>#DIV/0!</v>
      </c>
      <c r="Q44" s="114"/>
      <c r="R44" s="126" t="e">
        <f>(R37-R30)/R37</f>
        <v>#DIV/0!</v>
      </c>
      <c r="S44" s="14"/>
      <c r="T44" s="66"/>
      <c r="U44" s="31" t="s">
        <v>144</v>
      </c>
      <c r="V44" s="32" t="s">
        <v>145</v>
      </c>
    </row>
    <row r="45" spans="1:23" ht="20.25" customHeight="1">
      <c r="A45" s="20"/>
      <c r="B45" s="19"/>
      <c r="D45" s="4"/>
      <c r="E45" s="589"/>
      <c r="F45" s="36"/>
      <c r="G45" s="36"/>
      <c r="H45" s="121" t="s">
        <v>72</v>
      </c>
      <c r="I45" s="36"/>
      <c r="J45" s="126">
        <f>(J37-(J30+J31))/J37</f>
        <v>4.1571800342668191E-2</v>
      </c>
      <c r="K45" s="114"/>
      <c r="L45" s="126" t="e">
        <f>(L37-(L30+L31))/L37</f>
        <v>#DIV/0!</v>
      </c>
      <c r="M45" s="114"/>
      <c r="N45" s="126">
        <f>(N37-(N30+N31))/N37</f>
        <v>2.7514732640634944E-2</v>
      </c>
      <c r="O45" s="114"/>
      <c r="P45" s="126" t="e">
        <f>(P37-(P30+P31))/P37</f>
        <v>#DIV/0!</v>
      </c>
      <c r="Q45" s="114"/>
      <c r="R45" s="126" t="e">
        <f>(R37-(R30+R31))/R37</f>
        <v>#DIV/0!</v>
      </c>
      <c r="S45" s="14"/>
      <c r="T45" s="66"/>
      <c r="V45" s="32" t="s">
        <v>146</v>
      </c>
    </row>
    <row r="46" spans="1:23" ht="20.25" customHeight="1">
      <c r="A46" s="20"/>
      <c r="B46" s="19"/>
      <c r="D46" s="4"/>
      <c r="E46" s="590"/>
      <c r="F46" s="36"/>
      <c r="G46" s="36"/>
      <c r="H46" s="121" t="s">
        <v>73</v>
      </c>
      <c r="I46" s="36"/>
      <c r="J46" s="126">
        <f>(J37-(J30+J31+J32))/J37</f>
        <v>1.3599999999999886E-2</v>
      </c>
      <c r="K46" s="114"/>
      <c r="L46" s="126" t="e">
        <f>(L37-(L30+L31+L32))/L37</f>
        <v>#DIV/0!</v>
      </c>
      <c r="M46" s="114"/>
      <c r="N46" s="126">
        <f>(N37-(N30+N31+N32))/N37</f>
        <v>1.3599999999999845E-2</v>
      </c>
      <c r="O46" s="114"/>
      <c r="P46" s="126" t="e">
        <f>(P37-(P30+P31+P32))/P37</f>
        <v>#DIV/0!</v>
      </c>
      <c r="Q46" s="114"/>
      <c r="R46" s="126" t="e">
        <f>(R37-(R30+R31+R32))/R37</f>
        <v>#DIV/0!</v>
      </c>
      <c r="S46" s="14"/>
      <c r="T46" s="66"/>
      <c r="U46" s="35"/>
      <c r="V46" s="35"/>
      <c r="W46" s="35"/>
    </row>
    <row r="47" spans="1:23" ht="20.25" customHeight="1" thickBot="1">
      <c r="A47" s="66"/>
      <c r="B47" s="86"/>
      <c r="C47" s="87"/>
      <c r="D47" s="87"/>
      <c r="E47" s="87"/>
      <c r="F47" s="87"/>
      <c r="G47" s="88"/>
      <c r="H47" s="89"/>
      <c r="I47" s="90"/>
      <c r="J47" s="91"/>
      <c r="K47" s="90"/>
      <c r="L47" s="91"/>
      <c r="M47" s="90"/>
      <c r="N47" s="91"/>
      <c r="O47" s="90"/>
      <c r="P47" s="91"/>
      <c r="Q47" s="90"/>
      <c r="R47" s="91"/>
      <c r="S47" s="92"/>
      <c r="T47" s="66"/>
      <c r="U47" s="31" t="s">
        <v>147</v>
      </c>
      <c r="V47" s="32" t="s">
        <v>148</v>
      </c>
      <c r="W47" s="35"/>
    </row>
    <row r="48" spans="1:23" ht="20.25" customHeight="1">
      <c r="A48" s="66"/>
      <c r="B48" s="20"/>
      <c r="C48" s="20"/>
      <c r="D48" s="20"/>
      <c r="E48" s="20"/>
      <c r="F48" s="20"/>
      <c r="G48" s="21"/>
      <c r="H48" s="20"/>
      <c r="I48" s="20"/>
      <c r="J48" s="3"/>
      <c r="K48" s="20"/>
      <c r="L48" s="3"/>
      <c r="M48" s="20"/>
      <c r="N48" s="3"/>
      <c r="O48" s="20"/>
      <c r="P48" s="3"/>
      <c r="Q48" s="20"/>
      <c r="R48" s="3"/>
      <c r="S48" s="20"/>
      <c r="T48" s="66"/>
      <c r="V48" s="32" t="s">
        <v>149</v>
      </c>
      <c r="W48" s="35"/>
    </row>
    <row r="49" spans="2:23" ht="20.25" customHeight="1">
      <c r="B49" s="20"/>
      <c r="C49" s="20"/>
      <c r="D49" s="20"/>
      <c r="E49" s="20"/>
      <c r="F49" s="20"/>
      <c r="G49" s="21"/>
      <c r="H49" s="20"/>
      <c r="I49" s="20"/>
      <c r="J49" s="3"/>
      <c r="K49" s="20"/>
      <c r="L49" s="20"/>
      <c r="M49" s="20"/>
      <c r="N49" s="3"/>
      <c r="O49" s="20"/>
      <c r="P49" s="20"/>
      <c r="Q49" s="20"/>
      <c r="R49" s="20"/>
      <c r="S49" s="20"/>
      <c r="T49" s="66"/>
      <c r="V49" s="32" t="s">
        <v>150</v>
      </c>
    </row>
    <row r="50" spans="2:23" ht="20.25" customHeight="1">
      <c r="B50" s="20"/>
      <c r="C50" s="20"/>
      <c r="D50" s="20"/>
      <c r="E50" s="20"/>
      <c r="F50" s="20"/>
      <c r="G50" s="21"/>
      <c r="H50" s="20"/>
      <c r="I50" s="20"/>
      <c r="J50" s="3"/>
      <c r="K50" s="20"/>
      <c r="L50" s="20"/>
      <c r="M50" s="20"/>
      <c r="N50" s="3"/>
      <c r="O50" s="20"/>
      <c r="P50" s="20"/>
      <c r="Q50" s="20"/>
      <c r="R50" s="20"/>
      <c r="S50" s="1"/>
      <c r="T50" s="66"/>
      <c r="V50" s="32" t="s">
        <v>151</v>
      </c>
    </row>
    <row r="51" spans="2:23" ht="20.25" customHeight="1">
      <c r="B51" s="1"/>
      <c r="C51" s="20"/>
      <c r="D51" s="20"/>
      <c r="E51" s="20"/>
      <c r="F51" s="20"/>
      <c r="G51" s="2"/>
      <c r="H51" s="1"/>
      <c r="I51" s="1"/>
      <c r="J51" s="3"/>
      <c r="K51" s="1"/>
      <c r="L51" s="1"/>
      <c r="M51" s="1"/>
      <c r="N51" s="3"/>
      <c r="O51" s="1"/>
      <c r="P51" s="1"/>
      <c r="Q51" s="1"/>
      <c r="R51" s="1"/>
      <c r="S51" s="1"/>
      <c r="V51" s="32" t="s">
        <v>152</v>
      </c>
    </row>
    <row r="52" spans="2:23" ht="20.25" customHeight="1">
      <c r="B52" s="1"/>
      <c r="C52" s="20"/>
      <c r="D52" s="20"/>
      <c r="E52" s="20"/>
      <c r="F52" s="20"/>
      <c r="G52" s="2"/>
      <c r="H52" s="1"/>
      <c r="I52" s="1"/>
      <c r="J52" s="3"/>
      <c r="K52" s="1"/>
      <c r="L52" s="1"/>
      <c r="M52" s="1"/>
      <c r="N52" s="3"/>
      <c r="O52" s="1"/>
      <c r="P52" s="1"/>
      <c r="Q52" s="1"/>
      <c r="R52" s="1"/>
      <c r="S52" s="1"/>
    </row>
    <row r="53" spans="2:23" ht="20.25" customHeight="1">
      <c r="B53" s="1"/>
      <c r="C53" s="20"/>
      <c r="D53" s="20"/>
      <c r="E53" s="20"/>
      <c r="F53" s="20"/>
      <c r="G53" s="2"/>
      <c r="H53" s="1"/>
      <c r="I53" s="1"/>
      <c r="J53" s="3"/>
      <c r="K53" s="1"/>
      <c r="L53" s="1"/>
      <c r="M53" s="1"/>
      <c r="N53" s="3"/>
      <c r="O53" s="1"/>
      <c r="P53" s="1"/>
      <c r="Q53" s="1"/>
      <c r="R53" s="1"/>
      <c r="S53" s="1"/>
      <c r="U53" s="31" t="s">
        <v>154</v>
      </c>
      <c r="V53" s="32" t="s">
        <v>155</v>
      </c>
    </row>
    <row r="54" spans="2:23" ht="20.25" customHeight="1">
      <c r="B54" s="1"/>
      <c r="C54" s="20"/>
      <c r="D54" s="20"/>
      <c r="E54" s="20"/>
      <c r="F54" s="20"/>
      <c r="G54" s="2"/>
      <c r="H54" s="1"/>
      <c r="I54" s="1"/>
      <c r="J54" s="3"/>
      <c r="K54" s="1"/>
      <c r="L54" s="1"/>
      <c r="M54" s="1"/>
      <c r="N54" s="3"/>
      <c r="O54" s="1"/>
      <c r="P54" s="1"/>
      <c r="Q54" s="1"/>
      <c r="R54" s="1"/>
      <c r="S54" s="1"/>
      <c r="V54" s="32" t="s">
        <v>156</v>
      </c>
    </row>
    <row r="55" spans="2:23" ht="20.25" customHeight="1">
      <c r="B55" s="1"/>
      <c r="C55" s="20"/>
      <c r="D55" s="20"/>
      <c r="E55" s="20"/>
      <c r="F55" s="20"/>
      <c r="G55" s="2"/>
      <c r="H55" s="1"/>
      <c r="I55" s="1"/>
      <c r="J55" s="3"/>
      <c r="K55" s="1"/>
      <c r="L55" s="1"/>
      <c r="M55" s="1"/>
      <c r="N55" s="3"/>
      <c r="O55" s="1"/>
      <c r="P55" s="1"/>
      <c r="Q55" s="1"/>
      <c r="R55" s="1"/>
      <c r="S55" s="1"/>
    </row>
    <row r="56" spans="2:23" ht="20.25" customHeight="1">
      <c r="B56" s="1"/>
      <c r="C56" s="20"/>
      <c r="D56" s="20"/>
      <c r="E56" s="20"/>
      <c r="F56" s="20"/>
      <c r="G56" s="2"/>
      <c r="H56" s="1"/>
      <c r="I56" s="1"/>
      <c r="J56" s="3"/>
      <c r="K56" s="1"/>
      <c r="L56" s="1"/>
      <c r="M56" s="1"/>
      <c r="N56" s="3"/>
      <c r="O56" s="1"/>
      <c r="P56" s="1"/>
      <c r="Q56" s="1"/>
      <c r="R56" s="1"/>
      <c r="S56" s="1"/>
      <c r="U56" s="31" t="s">
        <v>157</v>
      </c>
      <c r="V56" s="32" t="s">
        <v>158</v>
      </c>
    </row>
    <row r="57" spans="2:23" ht="20.25" customHeight="1">
      <c r="B57" s="1"/>
      <c r="C57" s="20"/>
      <c r="D57" s="20"/>
      <c r="E57" s="20"/>
      <c r="F57" s="20"/>
      <c r="G57" s="2"/>
      <c r="H57" s="1"/>
      <c r="I57" s="1"/>
      <c r="J57" s="3"/>
      <c r="K57" s="1"/>
      <c r="L57" s="1"/>
      <c r="M57" s="1"/>
      <c r="N57" s="3"/>
      <c r="O57" s="1"/>
      <c r="P57" s="1"/>
      <c r="Q57" s="1"/>
      <c r="R57" s="1"/>
      <c r="S57" s="1"/>
      <c r="V57" s="32" t="s">
        <v>160</v>
      </c>
    </row>
    <row r="58" spans="2:23" ht="20.25" customHeight="1">
      <c r="B58" s="1"/>
      <c r="C58" s="20"/>
      <c r="D58" s="20"/>
      <c r="E58" s="20"/>
      <c r="F58" s="20"/>
      <c r="G58" s="2"/>
      <c r="H58" s="1"/>
      <c r="I58" s="1"/>
      <c r="J58" s="3"/>
      <c r="K58" s="1"/>
      <c r="L58" s="1"/>
      <c r="M58" s="1"/>
      <c r="N58" s="3"/>
      <c r="O58" s="1"/>
      <c r="P58" s="1"/>
      <c r="Q58" s="1"/>
      <c r="R58" s="1"/>
      <c r="S58" s="1"/>
      <c r="V58" s="32" t="s">
        <v>159</v>
      </c>
    </row>
    <row r="59" spans="2:23" ht="20.25" customHeight="1">
      <c r="B59" s="1"/>
      <c r="C59" s="20"/>
      <c r="D59" s="20"/>
      <c r="E59" s="20"/>
      <c r="F59" s="20"/>
      <c r="G59" s="2"/>
      <c r="H59" s="1"/>
      <c r="I59" s="1"/>
      <c r="J59" s="3"/>
      <c r="K59" s="1"/>
      <c r="L59" s="1"/>
      <c r="M59" s="1"/>
      <c r="N59" s="3"/>
      <c r="O59" s="1"/>
      <c r="P59" s="1"/>
      <c r="Q59" s="1"/>
      <c r="R59" s="1"/>
      <c r="S59" s="1"/>
      <c r="V59" s="32" t="s">
        <v>161</v>
      </c>
    </row>
    <row r="60" spans="2:23" ht="20.25" customHeight="1">
      <c r="B60" s="1"/>
      <c r="C60" s="20"/>
      <c r="D60" s="20"/>
      <c r="E60" s="20"/>
      <c r="F60" s="20"/>
      <c r="G60" s="2"/>
      <c r="H60" s="1"/>
      <c r="I60" s="1"/>
      <c r="J60" s="3"/>
      <c r="K60" s="1"/>
      <c r="L60" s="1"/>
      <c r="M60" s="1"/>
      <c r="N60" s="3"/>
      <c r="O60" s="1"/>
      <c r="P60" s="1"/>
      <c r="Q60" s="1"/>
      <c r="R60" s="1"/>
      <c r="S60" s="1"/>
      <c r="V60" s="32" t="s">
        <v>162</v>
      </c>
    </row>
    <row r="61" spans="2:23" ht="20.25" customHeight="1">
      <c r="B61" s="1"/>
      <c r="C61" s="20"/>
      <c r="D61" s="20"/>
      <c r="E61" s="20"/>
      <c r="F61" s="20"/>
      <c r="G61" s="2"/>
      <c r="H61" s="1"/>
      <c r="I61" s="1"/>
      <c r="J61" s="3"/>
      <c r="K61" s="1"/>
      <c r="L61" s="1"/>
      <c r="M61" s="1"/>
      <c r="N61" s="3"/>
      <c r="O61" s="1"/>
      <c r="P61" s="1"/>
      <c r="Q61" s="1"/>
      <c r="R61" s="1"/>
      <c r="S61" s="1"/>
    </row>
    <row r="62" spans="2:23" ht="18" customHeight="1">
      <c r="B62" s="1"/>
      <c r="C62" s="20"/>
      <c r="D62" s="20"/>
      <c r="E62" s="20"/>
      <c r="F62" s="20"/>
      <c r="G62" s="2"/>
      <c r="H62" s="1"/>
      <c r="I62" s="1"/>
      <c r="J62" s="3"/>
      <c r="K62" s="1"/>
      <c r="L62" s="1"/>
      <c r="M62" s="1"/>
      <c r="N62" s="3"/>
      <c r="O62" s="1"/>
      <c r="P62" s="1"/>
      <c r="Q62" s="1"/>
      <c r="R62" s="1"/>
      <c r="S62" s="1"/>
      <c r="U62" s="31" t="s">
        <v>170</v>
      </c>
      <c r="V62" s="32" t="s">
        <v>165</v>
      </c>
      <c r="W62" s="58">
        <v>0</v>
      </c>
    </row>
    <row r="63" spans="2:23" ht="18" customHeight="1">
      <c r="B63" s="1"/>
      <c r="C63" s="1"/>
      <c r="D63" s="2"/>
      <c r="E63" s="1"/>
      <c r="F63" s="20"/>
      <c r="G63" s="2"/>
      <c r="H63" s="1"/>
      <c r="I63" s="1"/>
      <c r="J63" s="3"/>
      <c r="K63" s="1"/>
      <c r="L63" s="1"/>
      <c r="M63" s="1"/>
      <c r="N63" s="3"/>
      <c r="O63" s="1"/>
      <c r="P63" s="1"/>
      <c r="Q63" s="1"/>
      <c r="R63" s="1"/>
      <c r="U63" s="35"/>
      <c r="V63" s="32" t="s">
        <v>166</v>
      </c>
      <c r="W63" s="58">
        <v>3</v>
      </c>
    </row>
    <row r="64" spans="2:23" ht="18" customHeight="1">
      <c r="F64" s="20"/>
      <c r="G64" s="2"/>
      <c r="H64" s="1"/>
      <c r="I64" s="1"/>
      <c r="J64" s="3"/>
      <c r="K64" s="1"/>
      <c r="L64" s="1"/>
      <c r="M64" s="1"/>
      <c r="N64" s="3"/>
      <c r="O64" s="1"/>
      <c r="P64" s="1"/>
      <c r="Q64" s="1"/>
      <c r="R64" s="1"/>
      <c r="U64" s="35"/>
      <c r="V64" s="32" t="s">
        <v>168</v>
      </c>
      <c r="W64" s="58">
        <v>10</v>
      </c>
    </row>
    <row r="65" spans="6:28" ht="18" customHeight="1">
      <c r="F65" s="1"/>
      <c r="U65" s="35"/>
      <c r="V65" s="32" t="s">
        <v>167</v>
      </c>
      <c r="W65" s="58">
        <v>0</v>
      </c>
    </row>
    <row r="66" spans="6:28" ht="18" customHeight="1"/>
    <row r="67" spans="6:28" ht="18" customHeight="1"/>
    <row r="68" spans="6:28" ht="18" customHeight="1">
      <c r="U68" s="31" t="s">
        <v>2</v>
      </c>
      <c r="V68" s="32" t="s">
        <v>3</v>
      </c>
      <c r="W68" s="33">
        <v>3</v>
      </c>
      <c r="AA68" s="26"/>
      <c r="AB68" s="26"/>
    </row>
    <row r="69" spans="6:28" ht="18" customHeight="1">
      <c r="U69" s="35"/>
      <c r="V69" s="32" t="s">
        <v>5</v>
      </c>
      <c r="W69" s="33">
        <v>1</v>
      </c>
      <c r="AA69" s="26"/>
      <c r="AB69" s="26"/>
    </row>
    <row r="70" spans="6:28" ht="18" customHeight="1">
      <c r="U70" s="35"/>
      <c r="V70" s="32" t="s">
        <v>8</v>
      </c>
      <c r="W70" s="33">
        <v>0.27</v>
      </c>
      <c r="X70" s="37" t="s">
        <v>9</v>
      </c>
      <c r="AA70" s="26"/>
      <c r="AB70" s="26"/>
    </row>
    <row r="71" spans="6:28" ht="18" customHeight="1">
      <c r="U71" s="35"/>
      <c r="V71" s="32" t="s">
        <v>12</v>
      </c>
      <c r="W71" s="33">
        <v>0.18</v>
      </c>
      <c r="X71" s="37" t="s">
        <v>13</v>
      </c>
      <c r="AA71" s="26"/>
      <c r="AB71" s="26"/>
    </row>
    <row r="72" spans="6:28" ht="18" customHeight="1">
      <c r="U72" s="35"/>
      <c r="V72" s="43" t="s">
        <v>17</v>
      </c>
      <c r="W72" s="33">
        <v>0.09</v>
      </c>
      <c r="X72" s="44" t="s">
        <v>18</v>
      </c>
      <c r="AA72" s="26"/>
      <c r="AB72" s="26"/>
    </row>
    <row r="73" spans="6:28" ht="18" customHeight="1">
      <c r="U73" s="35"/>
      <c r="V73" s="46" t="s">
        <v>21</v>
      </c>
      <c r="W73" s="33">
        <v>-0.05</v>
      </c>
      <c r="X73" s="47" t="s">
        <v>22</v>
      </c>
      <c r="AA73" s="26"/>
      <c r="AB73" s="26"/>
    </row>
    <row r="74" spans="6:28" ht="18" customHeight="1">
      <c r="AA74" s="26"/>
      <c r="AB74" s="26"/>
    </row>
    <row r="75" spans="6:28" ht="18" customHeight="1">
      <c r="AA75" s="26"/>
      <c r="AB75" s="26"/>
    </row>
    <row r="76" spans="6:28" ht="18" customHeight="1">
      <c r="U76" s="31" t="s">
        <v>28</v>
      </c>
      <c r="V76" s="32" t="s">
        <v>29</v>
      </c>
      <c r="W76" s="58">
        <v>0</v>
      </c>
      <c r="X76" s="26"/>
      <c r="Y76" s="26"/>
      <c r="Z76" s="26"/>
    </row>
    <row r="77" spans="6:28" ht="18" customHeight="1">
      <c r="U77" s="35"/>
      <c r="V77" s="32" t="s">
        <v>31</v>
      </c>
      <c r="W77" s="58">
        <v>3</v>
      </c>
      <c r="X77" s="26"/>
      <c r="Y77" s="26"/>
      <c r="Z77" s="26"/>
    </row>
    <row r="78" spans="6:28" ht="18" customHeight="1">
      <c r="U78" s="35"/>
      <c r="V78" s="32" t="s">
        <v>33</v>
      </c>
      <c r="W78" s="58">
        <v>1</v>
      </c>
      <c r="X78" s="26"/>
      <c r="Y78" s="26"/>
      <c r="Z78" s="26"/>
    </row>
    <row r="79" spans="6:28" ht="18" customHeight="1">
      <c r="U79" s="35"/>
      <c r="V79" s="32" t="s">
        <v>36</v>
      </c>
      <c r="W79" s="58">
        <v>5</v>
      </c>
      <c r="X79" s="26"/>
      <c r="Y79" s="26"/>
      <c r="Z79" s="26"/>
    </row>
    <row r="80" spans="6:28" ht="18" customHeight="1">
      <c r="U80" s="35"/>
      <c r="V80" s="65" t="s">
        <v>40</v>
      </c>
      <c r="W80" s="58">
        <v>8</v>
      </c>
      <c r="X80" s="26"/>
      <c r="Y80" s="26"/>
      <c r="Z80" s="26"/>
    </row>
    <row r="81" spans="21:28" ht="18" customHeight="1">
      <c r="U81" s="35"/>
      <c r="V81" s="58"/>
      <c r="W81" s="58"/>
      <c r="X81" s="26"/>
      <c r="Y81" s="26"/>
      <c r="Z81" s="26"/>
    </row>
    <row r="82" spans="21:28" ht="18" customHeight="1">
      <c r="U82" s="67"/>
      <c r="V82" s="67"/>
      <c r="W82" s="67"/>
    </row>
    <row r="83" spans="21:28" ht="18" customHeight="1">
      <c r="U83" s="31" t="s">
        <v>34</v>
      </c>
      <c r="V83" s="32" t="s">
        <v>47</v>
      </c>
      <c r="W83" s="58">
        <v>8</v>
      </c>
    </row>
    <row r="84" spans="21:28" ht="18" customHeight="1">
      <c r="V84" s="65" t="s">
        <v>49</v>
      </c>
      <c r="W84" s="58">
        <v>0</v>
      </c>
    </row>
    <row r="85" spans="21:28" ht="18" customHeight="1">
      <c r="V85" s="43" t="s">
        <v>112</v>
      </c>
      <c r="W85" s="58">
        <v>2</v>
      </c>
    </row>
    <row r="86" spans="21:28" ht="18" customHeight="1">
      <c r="U86" s="35"/>
      <c r="V86" s="65" t="s">
        <v>51</v>
      </c>
      <c r="W86" s="58">
        <v>6</v>
      </c>
    </row>
    <row r="87" spans="21:28" ht="18" customHeight="1">
      <c r="U87" s="35"/>
      <c r="V87" s="43" t="s">
        <v>53</v>
      </c>
      <c r="W87" s="58">
        <v>4</v>
      </c>
    </row>
    <row r="88" spans="21:28" ht="18" customHeight="1">
      <c r="U88" s="35"/>
      <c r="V88" s="72"/>
      <c r="W88" s="72"/>
    </row>
    <row r="89" spans="21:28" ht="18" customHeight="1">
      <c r="U89" s="31" t="s">
        <v>37</v>
      </c>
      <c r="V89" s="32" t="s">
        <v>55</v>
      </c>
      <c r="W89" s="58">
        <v>1</v>
      </c>
    </row>
    <row r="90" spans="21:28" ht="18" customHeight="1">
      <c r="V90" s="65" t="s">
        <v>38</v>
      </c>
      <c r="W90" s="58">
        <v>2</v>
      </c>
    </row>
    <row r="91" spans="21:28" ht="18" customHeight="1">
      <c r="U91" s="35"/>
      <c r="V91" s="43" t="s">
        <v>57</v>
      </c>
      <c r="W91" s="58">
        <v>6</v>
      </c>
      <c r="AA91" s="26"/>
      <c r="AB91" s="26"/>
    </row>
    <row r="92" spans="21:28" ht="18" customHeight="1">
      <c r="U92" s="35"/>
      <c r="V92" s="79" t="s">
        <v>60</v>
      </c>
      <c r="W92" s="58">
        <v>10</v>
      </c>
    </row>
    <row r="93" spans="21:28" ht="18" customHeight="1">
      <c r="U93" s="35"/>
      <c r="V93" s="43" t="s">
        <v>172</v>
      </c>
      <c r="W93" s="58">
        <v>3</v>
      </c>
    </row>
    <row r="94" spans="21:28" ht="18" customHeight="1">
      <c r="U94" s="35"/>
      <c r="V94" s="67"/>
      <c r="W94" s="67"/>
    </row>
    <row r="95" spans="21:28" ht="18" customHeight="1">
      <c r="U95" s="31" t="s">
        <v>41</v>
      </c>
      <c r="V95" s="32" t="s">
        <v>42</v>
      </c>
      <c r="W95" s="58">
        <v>0</v>
      </c>
    </row>
    <row r="96" spans="21:28" ht="18" customHeight="1">
      <c r="V96" s="65" t="s">
        <v>65</v>
      </c>
      <c r="W96" s="58">
        <v>3</v>
      </c>
    </row>
    <row r="97" spans="21:23" ht="18" customHeight="1">
      <c r="V97" s="43" t="s">
        <v>111</v>
      </c>
      <c r="W97" s="58">
        <v>1</v>
      </c>
    </row>
    <row r="98" spans="21:23" ht="18" customHeight="1">
      <c r="U98" s="35"/>
      <c r="V98" s="65" t="s">
        <v>68</v>
      </c>
      <c r="W98" s="58">
        <v>3</v>
      </c>
    </row>
    <row r="99" spans="21:23" ht="18" customHeight="1">
      <c r="U99" s="35"/>
      <c r="V99" s="65" t="s">
        <v>71</v>
      </c>
      <c r="W99" s="58">
        <v>6</v>
      </c>
    </row>
    <row r="100" spans="21:23" ht="18" customHeight="1">
      <c r="U100" s="67"/>
      <c r="V100" s="35"/>
      <c r="W100" s="67"/>
    </row>
    <row r="101" spans="21:23" ht="18" customHeight="1">
      <c r="U101" s="31" t="s">
        <v>44</v>
      </c>
      <c r="V101" s="32" t="s">
        <v>75</v>
      </c>
      <c r="W101" s="58">
        <v>1</v>
      </c>
    </row>
    <row r="102" spans="21:23" ht="18" customHeight="1">
      <c r="V102" s="32" t="s">
        <v>76</v>
      </c>
      <c r="W102" s="58">
        <v>2</v>
      </c>
    </row>
    <row r="103" spans="21:23" ht="18" customHeight="1">
      <c r="U103" s="35"/>
      <c r="V103" s="32" t="s">
        <v>77</v>
      </c>
      <c r="W103" s="58">
        <v>3</v>
      </c>
    </row>
    <row r="104" spans="21:23" ht="18" customHeight="1">
      <c r="U104" s="35"/>
      <c r="V104" s="32" t="s">
        <v>78</v>
      </c>
      <c r="W104" s="58">
        <v>6</v>
      </c>
    </row>
    <row r="105" spans="21:23" ht="18" customHeight="1">
      <c r="U105" s="35"/>
      <c r="V105" s="65" t="s">
        <v>45</v>
      </c>
      <c r="W105" s="58">
        <v>6</v>
      </c>
    </row>
    <row r="106" spans="21:23" ht="18" customHeight="1">
      <c r="U106" s="35"/>
      <c r="V106" s="67"/>
      <c r="W106" s="67"/>
    </row>
    <row r="107" spans="21:23" ht="18" customHeight="1">
      <c r="U107" s="67"/>
      <c r="V107" s="93" t="s">
        <v>28</v>
      </c>
      <c r="W107" s="46">
        <f t="shared" ref="W107:W112" si="0">SUMIF($V$62:$V$105,E19,$W$62:$W$105)</f>
        <v>5</v>
      </c>
    </row>
    <row r="108" spans="21:23" ht="18" customHeight="1">
      <c r="U108" s="67"/>
      <c r="V108" s="93" t="s">
        <v>34</v>
      </c>
      <c r="W108" s="46">
        <f t="shared" si="0"/>
        <v>2</v>
      </c>
    </row>
    <row r="109" spans="21:23" ht="18" customHeight="1">
      <c r="U109" s="72"/>
      <c r="V109" s="93" t="s">
        <v>164</v>
      </c>
      <c r="W109" s="46">
        <f t="shared" si="0"/>
        <v>3</v>
      </c>
    </row>
    <row r="110" spans="21:23" ht="18" customHeight="1">
      <c r="U110" s="67"/>
      <c r="V110" s="93" t="s">
        <v>37</v>
      </c>
      <c r="W110" s="46">
        <f t="shared" si="0"/>
        <v>2</v>
      </c>
    </row>
    <row r="111" spans="21:23" ht="18" customHeight="1">
      <c r="U111" s="67"/>
      <c r="V111" s="93" t="s">
        <v>41</v>
      </c>
      <c r="W111" s="46">
        <f t="shared" si="0"/>
        <v>0</v>
      </c>
    </row>
    <row r="112" spans="21:23" ht="18" customHeight="1">
      <c r="U112" s="67"/>
      <c r="V112" s="93" t="s">
        <v>44</v>
      </c>
      <c r="W112" s="46">
        <f t="shared" si="0"/>
        <v>1</v>
      </c>
    </row>
    <row r="113" spans="21:24" ht="18" customHeight="1">
      <c r="U113" s="67"/>
      <c r="V113" s="94" t="s">
        <v>79</v>
      </c>
      <c r="W113" s="46">
        <f>SUM(W107:W112)</f>
        <v>13</v>
      </c>
    </row>
    <row r="114" spans="21:24" ht="18" customHeight="1">
      <c r="U114" s="67"/>
      <c r="V114" s="67"/>
      <c r="W114" s="67"/>
    </row>
    <row r="115" spans="21:24" ht="18" customHeight="1">
      <c r="U115" s="67"/>
      <c r="W115" s="46">
        <f>SUMIF($V$76:$V$105,H16,$W$76:$W$105)</f>
        <v>0</v>
      </c>
      <c r="X115" s="95">
        <v>0</v>
      </c>
    </row>
    <row r="116" spans="21:24" ht="18" customHeight="1">
      <c r="U116" s="67"/>
      <c r="W116" s="46">
        <v>1</v>
      </c>
      <c r="X116" s="95">
        <v>0.01</v>
      </c>
    </row>
    <row r="117" spans="21:24" ht="18" customHeight="1">
      <c r="U117" s="67"/>
      <c r="W117" s="46">
        <v>2</v>
      </c>
      <c r="X117" s="95">
        <v>0.01</v>
      </c>
    </row>
    <row r="118" spans="21:24" ht="18" customHeight="1">
      <c r="U118" s="67"/>
      <c r="W118" s="46">
        <v>3</v>
      </c>
      <c r="X118" s="95">
        <v>0.01</v>
      </c>
    </row>
    <row r="119" spans="21:24" ht="18" customHeight="1">
      <c r="U119" s="67"/>
      <c r="W119" s="46">
        <v>4</v>
      </c>
      <c r="X119" s="95">
        <v>0.01</v>
      </c>
    </row>
    <row r="120" spans="21:24" ht="18" customHeight="1">
      <c r="U120" s="67"/>
      <c r="W120" s="46">
        <v>5</v>
      </c>
      <c r="X120" s="95">
        <v>0.01</v>
      </c>
    </row>
    <row r="121" spans="21:24" ht="18" customHeight="1">
      <c r="U121" s="67"/>
      <c r="W121" s="46">
        <v>6</v>
      </c>
      <c r="X121" s="95">
        <v>0.02</v>
      </c>
    </row>
    <row r="122" spans="21:24" ht="18" customHeight="1">
      <c r="U122" s="67"/>
      <c r="W122" s="46">
        <v>7</v>
      </c>
      <c r="X122" s="95">
        <v>0.02</v>
      </c>
    </row>
    <row r="123" spans="21:24" ht="18" customHeight="1">
      <c r="U123" s="67"/>
      <c r="W123" s="46">
        <v>8</v>
      </c>
      <c r="X123" s="95">
        <v>0.02</v>
      </c>
    </row>
    <row r="124" spans="21:24" ht="18" customHeight="1">
      <c r="W124" s="46">
        <v>9</v>
      </c>
      <c r="X124" s="95">
        <v>0.02</v>
      </c>
    </row>
    <row r="125" spans="21:24" ht="18" customHeight="1">
      <c r="W125" s="46">
        <v>10</v>
      </c>
      <c r="X125" s="95">
        <v>0.02</v>
      </c>
    </row>
    <row r="126" spans="21:24" ht="18" customHeight="1">
      <c r="W126" s="46">
        <v>11</v>
      </c>
      <c r="X126" s="95">
        <v>0.02</v>
      </c>
    </row>
    <row r="127" spans="21:24" ht="18" customHeight="1">
      <c r="W127" s="46">
        <v>12</v>
      </c>
      <c r="X127" s="95">
        <v>0.03</v>
      </c>
    </row>
    <row r="128" spans="21:24" ht="18" customHeight="1">
      <c r="W128" s="46">
        <v>13</v>
      </c>
      <c r="X128" s="95">
        <v>0.03</v>
      </c>
    </row>
    <row r="129" spans="23:24" ht="18" customHeight="1">
      <c r="W129" s="46">
        <v>14</v>
      </c>
      <c r="X129" s="95">
        <v>0.03</v>
      </c>
    </row>
    <row r="130" spans="23:24" ht="18" customHeight="1">
      <c r="W130" s="46">
        <v>15</v>
      </c>
      <c r="X130" s="95">
        <v>0.03</v>
      </c>
    </row>
    <row r="131" spans="23:24" ht="18" customHeight="1">
      <c r="W131" s="46">
        <v>16</v>
      </c>
      <c r="X131" s="95">
        <v>0.03</v>
      </c>
    </row>
    <row r="132" spans="23:24" ht="18" customHeight="1">
      <c r="W132" s="46">
        <v>17</v>
      </c>
      <c r="X132" s="95">
        <v>0.03</v>
      </c>
    </row>
    <row r="133" spans="23:24" ht="18" customHeight="1">
      <c r="W133" s="46">
        <v>18</v>
      </c>
      <c r="X133" s="95">
        <v>0.03</v>
      </c>
    </row>
    <row r="134" spans="23:24" ht="18" customHeight="1">
      <c r="W134" s="46">
        <v>19</v>
      </c>
      <c r="X134" s="95">
        <v>0.04</v>
      </c>
    </row>
    <row r="135" spans="23:24" ht="18" customHeight="1">
      <c r="W135" s="46">
        <v>20</v>
      </c>
      <c r="X135" s="95">
        <v>0.04</v>
      </c>
    </row>
    <row r="136" spans="23:24" ht="18" customHeight="1">
      <c r="W136" s="46">
        <v>21</v>
      </c>
      <c r="X136" s="95">
        <v>0.04</v>
      </c>
    </row>
    <row r="137" spans="23:24" ht="18" customHeight="1">
      <c r="W137" s="46">
        <v>22</v>
      </c>
      <c r="X137" s="95">
        <v>0.04</v>
      </c>
    </row>
    <row r="138" spans="23:24" ht="18" customHeight="1">
      <c r="W138" s="46">
        <v>23</v>
      </c>
      <c r="X138" s="95">
        <v>0.04</v>
      </c>
    </row>
    <row r="139" spans="23:24" ht="18" customHeight="1">
      <c r="W139" s="46">
        <v>24</v>
      </c>
      <c r="X139" s="95">
        <v>0.05</v>
      </c>
    </row>
    <row r="140" spans="23:24" ht="18" customHeight="1">
      <c r="W140" s="46">
        <v>25</v>
      </c>
      <c r="X140" s="95">
        <v>0.05</v>
      </c>
    </row>
    <row r="141" spans="23:24" ht="18" customHeight="1">
      <c r="W141" s="46">
        <v>26</v>
      </c>
      <c r="X141" s="95">
        <v>0.05</v>
      </c>
    </row>
    <row r="142" spans="23:24" ht="18" customHeight="1">
      <c r="W142" s="46">
        <v>27</v>
      </c>
      <c r="X142" s="95">
        <v>0.05</v>
      </c>
    </row>
    <row r="143" spans="23:24" ht="18" customHeight="1">
      <c r="W143" s="46">
        <v>28</v>
      </c>
      <c r="X143" s="95">
        <v>0.05</v>
      </c>
    </row>
    <row r="144" spans="23:24" ht="18" customHeight="1">
      <c r="W144" s="46">
        <v>29</v>
      </c>
      <c r="X144" s="95">
        <v>0.06</v>
      </c>
    </row>
    <row r="145" spans="23:24" ht="18" customHeight="1">
      <c r="W145" s="46">
        <v>30</v>
      </c>
      <c r="X145" s="95">
        <v>0.06</v>
      </c>
    </row>
    <row r="146" spans="23:24" ht="18" customHeight="1">
      <c r="W146" s="46">
        <v>31</v>
      </c>
      <c r="X146" s="95">
        <v>0.06</v>
      </c>
    </row>
    <row r="147" spans="23:24" ht="18" customHeight="1">
      <c r="W147" s="46">
        <v>32</v>
      </c>
      <c r="X147" s="95">
        <v>0.06</v>
      </c>
    </row>
    <row r="148" spans="23:24" ht="18" customHeight="1">
      <c r="W148" s="46">
        <v>33</v>
      </c>
      <c r="X148" s="95">
        <v>0.06</v>
      </c>
    </row>
    <row r="149" spans="23:24" ht="18" customHeight="1">
      <c r="W149" s="46">
        <v>34</v>
      </c>
      <c r="X149" s="95">
        <v>7.0000000000000007E-2</v>
      </c>
    </row>
    <row r="150" spans="23:24" ht="18" customHeight="1">
      <c r="W150" s="46">
        <v>35</v>
      </c>
      <c r="X150" s="95">
        <v>7.0000000000000007E-2</v>
      </c>
    </row>
    <row r="151" spans="23:24" ht="18" customHeight="1">
      <c r="W151" s="46">
        <v>36</v>
      </c>
      <c r="X151" s="95">
        <v>7.0000000000000007E-2</v>
      </c>
    </row>
    <row r="152" spans="23:24" ht="18" customHeight="1">
      <c r="W152" s="46">
        <v>37</v>
      </c>
      <c r="X152" s="95">
        <v>7.0000000000000007E-2</v>
      </c>
    </row>
    <row r="153" spans="23:24" ht="18" customHeight="1">
      <c r="W153" s="46">
        <v>38</v>
      </c>
      <c r="X153" s="95">
        <v>7.0000000000000007E-2</v>
      </c>
    </row>
    <row r="154" spans="23:24" ht="18" customHeight="1">
      <c r="W154" s="46">
        <v>39</v>
      </c>
      <c r="X154" s="95">
        <v>7.0000000000000007E-2</v>
      </c>
    </row>
    <row r="155" spans="23:24" ht="18" customHeight="1">
      <c r="W155" s="46">
        <v>40</v>
      </c>
      <c r="X155" s="95">
        <v>7.0000000000000007E-2</v>
      </c>
    </row>
    <row r="156" spans="23:24" ht="18" customHeight="1">
      <c r="W156" s="46">
        <v>41</v>
      </c>
      <c r="X156" s="95">
        <v>0.08</v>
      </c>
    </row>
    <row r="157" spans="23:24" ht="18" customHeight="1">
      <c r="W157" s="46">
        <v>42</v>
      </c>
      <c r="X157" s="95">
        <v>0.08</v>
      </c>
    </row>
    <row r="158" spans="23:24" ht="18" customHeight="1">
      <c r="W158" s="46">
        <v>43</v>
      </c>
      <c r="X158" s="95">
        <v>0.08</v>
      </c>
    </row>
    <row r="159" spans="23:24" ht="18" customHeight="1">
      <c r="W159" s="46">
        <v>44</v>
      </c>
      <c r="X159" s="95">
        <v>0.08</v>
      </c>
    </row>
    <row r="160" spans="23:24" ht="18" customHeight="1">
      <c r="W160" s="46">
        <v>45</v>
      </c>
      <c r="X160" s="95">
        <v>0.08</v>
      </c>
    </row>
    <row r="161" spans="21:24" ht="18" customHeight="1">
      <c r="W161" s="46">
        <v>46</v>
      </c>
      <c r="X161" s="95">
        <v>0.09</v>
      </c>
    </row>
    <row r="162" spans="21:24" ht="18" customHeight="1">
      <c r="W162" s="46">
        <v>47</v>
      </c>
      <c r="X162" s="95">
        <v>0.09</v>
      </c>
    </row>
    <row r="163" spans="21:24" ht="18" customHeight="1">
      <c r="W163" s="46">
        <v>48</v>
      </c>
      <c r="X163" s="95">
        <v>0.09</v>
      </c>
    </row>
    <row r="164" spans="21:24" ht="18" customHeight="1">
      <c r="W164" s="46">
        <v>49</v>
      </c>
      <c r="X164" s="95">
        <v>0.09</v>
      </c>
    </row>
    <row r="165" spans="21:24" ht="18" customHeight="1">
      <c r="W165" s="46">
        <v>50</v>
      </c>
      <c r="X165" s="95">
        <v>0.1</v>
      </c>
    </row>
    <row r="166" spans="21:24" ht="18" customHeight="1"/>
    <row r="167" spans="21:24" ht="18" customHeight="1">
      <c r="W167" s="96" t="s">
        <v>80</v>
      </c>
    </row>
    <row r="168" spans="21:24" ht="18" customHeight="1">
      <c r="U168" s="31" t="s">
        <v>24</v>
      </c>
      <c r="V168" s="32" t="s">
        <v>81</v>
      </c>
      <c r="W168" s="97">
        <v>1</v>
      </c>
      <c r="X168" s="32" t="s">
        <v>80</v>
      </c>
    </row>
    <row r="169" spans="21:24" ht="18" customHeight="1">
      <c r="V169" s="32" t="s">
        <v>82</v>
      </c>
      <c r="W169" s="97">
        <v>0.69410000000000005</v>
      </c>
      <c r="X169" s="32" t="s">
        <v>15</v>
      </c>
    </row>
    <row r="170" spans="21:24" ht="18" customHeight="1">
      <c r="U170" s="35"/>
      <c r="V170" s="32" t="s">
        <v>83</v>
      </c>
      <c r="W170" s="97">
        <v>0.61319999999999997</v>
      </c>
      <c r="X170" s="32" t="s">
        <v>84</v>
      </c>
    </row>
    <row r="171" spans="21:24" ht="18" customHeight="1">
      <c r="V171" s="32" t="s">
        <v>85</v>
      </c>
      <c r="W171" s="97">
        <v>4.9051999999999998</v>
      </c>
      <c r="X171" s="32" t="s">
        <v>86</v>
      </c>
    </row>
    <row r="172" spans="21:24" ht="18" customHeight="1">
      <c r="V172" s="32" t="s">
        <v>87</v>
      </c>
      <c r="W172" s="97">
        <v>0.96340000000000003</v>
      </c>
      <c r="X172" s="32" t="s">
        <v>88</v>
      </c>
    </row>
    <row r="173" spans="21:24" ht="18" customHeight="1">
      <c r="V173" s="32" t="s">
        <v>89</v>
      </c>
      <c r="W173" s="97">
        <v>1.073</v>
      </c>
      <c r="X173" s="32" t="s">
        <v>90</v>
      </c>
    </row>
    <row r="174" spans="21:24" ht="18" customHeight="1">
      <c r="U174" s="31"/>
      <c r="V174" s="32" t="s">
        <v>91</v>
      </c>
      <c r="W174" s="97">
        <v>0.55479999999999996</v>
      </c>
      <c r="X174" s="32" t="s">
        <v>92</v>
      </c>
    </row>
    <row r="175" spans="21:24" ht="18" customHeight="1">
      <c r="U175" s="31"/>
    </row>
    <row r="176" spans="21:24" ht="18" customHeight="1">
      <c r="U176" s="31"/>
    </row>
    <row r="177" spans="21:30" ht="18" customHeight="1">
      <c r="W177" s="96" t="s">
        <v>15</v>
      </c>
    </row>
    <row r="178" spans="21:30" ht="18" customHeight="1">
      <c r="U178" s="31" t="s">
        <v>93</v>
      </c>
      <c r="V178" s="32" t="s">
        <v>94</v>
      </c>
      <c r="W178" s="97">
        <v>1.4407000000000001</v>
      </c>
      <c r="X178" s="32" t="s">
        <v>80</v>
      </c>
    </row>
    <row r="179" spans="21:30" ht="18" customHeight="1">
      <c r="V179" s="32" t="s">
        <v>95</v>
      </c>
      <c r="W179" s="97">
        <v>1</v>
      </c>
      <c r="X179" s="32" t="s">
        <v>15</v>
      </c>
    </row>
    <row r="180" spans="21:30" ht="18" customHeight="1">
      <c r="U180" s="35"/>
      <c r="V180" s="32" t="s">
        <v>96</v>
      </c>
      <c r="W180" s="97">
        <v>0.88339999999999996</v>
      </c>
      <c r="X180" s="32" t="s">
        <v>84</v>
      </c>
    </row>
    <row r="181" spans="21:30" ht="18" customHeight="1">
      <c r="V181" s="32" t="s">
        <v>97</v>
      </c>
      <c r="W181" s="97">
        <v>7.0667</v>
      </c>
      <c r="X181" s="32" t="s">
        <v>86</v>
      </c>
    </row>
    <row r="182" spans="21:30" ht="18" customHeight="1">
      <c r="V182" s="32" t="s">
        <v>98</v>
      </c>
      <c r="W182" s="97">
        <v>1.3878999999999999</v>
      </c>
      <c r="X182" s="32" t="s">
        <v>88</v>
      </c>
    </row>
    <row r="183" spans="21:30" ht="18" customHeight="1">
      <c r="V183" s="32" t="s">
        <v>99</v>
      </c>
      <c r="W183" s="97">
        <v>1.5459000000000001</v>
      </c>
      <c r="X183" s="32" t="s">
        <v>90</v>
      </c>
    </row>
    <row r="184" spans="21:30" ht="18" customHeight="1">
      <c r="U184" s="31"/>
      <c r="V184" s="32" t="s">
        <v>100</v>
      </c>
      <c r="W184" s="97">
        <v>0.79930000000000001</v>
      </c>
      <c r="X184" s="32" t="s">
        <v>92</v>
      </c>
    </row>
    <row r="185" spans="21:30" ht="18" customHeight="1">
      <c r="V185" s="98"/>
      <c r="W185" s="99"/>
      <c r="X185" s="98"/>
    </row>
    <row r="186" spans="21:30" ht="18" customHeight="1"/>
    <row r="187" spans="21:30" ht="18" customHeight="1">
      <c r="W187" s="100" t="s">
        <v>101</v>
      </c>
      <c r="X187" s="100" t="s">
        <v>102</v>
      </c>
      <c r="Y187" s="100" t="s">
        <v>103</v>
      </c>
      <c r="Z187" s="100" t="s">
        <v>104</v>
      </c>
    </row>
    <row r="188" spans="21:30" ht="18" customHeight="1">
      <c r="V188" s="32" t="s">
        <v>24</v>
      </c>
      <c r="W188" s="101">
        <v>2.5000000000000001E-2</v>
      </c>
      <c r="X188" s="101">
        <v>0.03</v>
      </c>
      <c r="Y188" s="102">
        <v>28.1</v>
      </c>
      <c r="Z188" s="102">
        <v>34.82</v>
      </c>
      <c r="AA188" s="103" t="s">
        <v>80</v>
      </c>
      <c r="AC188" s="66"/>
      <c r="AD188" s="66"/>
    </row>
    <row r="189" spans="21:30" ht="18" customHeight="1">
      <c r="V189" s="32" t="s">
        <v>93</v>
      </c>
      <c r="W189" s="101">
        <v>2.5000000000000001E-2</v>
      </c>
      <c r="X189" s="101">
        <v>0.03</v>
      </c>
      <c r="Y189" s="102">
        <v>3.8</v>
      </c>
      <c r="Z189" s="102">
        <v>9.5</v>
      </c>
      <c r="AA189" s="103" t="s">
        <v>15</v>
      </c>
      <c r="AC189" s="107"/>
      <c r="AD189" s="66"/>
    </row>
    <row r="190" spans="21:30" ht="18" customHeight="1">
      <c r="V190" s="98"/>
      <c r="W190" s="108"/>
      <c r="X190" s="108"/>
      <c r="Y190" s="131"/>
      <c r="Z190" s="131"/>
      <c r="AA190" s="103"/>
      <c r="AC190" s="108"/>
      <c r="AD190" s="66"/>
    </row>
    <row r="191" spans="21:30" ht="18" customHeight="1">
      <c r="W191" s="100" t="s">
        <v>108</v>
      </c>
      <c r="X191" s="100" t="s">
        <v>109</v>
      </c>
      <c r="Y191" s="100" t="s">
        <v>110</v>
      </c>
      <c r="Z191" s="131"/>
      <c r="AA191" s="103"/>
      <c r="AC191" s="108"/>
      <c r="AD191" s="66"/>
    </row>
    <row r="192" spans="21:30">
      <c r="V192" s="32" t="s">
        <v>24</v>
      </c>
      <c r="W192" s="101">
        <v>0.3322</v>
      </c>
      <c r="X192" s="101">
        <v>0.33200000000000002</v>
      </c>
      <c r="Y192" s="101">
        <v>0.19500000000000001</v>
      </c>
      <c r="Z192" s="131"/>
      <c r="AA192" s="103"/>
      <c r="AC192" s="66"/>
      <c r="AD192" s="66"/>
    </row>
    <row r="193" spans="21:27">
      <c r="V193" s="32" t="s">
        <v>93</v>
      </c>
      <c r="W193" s="101">
        <v>0.29749999999999999</v>
      </c>
      <c r="X193" s="101">
        <v>0.29020000000000001</v>
      </c>
      <c r="Y193" s="101">
        <v>0.2</v>
      </c>
      <c r="Z193" s="131"/>
      <c r="AA193" s="103"/>
    </row>
    <row r="195" spans="21:27">
      <c r="U195" s="104" t="s">
        <v>24</v>
      </c>
      <c r="V195" s="105" t="s">
        <v>62</v>
      </c>
      <c r="W195" s="106">
        <f>W192</f>
        <v>0.3322</v>
      </c>
    </row>
    <row r="196" spans="21:27">
      <c r="V196" s="105" t="s">
        <v>64</v>
      </c>
      <c r="W196" s="106">
        <f>X192</f>
        <v>0.33200000000000002</v>
      </c>
    </row>
    <row r="197" spans="21:27">
      <c r="V197" s="105" t="s">
        <v>66</v>
      </c>
      <c r="W197" s="106">
        <f>Y192</f>
        <v>0.19500000000000001</v>
      </c>
    </row>
    <row r="198" spans="21:27">
      <c r="W198" s="67"/>
    </row>
    <row r="199" spans="21:27">
      <c r="U199" s="104" t="s">
        <v>93</v>
      </c>
      <c r="V199" s="105" t="s">
        <v>62</v>
      </c>
      <c r="W199" s="106">
        <f>W193</f>
        <v>0.29749999999999999</v>
      </c>
    </row>
    <row r="200" spans="21:27">
      <c r="V200" s="105" t="s">
        <v>64</v>
      </c>
      <c r="W200" s="106">
        <f>X193</f>
        <v>0.29020000000000001</v>
      </c>
    </row>
    <row r="201" spans="21:27">
      <c r="V201" s="105" t="s">
        <v>66</v>
      </c>
      <c r="W201" s="106">
        <f>Y193</f>
        <v>0.2</v>
      </c>
    </row>
    <row r="202" spans="21:27">
      <c r="W202" s="67"/>
    </row>
    <row r="203" spans="21:27">
      <c r="U203" s="31" t="s">
        <v>174</v>
      </c>
      <c r="V203" s="32" t="s">
        <v>175</v>
      </c>
      <c r="W203" s="136">
        <v>1.3599999999999999E-2</v>
      </c>
    </row>
    <row r="204" spans="21:27">
      <c r="V204" s="32" t="s">
        <v>176</v>
      </c>
      <c r="W204" s="33">
        <v>0</v>
      </c>
    </row>
  </sheetData>
  <sheetProtection algorithmName="SHA-512" hashValue="2+heFk5ELJLVGZP5OLlIIvpUY87Hlc1HqDdKNFp3hUXSWn99RKigi9YLwxeAY9OWECuPW0o+O09maJucsPyumg==" saltValue="qVOA7LZc5mR+IUxoZU/9Sg==" spinCount="100000" sheet="1" objects="1" scenarios="1" selectLockedCells="1"/>
  <sortState xmlns:xlrd2="http://schemas.microsoft.com/office/spreadsheetml/2017/richdata2" ref="V22:V29">
    <sortCondition ref="V22"/>
  </sortState>
  <mergeCells count="5">
    <mergeCell ref="B7:C7"/>
    <mergeCell ref="B8:C8"/>
    <mergeCell ref="B9:C9"/>
    <mergeCell ref="B10:C10"/>
    <mergeCell ref="E41:E46"/>
  </mergeCells>
  <conditionalFormatting sqref="J44 L44 N44 P44 R44">
    <cfRule type="cellIs" dxfId="19" priority="102" operator="greaterThan">
      <formula>$E$14</formula>
    </cfRule>
  </conditionalFormatting>
  <conditionalFormatting sqref="R44 J44 L44 N44 P44">
    <cfRule type="cellIs" dxfId="18" priority="5" operator="lessThan">
      <formula>$E$14</formula>
    </cfRule>
  </conditionalFormatting>
  <conditionalFormatting sqref="J45 L45 N45 P45 R45">
    <cfRule type="cellIs" dxfId="17" priority="3" operator="lessThan">
      <formula>$E$15</formula>
    </cfRule>
    <cfRule type="cellIs" dxfId="16" priority="4" operator="greaterThan">
      <formula>$E$15</formula>
    </cfRule>
  </conditionalFormatting>
  <conditionalFormatting sqref="J46 L46 N46 P46 R46">
    <cfRule type="cellIs" dxfId="15" priority="1" operator="lessThan">
      <formula>$E$16</formula>
    </cfRule>
    <cfRule type="cellIs" dxfId="14" priority="2" operator="greaterThan">
      <formula>$E$16</formula>
    </cfRule>
  </conditionalFormatting>
  <dataValidations count="18">
    <dataValidation type="list" allowBlank="1" showInputMessage="1" showErrorMessage="1" sqref="E22" xr:uid="{00000000-0002-0000-0000-000000000000}">
      <formula1>$V$89:$V$93</formula1>
    </dataValidation>
    <dataValidation type="list" allowBlank="1" showInputMessage="1" showErrorMessage="1" sqref="E24" xr:uid="{00000000-0002-0000-0000-000001000000}">
      <formula1>$V$101:$V$105</formula1>
    </dataValidation>
    <dataValidation type="list" allowBlank="1" showInputMessage="1" showErrorMessage="1" sqref="E23" xr:uid="{00000000-0002-0000-0000-000002000000}">
      <formula1>$V$95:$V$99</formula1>
    </dataValidation>
    <dataValidation type="list" allowBlank="1" showInputMessage="1" showErrorMessage="1" sqref="E19" xr:uid="{00000000-0002-0000-0000-000003000000}">
      <formula1>$V$76:$V$81</formula1>
    </dataValidation>
    <dataValidation type="list" allowBlank="1" showInputMessage="1" showErrorMessage="1" sqref="E33" xr:uid="{00000000-0002-0000-0000-000004000000}">
      <formula1>$V$7:$V$12</formula1>
    </dataValidation>
    <dataValidation type="list" allowBlank="1" showInputMessage="1" showErrorMessage="1" sqref="E34" xr:uid="{00000000-0002-0000-0000-000005000000}">
      <formula1>$V$15:$V$20</formula1>
    </dataValidation>
    <dataValidation type="list" allowBlank="1" showInputMessage="1" showErrorMessage="1" sqref="N17 L17 J17 R17 P17" xr:uid="{00000000-0002-0000-0000-000006000000}">
      <formula1>$V$68:$V$73</formula1>
    </dataValidation>
    <dataValidation type="list" allowBlank="1" showInputMessage="1" showErrorMessage="1" sqref="E13" xr:uid="{00000000-0002-0000-0000-000007000000}">
      <formula1>$V$188:$V$189</formula1>
    </dataValidation>
    <dataValidation type="list" allowBlank="1" showInputMessage="1" showErrorMessage="1" sqref="E11" xr:uid="{00000000-0002-0000-0000-000008000000}">
      <formula1>$X$168:$X$174</formula1>
    </dataValidation>
    <dataValidation type="list" allowBlank="1" showInputMessage="1" showErrorMessage="1" sqref="E20" xr:uid="{00000000-0002-0000-0000-000009000000}">
      <formula1>$V$83:$V$87</formula1>
    </dataValidation>
    <dataValidation type="list" allowBlank="1" showInputMessage="1" showErrorMessage="1" sqref="E35" xr:uid="{00000000-0002-0000-0000-00000A000000}">
      <formula1>$V$22:$V$29</formula1>
    </dataValidation>
    <dataValidation type="list" allowBlank="1" showInputMessage="1" showErrorMessage="1" sqref="E36" xr:uid="{00000000-0002-0000-0000-00000B000000}">
      <formula1>$V$33:$V$36</formula1>
    </dataValidation>
    <dataValidation type="list" allowBlank="1" showInputMessage="1" showErrorMessage="1" sqref="E37" xr:uid="{00000000-0002-0000-0000-00000C000000}">
      <formula1>$V$44:$V$45</formula1>
    </dataValidation>
    <dataValidation type="list" allowBlank="1" showInputMessage="1" showErrorMessage="1" sqref="E38" xr:uid="{00000000-0002-0000-0000-00000D000000}">
      <formula1>$V$47:$V$51</formula1>
    </dataValidation>
    <dataValidation type="list" allowBlank="1" showInputMessage="1" showErrorMessage="1" sqref="E39" xr:uid="{00000000-0002-0000-0000-00000E000000}">
      <formula1>$V$53:$V$54</formula1>
    </dataValidation>
    <dataValidation type="list" allowBlank="1" showInputMessage="1" showErrorMessage="1" sqref="E40" xr:uid="{00000000-0002-0000-0000-00000F000000}">
      <formula1>$V$56:$V$60</formula1>
    </dataValidation>
    <dataValidation type="list" allowBlank="1" showInputMessage="1" showErrorMessage="1" sqref="E21" xr:uid="{00000000-0002-0000-0000-000010000000}">
      <formula1>$V$62:$V$65</formula1>
    </dataValidation>
    <dataValidation type="list" allowBlank="1" showInputMessage="1" showErrorMessage="1" sqref="H35" xr:uid="{00000000-0002-0000-0000-000011000000}">
      <formula1>$V$203:$V$204</formula1>
    </dataValidation>
  </dataValidations>
  <printOptions horizontalCentered="1" gridLinesSet="0"/>
  <pageMargins left="0.23622047244094491" right="0.19685039370078741" top="0.27559055118110237" bottom="0.27559055118110237" header="0.23622047244094491" footer="0.23622047244094491"/>
  <pageSetup paperSize="9" scale="60" orientation="landscape" r:id="rId1"/>
  <headerFooter alignWithMargins="0">
    <oddFooter>&amp;CCommercial-in-Confidence&amp;RDate Printed: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C5D9-BD87-4742-8757-3B5A7EF3945B}">
  <dimension ref="A1:AY331"/>
  <sheetViews>
    <sheetView zoomScale="80" zoomScaleNormal="80" zoomScaleSheetLayoutView="100" workbookViewId="0">
      <pane xSplit="12" ySplit="5" topLeftCell="AK314" activePane="bottomRight" state="frozen"/>
      <selection pane="topRight" activeCell="M1" sqref="M1"/>
      <selection pane="bottomLeft" activeCell="A6" sqref="A6"/>
      <selection pane="bottomRight" activeCell="AO322" sqref="AO322"/>
    </sheetView>
  </sheetViews>
  <sheetFormatPr defaultRowHeight="20.100000000000001" customHeight="1"/>
  <cols>
    <col min="1" max="1" width="5.7109375" style="143" customWidth="1"/>
    <col min="2" max="2" width="10.7109375" style="143" customWidth="1"/>
    <col min="3" max="3" width="8.42578125" style="143" bestFit="1" customWidth="1"/>
    <col min="4" max="4" width="12.85546875" style="143" bestFit="1" customWidth="1"/>
    <col min="5" max="5" width="9.42578125" style="143" bestFit="1" customWidth="1"/>
    <col min="6" max="6" width="7" style="143" bestFit="1" customWidth="1"/>
    <col min="7" max="7" width="30.7109375" style="146" customWidth="1"/>
    <col min="8" max="8" width="9.85546875" style="143" bestFit="1" customWidth="1"/>
    <col min="9" max="9" width="10.28515625" style="143" bestFit="1" customWidth="1"/>
    <col min="10" max="10" width="11.28515625" style="143" bestFit="1" customWidth="1"/>
    <col min="11" max="11" width="10" style="143" bestFit="1" customWidth="1"/>
    <col min="12" max="12" width="5.5703125" style="143" bestFit="1" customWidth="1"/>
    <col min="13" max="13" width="10.7109375" style="146" customWidth="1"/>
    <col min="14" max="17" width="20.7109375" style="145" customWidth="1"/>
    <col min="18" max="19" width="20.7109375" style="142" customWidth="1"/>
    <col min="20" max="20" width="9.5703125" style="143" customWidth="1"/>
    <col min="21" max="21" width="17.7109375" style="145" customWidth="1"/>
    <col min="22" max="22" width="59.42578125" style="145" customWidth="1"/>
    <col min="23" max="23" width="9.85546875" style="143" customWidth="1"/>
    <col min="24" max="24" width="10.28515625" style="143" customWidth="1"/>
    <col min="25" max="25" width="11.28515625" style="143" customWidth="1"/>
    <col min="26" max="26" width="11.140625" style="143" bestFit="1" customWidth="1"/>
    <col min="27" max="27" width="10.28515625" style="143" bestFit="1" customWidth="1"/>
    <col min="28" max="28" width="11.28515625" style="143" customWidth="1"/>
    <col min="29" max="29" width="2.7109375" style="143" customWidth="1"/>
    <col min="30" max="30" width="20.7109375" style="142" customWidth="1"/>
    <col min="31" max="31" width="7.42578125" style="143" bestFit="1" customWidth="1"/>
    <col min="32" max="32" width="6.5703125" style="143" bestFit="1" customWidth="1"/>
    <col min="33" max="34" width="20.7109375" style="142" customWidth="1"/>
    <col min="35" max="37" width="10.7109375" style="143" customWidth="1"/>
    <col min="38" max="39" width="10.7109375" style="144" customWidth="1"/>
    <col min="40" max="40" width="10.7109375" style="144" hidden="1" customWidth="1"/>
    <col min="41" max="42" width="12.7109375" style="144" customWidth="1"/>
    <col min="43" max="48" width="10.7109375" style="143" customWidth="1"/>
    <col min="49" max="49" width="42.140625" style="142" bestFit="1" customWidth="1"/>
    <col min="50" max="50" width="18.140625" style="142" bestFit="1" customWidth="1"/>
    <col min="51" max="51" width="4.85546875" style="142" bestFit="1" customWidth="1"/>
    <col min="52" max="16384" width="9.140625" style="142"/>
  </cols>
  <sheetData>
    <row r="1" spans="1:50" s="169" customFormat="1" ht="20.100000000000001" customHeight="1">
      <c r="G1" s="180" t="s">
        <v>1774</v>
      </c>
      <c r="H1" s="179" t="s">
        <v>15</v>
      </c>
      <c r="I1" s="198">
        <v>1</v>
      </c>
      <c r="M1" s="197"/>
      <c r="W1" s="196"/>
      <c r="X1" s="196"/>
      <c r="Y1" s="196"/>
      <c r="Z1" s="196"/>
      <c r="AA1" s="196"/>
      <c r="AB1" s="196"/>
      <c r="AC1" s="196"/>
      <c r="AL1" s="194"/>
      <c r="AM1" s="194"/>
      <c r="AN1" s="194"/>
      <c r="AO1" s="194"/>
      <c r="AP1" s="194"/>
    </row>
    <row r="2" spans="1:50" s="169" customFormat="1" ht="20.100000000000001" customHeight="1" thickBot="1">
      <c r="G2" s="182"/>
      <c r="H2" s="182"/>
      <c r="I2" s="182"/>
      <c r="J2" s="182"/>
      <c r="K2" s="182"/>
      <c r="M2" s="182"/>
      <c r="V2" s="192" t="s">
        <v>1773</v>
      </c>
      <c r="W2" s="191">
        <v>2500</v>
      </c>
      <c r="X2" s="191">
        <v>2500</v>
      </c>
      <c r="Y2" s="191">
        <v>600</v>
      </c>
      <c r="Z2" s="191"/>
      <c r="AA2" s="191"/>
      <c r="AB2" s="191"/>
      <c r="AC2" s="191"/>
      <c r="AI2" s="195"/>
      <c r="AL2" s="194"/>
      <c r="AM2" s="194"/>
      <c r="AN2" s="194"/>
      <c r="AO2" s="194"/>
      <c r="AP2" s="194"/>
    </row>
    <row r="3" spans="1:50" s="185" customFormat="1" ht="20.100000000000001" customHeight="1" thickBot="1">
      <c r="G3" s="193"/>
      <c r="H3" s="193"/>
      <c r="I3" s="193"/>
      <c r="J3" s="193"/>
      <c r="K3" s="193"/>
      <c r="M3" s="193"/>
      <c r="T3" s="169"/>
      <c r="V3" s="192" t="s">
        <v>1772</v>
      </c>
      <c r="W3" s="191">
        <v>1000</v>
      </c>
      <c r="X3" s="191">
        <v>1000</v>
      </c>
      <c r="Y3" s="191">
        <v>300</v>
      </c>
      <c r="Z3" s="191">
        <v>2500</v>
      </c>
      <c r="AA3" s="191">
        <v>2500</v>
      </c>
      <c r="AB3" s="191">
        <v>600</v>
      </c>
      <c r="AC3" s="191"/>
      <c r="AD3" s="190" t="s">
        <v>1771</v>
      </c>
      <c r="AE3" s="169"/>
      <c r="AF3" s="169"/>
      <c r="AG3" s="169"/>
      <c r="AH3" s="169"/>
      <c r="AI3" s="189"/>
      <c r="AJ3" s="169"/>
      <c r="AK3" s="169"/>
      <c r="AL3" s="189"/>
      <c r="AM3" s="189"/>
      <c r="AN3" s="189"/>
      <c r="AO3" s="188" t="s">
        <v>1770</v>
      </c>
      <c r="AP3" s="187" t="s">
        <v>1769</v>
      </c>
      <c r="AQ3" s="169"/>
      <c r="AR3" s="169"/>
      <c r="AS3" s="169"/>
      <c r="AT3" s="169"/>
      <c r="AU3" s="169"/>
      <c r="AV3" s="169"/>
      <c r="AW3" s="169"/>
      <c r="AX3" s="169"/>
    </row>
    <row r="4" spans="1:50" s="169" customFormat="1" ht="30" customHeight="1">
      <c r="A4" s="186"/>
      <c r="B4" s="185" t="s">
        <v>1888</v>
      </c>
      <c r="G4" s="182"/>
      <c r="H4" s="182" t="s">
        <v>1765</v>
      </c>
      <c r="I4" s="182" t="s">
        <v>1768</v>
      </c>
      <c r="J4" s="182" t="s">
        <v>1764</v>
      </c>
      <c r="K4" s="182"/>
      <c r="M4" s="182"/>
      <c r="W4" s="182" t="s">
        <v>1765</v>
      </c>
      <c r="X4" s="182" t="s">
        <v>1768</v>
      </c>
      <c r="Y4" s="182" t="s">
        <v>1764</v>
      </c>
      <c r="Z4" s="182" t="s">
        <v>1765</v>
      </c>
      <c r="AA4" s="182" t="s">
        <v>1768</v>
      </c>
      <c r="AB4" s="182" t="s">
        <v>1764</v>
      </c>
      <c r="AC4" s="182"/>
      <c r="AD4" s="651" t="s">
        <v>1767</v>
      </c>
      <c r="AE4" s="652"/>
      <c r="AF4" s="652"/>
      <c r="AG4" s="652"/>
      <c r="AH4" s="652"/>
      <c r="AI4" s="652"/>
      <c r="AJ4" s="652"/>
      <c r="AK4" s="591" t="s">
        <v>1766</v>
      </c>
      <c r="AL4" s="592"/>
      <c r="AM4" s="592"/>
      <c r="AN4" s="593"/>
      <c r="AO4" s="184" t="s">
        <v>1765</v>
      </c>
      <c r="AP4" s="183" t="s">
        <v>1764</v>
      </c>
      <c r="AQ4" s="182"/>
      <c r="AS4" s="182"/>
      <c r="AT4" s="182"/>
      <c r="AU4" s="182"/>
      <c r="AV4" s="182"/>
      <c r="AW4" s="181"/>
      <c r="AX4" s="181"/>
    </row>
    <row r="5" spans="1:50" s="169" customFormat="1" ht="38.25">
      <c r="A5" s="179" t="s">
        <v>1763</v>
      </c>
      <c r="B5" s="179" t="s">
        <v>1762</v>
      </c>
      <c r="C5" s="179" t="s">
        <v>1761</v>
      </c>
      <c r="D5" s="179" t="s">
        <v>1760</v>
      </c>
      <c r="E5" s="180" t="s">
        <v>1759</v>
      </c>
      <c r="F5" s="180" t="s">
        <v>1758</v>
      </c>
      <c r="G5" s="180" t="s">
        <v>1757</v>
      </c>
      <c r="H5" s="179" t="s">
        <v>1756</v>
      </c>
      <c r="I5" s="179" t="s">
        <v>1756</v>
      </c>
      <c r="J5" s="179" t="s">
        <v>1756</v>
      </c>
      <c r="K5" s="180" t="s">
        <v>1755</v>
      </c>
      <c r="L5" s="179" t="s">
        <v>1754</v>
      </c>
      <c r="M5" s="180" t="s">
        <v>1753</v>
      </c>
      <c r="N5" s="179" t="s">
        <v>1752</v>
      </c>
      <c r="O5" s="179" t="s">
        <v>1751</v>
      </c>
      <c r="P5" s="179" t="s">
        <v>1750</v>
      </c>
      <c r="Q5" s="179" t="s">
        <v>1749</v>
      </c>
      <c r="R5" s="179" t="s">
        <v>1748</v>
      </c>
      <c r="S5" s="179" t="s">
        <v>1747</v>
      </c>
      <c r="T5" s="179" t="s">
        <v>236</v>
      </c>
      <c r="U5" s="179" t="s">
        <v>1746</v>
      </c>
      <c r="V5" s="179" t="s">
        <v>1745</v>
      </c>
      <c r="W5" s="179" t="s">
        <v>1744</v>
      </c>
      <c r="X5" s="179" t="s">
        <v>1744</v>
      </c>
      <c r="Y5" s="179" t="s">
        <v>1744</v>
      </c>
      <c r="Z5" s="179" t="s">
        <v>1743</v>
      </c>
      <c r="AA5" s="179" t="s">
        <v>1743</v>
      </c>
      <c r="AB5" s="179" t="s">
        <v>1743</v>
      </c>
      <c r="AC5" s="179"/>
      <c r="AD5" s="171" t="s">
        <v>1742</v>
      </c>
      <c r="AE5" s="171" t="s">
        <v>1741</v>
      </c>
      <c r="AF5" s="171" t="s">
        <v>1740</v>
      </c>
      <c r="AG5" s="171" t="s">
        <v>1739</v>
      </c>
      <c r="AH5" s="171" t="s">
        <v>1738</v>
      </c>
      <c r="AI5" s="176" t="s">
        <v>1737</v>
      </c>
      <c r="AJ5" s="178" t="s">
        <v>1736</v>
      </c>
      <c r="AK5" s="177" t="s">
        <v>1735</v>
      </c>
      <c r="AL5" s="176" t="s">
        <v>1734</v>
      </c>
      <c r="AM5" s="176" t="s">
        <v>2341</v>
      </c>
      <c r="AN5" s="174" t="s">
        <v>2342</v>
      </c>
      <c r="AO5" s="175" t="s">
        <v>2342</v>
      </c>
      <c r="AP5" s="174" t="s">
        <v>2342</v>
      </c>
      <c r="AQ5" s="173" t="s">
        <v>1733</v>
      </c>
      <c r="AR5" s="172" t="s">
        <v>1732</v>
      </c>
      <c r="AS5" s="172" t="s">
        <v>1731</v>
      </c>
      <c r="AT5" s="171" t="s">
        <v>1730</v>
      </c>
      <c r="AU5" s="171" t="s">
        <v>2343</v>
      </c>
      <c r="AV5" s="171" t="s">
        <v>1729</v>
      </c>
      <c r="AW5" s="170" t="s">
        <v>1728</v>
      </c>
      <c r="AX5" s="170" t="s">
        <v>1727</v>
      </c>
    </row>
    <row r="6" spans="1:50" ht="20.100000000000001" customHeight="1">
      <c r="A6" s="148"/>
      <c r="B6" s="148"/>
      <c r="C6" s="148" t="s">
        <v>245</v>
      </c>
      <c r="D6" s="148">
        <v>1</v>
      </c>
      <c r="E6" s="148" t="s">
        <v>1724</v>
      </c>
      <c r="F6" s="148"/>
      <c r="G6" s="158" t="s">
        <v>944</v>
      </c>
      <c r="H6" s="148">
        <v>40</v>
      </c>
      <c r="I6" s="148"/>
      <c r="J6" s="148"/>
      <c r="K6" s="148">
        <f t="shared" ref="K6:K69" si="0">MAX(H6,I6,J6,)</f>
        <v>40</v>
      </c>
      <c r="L6" s="148" t="s">
        <v>190</v>
      </c>
      <c r="M6" s="158" t="s">
        <v>1726</v>
      </c>
      <c r="N6" s="160" t="s">
        <v>1311</v>
      </c>
      <c r="O6" s="160" t="s">
        <v>1721</v>
      </c>
      <c r="P6" s="160" t="s">
        <v>240</v>
      </c>
      <c r="Q6" s="160" t="s">
        <v>1722</v>
      </c>
      <c r="R6" s="148" t="s">
        <v>1012</v>
      </c>
      <c r="S6" s="148" t="s">
        <v>955</v>
      </c>
      <c r="T6" s="148"/>
      <c r="U6" s="160"/>
      <c r="V6" s="160"/>
      <c r="W6" s="148">
        <f t="shared" ref="W6:W69" si="1">$W$3*H6</f>
        <v>40000</v>
      </c>
      <c r="X6" s="148">
        <f t="shared" ref="X6:X69" si="2">$X$3*I6</f>
        <v>0</v>
      </c>
      <c r="Y6" s="148">
        <f t="shared" ref="Y6:Y69" si="3">$Y$3*J6</f>
        <v>0</v>
      </c>
      <c r="Z6" s="148">
        <f t="shared" ref="Z6:Z69" si="4">$W$2*H6</f>
        <v>100000</v>
      </c>
      <c r="AA6" s="148">
        <f t="shared" ref="AA6:AA69" si="5">$X$2*I6</f>
        <v>0</v>
      </c>
      <c r="AB6" s="148">
        <f t="shared" ref="AB6:AB69" si="6">$Y$2*J6</f>
        <v>0</v>
      </c>
      <c r="AC6" s="148"/>
      <c r="AD6" s="147" t="s">
        <v>480</v>
      </c>
      <c r="AE6" s="148">
        <v>18</v>
      </c>
      <c r="AF6" s="148">
        <v>10000</v>
      </c>
      <c r="AG6" s="147" t="s">
        <v>1721</v>
      </c>
      <c r="AH6" s="147" t="s">
        <v>478</v>
      </c>
      <c r="AI6" s="151">
        <f>VLOOKUP(AJ:AJ,'Currency Exchange'!B:C,2,0)</f>
        <v>1</v>
      </c>
      <c r="AJ6" s="150" t="s">
        <v>15</v>
      </c>
      <c r="AK6" s="157">
        <v>10000</v>
      </c>
      <c r="AL6" s="151">
        <v>8.0000000000000004E-4</v>
      </c>
      <c r="AM6" s="151">
        <f t="shared" ref="AM6:AM17" si="7">AL6/AI6</f>
        <v>8.0000000000000004E-4</v>
      </c>
      <c r="AN6" s="155">
        <f t="shared" ref="AN6:AN17" si="8">AM6*K6</f>
        <v>3.2000000000000001E-2</v>
      </c>
      <c r="AO6" s="156">
        <f t="shared" ref="AO6:AO17" si="9">AM6*H6</f>
        <v>3.2000000000000001E-2</v>
      </c>
      <c r="AP6" s="155">
        <f t="shared" ref="AP6:AP17" si="10">AM6*J6</f>
        <v>0</v>
      </c>
      <c r="AQ6" s="149" t="s">
        <v>227</v>
      </c>
      <c r="AR6" s="148" t="s">
        <v>227</v>
      </c>
      <c r="AS6" s="148" t="s">
        <v>227</v>
      </c>
      <c r="AT6" s="148"/>
      <c r="AU6" s="148"/>
      <c r="AV6" s="148"/>
      <c r="AW6" s="147"/>
      <c r="AX6" s="147"/>
    </row>
    <row r="7" spans="1:50" ht="20.100000000000001" customHeight="1">
      <c r="A7" s="148"/>
      <c r="B7" s="148"/>
      <c r="C7" s="148" t="s">
        <v>245</v>
      </c>
      <c r="D7" s="148">
        <v>2</v>
      </c>
      <c r="E7" s="148" t="s">
        <v>1040</v>
      </c>
      <c r="F7" s="148"/>
      <c r="G7" s="158" t="s">
        <v>944</v>
      </c>
      <c r="H7" s="148">
        <v>1</v>
      </c>
      <c r="I7" s="148"/>
      <c r="J7" s="148"/>
      <c r="K7" s="148">
        <f t="shared" si="0"/>
        <v>1</v>
      </c>
      <c r="L7" s="148" t="s">
        <v>190</v>
      </c>
      <c r="M7" s="158" t="s">
        <v>1725</v>
      </c>
      <c r="N7" s="160" t="s">
        <v>1380</v>
      </c>
      <c r="O7" s="160" t="s">
        <v>1036</v>
      </c>
      <c r="P7" s="160" t="s">
        <v>240</v>
      </c>
      <c r="Q7" s="160" t="s">
        <v>1038</v>
      </c>
      <c r="R7" s="148" t="s">
        <v>1037</v>
      </c>
      <c r="S7" s="148" t="s">
        <v>955</v>
      </c>
      <c r="T7" s="148"/>
      <c r="U7" s="160"/>
      <c r="V7" s="160"/>
      <c r="W7" s="148">
        <f t="shared" si="1"/>
        <v>1000</v>
      </c>
      <c r="X7" s="148">
        <f t="shared" si="2"/>
        <v>0</v>
      </c>
      <c r="Y7" s="148">
        <f t="shared" si="3"/>
        <v>0</v>
      </c>
      <c r="Z7" s="148">
        <f t="shared" si="4"/>
        <v>2500</v>
      </c>
      <c r="AA7" s="148">
        <f t="shared" si="5"/>
        <v>0</v>
      </c>
      <c r="AB7" s="148">
        <f t="shared" si="6"/>
        <v>0</v>
      </c>
      <c r="AC7" s="148"/>
      <c r="AD7" s="147" t="s">
        <v>480</v>
      </c>
      <c r="AE7" s="148">
        <v>18</v>
      </c>
      <c r="AF7" s="148">
        <v>10000</v>
      </c>
      <c r="AG7" s="147" t="s">
        <v>1036</v>
      </c>
      <c r="AH7" s="147" t="s">
        <v>497</v>
      </c>
      <c r="AI7" s="151">
        <f>VLOOKUP(AJ:AJ,'Currency Exchange'!B:C,2,0)</f>
        <v>1</v>
      </c>
      <c r="AJ7" s="150" t="s">
        <v>15</v>
      </c>
      <c r="AK7" s="157">
        <v>10000</v>
      </c>
      <c r="AL7" s="151">
        <v>6.9999999999999999E-4</v>
      </c>
      <c r="AM7" s="151">
        <f t="shared" si="7"/>
        <v>6.9999999999999999E-4</v>
      </c>
      <c r="AN7" s="155">
        <f t="shared" si="8"/>
        <v>6.9999999999999999E-4</v>
      </c>
      <c r="AO7" s="156">
        <f t="shared" si="9"/>
        <v>6.9999999999999999E-4</v>
      </c>
      <c r="AP7" s="155">
        <f t="shared" si="10"/>
        <v>0</v>
      </c>
      <c r="AQ7" s="149" t="s">
        <v>227</v>
      </c>
      <c r="AR7" s="148" t="s">
        <v>227</v>
      </c>
      <c r="AS7" s="148" t="s">
        <v>227</v>
      </c>
      <c r="AT7" s="148"/>
      <c r="AU7" s="148"/>
      <c r="AV7" s="148"/>
      <c r="AW7" s="147"/>
      <c r="AX7" s="147"/>
    </row>
    <row r="8" spans="1:50" ht="20.100000000000001" customHeight="1">
      <c r="A8" s="148"/>
      <c r="B8" s="148"/>
      <c r="C8" s="148" t="s">
        <v>245</v>
      </c>
      <c r="D8" s="148">
        <v>3</v>
      </c>
      <c r="E8" s="148" t="s">
        <v>1724</v>
      </c>
      <c r="F8" s="148"/>
      <c r="G8" s="158" t="s">
        <v>944</v>
      </c>
      <c r="H8" s="148">
        <v>4</v>
      </c>
      <c r="I8" s="148"/>
      <c r="J8" s="148"/>
      <c r="K8" s="148">
        <f t="shared" si="0"/>
        <v>4</v>
      </c>
      <c r="L8" s="148" t="s">
        <v>190</v>
      </c>
      <c r="M8" s="158" t="s">
        <v>1723</v>
      </c>
      <c r="N8" s="160" t="s">
        <v>1311</v>
      </c>
      <c r="O8" s="160" t="s">
        <v>1721</v>
      </c>
      <c r="P8" s="160" t="s">
        <v>240</v>
      </c>
      <c r="Q8" s="160" t="s">
        <v>1722</v>
      </c>
      <c r="R8" s="148" t="s">
        <v>1012</v>
      </c>
      <c r="S8" s="148" t="s">
        <v>955</v>
      </c>
      <c r="T8" s="148"/>
      <c r="U8" s="160"/>
      <c r="V8" s="160"/>
      <c r="W8" s="148">
        <f t="shared" si="1"/>
        <v>4000</v>
      </c>
      <c r="X8" s="148">
        <f t="shared" si="2"/>
        <v>0</v>
      </c>
      <c r="Y8" s="148">
        <f t="shared" si="3"/>
        <v>0</v>
      </c>
      <c r="Z8" s="148">
        <f t="shared" si="4"/>
        <v>10000</v>
      </c>
      <c r="AA8" s="148">
        <f t="shared" si="5"/>
        <v>0</v>
      </c>
      <c r="AB8" s="148">
        <f t="shared" si="6"/>
        <v>0</v>
      </c>
      <c r="AC8" s="148"/>
      <c r="AD8" s="147" t="s">
        <v>480</v>
      </c>
      <c r="AE8" s="148">
        <v>18</v>
      </c>
      <c r="AF8" s="148">
        <v>10000</v>
      </c>
      <c r="AG8" s="147" t="s">
        <v>1721</v>
      </c>
      <c r="AH8" s="147" t="s">
        <v>478</v>
      </c>
      <c r="AI8" s="151">
        <f>VLOOKUP(AJ:AJ,'Currency Exchange'!B:C,2,0)</f>
        <v>1</v>
      </c>
      <c r="AJ8" s="150" t="s">
        <v>15</v>
      </c>
      <c r="AK8" s="157">
        <v>10000</v>
      </c>
      <c r="AL8" s="151">
        <v>8.0000000000000004E-4</v>
      </c>
      <c r="AM8" s="151">
        <f t="shared" si="7"/>
        <v>8.0000000000000004E-4</v>
      </c>
      <c r="AN8" s="155">
        <f t="shared" si="8"/>
        <v>3.2000000000000002E-3</v>
      </c>
      <c r="AO8" s="156">
        <f t="shared" si="9"/>
        <v>3.2000000000000002E-3</v>
      </c>
      <c r="AP8" s="155">
        <f t="shared" si="10"/>
        <v>0</v>
      </c>
      <c r="AQ8" s="149" t="s">
        <v>227</v>
      </c>
      <c r="AR8" s="148" t="s">
        <v>227</v>
      </c>
      <c r="AS8" s="148" t="s">
        <v>227</v>
      </c>
      <c r="AT8" s="148"/>
      <c r="AU8" s="148"/>
      <c r="AV8" s="148"/>
      <c r="AW8" s="147"/>
      <c r="AX8" s="147"/>
    </row>
    <row r="9" spans="1:50" ht="20.100000000000001" customHeight="1">
      <c r="A9" s="148"/>
      <c r="B9" s="148"/>
      <c r="C9" s="148" t="s">
        <v>245</v>
      </c>
      <c r="D9" s="148">
        <v>4</v>
      </c>
      <c r="E9" s="148" t="s">
        <v>1720</v>
      </c>
      <c r="F9" s="148"/>
      <c r="G9" s="158" t="s">
        <v>944</v>
      </c>
      <c r="H9" s="148">
        <v>1</v>
      </c>
      <c r="I9" s="148"/>
      <c r="J9" s="148"/>
      <c r="K9" s="148">
        <f t="shared" si="0"/>
        <v>1</v>
      </c>
      <c r="L9" s="148" t="s">
        <v>190</v>
      </c>
      <c r="M9" s="158" t="s">
        <v>1719</v>
      </c>
      <c r="N9" s="160" t="s">
        <v>818</v>
      </c>
      <c r="O9" s="160" t="s">
        <v>1718</v>
      </c>
      <c r="P9" s="160" t="s">
        <v>240</v>
      </c>
      <c r="Q9" s="160" t="s">
        <v>1717</v>
      </c>
      <c r="R9" s="148" t="s">
        <v>1716</v>
      </c>
      <c r="S9" s="148" t="s">
        <v>939</v>
      </c>
      <c r="T9" s="148"/>
      <c r="U9" s="160"/>
      <c r="V9" s="160"/>
      <c r="W9" s="148">
        <f t="shared" si="1"/>
        <v>1000</v>
      </c>
      <c r="X9" s="148">
        <f t="shared" si="2"/>
        <v>0</v>
      </c>
      <c r="Y9" s="148">
        <f t="shared" si="3"/>
        <v>0</v>
      </c>
      <c r="Z9" s="148">
        <f t="shared" si="4"/>
        <v>2500</v>
      </c>
      <c r="AA9" s="148">
        <f t="shared" si="5"/>
        <v>0</v>
      </c>
      <c r="AB9" s="148">
        <f t="shared" si="6"/>
        <v>0</v>
      </c>
      <c r="AC9" s="148"/>
      <c r="AD9" s="147" t="s">
        <v>480</v>
      </c>
      <c r="AE9" s="148">
        <v>18</v>
      </c>
      <c r="AF9" s="148">
        <v>4000</v>
      </c>
      <c r="AG9" s="147" t="s">
        <v>1715</v>
      </c>
      <c r="AH9" s="160" t="s">
        <v>497</v>
      </c>
      <c r="AI9" s="151">
        <f>VLOOKUP(AJ:AJ,'Currency Exchange'!B:C,2,0)</f>
        <v>1</v>
      </c>
      <c r="AJ9" s="150" t="s">
        <v>15</v>
      </c>
      <c r="AK9" s="157">
        <v>4000</v>
      </c>
      <c r="AL9" s="151">
        <v>1.5E-3</v>
      </c>
      <c r="AM9" s="151">
        <f t="shared" si="7"/>
        <v>1.5E-3</v>
      </c>
      <c r="AN9" s="155">
        <f t="shared" si="8"/>
        <v>1.5E-3</v>
      </c>
      <c r="AO9" s="156">
        <f t="shared" si="9"/>
        <v>1.5E-3</v>
      </c>
      <c r="AP9" s="155">
        <f t="shared" si="10"/>
        <v>0</v>
      </c>
      <c r="AQ9" s="149" t="s">
        <v>227</v>
      </c>
      <c r="AR9" s="148" t="s">
        <v>385</v>
      </c>
      <c r="AS9" s="148" t="s">
        <v>227</v>
      </c>
      <c r="AT9" s="148"/>
      <c r="AU9" s="148"/>
      <c r="AV9" s="148"/>
      <c r="AW9" s="147" t="s">
        <v>496</v>
      </c>
      <c r="AX9" s="147"/>
    </row>
    <row r="10" spans="1:50" ht="20.100000000000001" customHeight="1">
      <c r="A10" s="148"/>
      <c r="B10" s="148"/>
      <c r="C10" s="148" t="s">
        <v>245</v>
      </c>
      <c r="D10" s="148">
        <v>5</v>
      </c>
      <c r="E10" s="148" t="s">
        <v>1710</v>
      </c>
      <c r="F10" s="148"/>
      <c r="G10" s="158" t="s">
        <v>944</v>
      </c>
      <c r="H10" s="148">
        <v>1</v>
      </c>
      <c r="I10" s="148"/>
      <c r="J10" s="148"/>
      <c r="K10" s="148">
        <f t="shared" si="0"/>
        <v>1</v>
      </c>
      <c r="L10" s="148" t="s">
        <v>190</v>
      </c>
      <c r="M10" s="158" t="s">
        <v>1125</v>
      </c>
      <c r="N10" s="160" t="s">
        <v>1380</v>
      </c>
      <c r="O10" s="160" t="s">
        <v>1707</v>
      </c>
      <c r="P10" s="160" t="s">
        <v>240</v>
      </c>
      <c r="Q10" s="160" t="s">
        <v>1708</v>
      </c>
      <c r="R10" s="148" t="s">
        <v>1012</v>
      </c>
      <c r="S10" s="148" t="s">
        <v>947</v>
      </c>
      <c r="T10" s="148"/>
      <c r="U10" s="160"/>
      <c r="V10" s="160"/>
      <c r="W10" s="148">
        <f t="shared" si="1"/>
        <v>1000</v>
      </c>
      <c r="X10" s="148">
        <f t="shared" si="2"/>
        <v>0</v>
      </c>
      <c r="Y10" s="148">
        <f t="shared" si="3"/>
        <v>0</v>
      </c>
      <c r="Z10" s="148">
        <f t="shared" si="4"/>
        <v>2500</v>
      </c>
      <c r="AA10" s="148">
        <f t="shared" si="5"/>
        <v>0</v>
      </c>
      <c r="AB10" s="148">
        <f t="shared" si="6"/>
        <v>0</v>
      </c>
      <c r="AC10" s="148"/>
      <c r="AD10" s="147" t="s">
        <v>480</v>
      </c>
      <c r="AE10" s="148">
        <v>18</v>
      </c>
      <c r="AF10" s="148">
        <v>4000</v>
      </c>
      <c r="AG10" s="147" t="s">
        <v>1707</v>
      </c>
      <c r="AH10" s="147" t="s">
        <v>497</v>
      </c>
      <c r="AI10" s="151">
        <f>VLOOKUP(AJ:AJ,'Currency Exchange'!B:C,2,0)</f>
        <v>1</v>
      </c>
      <c r="AJ10" s="150" t="s">
        <v>15</v>
      </c>
      <c r="AK10" s="157">
        <v>4000</v>
      </c>
      <c r="AL10" s="151">
        <v>3.2000000000000002E-3</v>
      </c>
      <c r="AM10" s="151">
        <f t="shared" si="7"/>
        <v>3.2000000000000002E-3</v>
      </c>
      <c r="AN10" s="155">
        <f t="shared" si="8"/>
        <v>3.2000000000000002E-3</v>
      </c>
      <c r="AO10" s="156">
        <f t="shared" si="9"/>
        <v>3.2000000000000002E-3</v>
      </c>
      <c r="AP10" s="155">
        <f t="shared" si="10"/>
        <v>0</v>
      </c>
      <c r="AQ10" s="149" t="s">
        <v>227</v>
      </c>
      <c r="AR10" s="148" t="s">
        <v>227</v>
      </c>
      <c r="AS10" s="148" t="s">
        <v>227</v>
      </c>
      <c r="AT10" s="148"/>
      <c r="AU10" s="148"/>
      <c r="AV10" s="148"/>
      <c r="AW10" s="147"/>
      <c r="AX10" s="147"/>
    </row>
    <row r="11" spans="1:50" ht="20.100000000000001" customHeight="1">
      <c r="A11" s="148"/>
      <c r="B11" s="148"/>
      <c r="C11" s="148" t="s">
        <v>245</v>
      </c>
      <c r="D11" s="148">
        <v>6</v>
      </c>
      <c r="E11" s="148" t="s">
        <v>1076</v>
      </c>
      <c r="F11" s="148"/>
      <c r="G11" s="158" t="s">
        <v>944</v>
      </c>
      <c r="H11" s="148">
        <v>1</v>
      </c>
      <c r="I11" s="148"/>
      <c r="J11" s="148"/>
      <c r="K11" s="148">
        <f t="shared" si="0"/>
        <v>1</v>
      </c>
      <c r="L11" s="148" t="s">
        <v>190</v>
      </c>
      <c r="M11" s="158" t="s">
        <v>1714</v>
      </c>
      <c r="N11" s="160" t="s">
        <v>818</v>
      </c>
      <c r="O11" s="160" t="s">
        <v>1074</v>
      </c>
      <c r="P11" s="160" t="s">
        <v>240</v>
      </c>
      <c r="Q11" s="160" t="s">
        <v>1073</v>
      </c>
      <c r="R11" s="148" t="s">
        <v>1072</v>
      </c>
      <c r="S11" s="148" t="s">
        <v>955</v>
      </c>
      <c r="T11" s="148"/>
      <c r="U11" s="160"/>
      <c r="V11" s="160"/>
      <c r="W11" s="148">
        <f t="shared" si="1"/>
        <v>1000</v>
      </c>
      <c r="X11" s="148">
        <f t="shared" si="2"/>
        <v>0</v>
      </c>
      <c r="Y11" s="148">
        <f t="shared" si="3"/>
        <v>0</v>
      </c>
      <c r="Z11" s="148">
        <f t="shared" si="4"/>
        <v>2500</v>
      </c>
      <c r="AA11" s="148">
        <f t="shared" si="5"/>
        <v>0</v>
      </c>
      <c r="AB11" s="148">
        <f t="shared" si="6"/>
        <v>0</v>
      </c>
      <c r="AC11" s="148"/>
      <c r="AD11" s="147" t="s">
        <v>480</v>
      </c>
      <c r="AE11" s="148">
        <v>18</v>
      </c>
      <c r="AF11" s="148">
        <v>10000</v>
      </c>
      <c r="AG11" s="160" t="s">
        <v>1071</v>
      </c>
      <c r="AH11" s="147" t="s">
        <v>497</v>
      </c>
      <c r="AI11" s="151">
        <f>VLOOKUP(AJ:AJ,'Currency Exchange'!B:C,2,0)</f>
        <v>1</v>
      </c>
      <c r="AJ11" s="150" t="s">
        <v>15</v>
      </c>
      <c r="AK11" s="157">
        <v>10000</v>
      </c>
      <c r="AL11" s="151">
        <v>3.2000000000000002E-3</v>
      </c>
      <c r="AM11" s="151">
        <f t="shared" si="7"/>
        <v>3.2000000000000002E-3</v>
      </c>
      <c r="AN11" s="155">
        <f t="shared" si="8"/>
        <v>3.2000000000000002E-3</v>
      </c>
      <c r="AO11" s="156">
        <f t="shared" si="9"/>
        <v>3.2000000000000002E-3</v>
      </c>
      <c r="AP11" s="155">
        <f t="shared" si="10"/>
        <v>0</v>
      </c>
      <c r="AQ11" s="149" t="s">
        <v>227</v>
      </c>
      <c r="AR11" s="148" t="s">
        <v>385</v>
      </c>
      <c r="AS11" s="148" t="s">
        <v>227</v>
      </c>
      <c r="AT11" s="148"/>
      <c r="AU11" s="148"/>
      <c r="AV11" s="148"/>
      <c r="AW11" s="147" t="s">
        <v>496</v>
      </c>
      <c r="AX11" s="147"/>
    </row>
    <row r="12" spans="1:50" ht="20.100000000000001" customHeight="1">
      <c r="A12" s="148"/>
      <c r="B12" s="148"/>
      <c r="C12" s="148" t="s">
        <v>245</v>
      </c>
      <c r="D12" s="148">
        <v>7</v>
      </c>
      <c r="E12" s="148" t="s">
        <v>1126</v>
      </c>
      <c r="F12" s="148"/>
      <c r="G12" s="158" t="s">
        <v>944</v>
      </c>
      <c r="H12" s="148">
        <v>1</v>
      </c>
      <c r="I12" s="148"/>
      <c r="J12" s="148"/>
      <c r="K12" s="148">
        <f t="shared" si="0"/>
        <v>1</v>
      </c>
      <c r="L12" s="148" t="s">
        <v>190</v>
      </c>
      <c r="M12" s="158" t="s">
        <v>1713</v>
      </c>
      <c r="N12" s="160" t="s">
        <v>1380</v>
      </c>
      <c r="O12" s="160" t="s">
        <v>1122</v>
      </c>
      <c r="P12" s="160" t="s">
        <v>240</v>
      </c>
      <c r="Q12" s="160" t="s">
        <v>1124</v>
      </c>
      <c r="R12" s="148" t="s">
        <v>1123</v>
      </c>
      <c r="S12" s="148" t="s">
        <v>939</v>
      </c>
      <c r="T12" s="148"/>
      <c r="U12" s="160"/>
      <c r="V12" s="160"/>
      <c r="W12" s="148">
        <f t="shared" si="1"/>
        <v>1000</v>
      </c>
      <c r="X12" s="148">
        <f t="shared" si="2"/>
        <v>0</v>
      </c>
      <c r="Y12" s="148">
        <f t="shared" si="3"/>
        <v>0</v>
      </c>
      <c r="Z12" s="148">
        <f t="shared" si="4"/>
        <v>2500</v>
      </c>
      <c r="AA12" s="148">
        <f t="shared" si="5"/>
        <v>0</v>
      </c>
      <c r="AB12" s="148">
        <f t="shared" si="6"/>
        <v>0</v>
      </c>
      <c r="AC12" s="148"/>
      <c r="AD12" s="147" t="s">
        <v>480</v>
      </c>
      <c r="AE12" s="148">
        <v>18</v>
      </c>
      <c r="AF12" s="148">
        <v>4000</v>
      </c>
      <c r="AG12" s="147" t="s">
        <v>1122</v>
      </c>
      <c r="AH12" s="147" t="s">
        <v>497</v>
      </c>
      <c r="AI12" s="151">
        <f>VLOOKUP(AJ:AJ,'Currency Exchange'!B:C,2,0)</f>
        <v>1</v>
      </c>
      <c r="AJ12" s="150" t="s">
        <v>15</v>
      </c>
      <c r="AK12" s="157">
        <v>4000</v>
      </c>
      <c r="AL12" s="151">
        <v>2E-3</v>
      </c>
      <c r="AM12" s="151">
        <f t="shared" si="7"/>
        <v>2E-3</v>
      </c>
      <c r="AN12" s="155">
        <f t="shared" si="8"/>
        <v>2E-3</v>
      </c>
      <c r="AO12" s="156">
        <f t="shared" si="9"/>
        <v>2E-3</v>
      </c>
      <c r="AP12" s="155">
        <f t="shared" si="10"/>
        <v>0</v>
      </c>
      <c r="AQ12" s="149" t="s">
        <v>227</v>
      </c>
      <c r="AR12" s="148" t="s">
        <v>227</v>
      </c>
      <c r="AS12" s="148" t="s">
        <v>227</v>
      </c>
      <c r="AT12" s="148"/>
      <c r="AU12" s="148"/>
      <c r="AV12" s="148"/>
      <c r="AW12" s="147"/>
      <c r="AX12" s="147"/>
    </row>
    <row r="13" spans="1:50" ht="20.100000000000001" customHeight="1">
      <c r="A13" s="148"/>
      <c r="B13" s="148"/>
      <c r="C13" s="148" t="s">
        <v>245</v>
      </c>
      <c r="D13" s="148">
        <v>8</v>
      </c>
      <c r="E13" s="148" t="s">
        <v>1016</v>
      </c>
      <c r="F13" s="148"/>
      <c r="G13" s="158" t="s">
        <v>944</v>
      </c>
      <c r="H13" s="148">
        <v>12</v>
      </c>
      <c r="I13" s="148"/>
      <c r="J13" s="148"/>
      <c r="K13" s="148">
        <f t="shared" si="0"/>
        <v>12</v>
      </c>
      <c r="L13" s="148" t="s">
        <v>190</v>
      </c>
      <c r="M13" s="158" t="s">
        <v>1712</v>
      </c>
      <c r="N13" s="160" t="s">
        <v>818</v>
      </c>
      <c r="O13" s="160" t="s">
        <v>1014</v>
      </c>
      <c r="P13" s="160" t="s">
        <v>240</v>
      </c>
      <c r="Q13" s="160" t="s">
        <v>1013</v>
      </c>
      <c r="R13" s="148" t="s">
        <v>1012</v>
      </c>
      <c r="S13" s="148" t="s">
        <v>939</v>
      </c>
      <c r="T13" s="148"/>
      <c r="U13" s="160"/>
      <c r="V13" s="160"/>
      <c r="W13" s="148">
        <f t="shared" si="1"/>
        <v>12000</v>
      </c>
      <c r="X13" s="148">
        <f t="shared" si="2"/>
        <v>0</v>
      </c>
      <c r="Y13" s="148">
        <f t="shared" si="3"/>
        <v>0</v>
      </c>
      <c r="Z13" s="148">
        <f t="shared" si="4"/>
        <v>30000</v>
      </c>
      <c r="AA13" s="148">
        <f t="shared" si="5"/>
        <v>0</v>
      </c>
      <c r="AB13" s="148">
        <f t="shared" si="6"/>
        <v>0</v>
      </c>
      <c r="AC13" s="148"/>
      <c r="AD13" s="147" t="s">
        <v>480</v>
      </c>
      <c r="AE13" s="148">
        <v>18</v>
      </c>
      <c r="AF13" s="148">
        <v>4000</v>
      </c>
      <c r="AG13" s="160" t="s">
        <v>1011</v>
      </c>
      <c r="AH13" s="147" t="s">
        <v>497</v>
      </c>
      <c r="AI13" s="151">
        <f>VLOOKUP(AJ:AJ,'Currency Exchange'!B:C,2,0)</f>
        <v>1</v>
      </c>
      <c r="AJ13" s="150" t="s">
        <v>15</v>
      </c>
      <c r="AK13" s="157">
        <v>4000</v>
      </c>
      <c r="AL13" s="151">
        <v>2E-3</v>
      </c>
      <c r="AM13" s="151">
        <f t="shared" si="7"/>
        <v>2E-3</v>
      </c>
      <c r="AN13" s="155">
        <f t="shared" si="8"/>
        <v>2.4E-2</v>
      </c>
      <c r="AO13" s="156">
        <f t="shared" si="9"/>
        <v>2.4E-2</v>
      </c>
      <c r="AP13" s="155">
        <f t="shared" si="10"/>
        <v>0</v>
      </c>
      <c r="AQ13" s="149" t="s">
        <v>227</v>
      </c>
      <c r="AR13" s="148" t="s">
        <v>385</v>
      </c>
      <c r="AS13" s="148" t="s">
        <v>227</v>
      </c>
      <c r="AT13" s="148"/>
      <c r="AU13" s="148"/>
      <c r="AV13" s="148"/>
      <c r="AW13" s="147" t="s">
        <v>496</v>
      </c>
      <c r="AX13" s="147"/>
    </row>
    <row r="14" spans="1:50" ht="20.100000000000001" customHeight="1">
      <c r="A14" s="148"/>
      <c r="B14" s="148"/>
      <c r="C14" s="148" t="s">
        <v>245</v>
      </c>
      <c r="D14" s="148">
        <v>9</v>
      </c>
      <c r="E14" s="148" t="s">
        <v>1035</v>
      </c>
      <c r="F14" s="148"/>
      <c r="G14" s="158" t="s">
        <v>944</v>
      </c>
      <c r="H14" s="148">
        <v>5</v>
      </c>
      <c r="I14" s="148"/>
      <c r="J14" s="148"/>
      <c r="K14" s="148">
        <f t="shared" si="0"/>
        <v>5</v>
      </c>
      <c r="L14" s="148" t="s">
        <v>190</v>
      </c>
      <c r="M14" s="158" t="s">
        <v>1711</v>
      </c>
      <c r="N14" s="160" t="s">
        <v>1380</v>
      </c>
      <c r="O14" s="160" t="s">
        <v>1031</v>
      </c>
      <c r="P14" s="160" t="s">
        <v>240</v>
      </c>
      <c r="Q14" s="160" t="s">
        <v>1033</v>
      </c>
      <c r="R14" s="148" t="s">
        <v>1032</v>
      </c>
      <c r="S14" s="148" t="s">
        <v>939</v>
      </c>
      <c r="T14" s="148"/>
      <c r="U14" s="160"/>
      <c r="V14" s="160"/>
      <c r="W14" s="148">
        <f t="shared" si="1"/>
        <v>5000</v>
      </c>
      <c r="X14" s="148">
        <f t="shared" si="2"/>
        <v>0</v>
      </c>
      <c r="Y14" s="148">
        <f t="shared" si="3"/>
        <v>0</v>
      </c>
      <c r="Z14" s="148">
        <f t="shared" si="4"/>
        <v>12500</v>
      </c>
      <c r="AA14" s="148">
        <f t="shared" si="5"/>
        <v>0</v>
      </c>
      <c r="AB14" s="148">
        <f t="shared" si="6"/>
        <v>0</v>
      </c>
      <c r="AC14" s="148"/>
      <c r="AD14" s="147" t="s">
        <v>480</v>
      </c>
      <c r="AE14" s="148">
        <v>18</v>
      </c>
      <c r="AF14" s="148">
        <v>4000</v>
      </c>
      <c r="AG14" s="147" t="s">
        <v>1031</v>
      </c>
      <c r="AH14" s="147" t="s">
        <v>497</v>
      </c>
      <c r="AI14" s="151">
        <f>VLOOKUP(AJ:AJ,'Currency Exchange'!B:C,2,0)</f>
        <v>1</v>
      </c>
      <c r="AJ14" s="150" t="s">
        <v>15</v>
      </c>
      <c r="AK14" s="157">
        <v>4000</v>
      </c>
      <c r="AL14" s="151">
        <v>3.8E-3</v>
      </c>
      <c r="AM14" s="151">
        <f t="shared" si="7"/>
        <v>3.8E-3</v>
      </c>
      <c r="AN14" s="155">
        <f t="shared" si="8"/>
        <v>1.9E-2</v>
      </c>
      <c r="AO14" s="156">
        <f t="shared" si="9"/>
        <v>1.9E-2</v>
      </c>
      <c r="AP14" s="155">
        <f t="shared" si="10"/>
        <v>0</v>
      </c>
      <c r="AQ14" s="149" t="s">
        <v>227</v>
      </c>
      <c r="AR14" s="148" t="s">
        <v>227</v>
      </c>
      <c r="AS14" s="148" t="s">
        <v>227</v>
      </c>
      <c r="AT14" s="148"/>
      <c r="AU14" s="148"/>
      <c r="AV14" s="148"/>
      <c r="AW14" s="147"/>
      <c r="AX14" s="147"/>
    </row>
    <row r="15" spans="1:50" ht="20.100000000000001" customHeight="1">
      <c r="A15" s="148"/>
      <c r="B15" s="148"/>
      <c r="C15" s="148" t="s">
        <v>245</v>
      </c>
      <c r="D15" s="148">
        <v>10</v>
      </c>
      <c r="E15" s="148" t="s">
        <v>1710</v>
      </c>
      <c r="F15" s="148"/>
      <c r="G15" s="158" t="s">
        <v>944</v>
      </c>
      <c r="H15" s="148">
        <v>9</v>
      </c>
      <c r="I15" s="148"/>
      <c r="J15" s="148"/>
      <c r="K15" s="148">
        <f t="shared" si="0"/>
        <v>9</v>
      </c>
      <c r="L15" s="148" t="s">
        <v>190</v>
      </c>
      <c r="M15" s="158" t="s">
        <v>1709</v>
      </c>
      <c r="N15" s="160" t="s">
        <v>1380</v>
      </c>
      <c r="O15" s="160" t="s">
        <v>1707</v>
      </c>
      <c r="P15" s="160" t="s">
        <v>240</v>
      </c>
      <c r="Q15" s="160" t="s">
        <v>1708</v>
      </c>
      <c r="R15" s="148" t="s">
        <v>1012</v>
      </c>
      <c r="S15" s="148" t="s">
        <v>947</v>
      </c>
      <c r="T15" s="148"/>
      <c r="U15" s="160"/>
      <c r="V15" s="160"/>
      <c r="W15" s="148">
        <f t="shared" si="1"/>
        <v>9000</v>
      </c>
      <c r="X15" s="148">
        <f t="shared" si="2"/>
        <v>0</v>
      </c>
      <c r="Y15" s="148">
        <f t="shared" si="3"/>
        <v>0</v>
      </c>
      <c r="Z15" s="148">
        <f t="shared" si="4"/>
        <v>22500</v>
      </c>
      <c r="AA15" s="148">
        <f t="shared" si="5"/>
        <v>0</v>
      </c>
      <c r="AB15" s="148">
        <f t="shared" si="6"/>
        <v>0</v>
      </c>
      <c r="AC15" s="148"/>
      <c r="AD15" s="147" t="s">
        <v>480</v>
      </c>
      <c r="AE15" s="148">
        <v>18</v>
      </c>
      <c r="AF15" s="148">
        <v>4000</v>
      </c>
      <c r="AG15" s="147" t="s">
        <v>1707</v>
      </c>
      <c r="AH15" s="147" t="s">
        <v>497</v>
      </c>
      <c r="AI15" s="151">
        <f>VLOOKUP(AJ:AJ,'Currency Exchange'!B:C,2,0)</f>
        <v>1</v>
      </c>
      <c r="AJ15" s="150" t="s">
        <v>15</v>
      </c>
      <c r="AK15" s="157">
        <v>4000</v>
      </c>
      <c r="AL15" s="151">
        <v>3.2000000000000002E-3</v>
      </c>
      <c r="AM15" s="151">
        <f t="shared" si="7"/>
        <v>3.2000000000000002E-3</v>
      </c>
      <c r="AN15" s="155">
        <f t="shared" si="8"/>
        <v>2.8800000000000003E-2</v>
      </c>
      <c r="AO15" s="156">
        <f t="shared" si="9"/>
        <v>2.8800000000000003E-2</v>
      </c>
      <c r="AP15" s="155">
        <f t="shared" si="10"/>
        <v>0</v>
      </c>
      <c r="AQ15" s="149" t="s">
        <v>227</v>
      </c>
      <c r="AR15" s="148" t="s">
        <v>227</v>
      </c>
      <c r="AS15" s="148" t="s">
        <v>227</v>
      </c>
      <c r="AT15" s="148"/>
      <c r="AU15" s="148"/>
      <c r="AV15" s="148"/>
      <c r="AW15" s="147"/>
      <c r="AX15" s="147"/>
    </row>
    <row r="16" spans="1:50" ht="20.100000000000001" customHeight="1">
      <c r="A16" s="148"/>
      <c r="B16" s="148"/>
      <c r="C16" s="148" t="s">
        <v>245</v>
      </c>
      <c r="D16" s="148">
        <v>11</v>
      </c>
      <c r="E16" s="148" t="s">
        <v>1706</v>
      </c>
      <c r="F16" s="148"/>
      <c r="G16" s="158" t="s">
        <v>944</v>
      </c>
      <c r="H16" s="148">
        <v>1</v>
      </c>
      <c r="I16" s="148"/>
      <c r="J16" s="148"/>
      <c r="K16" s="148">
        <f t="shared" si="0"/>
        <v>1</v>
      </c>
      <c r="L16" s="148" t="s">
        <v>190</v>
      </c>
      <c r="M16" s="158" t="s">
        <v>1705</v>
      </c>
      <c r="N16" s="160" t="s">
        <v>1623</v>
      </c>
      <c r="O16" s="160">
        <v>885012005025</v>
      </c>
      <c r="P16" s="160" t="s">
        <v>240</v>
      </c>
      <c r="Q16" s="160" t="s">
        <v>1704</v>
      </c>
      <c r="R16" s="148" t="s">
        <v>1621</v>
      </c>
      <c r="S16" s="148" t="s">
        <v>955</v>
      </c>
      <c r="T16" s="148"/>
      <c r="U16" s="160"/>
      <c r="V16" s="160"/>
      <c r="W16" s="148">
        <f t="shared" si="1"/>
        <v>1000</v>
      </c>
      <c r="X16" s="148">
        <f t="shared" si="2"/>
        <v>0</v>
      </c>
      <c r="Y16" s="148">
        <f t="shared" si="3"/>
        <v>0</v>
      </c>
      <c r="Z16" s="148">
        <f t="shared" si="4"/>
        <v>2500</v>
      </c>
      <c r="AA16" s="148">
        <f t="shared" si="5"/>
        <v>0</v>
      </c>
      <c r="AB16" s="148">
        <f t="shared" si="6"/>
        <v>0</v>
      </c>
      <c r="AC16" s="148"/>
      <c r="AD16" s="147" t="s">
        <v>1620</v>
      </c>
      <c r="AE16" s="148">
        <v>11</v>
      </c>
      <c r="AF16" s="148">
        <v>10000</v>
      </c>
      <c r="AG16" s="167" t="s">
        <v>1703</v>
      </c>
      <c r="AH16" s="147" t="s">
        <v>1618</v>
      </c>
      <c r="AI16" s="151">
        <f>VLOOKUP(AJ:AJ,'Currency Exchange'!B:C,2,0)</f>
        <v>1</v>
      </c>
      <c r="AJ16" s="150" t="s">
        <v>15</v>
      </c>
      <c r="AK16" s="157">
        <v>10000</v>
      </c>
      <c r="AL16" s="151">
        <v>2.8E-3</v>
      </c>
      <c r="AM16" s="151">
        <f t="shared" si="7"/>
        <v>2.8E-3</v>
      </c>
      <c r="AN16" s="155">
        <f t="shared" si="8"/>
        <v>2.8E-3</v>
      </c>
      <c r="AO16" s="156">
        <f t="shared" si="9"/>
        <v>2.8E-3</v>
      </c>
      <c r="AP16" s="155">
        <f t="shared" si="10"/>
        <v>0</v>
      </c>
      <c r="AQ16" s="149" t="s">
        <v>227</v>
      </c>
      <c r="AR16" s="148" t="s">
        <v>227</v>
      </c>
      <c r="AS16" s="148" t="s">
        <v>227</v>
      </c>
      <c r="AT16" s="148"/>
      <c r="AU16" s="148"/>
      <c r="AV16" s="148"/>
      <c r="AW16" s="147"/>
      <c r="AX16" s="147"/>
    </row>
    <row r="17" spans="1:51" ht="20.100000000000001" customHeight="1">
      <c r="A17" s="148"/>
      <c r="B17" s="148"/>
      <c r="C17" s="148" t="s">
        <v>245</v>
      </c>
      <c r="D17" s="148">
        <v>12</v>
      </c>
      <c r="E17" s="148" t="s">
        <v>1040</v>
      </c>
      <c r="F17" s="148"/>
      <c r="G17" s="158" t="s">
        <v>944</v>
      </c>
      <c r="H17" s="148">
        <v>6</v>
      </c>
      <c r="I17" s="148"/>
      <c r="J17" s="148"/>
      <c r="K17" s="148">
        <f t="shared" si="0"/>
        <v>6</v>
      </c>
      <c r="L17" s="148" t="s">
        <v>190</v>
      </c>
      <c r="M17" s="158" t="s">
        <v>1702</v>
      </c>
      <c r="N17" s="160" t="s">
        <v>1380</v>
      </c>
      <c r="O17" s="160" t="s">
        <v>1036</v>
      </c>
      <c r="P17" s="160" t="s">
        <v>240</v>
      </c>
      <c r="Q17" s="160" t="s">
        <v>1038</v>
      </c>
      <c r="R17" s="148" t="s">
        <v>1037</v>
      </c>
      <c r="S17" s="148" t="s">
        <v>955</v>
      </c>
      <c r="T17" s="148"/>
      <c r="U17" s="160"/>
      <c r="V17" s="160"/>
      <c r="W17" s="148">
        <f t="shared" si="1"/>
        <v>6000</v>
      </c>
      <c r="X17" s="148">
        <f t="shared" si="2"/>
        <v>0</v>
      </c>
      <c r="Y17" s="148">
        <f t="shared" si="3"/>
        <v>0</v>
      </c>
      <c r="Z17" s="148">
        <f t="shared" si="4"/>
        <v>15000</v>
      </c>
      <c r="AA17" s="148">
        <f t="shared" si="5"/>
        <v>0</v>
      </c>
      <c r="AB17" s="148">
        <f t="shared" si="6"/>
        <v>0</v>
      </c>
      <c r="AC17" s="148"/>
      <c r="AD17" s="147" t="s">
        <v>480</v>
      </c>
      <c r="AE17" s="148">
        <v>18</v>
      </c>
      <c r="AF17" s="148">
        <v>10000</v>
      </c>
      <c r="AG17" s="147" t="s">
        <v>1036</v>
      </c>
      <c r="AH17" s="147" t="s">
        <v>497</v>
      </c>
      <c r="AI17" s="151">
        <f>VLOOKUP(AJ:AJ,'Currency Exchange'!B:C,2,0)</f>
        <v>1</v>
      </c>
      <c r="AJ17" s="150" t="s">
        <v>15</v>
      </c>
      <c r="AK17" s="157">
        <v>10000</v>
      </c>
      <c r="AL17" s="151">
        <v>6.9999999999999999E-4</v>
      </c>
      <c r="AM17" s="151">
        <f t="shared" si="7"/>
        <v>6.9999999999999999E-4</v>
      </c>
      <c r="AN17" s="155">
        <f t="shared" si="8"/>
        <v>4.1999999999999997E-3</v>
      </c>
      <c r="AO17" s="156">
        <f t="shared" si="9"/>
        <v>4.1999999999999997E-3</v>
      </c>
      <c r="AP17" s="155">
        <f t="shared" si="10"/>
        <v>0</v>
      </c>
      <c r="AQ17" s="149" t="s">
        <v>227</v>
      </c>
      <c r="AR17" s="148" t="s">
        <v>227</v>
      </c>
      <c r="AS17" s="148" t="s">
        <v>227</v>
      </c>
      <c r="AT17" s="148"/>
      <c r="AU17" s="148"/>
      <c r="AV17" s="148"/>
      <c r="AW17" s="147"/>
      <c r="AX17" s="147"/>
    </row>
    <row r="18" spans="1:51" ht="20.100000000000001" customHeight="1">
      <c r="A18" s="148"/>
      <c r="B18" s="148"/>
      <c r="C18" s="148" t="s">
        <v>224</v>
      </c>
      <c r="D18" s="148">
        <v>13</v>
      </c>
      <c r="E18" s="148" t="s">
        <v>1701</v>
      </c>
      <c r="F18" s="148"/>
      <c r="G18" s="158" t="s">
        <v>944</v>
      </c>
      <c r="H18" s="148">
        <v>2</v>
      </c>
      <c r="I18" s="148"/>
      <c r="J18" s="148"/>
      <c r="K18" s="148">
        <f t="shared" si="0"/>
        <v>2</v>
      </c>
      <c r="L18" s="148" t="s">
        <v>190</v>
      </c>
      <c r="M18" s="158" t="s">
        <v>1700</v>
      </c>
      <c r="N18" s="160"/>
      <c r="O18" s="160"/>
      <c r="P18" s="160"/>
      <c r="Q18" s="160" t="s">
        <v>212</v>
      </c>
      <c r="R18" s="148" t="s">
        <v>1159</v>
      </c>
      <c r="S18" s="148" t="s">
        <v>939</v>
      </c>
      <c r="T18" s="148"/>
      <c r="U18" s="160"/>
      <c r="V18" s="160" t="s">
        <v>1158</v>
      </c>
      <c r="W18" s="148">
        <f t="shared" si="1"/>
        <v>2000</v>
      </c>
      <c r="X18" s="148">
        <f t="shared" si="2"/>
        <v>0</v>
      </c>
      <c r="Y18" s="148">
        <f t="shared" si="3"/>
        <v>0</v>
      </c>
      <c r="Z18" s="148">
        <f t="shared" si="4"/>
        <v>5000</v>
      </c>
      <c r="AA18" s="148">
        <f t="shared" si="5"/>
        <v>0</v>
      </c>
      <c r="AB18" s="148">
        <f t="shared" si="6"/>
        <v>0</v>
      </c>
      <c r="AC18" s="148"/>
      <c r="AD18" s="147" t="s">
        <v>187</v>
      </c>
      <c r="AE18" s="148"/>
      <c r="AF18" s="148"/>
      <c r="AG18" s="147"/>
      <c r="AH18" s="147" t="s">
        <v>186</v>
      </c>
      <c r="AI18" s="151"/>
      <c r="AJ18" s="150"/>
      <c r="AK18" s="157"/>
      <c r="AL18" s="151"/>
      <c r="AM18" s="151"/>
      <c r="AN18" s="155"/>
      <c r="AO18" s="156"/>
      <c r="AP18" s="155"/>
      <c r="AQ18" s="149"/>
      <c r="AR18" s="148" t="s">
        <v>185</v>
      </c>
      <c r="AS18" s="148"/>
      <c r="AT18" s="148"/>
      <c r="AU18" s="148"/>
      <c r="AV18" s="148"/>
      <c r="AW18" s="147" t="s">
        <v>220</v>
      </c>
      <c r="AX18" s="147"/>
    </row>
    <row r="19" spans="1:51" ht="20.100000000000001" customHeight="1">
      <c r="A19" s="148"/>
      <c r="B19" s="148"/>
      <c r="C19" s="148" t="s">
        <v>245</v>
      </c>
      <c r="D19" s="148">
        <v>14</v>
      </c>
      <c r="E19" s="148" t="s">
        <v>1699</v>
      </c>
      <c r="F19" s="148"/>
      <c r="G19" s="158" t="s">
        <v>944</v>
      </c>
      <c r="H19" s="148">
        <v>6</v>
      </c>
      <c r="I19" s="148"/>
      <c r="J19" s="148"/>
      <c r="K19" s="148">
        <f t="shared" si="0"/>
        <v>6</v>
      </c>
      <c r="L19" s="148" t="s">
        <v>190</v>
      </c>
      <c r="M19" s="158" t="s">
        <v>1698</v>
      </c>
      <c r="N19" s="160" t="s">
        <v>787</v>
      </c>
      <c r="O19" s="160" t="s">
        <v>1697</v>
      </c>
      <c r="P19" s="160" t="s">
        <v>240</v>
      </c>
      <c r="Q19" s="160" t="s">
        <v>1696</v>
      </c>
      <c r="R19" s="148" t="s">
        <v>969</v>
      </c>
      <c r="S19" s="148" t="s">
        <v>939</v>
      </c>
      <c r="T19" s="148"/>
      <c r="U19" s="160"/>
      <c r="V19" s="160"/>
      <c r="W19" s="148">
        <f t="shared" si="1"/>
        <v>6000</v>
      </c>
      <c r="X19" s="148">
        <f t="shared" si="2"/>
        <v>0</v>
      </c>
      <c r="Y19" s="148">
        <f t="shared" si="3"/>
        <v>0</v>
      </c>
      <c r="Z19" s="148">
        <f t="shared" si="4"/>
        <v>15000</v>
      </c>
      <c r="AA19" s="148">
        <f t="shared" si="5"/>
        <v>0</v>
      </c>
      <c r="AB19" s="148">
        <f t="shared" si="6"/>
        <v>0</v>
      </c>
      <c r="AC19" s="148"/>
      <c r="AD19" s="147" t="s">
        <v>480</v>
      </c>
      <c r="AE19" s="148">
        <v>20</v>
      </c>
      <c r="AF19" s="148">
        <v>4000</v>
      </c>
      <c r="AG19" s="147" t="s">
        <v>968</v>
      </c>
      <c r="AH19" s="147" t="s">
        <v>497</v>
      </c>
      <c r="AI19" s="151">
        <f>VLOOKUP(AJ:AJ,'Currency Exchange'!B:C,2,0)</f>
        <v>1</v>
      </c>
      <c r="AJ19" s="150" t="s">
        <v>15</v>
      </c>
      <c r="AK19" s="157">
        <v>4000</v>
      </c>
      <c r="AL19" s="151">
        <v>6.4999999999999997E-3</v>
      </c>
      <c r="AM19" s="151">
        <f t="shared" ref="AM19:AM49" si="11">AL19/AI19</f>
        <v>6.4999999999999997E-3</v>
      </c>
      <c r="AN19" s="155">
        <f t="shared" ref="AN19:AN49" si="12">AM19*K19</f>
        <v>3.9E-2</v>
      </c>
      <c r="AO19" s="156">
        <f t="shared" ref="AO19:AO49" si="13">AM19*H19</f>
        <v>3.9E-2</v>
      </c>
      <c r="AP19" s="155">
        <f t="shared" ref="AP19:AP49" si="14">AM19*J19</f>
        <v>0</v>
      </c>
      <c r="AQ19" s="149" t="s">
        <v>227</v>
      </c>
      <c r="AR19" s="148" t="s">
        <v>385</v>
      </c>
      <c r="AS19" s="148" t="s">
        <v>227</v>
      </c>
      <c r="AT19" s="148"/>
      <c r="AU19" s="148"/>
      <c r="AV19" s="148"/>
      <c r="AW19" s="147" t="s">
        <v>496</v>
      </c>
      <c r="AX19" s="147"/>
    </row>
    <row r="20" spans="1:51" ht="20.100000000000001" customHeight="1">
      <c r="A20" s="148"/>
      <c r="B20" s="148"/>
      <c r="C20" s="148" t="s">
        <v>245</v>
      </c>
      <c r="D20" s="148">
        <v>15</v>
      </c>
      <c r="E20" s="148" t="s">
        <v>1126</v>
      </c>
      <c r="F20" s="148"/>
      <c r="G20" s="158" t="s">
        <v>944</v>
      </c>
      <c r="H20" s="148">
        <v>1</v>
      </c>
      <c r="I20" s="148"/>
      <c r="J20" s="148"/>
      <c r="K20" s="148">
        <f t="shared" si="0"/>
        <v>1</v>
      </c>
      <c r="L20" s="148" t="s">
        <v>190</v>
      </c>
      <c r="M20" s="158" t="s">
        <v>1695</v>
      </c>
      <c r="N20" s="160" t="s">
        <v>1380</v>
      </c>
      <c r="O20" s="160" t="s">
        <v>1122</v>
      </c>
      <c r="P20" s="160" t="s">
        <v>240</v>
      </c>
      <c r="Q20" s="160" t="s">
        <v>1124</v>
      </c>
      <c r="R20" s="148" t="s">
        <v>1123</v>
      </c>
      <c r="S20" s="148" t="s">
        <v>939</v>
      </c>
      <c r="T20" s="148"/>
      <c r="U20" s="160"/>
      <c r="V20" s="160"/>
      <c r="W20" s="148">
        <f t="shared" si="1"/>
        <v>1000</v>
      </c>
      <c r="X20" s="148">
        <f t="shared" si="2"/>
        <v>0</v>
      </c>
      <c r="Y20" s="148">
        <f t="shared" si="3"/>
        <v>0</v>
      </c>
      <c r="Z20" s="148">
        <f t="shared" si="4"/>
        <v>2500</v>
      </c>
      <c r="AA20" s="148">
        <f t="shared" si="5"/>
        <v>0</v>
      </c>
      <c r="AB20" s="148">
        <f t="shared" si="6"/>
        <v>0</v>
      </c>
      <c r="AC20" s="148"/>
      <c r="AD20" s="147" t="s">
        <v>480</v>
      </c>
      <c r="AE20" s="148">
        <v>18</v>
      </c>
      <c r="AF20" s="148">
        <v>4000</v>
      </c>
      <c r="AG20" s="147" t="s">
        <v>1122</v>
      </c>
      <c r="AH20" s="147" t="s">
        <v>497</v>
      </c>
      <c r="AI20" s="151">
        <f>VLOOKUP(AJ:AJ,'Currency Exchange'!B:C,2,0)</f>
        <v>1</v>
      </c>
      <c r="AJ20" s="150" t="s">
        <v>15</v>
      </c>
      <c r="AK20" s="157">
        <v>4000</v>
      </c>
      <c r="AL20" s="151">
        <v>2E-3</v>
      </c>
      <c r="AM20" s="151">
        <f t="shared" si="11"/>
        <v>2E-3</v>
      </c>
      <c r="AN20" s="155">
        <f t="shared" si="12"/>
        <v>2E-3</v>
      </c>
      <c r="AO20" s="156">
        <f t="shared" si="13"/>
        <v>2E-3</v>
      </c>
      <c r="AP20" s="155">
        <f t="shared" si="14"/>
        <v>0</v>
      </c>
      <c r="AQ20" s="149" t="s">
        <v>227</v>
      </c>
      <c r="AR20" s="148" t="s">
        <v>227</v>
      </c>
      <c r="AS20" s="148" t="s">
        <v>227</v>
      </c>
      <c r="AT20" s="148"/>
      <c r="AU20" s="148"/>
      <c r="AV20" s="148"/>
      <c r="AW20" s="147"/>
      <c r="AX20" s="147"/>
    </row>
    <row r="21" spans="1:51" ht="20.100000000000001" customHeight="1">
      <c r="A21" s="148"/>
      <c r="B21" s="148"/>
      <c r="C21" s="148" t="s">
        <v>245</v>
      </c>
      <c r="D21" s="148">
        <v>16</v>
      </c>
      <c r="E21" s="148" t="s">
        <v>1121</v>
      </c>
      <c r="F21" s="148"/>
      <c r="G21" s="158" t="s">
        <v>944</v>
      </c>
      <c r="H21" s="148">
        <v>2</v>
      </c>
      <c r="I21" s="148"/>
      <c r="J21" s="148"/>
      <c r="K21" s="148">
        <f t="shared" si="0"/>
        <v>2</v>
      </c>
      <c r="L21" s="148" t="s">
        <v>190</v>
      </c>
      <c r="M21" s="158" t="s">
        <v>1694</v>
      </c>
      <c r="N21" s="160" t="s">
        <v>787</v>
      </c>
      <c r="O21" s="160" t="s">
        <v>1693</v>
      </c>
      <c r="P21" s="160" t="s">
        <v>240</v>
      </c>
      <c r="Q21" s="160" t="s">
        <v>1118</v>
      </c>
      <c r="R21" s="148" t="s">
        <v>1117</v>
      </c>
      <c r="S21" s="148" t="s">
        <v>939</v>
      </c>
      <c r="T21" s="148"/>
      <c r="U21" s="160"/>
      <c r="V21" s="160"/>
      <c r="W21" s="148">
        <f t="shared" si="1"/>
        <v>2000</v>
      </c>
      <c r="X21" s="148">
        <f t="shared" si="2"/>
        <v>0</v>
      </c>
      <c r="Y21" s="148">
        <f t="shared" si="3"/>
        <v>0</v>
      </c>
      <c r="Z21" s="148">
        <f t="shared" si="4"/>
        <v>5000</v>
      </c>
      <c r="AA21" s="148">
        <f t="shared" si="5"/>
        <v>0</v>
      </c>
      <c r="AB21" s="148">
        <f t="shared" si="6"/>
        <v>0</v>
      </c>
      <c r="AC21" s="148"/>
      <c r="AD21" s="147" t="s">
        <v>480</v>
      </c>
      <c r="AE21" s="148">
        <v>20</v>
      </c>
      <c r="AF21" s="148">
        <v>4000</v>
      </c>
      <c r="AG21" s="160" t="s">
        <v>1116</v>
      </c>
      <c r="AH21" s="147" t="s">
        <v>478</v>
      </c>
      <c r="AI21" s="151">
        <f>VLOOKUP(AJ:AJ,'Currency Exchange'!B:C,2,0)</f>
        <v>1</v>
      </c>
      <c r="AJ21" s="150" t="s">
        <v>15</v>
      </c>
      <c r="AK21" s="157">
        <v>4000</v>
      </c>
      <c r="AL21" s="151">
        <v>2.5999999999999999E-3</v>
      </c>
      <c r="AM21" s="151">
        <f t="shared" si="11"/>
        <v>2.5999999999999999E-3</v>
      </c>
      <c r="AN21" s="155">
        <f t="shared" si="12"/>
        <v>5.1999999999999998E-3</v>
      </c>
      <c r="AO21" s="156">
        <f t="shared" si="13"/>
        <v>5.1999999999999998E-3</v>
      </c>
      <c r="AP21" s="155">
        <f t="shared" si="14"/>
        <v>0</v>
      </c>
      <c r="AQ21" s="149" t="s">
        <v>227</v>
      </c>
      <c r="AR21" s="148" t="s">
        <v>907</v>
      </c>
      <c r="AS21" s="148" t="s">
        <v>226</v>
      </c>
      <c r="AT21" s="148"/>
      <c r="AU21" s="148"/>
      <c r="AV21" s="148"/>
      <c r="AW21" s="147" t="s">
        <v>1692</v>
      </c>
      <c r="AX21" s="147"/>
    </row>
    <row r="22" spans="1:51" ht="25.5">
      <c r="A22" s="148"/>
      <c r="B22" s="148"/>
      <c r="C22" s="148" t="s">
        <v>245</v>
      </c>
      <c r="D22" s="148">
        <v>17</v>
      </c>
      <c r="E22" s="148" t="s">
        <v>1115</v>
      </c>
      <c r="F22" s="148"/>
      <c r="G22" s="158" t="s">
        <v>944</v>
      </c>
      <c r="H22" s="148">
        <v>2</v>
      </c>
      <c r="I22" s="148"/>
      <c r="J22" s="148"/>
      <c r="K22" s="148">
        <f t="shared" si="0"/>
        <v>2</v>
      </c>
      <c r="L22" s="148" t="s">
        <v>190</v>
      </c>
      <c r="M22" s="158" t="s">
        <v>1691</v>
      </c>
      <c r="N22" s="160" t="s">
        <v>774</v>
      </c>
      <c r="O22" s="160" t="s">
        <v>1690</v>
      </c>
      <c r="P22" s="160" t="s">
        <v>240</v>
      </c>
      <c r="Q22" s="160" t="s">
        <v>1113</v>
      </c>
      <c r="R22" s="148" t="s">
        <v>1112</v>
      </c>
      <c r="S22" s="148" t="s">
        <v>939</v>
      </c>
      <c r="T22" s="148"/>
      <c r="U22" s="160"/>
      <c r="V22" s="160"/>
      <c r="W22" s="148">
        <f t="shared" si="1"/>
        <v>2000</v>
      </c>
      <c r="X22" s="148">
        <f t="shared" si="2"/>
        <v>0</v>
      </c>
      <c r="Y22" s="148">
        <f t="shared" si="3"/>
        <v>0</v>
      </c>
      <c r="Z22" s="148">
        <f t="shared" si="4"/>
        <v>5000</v>
      </c>
      <c r="AA22" s="148">
        <f t="shared" si="5"/>
        <v>0</v>
      </c>
      <c r="AB22" s="148">
        <f t="shared" si="6"/>
        <v>0</v>
      </c>
      <c r="AC22" s="148"/>
      <c r="AD22" s="147" t="s">
        <v>560</v>
      </c>
      <c r="AE22" s="148">
        <v>32</v>
      </c>
      <c r="AF22" s="148">
        <v>4000</v>
      </c>
      <c r="AG22" s="160" t="s">
        <v>1111</v>
      </c>
      <c r="AH22" s="147" t="s">
        <v>787</v>
      </c>
      <c r="AI22" s="151">
        <f>VLOOKUP(AJ:AJ,'Currency Exchange'!B:C,2,0)</f>
        <v>1</v>
      </c>
      <c r="AJ22" s="150" t="s">
        <v>15</v>
      </c>
      <c r="AK22" s="157">
        <v>4000</v>
      </c>
      <c r="AL22" s="151">
        <v>3.3000000000000002E-2</v>
      </c>
      <c r="AM22" s="151">
        <f t="shared" si="11"/>
        <v>3.3000000000000002E-2</v>
      </c>
      <c r="AN22" s="155">
        <f t="shared" si="12"/>
        <v>6.6000000000000003E-2</v>
      </c>
      <c r="AO22" s="156">
        <f t="shared" si="13"/>
        <v>6.6000000000000003E-2</v>
      </c>
      <c r="AP22" s="155">
        <f t="shared" si="14"/>
        <v>0</v>
      </c>
      <c r="AQ22" s="149" t="s">
        <v>227</v>
      </c>
      <c r="AR22" s="148" t="s">
        <v>1004</v>
      </c>
      <c r="AS22" s="148" t="s">
        <v>227</v>
      </c>
      <c r="AT22" s="148"/>
      <c r="AU22" s="148"/>
      <c r="AV22" s="148"/>
      <c r="AW22" s="158" t="s">
        <v>1689</v>
      </c>
      <c r="AX22" s="147"/>
    </row>
    <row r="23" spans="1:51" ht="20.100000000000001" customHeight="1">
      <c r="A23" s="148"/>
      <c r="B23" s="148"/>
      <c r="C23" s="148" t="s">
        <v>245</v>
      </c>
      <c r="D23" s="148">
        <v>18</v>
      </c>
      <c r="E23" s="148" t="s">
        <v>1110</v>
      </c>
      <c r="F23" s="148"/>
      <c r="G23" s="158" t="s">
        <v>944</v>
      </c>
      <c r="H23" s="148">
        <v>2</v>
      </c>
      <c r="I23" s="148"/>
      <c r="J23" s="148"/>
      <c r="K23" s="148">
        <f t="shared" si="0"/>
        <v>2</v>
      </c>
      <c r="L23" s="148" t="s">
        <v>190</v>
      </c>
      <c r="M23" s="158" t="s">
        <v>1688</v>
      </c>
      <c r="N23" s="160" t="s">
        <v>951</v>
      </c>
      <c r="O23" s="160" t="s">
        <v>1108</v>
      </c>
      <c r="P23" s="160" t="s">
        <v>240</v>
      </c>
      <c r="Q23" s="160" t="s">
        <v>1107</v>
      </c>
      <c r="R23" s="148" t="s">
        <v>1106</v>
      </c>
      <c r="S23" s="148" t="s">
        <v>939</v>
      </c>
      <c r="T23" s="148"/>
      <c r="U23" s="160"/>
      <c r="V23" s="160"/>
      <c r="W23" s="148">
        <f t="shared" si="1"/>
        <v>2000</v>
      </c>
      <c r="X23" s="148">
        <f t="shared" si="2"/>
        <v>0</v>
      </c>
      <c r="Y23" s="148">
        <f t="shared" si="3"/>
        <v>0</v>
      </c>
      <c r="Z23" s="148">
        <f t="shared" si="4"/>
        <v>5000</v>
      </c>
      <c r="AA23" s="148">
        <f t="shared" si="5"/>
        <v>0</v>
      </c>
      <c r="AB23" s="148">
        <f t="shared" si="6"/>
        <v>0</v>
      </c>
      <c r="AC23" s="148"/>
      <c r="AD23" s="147" t="s">
        <v>480</v>
      </c>
      <c r="AE23" s="148">
        <v>20</v>
      </c>
      <c r="AF23" s="148">
        <v>4000</v>
      </c>
      <c r="AG23" s="147" t="s">
        <v>1105</v>
      </c>
      <c r="AH23" s="147" t="s">
        <v>478</v>
      </c>
      <c r="AI23" s="151">
        <f>VLOOKUP(AJ:AJ,'Currency Exchange'!B:C,2,0)</f>
        <v>1</v>
      </c>
      <c r="AJ23" s="150" t="s">
        <v>15</v>
      </c>
      <c r="AK23" s="157">
        <v>4000</v>
      </c>
      <c r="AL23" s="151">
        <v>8.0000000000000002E-3</v>
      </c>
      <c r="AM23" s="151">
        <f t="shared" si="11"/>
        <v>8.0000000000000002E-3</v>
      </c>
      <c r="AN23" s="155">
        <f t="shared" si="12"/>
        <v>1.6E-2</v>
      </c>
      <c r="AO23" s="156">
        <f t="shared" si="13"/>
        <v>1.6E-2</v>
      </c>
      <c r="AP23" s="155">
        <f t="shared" si="14"/>
        <v>0</v>
      </c>
      <c r="AQ23" s="149" t="s">
        <v>227</v>
      </c>
      <c r="AR23" s="148" t="s">
        <v>385</v>
      </c>
      <c r="AS23" s="148" t="s">
        <v>227</v>
      </c>
      <c r="AT23" s="148"/>
      <c r="AU23" s="148"/>
      <c r="AV23" s="148"/>
      <c r="AW23" s="147" t="s">
        <v>477</v>
      </c>
      <c r="AX23" s="147"/>
    </row>
    <row r="24" spans="1:51" ht="20.100000000000001" customHeight="1">
      <c r="A24" s="148"/>
      <c r="B24" s="148"/>
      <c r="C24" s="148" t="s">
        <v>245</v>
      </c>
      <c r="D24" s="148">
        <v>19</v>
      </c>
      <c r="E24" s="148" t="s">
        <v>1104</v>
      </c>
      <c r="F24" s="148"/>
      <c r="G24" s="158" t="s">
        <v>944</v>
      </c>
      <c r="H24" s="148">
        <v>3</v>
      </c>
      <c r="I24" s="148"/>
      <c r="J24" s="148"/>
      <c r="K24" s="148">
        <f t="shared" si="0"/>
        <v>3</v>
      </c>
      <c r="L24" s="148" t="s">
        <v>190</v>
      </c>
      <c r="M24" s="158" t="s">
        <v>1687</v>
      </c>
      <c r="N24" s="160" t="s">
        <v>951</v>
      </c>
      <c r="O24" s="160" t="s">
        <v>1102</v>
      </c>
      <c r="P24" s="160" t="s">
        <v>240</v>
      </c>
      <c r="Q24" s="160" t="s">
        <v>1101</v>
      </c>
      <c r="R24" s="148" t="s">
        <v>1100</v>
      </c>
      <c r="S24" s="148" t="s">
        <v>939</v>
      </c>
      <c r="T24" s="148"/>
      <c r="U24" s="160"/>
      <c r="V24" s="160"/>
      <c r="W24" s="148">
        <f t="shared" si="1"/>
        <v>3000</v>
      </c>
      <c r="X24" s="148">
        <f t="shared" si="2"/>
        <v>0</v>
      </c>
      <c r="Y24" s="148">
        <f t="shared" si="3"/>
        <v>0</v>
      </c>
      <c r="Z24" s="148">
        <f t="shared" si="4"/>
        <v>7500</v>
      </c>
      <c r="AA24" s="148">
        <f t="shared" si="5"/>
        <v>0</v>
      </c>
      <c r="AB24" s="148">
        <f t="shared" si="6"/>
        <v>0</v>
      </c>
      <c r="AC24" s="148"/>
      <c r="AD24" s="147" t="s">
        <v>480</v>
      </c>
      <c r="AE24" s="148">
        <v>20</v>
      </c>
      <c r="AF24" s="148">
        <v>4000</v>
      </c>
      <c r="AG24" s="147" t="s">
        <v>1099</v>
      </c>
      <c r="AH24" s="147" t="s">
        <v>478</v>
      </c>
      <c r="AI24" s="151">
        <f>VLOOKUP(AJ:AJ,'Currency Exchange'!B:C,2,0)</f>
        <v>1</v>
      </c>
      <c r="AJ24" s="150" t="s">
        <v>15</v>
      </c>
      <c r="AK24" s="157">
        <v>4000</v>
      </c>
      <c r="AL24" s="151">
        <v>2.5000000000000001E-3</v>
      </c>
      <c r="AM24" s="151">
        <f t="shared" si="11"/>
        <v>2.5000000000000001E-3</v>
      </c>
      <c r="AN24" s="155">
        <f t="shared" si="12"/>
        <v>7.4999999999999997E-3</v>
      </c>
      <c r="AO24" s="156">
        <f t="shared" si="13"/>
        <v>7.4999999999999997E-3</v>
      </c>
      <c r="AP24" s="155">
        <f t="shared" si="14"/>
        <v>0</v>
      </c>
      <c r="AQ24" s="149" t="s">
        <v>227</v>
      </c>
      <c r="AR24" s="148" t="s">
        <v>385</v>
      </c>
      <c r="AS24" s="148" t="s">
        <v>227</v>
      </c>
      <c r="AT24" s="148"/>
      <c r="AU24" s="148"/>
      <c r="AV24" s="148"/>
      <c r="AW24" s="147" t="s">
        <v>477</v>
      </c>
      <c r="AX24" s="147"/>
    </row>
    <row r="25" spans="1:51" ht="20.100000000000001" customHeight="1">
      <c r="A25" s="148"/>
      <c r="B25" s="148"/>
      <c r="C25" s="148" t="s">
        <v>245</v>
      </c>
      <c r="D25" s="148">
        <v>20</v>
      </c>
      <c r="E25" s="148" t="s">
        <v>1098</v>
      </c>
      <c r="F25" s="148"/>
      <c r="G25" s="158" t="s">
        <v>944</v>
      </c>
      <c r="H25" s="148">
        <v>1</v>
      </c>
      <c r="I25" s="148"/>
      <c r="J25" s="148"/>
      <c r="K25" s="148">
        <f t="shared" si="0"/>
        <v>1</v>
      </c>
      <c r="L25" s="148" t="s">
        <v>190</v>
      </c>
      <c r="M25" s="158" t="s">
        <v>1686</v>
      </c>
      <c r="N25" s="160" t="s">
        <v>818</v>
      </c>
      <c r="O25" s="160" t="s">
        <v>1096</v>
      </c>
      <c r="P25" s="160" t="s">
        <v>240</v>
      </c>
      <c r="Q25" s="160" t="s">
        <v>1095</v>
      </c>
      <c r="R25" s="148" t="s">
        <v>1094</v>
      </c>
      <c r="S25" s="148" t="s">
        <v>939</v>
      </c>
      <c r="T25" s="148"/>
      <c r="U25" s="160"/>
      <c r="V25" s="160"/>
      <c r="W25" s="148">
        <f t="shared" si="1"/>
        <v>1000</v>
      </c>
      <c r="X25" s="148">
        <f t="shared" si="2"/>
        <v>0</v>
      </c>
      <c r="Y25" s="148">
        <f t="shared" si="3"/>
        <v>0</v>
      </c>
      <c r="Z25" s="148">
        <f t="shared" si="4"/>
        <v>2500</v>
      </c>
      <c r="AA25" s="148">
        <f t="shared" si="5"/>
        <v>0</v>
      </c>
      <c r="AB25" s="148">
        <f t="shared" si="6"/>
        <v>0</v>
      </c>
      <c r="AC25" s="148"/>
      <c r="AD25" s="147" t="s">
        <v>480</v>
      </c>
      <c r="AE25" s="148">
        <v>18</v>
      </c>
      <c r="AF25" s="148">
        <v>4000</v>
      </c>
      <c r="AG25" s="147" t="s">
        <v>1093</v>
      </c>
      <c r="AH25" s="147" t="s">
        <v>497</v>
      </c>
      <c r="AI25" s="151">
        <f>VLOOKUP(AJ:AJ,'Currency Exchange'!B:C,2,0)</f>
        <v>1</v>
      </c>
      <c r="AJ25" s="150" t="s">
        <v>15</v>
      </c>
      <c r="AK25" s="157">
        <v>4000</v>
      </c>
      <c r="AL25" s="151">
        <v>4.4999999999999997E-3</v>
      </c>
      <c r="AM25" s="151">
        <f t="shared" si="11"/>
        <v>4.4999999999999997E-3</v>
      </c>
      <c r="AN25" s="155">
        <f t="shared" si="12"/>
        <v>4.4999999999999997E-3</v>
      </c>
      <c r="AO25" s="156">
        <f t="shared" si="13"/>
        <v>4.4999999999999997E-3</v>
      </c>
      <c r="AP25" s="155">
        <f t="shared" si="14"/>
        <v>0</v>
      </c>
      <c r="AQ25" s="149" t="s">
        <v>227</v>
      </c>
      <c r="AR25" s="148" t="s">
        <v>385</v>
      </c>
      <c r="AS25" s="148" t="s">
        <v>227</v>
      </c>
      <c r="AT25" s="148"/>
      <c r="AU25" s="148"/>
      <c r="AV25" s="148"/>
      <c r="AW25" s="147" t="s">
        <v>496</v>
      </c>
      <c r="AX25" s="147"/>
    </row>
    <row r="26" spans="1:51" ht="20.100000000000001" customHeight="1">
      <c r="A26" s="148"/>
      <c r="B26" s="148"/>
      <c r="C26" s="148" t="s">
        <v>245</v>
      </c>
      <c r="D26" s="148">
        <v>21</v>
      </c>
      <c r="E26" s="148" t="s">
        <v>1092</v>
      </c>
      <c r="F26" s="148"/>
      <c r="G26" s="158" t="s">
        <v>944</v>
      </c>
      <c r="H26" s="148">
        <v>3</v>
      </c>
      <c r="I26" s="148"/>
      <c r="J26" s="148"/>
      <c r="K26" s="148">
        <f t="shared" si="0"/>
        <v>3</v>
      </c>
      <c r="L26" s="148" t="s">
        <v>190</v>
      </c>
      <c r="M26" s="158" t="s">
        <v>1685</v>
      </c>
      <c r="N26" s="160" t="s">
        <v>951</v>
      </c>
      <c r="O26" s="160" t="s">
        <v>1090</v>
      </c>
      <c r="P26" s="160" t="s">
        <v>240</v>
      </c>
      <c r="Q26" s="160" t="s">
        <v>1089</v>
      </c>
      <c r="R26" s="148" t="s">
        <v>1088</v>
      </c>
      <c r="S26" s="148" t="s">
        <v>939</v>
      </c>
      <c r="T26" s="148"/>
      <c r="U26" s="160"/>
      <c r="V26" s="160"/>
      <c r="W26" s="148">
        <f t="shared" si="1"/>
        <v>3000</v>
      </c>
      <c r="X26" s="148">
        <f t="shared" si="2"/>
        <v>0</v>
      </c>
      <c r="Y26" s="148">
        <f t="shared" si="3"/>
        <v>0</v>
      </c>
      <c r="Z26" s="148">
        <f t="shared" si="4"/>
        <v>7500</v>
      </c>
      <c r="AA26" s="148">
        <f t="shared" si="5"/>
        <v>0</v>
      </c>
      <c r="AB26" s="148">
        <f t="shared" si="6"/>
        <v>0</v>
      </c>
      <c r="AC26" s="148"/>
      <c r="AD26" s="147" t="s">
        <v>480</v>
      </c>
      <c r="AE26" s="148">
        <v>20</v>
      </c>
      <c r="AF26" s="148">
        <v>4000</v>
      </c>
      <c r="AG26" s="147" t="s">
        <v>1087</v>
      </c>
      <c r="AH26" s="147" t="s">
        <v>478</v>
      </c>
      <c r="AI26" s="151">
        <f>VLOOKUP(AJ:AJ,'Currency Exchange'!B:C,2,0)</f>
        <v>1</v>
      </c>
      <c r="AJ26" s="150" t="s">
        <v>15</v>
      </c>
      <c r="AK26" s="157">
        <v>4000</v>
      </c>
      <c r="AL26" s="151">
        <v>4.0000000000000001E-3</v>
      </c>
      <c r="AM26" s="151">
        <f t="shared" si="11"/>
        <v>4.0000000000000001E-3</v>
      </c>
      <c r="AN26" s="155">
        <f t="shared" si="12"/>
        <v>1.2E-2</v>
      </c>
      <c r="AO26" s="156">
        <f t="shared" si="13"/>
        <v>1.2E-2</v>
      </c>
      <c r="AP26" s="155">
        <f t="shared" si="14"/>
        <v>0</v>
      </c>
      <c r="AQ26" s="149" t="s">
        <v>227</v>
      </c>
      <c r="AR26" s="148" t="s">
        <v>385</v>
      </c>
      <c r="AS26" s="148" t="s">
        <v>227</v>
      </c>
      <c r="AT26" s="148"/>
      <c r="AU26" s="148"/>
      <c r="AV26" s="148"/>
      <c r="AW26" s="147" t="s">
        <v>477</v>
      </c>
      <c r="AX26" s="147"/>
    </row>
    <row r="27" spans="1:51" ht="20.100000000000001" customHeight="1">
      <c r="A27" s="148"/>
      <c r="B27" s="148"/>
      <c r="C27" s="148" t="s">
        <v>245</v>
      </c>
      <c r="D27" s="148">
        <v>22</v>
      </c>
      <c r="E27" s="148" t="s">
        <v>1684</v>
      </c>
      <c r="F27" s="148"/>
      <c r="G27" s="158" t="s">
        <v>944</v>
      </c>
      <c r="H27" s="148">
        <v>9</v>
      </c>
      <c r="I27" s="148"/>
      <c r="J27" s="148"/>
      <c r="K27" s="148">
        <f t="shared" si="0"/>
        <v>9</v>
      </c>
      <c r="L27" s="148" t="s">
        <v>190</v>
      </c>
      <c r="M27" s="158" t="s">
        <v>1683</v>
      </c>
      <c r="N27" s="160" t="s">
        <v>951</v>
      </c>
      <c r="O27" s="160" t="s">
        <v>1682</v>
      </c>
      <c r="P27" s="160" t="s">
        <v>240</v>
      </c>
      <c r="Q27" s="160" t="s">
        <v>1681</v>
      </c>
      <c r="R27" s="148" t="s">
        <v>989</v>
      </c>
      <c r="S27" s="148" t="s">
        <v>939</v>
      </c>
      <c r="T27" s="148"/>
      <c r="U27" s="160"/>
      <c r="V27" s="160"/>
      <c r="W27" s="148">
        <f t="shared" si="1"/>
        <v>9000</v>
      </c>
      <c r="X27" s="148">
        <f t="shared" si="2"/>
        <v>0</v>
      </c>
      <c r="Y27" s="148">
        <f t="shared" si="3"/>
        <v>0</v>
      </c>
      <c r="Z27" s="148">
        <f t="shared" si="4"/>
        <v>22500</v>
      </c>
      <c r="AA27" s="148">
        <f t="shared" si="5"/>
        <v>0</v>
      </c>
      <c r="AB27" s="148">
        <f t="shared" si="6"/>
        <v>0</v>
      </c>
      <c r="AC27" s="148"/>
      <c r="AD27" s="147" t="s">
        <v>480</v>
      </c>
      <c r="AE27" s="148">
        <v>20</v>
      </c>
      <c r="AF27" s="148">
        <v>4000</v>
      </c>
      <c r="AG27" s="147" t="s">
        <v>1680</v>
      </c>
      <c r="AH27" s="147" t="s">
        <v>497</v>
      </c>
      <c r="AI27" s="151">
        <f>VLOOKUP(AJ:AJ,'Currency Exchange'!B:C,2,0)</f>
        <v>1</v>
      </c>
      <c r="AJ27" s="150" t="s">
        <v>15</v>
      </c>
      <c r="AK27" s="157">
        <v>4000</v>
      </c>
      <c r="AL27" s="151">
        <v>6.0000000000000001E-3</v>
      </c>
      <c r="AM27" s="151">
        <f t="shared" si="11"/>
        <v>6.0000000000000001E-3</v>
      </c>
      <c r="AN27" s="155">
        <f t="shared" si="12"/>
        <v>5.3999999999999999E-2</v>
      </c>
      <c r="AO27" s="156">
        <f t="shared" si="13"/>
        <v>5.3999999999999999E-2</v>
      </c>
      <c r="AP27" s="155">
        <f t="shared" si="14"/>
        <v>0</v>
      </c>
      <c r="AQ27" s="149" t="s">
        <v>227</v>
      </c>
      <c r="AR27" s="148" t="s">
        <v>385</v>
      </c>
      <c r="AS27" s="148" t="s">
        <v>226</v>
      </c>
      <c r="AT27" s="148"/>
      <c r="AU27" s="148"/>
      <c r="AV27" s="148"/>
      <c r="AW27" s="147" t="s">
        <v>496</v>
      </c>
      <c r="AX27" s="147"/>
    </row>
    <row r="28" spans="1:51" ht="20.100000000000001" customHeight="1">
      <c r="A28" s="148"/>
      <c r="B28" s="148"/>
      <c r="C28" s="148" t="s">
        <v>245</v>
      </c>
      <c r="D28" s="148">
        <v>23</v>
      </c>
      <c r="E28" s="148" t="s">
        <v>1002</v>
      </c>
      <c r="F28" s="148"/>
      <c r="G28" s="158" t="s">
        <v>944</v>
      </c>
      <c r="H28" s="148">
        <v>1</v>
      </c>
      <c r="I28" s="148"/>
      <c r="J28" s="148"/>
      <c r="K28" s="148">
        <f t="shared" si="0"/>
        <v>1</v>
      </c>
      <c r="L28" s="148" t="s">
        <v>190</v>
      </c>
      <c r="M28" s="158" t="s">
        <v>1679</v>
      </c>
      <c r="N28" s="160" t="s">
        <v>1518</v>
      </c>
      <c r="O28" s="160" t="s">
        <v>1678</v>
      </c>
      <c r="P28" s="160" t="s">
        <v>240</v>
      </c>
      <c r="Q28" s="160" t="s">
        <v>999</v>
      </c>
      <c r="R28" s="148" t="s">
        <v>998</v>
      </c>
      <c r="S28" s="148" t="s">
        <v>939</v>
      </c>
      <c r="T28" s="148"/>
      <c r="U28" s="160"/>
      <c r="V28" s="160"/>
      <c r="W28" s="148">
        <f t="shared" si="1"/>
        <v>1000</v>
      </c>
      <c r="X28" s="148">
        <f t="shared" si="2"/>
        <v>0</v>
      </c>
      <c r="Y28" s="148">
        <f t="shared" si="3"/>
        <v>0</v>
      </c>
      <c r="Z28" s="148">
        <f t="shared" si="4"/>
        <v>2500</v>
      </c>
      <c r="AA28" s="148">
        <f t="shared" si="5"/>
        <v>0</v>
      </c>
      <c r="AB28" s="148">
        <f t="shared" si="6"/>
        <v>0</v>
      </c>
      <c r="AC28" s="148"/>
      <c r="AD28" s="147" t="s">
        <v>480</v>
      </c>
      <c r="AE28" s="148">
        <v>20</v>
      </c>
      <c r="AF28" s="148">
        <v>4000</v>
      </c>
      <c r="AG28" s="160" t="s">
        <v>997</v>
      </c>
      <c r="AH28" s="147" t="s">
        <v>497</v>
      </c>
      <c r="AI28" s="151">
        <f>VLOOKUP(AJ:AJ,'Currency Exchange'!B:C,2,0)</f>
        <v>1</v>
      </c>
      <c r="AJ28" s="150" t="s">
        <v>15</v>
      </c>
      <c r="AK28" s="157">
        <v>4000</v>
      </c>
      <c r="AL28" s="151">
        <v>4.0000000000000001E-3</v>
      </c>
      <c r="AM28" s="151">
        <f t="shared" si="11"/>
        <v>4.0000000000000001E-3</v>
      </c>
      <c r="AN28" s="155">
        <f t="shared" si="12"/>
        <v>4.0000000000000001E-3</v>
      </c>
      <c r="AO28" s="156">
        <f t="shared" si="13"/>
        <v>4.0000000000000001E-3</v>
      </c>
      <c r="AP28" s="155">
        <f t="shared" si="14"/>
        <v>0</v>
      </c>
      <c r="AQ28" s="149" t="s">
        <v>227</v>
      </c>
      <c r="AR28" s="148" t="s">
        <v>385</v>
      </c>
      <c r="AS28" s="148" t="s">
        <v>226</v>
      </c>
      <c r="AT28" s="148"/>
      <c r="AU28" s="148"/>
      <c r="AV28" s="148"/>
      <c r="AW28" s="147" t="s">
        <v>496</v>
      </c>
      <c r="AX28" s="147"/>
    </row>
    <row r="29" spans="1:51" ht="20.100000000000001" customHeight="1">
      <c r="A29" s="148"/>
      <c r="B29" s="148"/>
      <c r="C29" s="148" t="s">
        <v>245</v>
      </c>
      <c r="D29" s="148">
        <v>24</v>
      </c>
      <c r="E29" s="148" t="s">
        <v>1677</v>
      </c>
      <c r="F29" s="148"/>
      <c r="G29" s="158" t="s">
        <v>944</v>
      </c>
      <c r="H29" s="148">
        <v>2</v>
      </c>
      <c r="I29" s="148"/>
      <c r="J29" s="148"/>
      <c r="K29" s="148">
        <f t="shared" si="0"/>
        <v>2</v>
      </c>
      <c r="L29" s="148" t="s">
        <v>190</v>
      </c>
      <c r="M29" s="158" t="s">
        <v>1676</v>
      </c>
      <c r="N29" s="160" t="s">
        <v>1675</v>
      </c>
      <c r="O29" s="160" t="s">
        <v>1674</v>
      </c>
      <c r="P29" s="160" t="s">
        <v>240</v>
      </c>
      <c r="Q29" s="160" t="s">
        <v>1673</v>
      </c>
      <c r="R29" s="148" t="s">
        <v>998</v>
      </c>
      <c r="S29" s="148" t="s">
        <v>955</v>
      </c>
      <c r="T29" s="148"/>
      <c r="U29" s="160"/>
      <c r="V29" s="160"/>
      <c r="W29" s="148">
        <f t="shared" si="1"/>
        <v>2000</v>
      </c>
      <c r="X29" s="148">
        <f t="shared" si="2"/>
        <v>0</v>
      </c>
      <c r="Y29" s="148">
        <f t="shared" si="3"/>
        <v>0</v>
      </c>
      <c r="Z29" s="148">
        <f t="shared" si="4"/>
        <v>5000</v>
      </c>
      <c r="AA29" s="148">
        <f t="shared" si="5"/>
        <v>0</v>
      </c>
      <c r="AB29" s="148">
        <f t="shared" si="6"/>
        <v>0</v>
      </c>
      <c r="AC29" s="148"/>
      <c r="AD29" s="147" t="s">
        <v>480</v>
      </c>
      <c r="AE29" s="148">
        <v>20</v>
      </c>
      <c r="AF29" s="148">
        <v>10000</v>
      </c>
      <c r="AG29" s="147" t="s">
        <v>1672</v>
      </c>
      <c r="AH29" s="147" t="s">
        <v>497</v>
      </c>
      <c r="AI29" s="151">
        <f>VLOOKUP(AJ:AJ,'Currency Exchange'!B:C,2,0)</f>
        <v>1</v>
      </c>
      <c r="AJ29" s="150" t="s">
        <v>15</v>
      </c>
      <c r="AK29" s="157">
        <v>10000</v>
      </c>
      <c r="AL29" s="151">
        <v>4.4999999999999997E-3</v>
      </c>
      <c r="AM29" s="151">
        <f t="shared" si="11"/>
        <v>4.4999999999999997E-3</v>
      </c>
      <c r="AN29" s="155">
        <f t="shared" si="12"/>
        <v>8.9999999999999993E-3</v>
      </c>
      <c r="AO29" s="156">
        <f t="shared" si="13"/>
        <v>8.9999999999999993E-3</v>
      </c>
      <c r="AP29" s="155">
        <f t="shared" si="14"/>
        <v>0</v>
      </c>
      <c r="AQ29" s="149" t="s">
        <v>227</v>
      </c>
      <c r="AR29" s="148" t="s">
        <v>385</v>
      </c>
      <c r="AS29" s="148" t="s">
        <v>226</v>
      </c>
      <c r="AT29" s="148"/>
      <c r="AU29" s="148"/>
      <c r="AV29" s="148"/>
      <c r="AW29" s="147" t="s">
        <v>496</v>
      </c>
      <c r="AX29" s="147"/>
    </row>
    <row r="30" spans="1:51" ht="20.100000000000001" customHeight="1">
      <c r="A30" s="148"/>
      <c r="B30" s="148"/>
      <c r="C30" s="148" t="s">
        <v>245</v>
      </c>
      <c r="D30" s="148">
        <v>25</v>
      </c>
      <c r="E30" s="148" t="s">
        <v>1671</v>
      </c>
      <c r="F30" s="148"/>
      <c r="G30" s="158" t="s">
        <v>944</v>
      </c>
      <c r="H30" s="148">
        <v>2</v>
      </c>
      <c r="I30" s="148"/>
      <c r="J30" s="148"/>
      <c r="K30" s="148">
        <f t="shared" si="0"/>
        <v>2</v>
      </c>
      <c r="L30" s="148" t="s">
        <v>190</v>
      </c>
      <c r="M30" s="158" t="s">
        <v>1670</v>
      </c>
      <c r="N30" s="160" t="s">
        <v>1518</v>
      </c>
      <c r="O30" s="160" t="s">
        <v>1669</v>
      </c>
      <c r="P30" s="160" t="s">
        <v>240</v>
      </c>
      <c r="Q30" s="160" t="s">
        <v>1668</v>
      </c>
      <c r="R30" s="148" t="s">
        <v>989</v>
      </c>
      <c r="S30" s="148" t="s">
        <v>947</v>
      </c>
      <c r="T30" s="148"/>
      <c r="U30" s="160"/>
      <c r="V30" s="160"/>
      <c r="W30" s="148">
        <f t="shared" si="1"/>
        <v>2000</v>
      </c>
      <c r="X30" s="148">
        <f t="shared" si="2"/>
        <v>0</v>
      </c>
      <c r="Y30" s="148">
        <f t="shared" si="3"/>
        <v>0</v>
      </c>
      <c r="Z30" s="148">
        <f t="shared" si="4"/>
        <v>5000</v>
      </c>
      <c r="AA30" s="148">
        <f t="shared" si="5"/>
        <v>0</v>
      </c>
      <c r="AB30" s="148">
        <f t="shared" si="6"/>
        <v>0</v>
      </c>
      <c r="AC30" s="148"/>
      <c r="AD30" s="147" t="s">
        <v>480</v>
      </c>
      <c r="AE30" s="148">
        <v>20</v>
      </c>
      <c r="AF30" s="148">
        <v>3000</v>
      </c>
      <c r="AG30" s="147" t="s">
        <v>1082</v>
      </c>
      <c r="AH30" s="147" t="s">
        <v>497</v>
      </c>
      <c r="AI30" s="151">
        <f>VLOOKUP(AJ:AJ,'Currency Exchange'!B:C,2,0)</f>
        <v>1</v>
      </c>
      <c r="AJ30" s="150" t="s">
        <v>15</v>
      </c>
      <c r="AK30" s="157">
        <v>3000</v>
      </c>
      <c r="AL30" s="151">
        <v>1.2999999999999999E-2</v>
      </c>
      <c r="AM30" s="151">
        <f t="shared" si="11"/>
        <v>1.2999999999999999E-2</v>
      </c>
      <c r="AN30" s="155">
        <f t="shared" si="12"/>
        <v>2.5999999999999999E-2</v>
      </c>
      <c r="AO30" s="156">
        <f t="shared" si="13"/>
        <v>2.5999999999999999E-2</v>
      </c>
      <c r="AP30" s="155">
        <f t="shared" si="14"/>
        <v>0</v>
      </c>
      <c r="AQ30" s="149" t="s">
        <v>227</v>
      </c>
      <c r="AR30" s="148" t="s">
        <v>385</v>
      </c>
      <c r="AS30" s="148" t="s">
        <v>226</v>
      </c>
      <c r="AT30" s="148"/>
      <c r="AU30" s="148"/>
      <c r="AV30" s="148"/>
      <c r="AW30" s="147" t="s">
        <v>496</v>
      </c>
      <c r="AX30" s="147"/>
    </row>
    <row r="31" spans="1:51" ht="20.100000000000001" customHeight="1">
      <c r="A31" s="148"/>
      <c r="B31" s="148"/>
      <c r="C31" s="148" t="s">
        <v>245</v>
      </c>
      <c r="D31" s="148">
        <v>26</v>
      </c>
      <c r="E31" s="148" t="s">
        <v>1030</v>
      </c>
      <c r="F31" s="148"/>
      <c r="G31" s="158" t="s">
        <v>944</v>
      </c>
      <c r="H31" s="148">
        <v>1</v>
      </c>
      <c r="I31" s="148"/>
      <c r="J31" s="148"/>
      <c r="K31" s="148">
        <f t="shared" si="0"/>
        <v>1</v>
      </c>
      <c r="L31" s="148" t="s">
        <v>190</v>
      </c>
      <c r="M31" s="158" t="s">
        <v>995</v>
      </c>
      <c r="N31" s="160" t="s">
        <v>774</v>
      </c>
      <c r="O31" s="160" t="s">
        <v>1028</v>
      </c>
      <c r="P31" s="160" t="s">
        <v>240</v>
      </c>
      <c r="Q31" s="160" t="s">
        <v>1027</v>
      </c>
      <c r="R31" s="148" t="s">
        <v>948</v>
      </c>
      <c r="S31" s="148" t="s">
        <v>939</v>
      </c>
      <c r="T31" s="148"/>
      <c r="U31" s="160"/>
      <c r="V31" s="160"/>
      <c r="W31" s="148">
        <f t="shared" si="1"/>
        <v>1000</v>
      </c>
      <c r="X31" s="148">
        <f t="shared" si="2"/>
        <v>0</v>
      </c>
      <c r="Y31" s="148">
        <f t="shared" si="3"/>
        <v>0</v>
      </c>
      <c r="Z31" s="148">
        <f t="shared" si="4"/>
        <v>2500</v>
      </c>
      <c r="AA31" s="148">
        <f t="shared" si="5"/>
        <v>0</v>
      </c>
      <c r="AB31" s="148">
        <f t="shared" si="6"/>
        <v>0</v>
      </c>
      <c r="AC31" s="148"/>
      <c r="AD31" s="147" t="s">
        <v>480</v>
      </c>
      <c r="AE31" s="148">
        <v>20</v>
      </c>
      <c r="AF31" s="148">
        <v>3000</v>
      </c>
      <c r="AG31" s="147" t="s">
        <v>1026</v>
      </c>
      <c r="AH31" s="147" t="s">
        <v>497</v>
      </c>
      <c r="AI31" s="151">
        <f>VLOOKUP(AJ:AJ,'Currency Exchange'!B:C,2,0)</f>
        <v>1</v>
      </c>
      <c r="AJ31" s="150" t="s">
        <v>15</v>
      </c>
      <c r="AK31" s="157">
        <v>3000</v>
      </c>
      <c r="AL31" s="151">
        <v>2.2499999999999999E-2</v>
      </c>
      <c r="AM31" s="151">
        <f t="shared" si="11"/>
        <v>2.2499999999999999E-2</v>
      </c>
      <c r="AN31" s="155">
        <f t="shared" si="12"/>
        <v>2.2499999999999999E-2</v>
      </c>
      <c r="AO31" s="156">
        <f t="shared" si="13"/>
        <v>2.2499999999999999E-2</v>
      </c>
      <c r="AP31" s="155">
        <f t="shared" si="14"/>
        <v>0</v>
      </c>
      <c r="AQ31" s="149" t="s">
        <v>227</v>
      </c>
      <c r="AR31" s="148" t="s">
        <v>385</v>
      </c>
      <c r="AS31" s="148" t="s">
        <v>226</v>
      </c>
      <c r="AT31" s="148"/>
      <c r="AU31" s="148"/>
      <c r="AV31" s="148"/>
      <c r="AW31" s="147" t="s">
        <v>496</v>
      </c>
      <c r="AX31" s="147"/>
    </row>
    <row r="32" spans="1:51" ht="25.5">
      <c r="A32" s="148"/>
      <c r="B32" s="148"/>
      <c r="C32" s="148" t="s">
        <v>245</v>
      </c>
      <c r="D32" s="148">
        <v>27</v>
      </c>
      <c r="E32" s="148" t="s">
        <v>1667</v>
      </c>
      <c r="F32" s="164"/>
      <c r="G32" s="158" t="s">
        <v>944</v>
      </c>
      <c r="H32" s="148">
        <v>4</v>
      </c>
      <c r="I32" s="148"/>
      <c r="J32" s="148"/>
      <c r="K32" s="148">
        <f t="shared" si="0"/>
        <v>4</v>
      </c>
      <c r="L32" s="148" t="s">
        <v>190</v>
      </c>
      <c r="M32" s="158" t="s">
        <v>1666</v>
      </c>
      <c r="N32" s="160" t="s">
        <v>774</v>
      </c>
      <c r="O32" s="160" t="s">
        <v>1665</v>
      </c>
      <c r="P32" s="160" t="s">
        <v>240</v>
      </c>
      <c r="Q32" s="160" t="s">
        <v>1664</v>
      </c>
      <c r="R32" s="148" t="s">
        <v>964</v>
      </c>
      <c r="S32" s="148" t="s">
        <v>947</v>
      </c>
      <c r="T32" s="148"/>
      <c r="U32" s="160"/>
      <c r="V32" s="160"/>
      <c r="W32" s="148">
        <f t="shared" si="1"/>
        <v>4000</v>
      </c>
      <c r="X32" s="148">
        <f t="shared" si="2"/>
        <v>0</v>
      </c>
      <c r="Y32" s="148">
        <f t="shared" si="3"/>
        <v>0</v>
      </c>
      <c r="Z32" s="148">
        <f t="shared" si="4"/>
        <v>10000</v>
      </c>
      <c r="AA32" s="148">
        <f t="shared" si="5"/>
        <v>0</v>
      </c>
      <c r="AB32" s="148">
        <f t="shared" si="6"/>
        <v>0</v>
      </c>
      <c r="AC32" s="148"/>
      <c r="AD32" s="147" t="s">
        <v>560</v>
      </c>
      <c r="AE32" s="148">
        <v>40</v>
      </c>
      <c r="AF32" s="148">
        <v>2000</v>
      </c>
      <c r="AG32" s="147" t="s">
        <v>1663</v>
      </c>
      <c r="AH32" s="147" t="s">
        <v>787</v>
      </c>
      <c r="AI32" s="163">
        <f>VLOOKUP(AJ:AJ,'Currency Exchange'!B:C,2,0)</f>
        <v>1</v>
      </c>
      <c r="AJ32" s="150" t="s">
        <v>15</v>
      </c>
      <c r="AK32" s="157">
        <v>2000</v>
      </c>
      <c r="AL32" s="163">
        <v>0.12</v>
      </c>
      <c r="AM32" s="163">
        <f t="shared" si="11"/>
        <v>0.12</v>
      </c>
      <c r="AN32" s="161">
        <f t="shared" si="12"/>
        <v>0.48</v>
      </c>
      <c r="AO32" s="162">
        <f t="shared" si="13"/>
        <v>0.48</v>
      </c>
      <c r="AP32" s="161">
        <f t="shared" si="14"/>
        <v>0</v>
      </c>
      <c r="AQ32" s="149" t="s">
        <v>227</v>
      </c>
      <c r="AR32" s="148" t="s">
        <v>1004</v>
      </c>
      <c r="AS32" s="148" t="s">
        <v>227</v>
      </c>
      <c r="AT32" s="148"/>
      <c r="AU32" s="148"/>
      <c r="AV32" s="148"/>
      <c r="AW32" s="158" t="s">
        <v>1662</v>
      </c>
      <c r="AX32" s="147"/>
      <c r="AY32" s="168" t="s">
        <v>1661</v>
      </c>
    </row>
    <row r="33" spans="1:50" ht="20.100000000000001" customHeight="1">
      <c r="A33" s="148"/>
      <c r="B33" s="148"/>
      <c r="C33" s="148" t="s">
        <v>245</v>
      </c>
      <c r="D33" s="148">
        <v>28</v>
      </c>
      <c r="E33" s="148" t="s">
        <v>1660</v>
      </c>
      <c r="F33" s="148"/>
      <c r="G33" s="158" t="s">
        <v>944</v>
      </c>
      <c r="H33" s="148">
        <v>1</v>
      </c>
      <c r="I33" s="148"/>
      <c r="J33" s="148"/>
      <c r="K33" s="148">
        <f t="shared" si="0"/>
        <v>1</v>
      </c>
      <c r="L33" s="148" t="s">
        <v>190</v>
      </c>
      <c r="M33" s="158" t="s">
        <v>1659</v>
      </c>
      <c r="N33" s="160" t="s">
        <v>1518</v>
      </c>
      <c r="O33" s="160" t="s">
        <v>1658</v>
      </c>
      <c r="P33" s="160" t="s">
        <v>240</v>
      </c>
      <c r="Q33" s="160" t="s">
        <v>1657</v>
      </c>
      <c r="R33" s="148" t="s">
        <v>1646</v>
      </c>
      <c r="S33" s="148" t="s">
        <v>939</v>
      </c>
      <c r="T33" s="148"/>
      <c r="U33" s="160"/>
      <c r="V33" s="160"/>
      <c r="W33" s="148">
        <f t="shared" si="1"/>
        <v>1000</v>
      </c>
      <c r="X33" s="148">
        <f t="shared" si="2"/>
        <v>0</v>
      </c>
      <c r="Y33" s="148">
        <f t="shared" si="3"/>
        <v>0</v>
      </c>
      <c r="Z33" s="148">
        <f t="shared" si="4"/>
        <v>2500</v>
      </c>
      <c r="AA33" s="148">
        <f t="shared" si="5"/>
        <v>0</v>
      </c>
      <c r="AB33" s="148">
        <f t="shared" si="6"/>
        <v>0</v>
      </c>
      <c r="AC33" s="148"/>
      <c r="AD33" s="147" t="s">
        <v>480</v>
      </c>
      <c r="AE33" s="148">
        <v>20</v>
      </c>
      <c r="AF33" s="148">
        <v>4000</v>
      </c>
      <c r="AG33" s="147" t="s">
        <v>1656</v>
      </c>
      <c r="AH33" s="147" t="s">
        <v>497</v>
      </c>
      <c r="AI33" s="151">
        <f>VLOOKUP(AJ:AJ,'Currency Exchange'!B:C,2,0)</f>
        <v>1</v>
      </c>
      <c r="AJ33" s="150" t="s">
        <v>15</v>
      </c>
      <c r="AK33" s="157">
        <v>4000</v>
      </c>
      <c r="AL33" s="151">
        <v>2.5000000000000001E-3</v>
      </c>
      <c r="AM33" s="151">
        <f t="shared" si="11"/>
        <v>2.5000000000000001E-3</v>
      </c>
      <c r="AN33" s="155">
        <f t="shared" si="12"/>
        <v>2.5000000000000001E-3</v>
      </c>
      <c r="AO33" s="156">
        <f t="shared" si="13"/>
        <v>2.5000000000000001E-3</v>
      </c>
      <c r="AP33" s="155">
        <f t="shared" si="14"/>
        <v>0</v>
      </c>
      <c r="AQ33" s="149" t="s">
        <v>227</v>
      </c>
      <c r="AR33" s="148" t="s">
        <v>385</v>
      </c>
      <c r="AS33" s="148" t="s">
        <v>227</v>
      </c>
      <c r="AT33" s="148"/>
      <c r="AU33" s="148"/>
      <c r="AV33" s="148"/>
      <c r="AW33" s="147" t="s">
        <v>496</v>
      </c>
      <c r="AX33" s="147"/>
    </row>
    <row r="34" spans="1:50" ht="20.100000000000001" customHeight="1">
      <c r="A34" s="148"/>
      <c r="B34" s="148"/>
      <c r="C34" s="148" t="s">
        <v>245</v>
      </c>
      <c r="D34" s="148">
        <v>29</v>
      </c>
      <c r="E34" s="148" t="s">
        <v>1655</v>
      </c>
      <c r="F34" s="148"/>
      <c r="G34" s="158" t="s">
        <v>944</v>
      </c>
      <c r="H34" s="148">
        <v>2</v>
      </c>
      <c r="I34" s="148"/>
      <c r="J34" s="148"/>
      <c r="K34" s="148">
        <f t="shared" si="0"/>
        <v>2</v>
      </c>
      <c r="L34" s="148" t="s">
        <v>190</v>
      </c>
      <c r="M34" s="158" t="s">
        <v>1654</v>
      </c>
      <c r="N34" s="160" t="s">
        <v>787</v>
      </c>
      <c r="O34" s="160" t="s">
        <v>1653</v>
      </c>
      <c r="P34" s="160" t="s">
        <v>240</v>
      </c>
      <c r="Q34" s="160" t="s">
        <v>1652</v>
      </c>
      <c r="R34" s="148" t="s">
        <v>982</v>
      </c>
      <c r="S34" s="148" t="s">
        <v>939</v>
      </c>
      <c r="T34" s="148"/>
      <c r="U34" s="160"/>
      <c r="V34" s="160"/>
      <c r="W34" s="148">
        <f t="shared" si="1"/>
        <v>2000</v>
      </c>
      <c r="X34" s="148">
        <f t="shared" si="2"/>
        <v>0</v>
      </c>
      <c r="Y34" s="148">
        <f t="shared" si="3"/>
        <v>0</v>
      </c>
      <c r="Z34" s="148">
        <f t="shared" si="4"/>
        <v>5000</v>
      </c>
      <c r="AA34" s="148">
        <f t="shared" si="5"/>
        <v>0</v>
      </c>
      <c r="AB34" s="148">
        <f t="shared" si="6"/>
        <v>0</v>
      </c>
      <c r="AC34" s="148"/>
      <c r="AD34" s="147" t="s">
        <v>480</v>
      </c>
      <c r="AE34" s="148">
        <v>20</v>
      </c>
      <c r="AF34" s="148">
        <v>4000</v>
      </c>
      <c r="AG34" s="147" t="s">
        <v>1651</v>
      </c>
      <c r="AH34" s="147" t="s">
        <v>478</v>
      </c>
      <c r="AI34" s="151">
        <f>VLOOKUP(AJ:AJ,'Currency Exchange'!B:C,2,0)</f>
        <v>1</v>
      </c>
      <c r="AJ34" s="150" t="s">
        <v>15</v>
      </c>
      <c r="AK34" s="157">
        <v>4000</v>
      </c>
      <c r="AL34" s="151">
        <v>5.4999999999999997E-3</v>
      </c>
      <c r="AM34" s="151">
        <f t="shared" si="11"/>
        <v>5.4999999999999997E-3</v>
      </c>
      <c r="AN34" s="155">
        <f t="shared" si="12"/>
        <v>1.0999999999999999E-2</v>
      </c>
      <c r="AO34" s="156">
        <f t="shared" si="13"/>
        <v>1.0999999999999999E-2</v>
      </c>
      <c r="AP34" s="155">
        <f t="shared" si="14"/>
        <v>0</v>
      </c>
      <c r="AQ34" s="149" t="s">
        <v>227</v>
      </c>
      <c r="AR34" s="148" t="s">
        <v>385</v>
      </c>
      <c r="AS34" s="148" t="s">
        <v>226</v>
      </c>
      <c r="AT34" s="148"/>
      <c r="AU34" s="148"/>
      <c r="AV34" s="148"/>
      <c r="AW34" s="147" t="s">
        <v>477</v>
      </c>
      <c r="AX34" s="147"/>
    </row>
    <row r="35" spans="1:50" ht="20.100000000000001" customHeight="1">
      <c r="A35" s="148"/>
      <c r="B35" s="148"/>
      <c r="C35" s="148" t="s">
        <v>245</v>
      </c>
      <c r="D35" s="148">
        <v>30</v>
      </c>
      <c r="E35" s="148" t="s">
        <v>1650</v>
      </c>
      <c r="F35" s="148"/>
      <c r="G35" s="158" t="s">
        <v>944</v>
      </c>
      <c r="H35" s="148">
        <v>1</v>
      </c>
      <c r="I35" s="148"/>
      <c r="J35" s="148"/>
      <c r="K35" s="148">
        <f t="shared" si="0"/>
        <v>1</v>
      </c>
      <c r="L35" s="148" t="s">
        <v>190</v>
      </c>
      <c r="M35" s="158" t="s">
        <v>1649</v>
      </c>
      <c r="N35" s="160" t="s">
        <v>818</v>
      </c>
      <c r="O35" s="160" t="s">
        <v>1648</v>
      </c>
      <c r="P35" s="160" t="s">
        <v>240</v>
      </c>
      <c r="Q35" s="160" t="s">
        <v>1647</v>
      </c>
      <c r="R35" s="148" t="s">
        <v>1646</v>
      </c>
      <c r="S35" s="148" t="s">
        <v>947</v>
      </c>
      <c r="T35" s="148"/>
      <c r="U35" s="160"/>
      <c r="V35" s="160"/>
      <c r="W35" s="148">
        <f t="shared" si="1"/>
        <v>1000</v>
      </c>
      <c r="X35" s="148">
        <f t="shared" si="2"/>
        <v>0</v>
      </c>
      <c r="Y35" s="148">
        <f t="shared" si="3"/>
        <v>0</v>
      </c>
      <c r="Z35" s="148">
        <f t="shared" si="4"/>
        <v>2500</v>
      </c>
      <c r="AA35" s="148">
        <f t="shared" si="5"/>
        <v>0</v>
      </c>
      <c r="AB35" s="148">
        <f t="shared" si="6"/>
        <v>0</v>
      </c>
      <c r="AC35" s="148"/>
      <c r="AD35" s="147" t="s">
        <v>480</v>
      </c>
      <c r="AE35" s="148">
        <v>20</v>
      </c>
      <c r="AF35" s="148">
        <v>4000</v>
      </c>
      <c r="AG35" s="160" t="s">
        <v>1645</v>
      </c>
      <c r="AH35" s="160" t="s">
        <v>478</v>
      </c>
      <c r="AI35" s="151">
        <f>VLOOKUP(AJ:AJ,'Currency Exchange'!B:C,2,0)</f>
        <v>1</v>
      </c>
      <c r="AJ35" s="150" t="s">
        <v>15</v>
      </c>
      <c r="AK35" s="157">
        <v>4000</v>
      </c>
      <c r="AL35" s="151">
        <v>4.0000000000000001E-3</v>
      </c>
      <c r="AM35" s="151">
        <f t="shared" si="11"/>
        <v>4.0000000000000001E-3</v>
      </c>
      <c r="AN35" s="155">
        <f t="shared" si="12"/>
        <v>4.0000000000000001E-3</v>
      </c>
      <c r="AO35" s="156">
        <f t="shared" si="13"/>
        <v>4.0000000000000001E-3</v>
      </c>
      <c r="AP35" s="155">
        <f t="shared" si="14"/>
        <v>0</v>
      </c>
      <c r="AQ35" s="149" t="s">
        <v>227</v>
      </c>
      <c r="AR35" s="148" t="s">
        <v>385</v>
      </c>
      <c r="AS35" s="148" t="s">
        <v>227</v>
      </c>
      <c r="AT35" s="148"/>
      <c r="AU35" s="148"/>
      <c r="AV35" s="148"/>
      <c r="AW35" s="147" t="s">
        <v>477</v>
      </c>
      <c r="AX35" s="147"/>
    </row>
    <row r="36" spans="1:50" ht="20.100000000000001" customHeight="1">
      <c r="A36" s="148"/>
      <c r="B36" s="148"/>
      <c r="C36" s="148" t="s">
        <v>245</v>
      </c>
      <c r="D36" s="148">
        <v>31</v>
      </c>
      <c r="E36" s="148" t="s">
        <v>1046</v>
      </c>
      <c r="F36" s="148"/>
      <c r="G36" s="158" t="s">
        <v>944</v>
      </c>
      <c r="H36" s="148">
        <v>2</v>
      </c>
      <c r="I36" s="148"/>
      <c r="J36" s="148"/>
      <c r="K36" s="148">
        <f t="shared" si="0"/>
        <v>2</v>
      </c>
      <c r="L36" s="148" t="s">
        <v>190</v>
      </c>
      <c r="M36" s="158" t="s">
        <v>1644</v>
      </c>
      <c r="N36" s="160" t="s">
        <v>818</v>
      </c>
      <c r="O36" s="160" t="s">
        <v>1044</v>
      </c>
      <c r="P36" s="160" t="s">
        <v>240</v>
      </c>
      <c r="Q36" s="160" t="s">
        <v>1043</v>
      </c>
      <c r="R36" s="148" t="s">
        <v>1042</v>
      </c>
      <c r="S36" s="148" t="s">
        <v>955</v>
      </c>
      <c r="T36" s="148"/>
      <c r="U36" s="160"/>
      <c r="V36" s="160"/>
      <c r="W36" s="148">
        <f t="shared" si="1"/>
        <v>2000</v>
      </c>
      <c r="X36" s="148">
        <f t="shared" si="2"/>
        <v>0</v>
      </c>
      <c r="Y36" s="148">
        <f t="shared" si="3"/>
        <v>0</v>
      </c>
      <c r="Z36" s="148">
        <f t="shared" si="4"/>
        <v>5000</v>
      </c>
      <c r="AA36" s="148">
        <f t="shared" si="5"/>
        <v>0</v>
      </c>
      <c r="AB36" s="148">
        <f t="shared" si="6"/>
        <v>0</v>
      </c>
      <c r="AC36" s="148"/>
      <c r="AD36" s="147" t="s">
        <v>480</v>
      </c>
      <c r="AE36" s="148">
        <v>18</v>
      </c>
      <c r="AF36" s="148">
        <v>10000</v>
      </c>
      <c r="AG36" s="160" t="s">
        <v>1041</v>
      </c>
      <c r="AH36" s="160" t="s">
        <v>497</v>
      </c>
      <c r="AI36" s="151">
        <f>VLOOKUP(AJ:AJ,'Currency Exchange'!B:C,2,0)</f>
        <v>1</v>
      </c>
      <c r="AJ36" s="150" t="s">
        <v>15</v>
      </c>
      <c r="AK36" s="157">
        <v>10000</v>
      </c>
      <c r="AL36" s="151">
        <v>1.1000000000000001E-3</v>
      </c>
      <c r="AM36" s="151">
        <f t="shared" si="11"/>
        <v>1.1000000000000001E-3</v>
      </c>
      <c r="AN36" s="155">
        <f t="shared" si="12"/>
        <v>2.2000000000000001E-3</v>
      </c>
      <c r="AO36" s="156">
        <f t="shared" si="13"/>
        <v>2.2000000000000001E-3</v>
      </c>
      <c r="AP36" s="155">
        <f t="shared" si="14"/>
        <v>0</v>
      </c>
      <c r="AQ36" s="149" t="s">
        <v>227</v>
      </c>
      <c r="AR36" s="148" t="s">
        <v>385</v>
      </c>
      <c r="AS36" s="148" t="s">
        <v>227</v>
      </c>
      <c r="AT36" s="148"/>
      <c r="AU36" s="148"/>
      <c r="AV36" s="148"/>
      <c r="AW36" s="147" t="s">
        <v>496</v>
      </c>
      <c r="AX36" s="147"/>
    </row>
    <row r="37" spans="1:50" ht="20.100000000000001" customHeight="1">
      <c r="A37" s="148"/>
      <c r="B37" s="148"/>
      <c r="C37" s="148" t="s">
        <v>245</v>
      </c>
      <c r="D37" s="148">
        <v>32</v>
      </c>
      <c r="E37" s="148" t="s">
        <v>1131</v>
      </c>
      <c r="F37" s="148"/>
      <c r="G37" s="158" t="s">
        <v>944</v>
      </c>
      <c r="H37" s="148">
        <v>3</v>
      </c>
      <c r="I37" s="148"/>
      <c r="J37" s="148"/>
      <c r="K37" s="148">
        <f t="shared" si="0"/>
        <v>3</v>
      </c>
      <c r="L37" s="148" t="s">
        <v>190</v>
      </c>
      <c r="M37" s="158" t="s">
        <v>1643</v>
      </c>
      <c r="N37" s="160" t="s">
        <v>951</v>
      </c>
      <c r="O37" s="160" t="s">
        <v>1129</v>
      </c>
      <c r="P37" s="160" t="s">
        <v>240</v>
      </c>
      <c r="Q37" s="160" t="s">
        <v>1128</v>
      </c>
      <c r="R37" s="148" t="s">
        <v>969</v>
      </c>
      <c r="S37" s="148" t="s">
        <v>947</v>
      </c>
      <c r="T37" s="148"/>
      <c r="U37" s="160"/>
      <c r="V37" s="160"/>
      <c r="W37" s="148">
        <f t="shared" si="1"/>
        <v>3000</v>
      </c>
      <c r="X37" s="148">
        <f t="shared" si="2"/>
        <v>0</v>
      </c>
      <c r="Y37" s="148">
        <f t="shared" si="3"/>
        <v>0</v>
      </c>
      <c r="Z37" s="148">
        <f t="shared" si="4"/>
        <v>7500</v>
      </c>
      <c r="AA37" s="148">
        <f t="shared" si="5"/>
        <v>0</v>
      </c>
      <c r="AB37" s="148">
        <f t="shared" si="6"/>
        <v>0</v>
      </c>
      <c r="AC37" s="148"/>
      <c r="AD37" s="147" t="s">
        <v>480</v>
      </c>
      <c r="AE37" s="148">
        <v>20</v>
      </c>
      <c r="AF37" s="148">
        <v>3000</v>
      </c>
      <c r="AG37" s="147" t="s">
        <v>1127</v>
      </c>
      <c r="AH37" s="147" t="s">
        <v>497</v>
      </c>
      <c r="AI37" s="151">
        <f>VLOOKUP(AJ:AJ,'Currency Exchange'!B:C,2,0)</f>
        <v>1</v>
      </c>
      <c r="AJ37" s="150" t="s">
        <v>15</v>
      </c>
      <c r="AK37" s="157">
        <v>3000</v>
      </c>
      <c r="AL37" s="151">
        <v>6.4999999999999997E-3</v>
      </c>
      <c r="AM37" s="151">
        <f t="shared" si="11"/>
        <v>6.4999999999999997E-3</v>
      </c>
      <c r="AN37" s="155">
        <f t="shared" si="12"/>
        <v>1.95E-2</v>
      </c>
      <c r="AO37" s="156">
        <f t="shared" si="13"/>
        <v>1.95E-2</v>
      </c>
      <c r="AP37" s="155">
        <f t="shared" si="14"/>
        <v>0</v>
      </c>
      <c r="AQ37" s="149" t="s">
        <v>227</v>
      </c>
      <c r="AR37" s="148" t="s">
        <v>385</v>
      </c>
      <c r="AS37" s="148" t="s">
        <v>226</v>
      </c>
      <c r="AT37" s="148"/>
      <c r="AU37" s="148"/>
      <c r="AV37" s="148"/>
      <c r="AW37" s="147" t="s">
        <v>496</v>
      </c>
      <c r="AX37" s="147"/>
    </row>
    <row r="38" spans="1:50" ht="20.100000000000001" customHeight="1">
      <c r="A38" s="148"/>
      <c r="B38" s="148"/>
      <c r="C38" s="148" t="s">
        <v>245</v>
      </c>
      <c r="D38" s="148">
        <v>33</v>
      </c>
      <c r="E38" s="148" t="s">
        <v>1081</v>
      </c>
      <c r="F38" s="148"/>
      <c r="G38" s="158" t="s">
        <v>944</v>
      </c>
      <c r="H38" s="148">
        <v>4</v>
      </c>
      <c r="I38" s="148"/>
      <c r="J38" s="148"/>
      <c r="K38" s="148">
        <f t="shared" si="0"/>
        <v>4</v>
      </c>
      <c r="L38" s="148" t="s">
        <v>190</v>
      </c>
      <c r="M38" s="158" t="s">
        <v>1642</v>
      </c>
      <c r="N38" s="160" t="s">
        <v>951</v>
      </c>
      <c r="O38" s="160" t="s">
        <v>1079</v>
      </c>
      <c r="P38" s="160" t="s">
        <v>240</v>
      </c>
      <c r="Q38" s="160" t="s">
        <v>1078</v>
      </c>
      <c r="R38" s="148" t="s">
        <v>998</v>
      </c>
      <c r="S38" s="148" t="s">
        <v>947</v>
      </c>
      <c r="T38" s="148"/>
      <c r="U38" s="160"/>
      <c r="V38" s="160"/>
      <c r="W38" s="148">
        <f t="shared" si="1"/>
        <v>4000</v>
      </c>
      <c r="X38" s="148">
        <f t="shared" si="2"/>
        <v>0</v>
      </c>
      <c r="Y38" s="148">
        <f t="shared" si="3"/>
        <v>0</v>
      </c>
      <c r="Z38" s="148">
        <f t="shared" si="4"/>
        <v>10000</v>
      </c>
      <c r="AA38" s="148">
        <f t="shared" si="5"/>
        <v>0</v>
      </c>
      <c r="AB38" s="148">
        <f t="shared" si="6"/>
        <v>0</v>
      </c>
      <c r="AC38" s="148"/>
      <c r="AD38" s="147" t="s">
        <v>480</v>
      </c>
      <c r="AE38" s="148">
        <v>20</v>
      </c>
      <c r="AF38" s="148">
        <v>3000</v>
      </c>
      <c r="AG38" s="147" t="s">
        <v>1077</v>
      </c>
      <c r="AH38" s="147" t="s">
        <v>497</v>
      </c>
      <c r="AI38" s="151">
        <f>VLOOKUP(AJ:AJ,'Currency Exchange'!B:C,2,0)</f>
        <v>1</v>
      </c>
      <c r="AJ38" s="150" t="s">
        <v>15</v>
      </c>
      <c r="AK38" s="157">
        <v>3000</v>
      </c>
      <c r="AL38" s="151">
        <v>1.4999999999999999E-2</v>
      </c>
      <c r="AM38" s="151">
        <f t="shared" si="11"/>
        <v>1.4999999999999999E-2</v>
      </c>
      <c r="AN38" s="155">
        <f t="shared" si="12"/>
        <v>0.06</v>
      </c>
      <c r="AO38" s="156">
        <f t="shared" si="13"/>
        <v>0.06</v>
      </c>
      <c r="AP38" s="155">
        <f t="shared" si="14"/>
        <v>0</v>
      </c>
      <c r="AQ38" s="149" t="s">
        <v>227</v>
      </c>
      <c r="AR38" s="148" t="s">
        <v>385</v>
      </c>
      <c r="AS38" s="148" t="s">
        <v>226</v>
      </c>
      <c r="AT38" s="148"/>
      <c r="AU38" s="148"/>
      <c r="AV38" s="148"/>
      <c r="AW38" s="147" t="s">
        <v>496</v>
      </c>
      <c r="AX38" s="147"/>
    </row>
    <row r="39" spans="1:50" ht="20.100000000000001" customHeight="1">
      <c r="A39" s="148"/>
      <c r="B39" s="148"/>
      <c r="C39" s="148" t="s">
        <v>245</v>
      </c>
      <c r="D39" s="148">
        <v>34</v>
      </c>
      <c r="E39" s="148" t="s">
        <v>1641</v>
      </c>
      <c r="F39" s="148"/>
      <c r="G39" s="158" t="s">
        <v>944</v>
      </c>
      <c r="H39" s="148">
        <v>1</v>
      </c>
      <c r="I39" s="148"/>
      <c r="J39" s="148"/>
      <c r="K39" s="148">
        <f t="shared" si="0"/>
        <v>1</v>
      </c>
      <c r="L39" s="148" t="s">
        <v>190</v>
      </c>
      <c r="M39" s="158" t="s">
        <v>1640</v>
      </c>
      <c r="N39" s="160" t="s">
        <v>787</v>
      </c>
      <c r="O39" s="160" t="s">
        <v>1639</v>
      </c>
      <c r="P39" s="160" t="s">
        <v>240</v>
      </c>
      <c r="Q39" s="160" t="s">
        <v>1638</v>
      </c>
      <c r="R39" s="148" t="s">
        <v>1637</v>
      </c>
      <c r="S39" s="148" t="s">
        <v>939</v>
      </c>
      <c r="T39" s="148"/>
      <c r="U39" s="160"/>
      <c r="V39" s="160"/>
      <c r="W39" s="148">
        <f t="shared" si="1"/>
        <v>1000</v>
      </c>
      <c r="X39" s="148">
        <f t="shared" si="2"/>
        <v>0</v>
      </c>
      <c r="Y39" s="148">
        <f t="shared" si="3"/>
        <v>0</v>
      </c>
      <c r="Z39" s="148">
        <f t="shared" si="4"/>
        <v>2500</v>
      </c>
      <c r="AA39" s="148">
        <f t="shared" si="5"/>
        <v>0</v>
      </c>
      <c r="AB39" s="148">
        <f t="shared" si="6"/>
        <v>0</v>
      </c>
      <c r="AC39" s="148"/>
      <c r="AD39" s="147" t="s">
        <v>480</v>
      </c>
      <c r="AE39" s="148">
        <v>20</v>
      </c>
      <c r="AF39" s="148">
        <v>4000</v>
      </c>
      <c r="AG39" s="147" t="s">
        <v>1636</v>
      </c>
      <c r="AH39" s="147" t="s">
        <v>478</v>
      </c>
      <c r="AI39" s="151">
        <f>VLOOKUP(AJ:AJ,'Currency Exchange'!B:C,2,0)</f>
        <v>1</v>
      </c>
      <c r="AJ39" s="150" t="s">
        <v>15</v>
      </c>
      <c r="AK39" s="157">
        <v>4000</v>
      </c>
      <c r="AL39" s="151">
        <v>3.5999999999999999E-3</v>
      </c>
      <c r="AM39" s="151">
        <f t="shared" si="11"/>
        <v>3.5999999999999999E-3</v>
      </c>
      <c r="AN39" s="155">
        <f t="shared" si="12"/>
        <v>3.5999999999999999E-3</v>
      </c>
      <c r="AO39" s="156">
        <f t="shared" si="13"/>
        <v>3.5999999999999999E-3</v>
      </c>
      <c r="AP39" s="155">
        <f t="shared" si="14"/>
        <v>0</v>
      </c>
      <c r="AQ39" s="149" t="s">
        <v>227</v>
      </c>
      <c r="AR39" s="148" t="s">
        <v>1004</v>
      </c>
      <c r="AS39" s="148" t="s">
        <v>226</v>
      </c>
      <c r="AT39" s="148"/>
      <c r="AU39" s="148"/>
      <c r="AV39" s="148"/>
      <c r="AW39" s="147" t="s">
        <v>1635</v>
      </c>
      <c r="AX39" s="147"/>
    </row>
    <row r="40" spans="1:50" ht="20.100000000000001" customHeight="1">
      <c r="A40" s="148"/>
      <c r="B40" s="148"/>
      <c r="C40" s="148" t="s">
        <v>245</v>
      </c>
      <c r="D40" s="148">
        <v>35</v>
      </c>
      <c r="E40" s="148" t="s">
        <v>1634</v>
      </c>
      <c r="F40" s="148"/>
      <c r="G40" s="158" t="s">
        <v>944</v>
      </c>
      <c r="H40" s="148">
        <v>2</v>
      </c>
      <c r="I40" s="148"/>
      <c r="J40" s="148"/>
      <c r="K40" s="148">
        <f t="shared" si="0"/>
        <v>2</v>
      </c>
      <c r="L40" s="148" t="s">
        <v>190</v>
      </c>
      <c r="M40" s="158" t="s">
        <v>1633</v>
      </c>
      <c r="N40" s="160" t="s">
        <v>818</v>
      </c>
      <c r="O40" s="160" t="s">
        <v>1632</v>
      </c>
      <c r="P40" s="160" t="s">
        <v>240</v>
      </c>
      <c r="Q40" s="160" t="s">
        <v>1631</v>
      </c>
      <c r="R40" s="148" t="s">
        <v>940</v>
      </c>
      <c r="S40" s="148" t="s">
        <v>947</v>
      </c>
      <c r="T40" s="148"/>
      <c r="U40" s="160"/>
      <c r="V40" s="160"/>
      <c r="W40" s="148">
        <f t="shared" si="1"/>
        <v>2000</v>
      </c>
      <c r="X40" s="148">
        <f t="shared" si="2"/>
        <v>0</v>
      </c>
      <c r="Y40" s="148">
        <f t="shared" si="3"/>
        <v>0</v>
      </c>
      <c r="Z40" s="148">
        <f t="shared" si="4"/>
        <v>5000</v>
      </c>
      <c r="AA40" s="148">
        <f t="shared" si="5"/>
        <v>0</v>
      </c>
      <c r="AB40" s="148">
        <f t="shared" si="6"/>
        <v>0</v>
      </c>
      <c r="AC40" s="148"/>
      <c r="AD40" s="147" t="s">
        <v>480</v>
      </c>
      <c r="AE40" s="148">
        <v>20</v>
      </c>
      <c r="AF40" s="148">
        <v>4000</v>
      </c>
      <c r="AG40" s="160" t="s">
        <v>1630</v>
      </c>
      <c r="AH40" s="160" t="s">
        <v>497</v>
      </c>
      <c r="AI40" s="151">
        <f>VLOOKUP(AJ:AJ,'Currency Exchange'!B:C,2,0)</f>
        <v>1</v>
      </c>
      <c r="AJ40" s="150" t="s">
        <v>15</v>
      </c>
      <c r="AK40" s="157">
        <v>4000</v>
      </c>
      <c r="AL40" s="151">
        <v>6.6E-3</v>
      </c>
      <c r="AM40" s="151">
        <f t="shared" si="11"/>
        <v>6.6E-3</v>
      </c>
      <c r="AN40" s="155">
        <f t="shared" si="12"/>
        <v>1.32E-2</v>
      </c>
      <c r="AO40" s="156">
        <f t="shared" si="13"/>
        <v>1.32E-2</v>
      </c>
      <c r="AP40" s="155">
        <f t="shared" si="14"/>
        <v>0</v>
      </c>
      <c r="AQ40" s="149" t="s">
        <v>227</v>
      </c>
      <c r="AR40" s="148" t="s">
        <v>385</v>
      </c>
      <c r="AS40" s="148" t="s">
        <v>226</v>
      </c>
      <c r="AT40" s="148"/>
      <c r="AU40" s="148"/>
      <c r="AV40" s="148"/>
      <c r="AW40" s="147" t="s">
        <v>496</v>
      </c>
      <c r="AX40" s="147"/>
    </row>
    <row r="41" spans="1:50" ht="20.100000000000001" customHeight="1">
      <c r="A41" s="148"/>
      <c r="B41" s="148"/>
      <c r="C41" s="148" t="s">
        <v>245</v>
      </c>
      <c r="D41" s="148">
        <v>36</v>
      </c>
      <c r="E41" s="148" t="s">
        <v>1629</v>
      </c>
      <c r="F41" s="148"/>
      <c r="G41" s="158" t="s">
        <v>944</v>
      </c>
      <c r="H41" s="148">
        <v>1</v>
      </c>
      <c r="I41" s="148"/>
      <c r="J41" s="148"/>
      <c r="K41" s="148">
        <f t="shared" si="0"/>
        <v>1</v>
      </c>
      <c r="L41" s="148" t="s">
        <v>190</v>
      </c>
      <c r="M41" s="158" t="s">
        <v>1176</v>
      </c>
      <c r="N41" s="160" t="s">
        <v>951</v>
      </c>
      <c r="O41" s="160" t="s">
        <v>1628</v>
      </c>
      <c r="P41" s="160" t="s">
        <v>240</v>
      </c>
      <c r="Q41" s="160" t="s">
        <v>1627</v>
      </c>
      <c r="R41" s="148" t="s">
        <v>1100</v>
      </c>
      <c r="S41" s="148" t="s">
        <v>947</v>
      </c>
      <c r="T41" s="148"/>
      <c r="U41" s="160"/>
      <c r="V41" s="160"/>
      <c r="W41" s="148">
        <f t="shared" si="1"/>
        <v>1000</v>
      </c>
      <c r="X41" s="148">
        <f t="shared" si="2"/>
        <v>0</v>
      </c>
      <c r="Y41" s="148">
        <f t="shared" si="3"/>
        <v>0</v>
      </c>
      <c r="Z41" s="148">
        <f t="shared" si="4"/>
        <v>2500</v>
      </c>
      <c r="AA41" s="148">
        <f t="shared" si="5"/>
        <v>0</v>
      </c>
      <c r="AB41" s="148">
        <f t="shared" si="6"/>
        <v>0</v>
      </c>
      <c r="AC41" s="148"/>
      <c r="AD41" s="147" t="s">
        <v>480</v>
      </c>
      <c r="AE41" s="148">
        <v>20</v>
      </c>
      <c r="AF41" s="157">
        <v>4000</v>
      </c>
      <c r="AG41" s="147" t="s">
        <v>1626</v>
      </c>
      <c r="AH41" s="147" t="s">
        <v>478</v>
      </c>
      <c r="AI41" s="151">
        <f>VLOOKUP(AJ:AJ,'Currency Exchange'!B:C,2,0)</f>
        <v>1</v>
      </c>
      <c r="AJ41" s="150" t="s">
        <v>15</v>
      </c>
      <c r="AK41" s="157">
        <v>4000</v>
      </c>
      <c r="AL41" s="151">
        <v>3.0999999999999999E-3</v>
      </c>
      <c r="AM41" s="151">
        <f t="shared" si="11"/>
        <v>3.0999999999999999E-3</v>
      </c>
      <c r="AN41" s="155">
        <f t="shared" si="12"/>
        <v>3.0999999999999999E-3</v>
      </c>
      <c r="AO41" s="156">
        <f t="shared" si="13"/>
        <v>3.0999999999999999E-3</v>
      </c>
      <c r="AP41" s="155">
        <f t="shared" si="14"/>
        <v>0</v>
      </c>
      <c r="AQ41" s="149" t="s">
        <v>227</v>
      </c>
      <c r="AR41" s="148" t="s">
        <v>385</v>
      </c>
      <c r="AS41" s="148" t="s">
        <v>226</v>
      </c>
      <c r="AT41" s="148"/>
      <c r="AU41" s="148"/>
      <c r="AV41" s="148"/>
      <c r="AW41" s="147" t="s">
        <v>477</v>
      </c>
      <c r="AX41" s="147"/>
    </row>
    <row r="42" spans="1:50" ht="20.100000000000001" customHeight="1">
      <c r="A42" s="148"/>
      <c r="B42" s="148"/>
      <c r="C42" s="148" t="s">
        <v>245</v>
      </c>
      <c r="D42" s="148">
        <v>37</v>
      </c>
      <c r="E42" s="148" t="s">
        <v>1625</v>
      </c>
      <c r="F42" s="148"/>
      <c r="G42" s="158" t="s">
        <v>944</v>
      </c>
      <c r="H42" s="148">
        <v>2</v>
      </c>
      <c r="I42" s="148"/>
      <c r="J42" s="148"/>
      <c r="K42" s="148">
        <f t="shared" si="0"/>
        <v>2</v>
      </c>
      <c r="L42" s="148" t="s">
        <v>190</v>
      </c>
      <c r="M42" s="158" t="s">
        <v>1624</v>
      </c>
      <c r="N42" s="160" t="s">
        <v>1623</v>
      </c>
      <c r="O42" s="160">
        <v>885012006073</v>
      </c>
      <c r="P42" s="160" t="s">
        <v>240</v>
      </c>
      <c r="Q42" s="160" t="s">
        <v>1622</v>
      </c>
      <c r="R42" s="148" t="s">
        <v>1621</v>
      </c>
      <c r="S42" s="148" t="s">
        <v>939</v>
      </c>
      <c r="T42" s="148"/>
      <c r="U42" s="160"/>
      <c r="V42" s="160"/>
      <c r="W42" s="148">
        <f t="shared" si="1"/>
        <v>2000</v>
      </c>
      <c r="X42" s="148">
        <f t="shared" si="2"/>
        <v>0</v>
      </c>
      <c r="Y42" s="148">
        <f t="shared" si="3"/>
        <v>0</v>
      </c>
      <c r="Z42" s="148">
        <f t="shared" si="4"/>
        <v>5000</v>
      </c>
      <c r="AA42" s="148">
        <f t="shared" si="5"/>
        <v>0</v>
      </c>
      <c r="AB42" s="148">
        <f t="shared" si="6"/>
        <v>0</v>
      </c>
      <c r="AC42" s="148"/>
      <c r="AD42" s="147" t="s">
        <v>1620</v>
      </c>
      <c r="AE42" s="148">
        <v>15</v>
      </c>
      <c r="AF42" s="148">
        <v>4000</v>
      </c>
      <c r="AG42" s="167" t="s">
        <v>1619</v>
      </c>
      <c r="AH42" s="160" t="s">
        <v>1618</v>
      </c>
      <c r="AI42" s="151">
        <f>VLOOKUP(AJ:AJ,'Currency Exchange'!B:C,2,0)</f>
        <v>1</v>
      </c>
      <c r="AJ42" s="150" t="s">
        <v>15</v>
      </c>
      <c r="AK42" s="157">
        <v>4000</v>
      </c>
      <c r="AL42" s="151">
        <v>1.2E-2</v>
      </c>
      <c r="AM42" s="151">
        <f t="shared" si="11"/>
        <v>1.2E-2</v>
      </c>
      <c r="AN42" s="155">
        <f t="shared" si="12"/>
        <v>2.4E-2</v>
      </c>
      <c r="AO42" s="156">
        <f t="shared" si="13"/>
        <v>2.4E-2</v>
      </c>
      <c r="AP42" s="155">
        <f t="shared" si="14"/>
        <v>0</v>
      </c>
      <c r="AQ42" s="149" t="s">
        <v>227</v>
      </c>
      <c r="AR42" s="148" t="s">
        <v>227</v>
      </c>
      <c r="AS42" s="148" t="s">
        <v>227</v>
      </c>
      <c r="AT42" s="148"/>
      <c r="AU42" s="148"/>
      <c r="AV42" s="148"/>
      <c r="AW42" s="147"/>
      <c r="AX42" s="147"/>
    </row>
    <row r="43" spans="1:50" ht="20.100000000000001" customHeight="1">
      <c r="A43" s="148"/>
      <c r="B43" s="148"/>
      <c r="C43" s="148" t="s">
        <v>245</v>
      </c>
      <c r="D43" s="148">
        <v>38</v>
      </c>
      <c r="E43" s="148" t="s">
        <v>1617</v>
      </c>
      <c r="F43" s="148"/>
      <c r="G43" s="158" t="s">
        <v>944</v>
      </c>
      <c r="H43" s="148">
        <v>2</v>
      </c>
      <c r="I43" s="148"/>
      <c r="J43" s="148"/>
      <c r="K43" s="148">
        <f t="shared" si="0"/>
        <v>2</v>
      </c>
      <c r="L43" s="148" t="s">
        <v>190</v>
      </c>
      <c r="M43" s="158" t="s">
        <v>1616</v>
      </c>
      <c r="N43" s="160" t="s">
        <v>951</v>
      </c>
      <c r="O43" s="160" t="s">
        <v>1615</v>
      </c>
      <c r="P43" s="160" t="s">
        <v>240</v>
      </c>
      <c r="Q43" s="160" t="s">
        <v>1614</v>
      </c>
      <c r="R43" s="148" t="s">
        <v>969</v>
      </c>
      <c r="S43" s="148" t="s">
        <v>1006</v>
      </c>
      <c r="T43" s="148"/>
      <c r="U43" s="160"/>
      <c r="V43" s="160"/>
      <c r="W43" s="148">
        <f t="shared" si="1"/>
        <v>2000</v>
      </c>
      <c r="X43" s="148">
        <f t="shared" si="2"/>
        <v>0</v>
      </c>
      <c r="Y43" s="148">
        <f t="shared" si="3"/>
        <v>0</v>
      </c>
      <c r="Z43" s="148">
        <f t="shared" si="4"/>
        <v>5000</v>
      </c>
      <c r="AA43" s="148">
        <f t="shared" si="5"/>
        <v>0</v>
      </c>
      <c r="AB43" s="148">
        <f t="shared" si="6"/>
        <v>0</v>
      </c>
      <c r="AC43" s="148"/>
      <c r="AD43" s="147" t="s">
        <v>480</v>
      </c>
      <c r="AE43" s="148">
        <v>22</v>
      </c>
      <c r="AF43" s="157">
        <v>3000</v>
      </c>
      <c r="AG43" s="147" t="s">
        <v>1613</v>
      </c>
      <c r="AH43" s="147" t="s">
        <v>497</v>
      </c>
      <c r="AI43" s="151">
        <f>VLOOKUP(AJ:AJ,'Currency Exchange'!B:C,2,0)</f>
        <v>1</v>
      </c>
      <c r="AJ43" s="150" t="s">
        <v>15</v>
      </c>
      <c r="AK43" s="157">
        <v>3000</v>
      </c>
      <c r="AL43" s="151">
        <v>4.4999999999999998E-2</v>
      </c>
      <c r="AM43" s="151">
        <f t="shared" si="11"/>
        <v>4.4999999999999998E-2</v>
      </c>
      <c r="AN43" s="155">
        <f t="shared" si="12"/>
        <v>0.09</v>
      </c>
      <c r="AO43" s="156">
        <f t="shared" si="13"/>
        <v>0.09</v>
      </c>
      <c r="AP43" s="155">
        <f t="shared" si="14"/>
        <v>0</v>
      </c>
      <c r="AQ43" s="149" t="s">
        <v>227</v>
      </c>
      <c r="AR43" s="148" t="s">
        <v>385</v>
      </c>
      <c r="AS43" s="148" t="s">
        <v>226</v>
      </c>
      <c r="AT43" s="148"/>
      <c r="AU43" s="148"/>
      <c r="AV43" s="148"/>
      <c r="AW43" s="147" t="s">
        <v>496</v>
      </c>
      <c r="AX43" s="147"/>
    </row>
    <row r="44" spans="1:50" ht="20.100000000000001" customHeight="1">
      <c r="A44" s="148"/>
      <c r="B44" s="148"/>
      <c r="C44" s="148" t="s">
        <v>245</v>
      </c>
      <c r="D44" s="148">
        <v>39</v>
      </c>
      <c r="E44" s="148" t="s">
        <v>1076</v>
      </c>
      <c r="F44" s="148"/>
      <c r="G44" s="158" t="s">
        <v>944</v>
      </c>
      <c r="H44" s="148">
        <v>1</v>
      </c>
      <c r="I44" s="148"/>
      <c r="J44" s="148"/>
      <c r="K44" s="148">
        <f t="shared" si="0"/>
        <v>1</v>
      </c>
      <c r="L44" s="148" t="s">
        <v>190</v>
      </c>
      <c r="M44" s="158" t="s">
        <v>1612</v>
      </c>
      <c r="N44" s="160" t="s">
        <v>818</v>
      </c>
      <c r="O44" s="160" t="s">
        <v>1074</v>
      </c>
      <c r="P44" s="160" t="s">
        <v>240</v>
      </c>
      <c r="Q44" s="160" t="s">
        <v>1073</v>
      </c>
      <c r="R44" s="148" t="s">
        <v>1072</v>
      </c>
      <c r="S44" s="148" t="s">
        <v>955</v>
      </c>
      <c r="T44" s="148"/>
      <c r="U44" s="160"/>
      <c r="V44" s="160"/>
      <c r="W44" s="148">
        <f t="shared" si="1"/>
        <v>1000</v>
      </c>
      <c r="X44" s="148">
        <f t="shared" si="2"/>
        <v>0</v>
      </c>
      <c r="Y44" s="148">
        <f t="shared" si="3"/>
        <v>0</v>
      </c>
      <c r="Z44" s="148">
        <f t="shared" si="4"/>
        <v>2500</v>
      </c>
      <c r="AA44" s="148">
        <f t="shared" si="5"/>
        <v>0</v>
      </c>
      <c r="AB44" s="148">
        <f t="shared" si="6"/>
        <v>0</v>
      </c>
      <c r="AC44" s="148"/>
      <c r="AD44" s="147" t="s">
        <v>480</v>
      </c>
      <c r="AE44" s="148">
        <v>18</v>
      </c>
      <c r="AF44" s="148">
        <v>10000</v>
      </c>
      <c r="AG44" s="160" t="s">
        <v>1071</v>
      </c>
      <c r="AH44" s="147" t="s">
        <v>497</v>
      </c>
      <c r="AI44" s="151">
        <f>VLOOKUP(AJ:AJ,'Currency Exchange'!B:C,2,0)</f>
        <v>1</v>
      </c>
      <c r="AJ44" s="150" t="s">
        <v>15</v>
      </c>
      <c r="AK44" s="157">
        <v>10000</v>
      </c>
      <c r="AL44" s="151">
        <v>3.2000000000000002E-3</v>
      </c>
      <c r="AM44" s="151">
        <f t="shared" si="11"/>
        <v>3.2000000000000002E-3</v>
      </c>
      <c r="AN44" s="155">
        <f t="shared" si="12"/>
        <v>3.2000000000000002E-3</v>
      </c>
      <c r="AO44" s="156">
        <f t="shared" si="13"/>
        <v>3.2000000000000002E-3</v>
      </c>
      <c r="AP44" s="155">
        <f t="shared" si="14"/>
        <v>0</v>
      </c>
      <c r="AQ44" s="149" t="s">
        <v>227</v>
      </c>
      <c r="AR44" s="148" t="s">
        <v>385</v>
      </c>
      <c r="AS44" s="148" t="s">
        <v>227</v>
      </c>
      <c r="AT44" s="148"/>
      <c r="AU44" s="148"/>
      <c r="AV44" s="148"/>
      <c r="AW44" s="147" t="s">
        <v>496</v>
      </c>
      <c r="AX44" s="147"/>
    </row>
    <row r="45" spans="1:50" ht="20.100000000000001" customHeight="1">
      <c r="A45" s="148"/>
      <c r="B45" s="148"/>
      <c r="C45" s="148" t="s">
        <v>245</v>
      </c>
      <c r="D45" s="148">
        <v>40</v>
      </c>
      <c r="E45" s="148" t="s">
        <v>1025</v>
      </c>
      <c r="F45" s="148"/>
      <c r="G45" s="158" t="s">
        <v>944</v>
      </c>
      <c r="H45" s="148">
        <v>1</v>
      </c>
      <c r="I45" s="148"/>
      <c r="J45" s="148"/>
      <c r="K45" s="148">
        <f t="shared" si="0"/>
        <v>1</v>
      </c>
      <c r="L45" s="148" t="s">
        <v>190</v>
      </c>
      <c r="M45" s="158" t="s">
        <v>1611</v>
      </c>
      <c r="N45" s="160" t="s">
        <v>1311</v>
      </c>
      <c r="O45" s="160" t="s">
        <v>1022</v>
      </c>
      <c r="P45" s="160" t="s">
        <v>240</v>
      </c>
      <c r="Q45" s="160" t="s">
        <v>1023</v>
      </c>
      <c r="R45" s="148" t="s">
        <v>969</v>
      </c>
      <c r="S45" s="148" t="s">
        <v>955</v>
      </c>
      <c r="T45" s="148"/>
      <c r="U45" s="160"/>
      <c r="V45" s="160"/>
      <c r="W45" s="148">
        <f t="shared" si="1"/>
        <v>1000</v>
      </c>
      <c r="X45" s="148">
        <f t="shared" si="2"/>
        <v>0</v>
      </c>
      <c r="Y45" s="148">
        <f t="shared" si="3"/>
        <v>0</v>
      </c>
      <c r="Z45" s="148">
        <f t="shared" si="4"/>
        <v>2500</v>
      </c>
      <c r="AA45" s="148">
        <f t="shared" si="5"/>
        <v>0</v>
      </c>
      <c r="AB45" s="148">
        <f t="shared" si="6"/>
        <v>0</v>
      </c>
      <c r="AC45" s="148"/>
      <c r="AD45" s="147" t="s">
        <v>480</v>
      </c>
      <c r="AE45" s="148">
        <v>18</v>
      </c>
      <c r="AF45" s="148">
        <v>10000</v>
      </c>
      <c r="AG45" s="147" t="s">
        <v>1022</v>
      </c>
      <c r="AH45" s="147" t="s">
        <v>478</v>
      </c>
      <c r="AI45" s="151">
        <f>VLOOKUP(AJ:AJ,'Currency Exchange'!B:C,2,0)</f>
        <v>1</v>
      </c>
      <c r="AJ45" s="150" t="s">
        <v>15</v>
      </c>
      <c r="AK45" s="157">
        <v>10000</v>
      </c>
      <c r="AL45" s="151">
        <v>5.4999999999999997E-3</v>
      </c>
      <c r="AM45" s="151">
        <f t="shared" si="11"/>
        <v>5.4999999999999997E-3</v>
      </c>
      <c r="AN45" s="155">
        <f t="shared" si="12"/>
        <v>5.4999999999999997E-3</v>
      </c>
      <c r="AO45" s="156">
        <f t="shared" si="13"/>
        <v>5.4999999999999997E-3</v>
      </c>
      <c r="AP45" s="155">
        <f t="shared" si="14"/>
        <v>0</v>
      </c>
      <c r="AQ45" s="149" t="s">
        <v>227</v>
      </c>
      <c r="AR45" s="148" t="s">
        <v>227</v>
      </c>
      <c r="AS45" s="148" t="s">
        <v>227</v>
      </c>
      <c r="AT45" s="148"/>
      <c r="AU45" s="148"/>
      <c r="AV45" s="148"/>
      <c r="AW45" s="147"/>
      <c r="AX45" s="147"/>
    </row>
    <row r="46" spans="1:50" ht="20.100000000000001" customHeight="1">
      <c r="A46" s="148"/>
      <c r="B46" s="148"/>
      <c r="C46" s="148" t="s">
        <v>245</v>
      </c>
      <c r="D46" s="148">
        <v>41</v>
      </c>
      <c r="E46" s="148" t="s">
        <v>1021</v>
      </c>
      <c r="F46" s="148"/>
      <c r="G46" s="158" t="s">
        <v>944</v>
      </c>
      <c r="H46" s="148">
        <v>1</v>
      </c>
      <c r="I46" s="148"/>
      <c r="J46" s="148"/>
      <c r="K46" s="148">
        <f t="shared" si="0"/>
        <v>1</v>
      </c>
      <c r="L46" s="148" t="s">
        <v>190</v>
      </c>
      <c r="M46" s="158" t="s">
        <v>943</v>
      </c>
      <c r="N46" s="160" t="s">
        <v>951</v>
      </c>
      <c r="O46" s="160" t="s">
        <v>1019</v>
      </c>
      <c r="P46" s="160" t="s">
        <v>240</v>
      </c>
      <c r="Q46" s="160" t="s">
        <v>1018</v>
      </c>
      <c r="R46" s="148" t="s">
        <v>940</v>
      </c>
      <c r="S46" s="148" t="s">
        <v>955</v>
      </c>
      <c r="T46" s="148"/>
      <c r="U46" s="160"/>
      <c r="V46" s="160"/>
      <c r="W46" s="148">
        <f t="shared" si="1"/>
        <v>1000</v>
      </c>
      <c r="X46" s="148">
        <f t="shared" si="2"/>
        <v>0</v>
      </c>
      <c r="Y46" s="148">
        <f t="shared" si="3"/>
        <v>0</v>
      </c>
      <c r="Z46" s="148">
        <f t="shared" si="4"/>
        <v>2500</v>
      </c>
      <c r="AA46" s="148">
        <f t="shared" si="5"/>
        <v>0</v>
      </c>
      <c r="AB46" s="148">
        <f t="shared" si="6"/>
        <v>0</v>
      </c>
      <c r="AC46" s="148"/>
      <c r="AD46" s="147" t="s">
        <v>480</v>
      </c>
      <c r="AE46" s="148">
        <v>18</v>
      </c>
      <c r="AF46" s="148">
        <v>10000</v>
      </c>
      <c r="AG46" s="147" t="s">
        <v>1017</v>
      </c>
      <c r="AH46" s="147" t="s">
        <v>478</v>
      </c>
      <c r="AI46" s="151">
        <f>VLOOKUP(AJ:AJ,'Currency Exchange'!B:C,2,0)</f>
        <v>1</v>
      </c>
      <c r="AJ46" s="150" t="s">
        <v>15</v>
      </c>
      <c r="AK46" s="157">
        <v>10000</v>
      </c>
      <c r="AL46" s="151">
        <v>8.0000000000000004E-4</v>
      </c>
      <c r="AM46" s="151">
        <f t="shared" si="11"/>
        <v>8.0000000000000004E-4</v>
      </c>
      <c r="AN46" s="155">
        <f t="shared" si="12"/>
        <v>8.0000000000000004E-4</v>
      </c>
      <c r="AO46" s="156">
        <f t="shared" si="13"/>
        <v>8.0000000000000004E-4</v>
      </c>
      <c r="AP46" s="155">
        <f t="shared" si="14"/>
        <v>0</v>
      </c>
      <c r="AQ46" s="149" t="s">
        <v>227</v>
      </c>
      <c r="AR46" s="148" t="s">
        <v>385</v>
      </c>
      <c r="AS46" s="148" t="s">
        <v>227</v>
      </c>
      <c r="AT46" s="148"/>
      <c r="AU46" s="148"/>
      <c r="AV46" s="148"/>
      <c r="AW46" s="147" t="s">
        <v>477</v>
      </c>
      <c r="AX46" s="147"/>
    </row>
    <row r="47" spans="1:50" ht="25.5">
      <c r="A47" s="148"/>
      <c r="B47" s="148"/>
      <c r="C47" s="148" t="s">
        <v>245</v>
      </c>
      <c r="D47" s="148">
        <v>42</v>
      </c>
      <c r="E47" s="148" t="s">
        <v>905</v>
      </c>
      <c r="F47" s="148"/>
      <c r="G47" s="158" t="s">
        <v>895</v>
      </c>
      <c r="H47" s="148">
        <v>2</v>
      </c>
      <c r="I47" s="148"/>
      <c r="J47" s="148"/>
      <c r="K47" s="148">
        <f t="shared" si="0"/>
        <v>2</v>
      </c>
      <c r="L47" s="148" t="s">
        <v>190</v>
      </c>
      <c r="M47" s="158" t="s">
        <v>1610</v>
      </c>
      <c r="N47" s="160" t="s">
        <v>903</v>
      </c>
      <c r="O47" s="160" t="s">
        <v>1609</v>
      </c>
      <c r="P47" s="160" t="s">
        <v>240</v>
      </c>
      <c r="Q47" s="160" t="s">
        <v>1608</v>
      </c>
      <c r="R47" s="148" t="s">
        <v>901</v>
      </c>
      <c r="S47" s="148" t="s">
        <v>900</v>
      </c>
      <c r="T47" s="148"/>
      <c r="U47" s="160"/>
      <c r="V47" s="160"/>
      <c r="W47" s="148">
        <f t="shared" si="1"/>
        <v>2000</v>
      </c>
      <c r="X47" s="148">
        <f t="shared" si="2"/>
        <v>0</v>
      </c>
      <c r="Y47" s="148">
        <f t="shared" si="3"/>
        <v>0</v>
      </c>
      <c r="Z47" s="148">
        <f t="shared" si="4"/>
        <v>5000</v>
      </c>
      <c r="AA47" s="148">
        <f t="shared" si="5"/>
        <v>0</v>
      </c>
      <c r="AB47" s="148">
        <f t="shared" si="6"/>
        <v>0</v>
      </c>
      <c r="AC47" s="148"/>
      <c r="AD47" s="147" t="s">
        <v>560</v>
      </c>
      <c r="AE47" s="148">
        <v>12</v>
      </c>
      <c r="AF47" s="148">
        <v>3000</v>
      </c>
      <c r="AG47" s="147" t="s">
        <v>899</v>
      </c>
      <c r="AH47" s="147" t="s">
        <v>898</v>
      </c>
      <c r="AI47" s="151">
        <f>VLOOKUP(AJ:AJ,'Currency Exchange'!B:C,2,0)</f>
        <v>1</v>
      </c>
      <c r="AJ47" s="150" t="s">
        <v>15</v>
      </c>
      <c r="AK47" s="157">
        <v>3000</v>
      </c>
      <c r="AL47" s="151">
        <v>3.56E-2</v>
      </c>
      <c r="AM47" s="151">
        <f t="shared" si="11"/>
        <v>3.56E-2</v>
      </c>
      <c r="AN47" s="155">
        <f t="shared" si="12"/>
        <v>7.1199999999999999E-2</v>
      </c>
      <c r="AO47" s="156">
        <f t="shared" si="13"/>
        <v>7.1199999999999999E-2</v>
      </c>
      <c r="AP47" s="155">
        <f t="shared" si="14"/>
        <v>0</v>
      </c>
      <c r="AQ47" s="149" t="s">
        <v>227</v>
      </c>
      <c r="AR47" s="148" t="s">
        <v>264</v>
      </c>
      <c r="AS47" s="148" t="s">
        <v>227</v>
      </c>
      <c r="AT47" s="148"/>
      <c r="AU47" s="148"/>
      <c r="AV47" s="148"/>
      <c r="AW47" s="158" t="s">
        <v>1607</v>
      </c>
      <c r="AX47" s="147"/>
    </row>
    <row r="48" spans="1:50" ht="20.100000000000001" customHeight="1">
      <c r="A48" s="148"/>
      <c r="B48" s="148"/>
      <c r="C48" s="148" t="s">
        <v>245</v>
      </c>
      <c r="D48" s="148">
        <v>43</v>
      </c>
      <c r="E48" s="148" t="s">
        <v>915</v>
      </c>
      <c r="F48" s="148"/>
      <c r="G48" s="158" t="s">
        <v>914</v>
      </c>
      <c r="H48" s="148">
        <v>7</v>
      </c>
      <c r="I48" s="148"/>
      <c r="J48" s="148"/>
      <c r="K48" s="148">
        <f t="shared" si="0"/>
        <v>7</v>
      </c>
      <c r="L48" s="148" t="s">
        <v>190</v>
      </c>
      <c r="M48" s="158" t="s">
        <v>1606</v>
      </c>
      <c r="N48" s="160" t="s">
        <v>912</v>
      </c>
      <c r="O48" s="160" t="s">
        <v>909</v>
      </c>
      <c r="P48" s="160" t="s">
        <v>240</v>
      </c>
      <c r="Q48" s="160" t="s">
        <v>910</v>
      </c>
      <c r="R48" s="148" t="s">
        <v>909</v>
      </c>
      <c r="S48" s="148" t="s">
        <v>900</v>
      </c>
      <c r="T48" s="148"/>
      <c r="U48" s="160"/>
      <c r="V48" s="160"/>
      <c r="W48" s="148">
        <f t="shared" si="1"/>
        <v>7000</v>
      </c>
      <c r="X48" s="148">
        <f t="shared" si="2"/>
        <v>0</v>
      </c>
      <c r="Y48" s="148">
        <f t="shared" si="3"/>
        <v>0</v>
      </c>
      <c r="Z48" s="148">
        <f t="shared" si="4"/>
        <v>17500</v>
      </c>
      <c r="AA48" s="148">
        <f t="shared" si="5"/>
        <v>0</v>
      </c>
      <c r="AB48" s="148">
        <f t="shared" si="6"/>
        <v>0</v>
      </c>
      <c r="AC48" s="148"/>
      <c r="AD48" s="147" t="s">
        <v>305</v>
      </c>
      <c r="AE48" s="148">
        <v>20</v>
      </c>
      <c r="AF48" s="148">
        <v>3000</v>
      </c>
      <c r="AG48" s="147" t="s">
        <v>908</v>
      </c>
      <c r="AH48" s="147" t="s">
        <v>898</v>
      </c>
      <c r="AI48" s="151">
        <f>VLOOKUP(AJ:AJ,'Currency Exchange'!B:C,2,0)</f>
        <v>1</v>
      </c>
      <c r="AJ48" s="150" t="s">
        <v>15</v>
      </c>
      <c r="AK48" s="157">
        <v>3000</v>
      </c>
      <c r="AL48" s="151">
        <v>1.24E-2</v>
      </c>
      <c r="AM48" s="151">
        <f t="shared" si="11"/>
        <v>1.24E-2</v>
      </c>
      <c r="AN48" s="155">
        <f t="shared" si="12"/>
        <v>8.6800000000000002E-2</v>
      </c>
      <c r="AO48" s="156">
        <f t="shared" si="13"/>
        <v>8.6800000000000002E-2</v>
      </c>
      <c r="AP48" s="155">
        <f t="shared" si="14"/>
        <v>0</v>
      </c>
      <c r="AQ48" s="149" t="s">
        <v>227</v>
      </c>
      <c r="AR48" s="148" t="s">
        <v>907</v>
      </c>
      <c r="AS48" s="148" t="s">
        <v>226</v>
      </c>
      <c r="AT48" s="148"/>
      <c r="AU48" s="148"/>
      <c r="AV48" s="148"/>
      <c r="AW48" s="147" t="s">
        <v>906</v>
      </c>
      <c r="AX48" s="147"/>
    </row>
    <row r="49" spans="1:50" ht="20.100000000000001" customHeight="1">
      <c r="A49" s="148"/>
      <c r="B49" s="148"/>
      <c r="C49" s="148" t="s">
        <v>245</v>
      </c>
      <c r="D49" s="148">
        <v>44</v>
      </c>
      <c r="E49" s="148" t="s">
        <v>1605</v>
      </c>
      <c r="F49" s="148"/>
      <c r="G49" s="158" t="s">
        <v>923</v>
      </c>
      <c r="H49" s="148">
        <v>1</v>
      </c>
      <c r="I49" s="148"/>
      <c r="J49" s="148"/>
      <c r="K49" s="148">
        <f t="shared" si="0"/>
        <v>1</v>
      </c>
      <c r="L49" s="148" t="s">
        <v>190</v>
      </c>
      <c r="M49" s="158" t="s">
        <v>1604</v>
      </c>
      <c r="N49" s="160" t="s">
        <v>1603</v>
      </c>
      <c r="O49" s="160" t="s">
        <v>1598</v>
      </c>
      <c r="P49" s="160" t="s">
        <v>240</v>
      </c>
      <c r="Q49" s="160" t="s">
        <v>1602</v>
      </c>
      <c r="R49" s="148" t="s">
        <v>1601</v>
      </c>
      <c r="S49" s="148" t="s">
        <v>1600</v>
      </c>
      <c r="T49" s="148"/>
      <c r="U49" s="160"/>
      <c r="V49" s="160"/>
      <c r="W49" s="148">
        <f t="shared" si="1"/>
        <v>1000</v>
      </c>
      <c r="X49" s="148">
        <f t="shared" si="2"/>
        <v>0</v>
      </c>
      <c r="Y49" s="148">
        <f t="shared" si="3"/>
        <v>0</v>
      </c>
      <c r="Z49" s="148">
        <f t="shared" si="4"/>
        <v>2500</v>
      </c>
      <c r="AA49" s="148">
        <f t="shared" si="5"/>
        <v>0</v>
      </c>
      <c r="AB49" s="148">
        <f t="shared" si="6"/>
        <v>0</v>
      </c>
      <c r="AC49" s="148"/>
      <c r="AD49" s="147" t="s">
        <v>1599</v>
      </c>
      <c r="AE49" s="148">
        <v>14</v>
      </c>
      <c r="AF49" s="148">
        <v>2000</v>
      </c>
      <c r="AG49" s="147" t="s">
        <v>1598</v>
      </c>
      <c r="AH49" s="147" t="s">
        <v>1597</v>
      </c>
      <c r="AI49" s="151">
        <f>VLOOKUP(AJ:AJ,'Currency Exchange'!B:C,2,0)</f>
        <v>1</v>
      </c>
      <c r="AJ49" s="150" t="s">
        <v>15</v>
      </c>
      <c r="AK49" s="157">
        <v>2000</v>
      </c>
      <c r="AL49" s="151">
        <v>0.36199999999999999</v>
      </c>
      <c r="AM49" s="151">
        <f t="shared" si="11"/>
        <v>0.36199999999999999</v>
      </c>
      <c r="AN49" s="155">
        <f t="shared" si="12"/>
        <v>0.36199999999999999</v>
      </c>
      <c r="AO49" s="156">
        <f t="shared" si="13"/>
        <v>0.36199999999999999</v>
      </c>
      <c r="AP49" s="155">
        <f t="shared" si="14"/>
        <v>0</v>
      </c>
      <c r="AQ49" s="149" t="s">
        <v>227</v>
      </c>
      <c r="AR49" s="148" t="s">
        <v>227</v>
      </c>
      <c r="AS49" s="148" t="s">
        <v>226</v>
      </c>
      <c r="AT49" s="148"/>
      <c r="AU49" s="148"/>
      <c r="AV49" s="148"/>
      <c r="AW49" s="147" t="s">
        <v>1596</v>
      </c>
      <c r="AX49" s="147"/>
    </row>
    <row r="50" spans="1:50" ht="20.100000000000001" customHeight="1">
      <c r="A50" s="153" t="s">
        <v>1887</v>
      </c>
      <c r="B50" s="153"/>
      <c r="C50" s="153" t="s">
        <v>184</v>
      </c>
      <c r="D50" s="153">
        <v>45</v>
      </c>
      <c r="E50" s="153" t="s">
        <v>1595</v>
      </c>
      <c r="F50" s="153"/>
      <c r="G50" s="154" t="s">
        <v>1594</v>
      </c>
      <c r="H50" s="153">
        <v>1</v>
      </c>
      <c r="I50" s="153"/>
      <c r="J50" s="153"/>
      <c r="K50" s="153">
        <f t="shared" si="0"/>
        <v>1</v>
      </c>
      <c r="L50" s="153" t="s">
        <v>190</v>
      </c>
      <c r="M50" s="154" t="s">
        <v>1593</v>
      </c>
      <c r="N50" s="152"/>
      <c r="O50" s="152"/>
      <c r="P50" s="152" t="s">
        <v>180</v>
      </c>
      <c r="Q50" s="152" t="s">
        <v>1592</v>
      </c>
      <c r="R50" s="153" t="s">
        <v>1591</v>
      </c>
      <c r="S50" s="153" t="s">
        <v>1591</v>
      </c>
      <c r="T50" s="153"/>
      <c r="U50" s="152"/>
      <c r="V50" s="152" t="s">
        <v>1590</v>
      </c>
      <c r="W50" s="153">
        <f t="shared" si="1"/>
        <v>1000</v>
      </c>
      <c r="X50" s="153">
        <f t="shared" si="2"/>
        <v>0</v>
      </c>
      <c r="Y50" s="153">
        <f t="shared" si="3"/>
        <v>0</v>
      </c>
      <c r="Z50" s="153">
        <f t="shared" si="4"/>
        <v>2500</v>
      </c>
      <c r="AA50" s="153">
        <f t="shared" si="5"/>
        <v>0</v>
      </c>
      <c r="AB50" s="153">
        <f t="shared" si="6"/>
        <v>0</v>
      </c>
      <c r="AC50" s="153"/>
      <c r="AD50" s="292" t="s">
        <v>187</v>
      </c>
      <c r="AE50" s="153"/>
      <c r="AF50" s="153"/>
      <c r="AG50" s="292"/>
      <c r="AH50" s="292" t="s">
        <v>186</v>
      </c>
      <c r="AI50" s="293"/>
      <c r="AJ50" s="294"/>
      <c r="AK50" s="295"/>
      <c r="AL50" s="293"/>
      <c r="AM50" s="293"/>
      <c r="AN50" s="296"/>
      <c r="AO50" s="297"/>
      <c r="AP50" s="296"/>
      <c r="AQ50" s="298"/>
      <c r="AR50" s="153" t="s">
        <v>185</v>
      </c>
      <c r="AS50" s="153"/>
      <c r="AT50" s="153"/>
      <c r="AU50" s="153"/>
      <c r="AV50" s="153"/>
      <c r="AW50" s="292" t="s">
        <v>184</v>
      </c>
      <c r="AX50" s="292"/>
    </row>
    <row r="51" spans="1:50" ht="20.100000000000001" customHeight="1">
      <c r="A51" s="148"/>
      <c r="B51" s="148"/>
      <c r="C51" s="148" t="s">
        <v>245</v>
      </c>
      <c r="D51" s="148">
        <v>46</v>
      </c>
      <c r="E51" s="148" t="s">
        <v>1589</v>
      </c>
      <c r="F51" s="148"/>
      <c r="G51" s="158" t="s">
        <v>1586</v>
      </c>
      <c r="H51" s="148">
        <v>1</v>
      </c>
      <c r="I51" s="148"/>
      <c r="J51" s="148"/>
      <c r="K51" s="148">
        <f t="shared" si="0"/>
        <v>1</v>
      </c>
      <c r="L51" s="148" t="s">
        <v>190</v>
      </c>
      <c r="M51" s="158" t="s">
        <v>886</v>
      </c>
      <c r="N51" s="160" t="s">
        <v>840</v>
      </c>
      <c r="O51" s="160" t="s">
        <v>1586</v>
      </c>
      <c r="P51" s="160" t="s">
        <v>389</v>
      </c>
      <c r="Q51" s="160" t="s">
        <v>1588</v>
      </c>
      <c r="R51" s="148" t="s">
        <v>1587</v>
      </c>
      <c r="S51" s="148" t="s">
        <v>1586</v>
      </c>
      <c r="T51" s="148"/>
      <c r="U51" s="160"/>
      <c r="V51" s="160"/>
      <c r="W51" s="148">
        <f t="shared" si="1"/>
        <v>1000</v>
      </c>
      <c r="X51" s="148">
        <f t="shared" si="2"/>
        <v>0</v>
      </c>
      <c r="Y51" s="148">
        <f t="shared" si="3"/>
        <v>0</v>
      </c>
      <c r="Z51" s="148">
        <f t="shared" si="4"/>
        <v>2500</v>
      </c>
      <c r="AA51" s="148">
        <f t="shared" si="5"/>
        <v>0</v>
      </c>
      <c r="AB51" s="148">
        <f t="shared" si="6"/>
        <v>0</v>
      </c>
      <c r="AC51" s="148"/>
      <c r="AD51" s="147" t="s">
        <v>305</v>
      </c>
      <c r="AE51" s="148">
        <v>14</v>
      </c>
      <c r="AF51" s="148">
        <v>1000</v>
      </c>
      <c r="AG51" s="160" t="s">
        <v>1586</v>
      </c>
      <c r="AH51" s="160" t="s">
        <v>835</v>
      </c>
      <c r="AI51" s="151">
        <f>VLOOKUP(AJ:AJ,'Currency Exchange'!B:C,2,0)</f>
        <v>1</v>
      </c>
      <c r="AJ51" s="150" t="s">
        <v>15</v>
      </c>
      <c r="AK51" s="157">
        <v>1000</v>
      </c>
      <c r="AL51" s="151">
        <v>0.111</v>
      </c>
      <c r="AM51" s="151">
        <f>AL51/AI51</f>
        <v>0.111</v>
      </c>
      <c r="AN51" s="155">
        <f>AM51*K51</f>
        <v>0.111</v>
      </c>
      <c r="AO51" s="156">
        <f>AM51*H51</f>
        <v>0.111</v>
      </c>
      <c r="AP51" s="155">
        <f>AM51*J51</f>
        <v>0</v>
      </c>
      <c r="AQ51" s="149" t="s">
        <v>227</v>
      </c>
      <c r="AR51" s="148" t="s">
        <v>227</v>
      </c>
      <c r="AS51" s="148" t="s">
        <v>227</v>
      </c>
      <c r="AT51" s="148"/>
      <c r="AU51" s="148"/>
      <c r="AV51" s="148"/>
      <c r="AW51" s="147"/>
      <c r="AX51" s="147"/>
    </row>
    <row r="52" spans="1:50" ht="20.100000000000001" customHeight="1">
      <c r="A52" s="148"/>
      <c r="B52" s="148"/>
      <c r="C52" s="148" t="s">
        <v>245</v>
      </c>
      <c r="D52" s="148">
        <v>47</v>
      </c>
      <c r="E52" s="148" t="s">
        <v>1585</v>
      </c>
      <c r="F52" s="148"/>
      <c r="G52" s="158" t="s">
        <v>1584</v>
      </c>
      <c r="H52" s="148">
        <v>1</v>
      </c>
      <c r="I52" s="148"/>
      <c r="J52" s="148"/>
      <c r="K52" s="148">
        <f t="shared" si="0"/>
        <v>1</v>
      </c>
      <c r="L52" s="148" t="s">
        <v>190</v>
      </c>
      <c r="M52" s="158" t="s">
        <v>1171</v>
      </c>
      <c r="N52" s="160" t="s">
        <v>530</v>
      </c>
      <c r="O52" s="160" t="s">
        <v>1582</v>
      </c>
      <c r="P52" s="160" t="s">
        <v>240</v>
      </c>
      <c r="Q52" s="160" t="s">
        <v>1583</v>
      </c>
      <c r="R52" s="148" t="s">
        <v>1578</v>
      </c>
      <c r="S52" s="148" t="s">
        <v>1577</v>
      </c>
      <c r="T52" s="148"/>
      <c r="U52" s="160"/>
      <c r="V52" s="160"/>
      <c r="W52" s="148">
        <f t="shared" si="1"/>
        <v>1000</v>
      </c>
      <c r="X52" s="148">
        <f t="shared" si="2"/>
        <v>0</v>
      </c>
      <c r="Y52" s="148">
        <f t="shared" si="3"/>
        <v>0</v>
      </c>
      <c r="Z52" s="148">
        <f t="shared" si="4"/>
        <v>2500</v>
      </c>
      <c r="AA52" s="148">
        <f t="shared" si="5"/>
        <v>0</v>
      </c>
      <c r="AB52" s="148">
        <f t="shared" si="6"/>
        <v>0</v>
      </c>
      <c r="AC52" s="148"/>
      <c r="AD52" s="147" t="s">
        <v>560</v>
      </c>
      <c r="AE52" s="148">
        <v>12</v>
      </c>
      <c r="AF52" s="148">
        <v>7500</v>
      </c>
      <c r="AG52" s="147" t="s">
        <v>1582</v>
      </c>
      <c r="AH52" s="147" t="s">
        <v>548</v>
      </c>
      <c r="AI52" s="151">
        <f>VLOOKUP(AJ:AJ,'Currency Exchange'!B:C,2,0)</f>
        <v>1</v>
      </c>
      <c r="AJ52" s="150" t="s">
        <v>15</v>
      </c>
      <c r="AK52" s="157">
        <v>7500</v>
      </c>
      <c r="AL52" s="151">
        <v>0.40500000000000003</v>
      </c>
      <c r="AM52" s="151">
        <f>AL52/AI52</f>
        <v>0.40500000000000003</v>
      </c>
      <c r="AN52" s="155">
        <f>AM52*K52</f>
        <v>0.40500000000000003</v>
      </c>
      <c r="AO52" s="156">
        <f>AM52*H52</f>
        <v>0.40500000000000003</v>
      </c>
      <c r="AP52" s="155">
        <f>AM52*J52</f>
        <v>0</v>
      </c>
      <c r="AQ52" s="149" t="s">
        <v>227</v>
      </c>
      <c r="AR52" s="148" t="s">
        <v>227</v>
      </c>
      <c r="AS52" s="148" t="s">
        <v>227</v>
      </c>
      <c r="AT52" s="148"/>
      <c r="AU52" s="148"/>
      <c r="AV52" s="148"/>
      <c r="AW52" s="147" t="s">
        <v>462</v>
      </c>
      <c r="AX52" s="147"/>
    </row>
    <row r="53" spans="1:50" ht="20.100000000000001" customHeight="1">
      <c r="A53" s="148"/>
      <c r="B53" s="148"/>
      <c r="C53" s="148" t="s">
        <v>245</v>
      </c>
      <c r="D53" s="148">
        <v>48</v>
      </c>
      <c r="E53" s="148" t="s">
        <v>1581</v>
      </c>
      <c r="F53" s="148"/>
      <c r="G53" s="158" t="s">
        <v>1580</v>
      </c>
      <c r="H53" s="148">
        <v>1</v>
      </c>
      <c r="I53" s="148"/>
      <c r="J53" s="148"/>
      <c r="K53" s="148">
        <f t="shared" si="0"/>
        <v>1</v>
      </c>
      <c r="L53" s="148" t="s">
        <v>190</v>
      </c>
      <c r="M53" s="158" t="s">
        <v>878</v>
      </c>
      <c r="N53" s="160" t="s">
        <v>530</v>
      </c>
      <c r="O53" s="160" t="s">
        <v>1576</v>
      </c>
      <c r="P53" s="160" t="s">
        <v>240</v>
      </c>
      <c r="Q53" s="160" t="s">
        <v>1579</v>
      </c>
      <c r="R53" s="148" t="s">
        <v>1578</v>
      </c>
      <c r="S53" s="148" t="s">
        <v>1577</v>
      </c>
      <c r="T53" s="148"/>
      <c r="U53" s="160"/>
      <c r="V53" s="160"/>
      <c r="W53" s="148">
        <f t="shared" si="1"/>
        <v>1000</v>
      </c>
      <c r="X53" s="148">
        <f t="shared" si="2"/>
        <v>0</v>
      </c>
      <c r="Y53" s="148">
        <f t="shared" si="3"/>
        <v>0</v>
      </c>
      <c r="Z53" s="148">
        <f t="shared" si="4"/>
        <v>2500</v>
      </c>
      <c r="AA53" s="148">
        <f t="shared" si="5"/>
        <v>0</v>
      </c>
      <c r="AB53" s="148">
        <f t="shared" si="6"/>
        <v>0</v>
      </c>
      <c r="AC53" s="148"/>
      <c r="AD53" s="147" t="s">
        <v>560</v>
      </c>
      <c r="AE53" s="148">
        <v>12</v>
      </c>
      <c r="AF53" s="148">
        <v>7500</v>
      </c>
      <c r="AG53" s="147" t="s">
        <v>1576</v>
      </c>
      <c r="AH53" s="147" t="s">
        <v>548</v>
      </c>
      <c r="AI53" s="151">
        <f>VLOOKUP(AJ:AJ,'Currency Exchange'!B:C,2,0)</f>
        <v>1</v>
      </c>
      <c r="AJ53" s="150" t="s">
        <v>15</v>
      </c>
      <c r="AK53" s="157">
        <v>7500</v>
      </c>
      <c r="AL53" s="151">
        <v>0.40500000000000003</v>
      </c>
      <c r="AM53" s="151">
        <f>AL53/AI53</f>
        <v>0.40500000000000003</v>
      </c>
      <c r="AN53" s="155">
        <f>AM53*K53</f>
        <v>0.40500000000000003</v>
      </c>
      <c r="AO53" s="156">
        <f>AM53*H53</f>
        <v>0.40500000000000003</v>
      </c>
      <c r="AP53" s="155">
        <f>AM53*J53</f>
        <v>0</v>
      </c>
      <c r="AQ53" s="149" t="s">
        <v>227</v>
      </c>
      <c r="AR53" s="148" t="s">
        <v>227</v>
      </c>
      <c r="AS53" s="148" t="s">
        <v>227</v>
      </c>
      <c r="AT53" s="148"/>
      <c r="AU53" s="148"/>
      <c r="AV53" s="148"/>
      <c r="AW53" s="147" t="s">
        <v>462</v>
      </c>
      <c r="AX53" s="147"/>
    </row>
    <row r="54" spans="1:50" ht="20.100000000000001" customHeight="1">
      <c r="A54" s="148"/>
      <c r="B54" s="148"/>
      <c r="C54" s="148" t="s">
        <v>245</v>
      </c>
      <c r="D54" s="148">
        <v>49</v>
      </c>
      <c r="E54" s="148" t="s">
        <v>888</v>
      </c>
      <c r="F54" s="148"/>
      <c r="G54" s="158" t="s">
        <v>887</v>
      </c>
      <c r="H54" s="148">
        <v>1</v>
      </c>
      <c r="I54" s="148"/>
      <c r="J54" s="148"/>
      <c r="K54" s="148">
        <f t="shared" si="0"/>
        <v>1</v>
      </c>
      <c r="L54" s="148" t="s">
        <v>190</v>
      </c>
      <c r="M54" s="158" t="s">
        <v>1575</v>
      </c>
      <c r="N54" s="160" t="s">
        <v>530</v>
      </c>
      <c r="O54" s="160" t="s">
        <v>881</v>
      </c>
      <c r="P54" s="160" t="s">
        <v>240</v>
      </c>
      <c r="Q54" s="160" t="s">
        <v>884</v>
      </c>
      <c r="R54" s="148" t="s">
        <v>883</v>
      </c>
      <c r="S54" s="148" t="s">
        <v>882</v>
      </c>
      <c r="T54" s="148"/>
      <c r="U54" s="160"/>
      <c r="V54" s="160"/>
      <c r="W54" s="148">
        <f t="shared" si="1"/>
        <v>1000</v>
      </c>
      <c r="X54" s="148">
        <f t="shared" si="2"/>
        <v>0</v>
      </c>
      <c r="Y54" s="148">
        <f t="shared" si="3"/>
        <v>0</v>
      </c>
      <c r="Z54" s="148">
        <f t="shared" si="4"/>
        <v>2500</v>
      </c>
      <c r="AA54" s="148">
        <f t="shared" si="5"/>
        <v>0</v>
      </c>
      <c r="AB54" s="148">
        <f t="shared" si="6"/>
        <v>0</v>
      </c>
      <c r="AC54" s="148"/>
      <c r="AD54" s="147" t="s">
        <v>560</v>
      </c>
      <c r="AE54" s="148" t="s">
        <v>874</v>
      </c>
      <c r="AF54" s="148">
        <v>1500</v>
      </c>
      <c r="AG54" s="147" t="s">
        <v>881</v>
      </c>
      <c r="AH54" s="147" t="s">
        <v>548</v>
      </c>
      <c r="AI54" s="151">
        <f>VLOOKUP(AJ:AJ,'Currency Exchange'!B:C,2,0)</f>
        <v>1</v>
      </c>
      <c r="AJ54" s="150" t="s">
        <v>15</v>
      </c>
      <c r="AK54" s="157">
        <v>1500</v>
      </c>
      <c r="AL54" s="151">
        <v>0.255</v>
      </c>
      <c r="AM54" s="151">
        <f>AL54/AI54</f>
        <v>0.255</v>
      </c>
      <c r="AN54" s="155">
        <f>AM54*K54</f>
        <v>0.255</v>
      </c>
      <c r="AO54" s="156">
        <f>AM54*H54</f>
        <v>0.255</v>
      </c>
      <c r="AP54" s="155">
        <f>AM54*J54</f>
        <v>0</v>
      </c>
      <c r="AQ54" s="149" t="s">
        <v>227</v>
      </c>
      <c r="AR54" s="149" t="s">
        <v>227</v>
      </c>
      <c r="AS54" s="149" t="s">
        <v>227</v>
      </c>
      <c r="AT54" s="148"/>
      <c r="AU54" s="148"/>
      <c r="AV54" s="148"/>
      <c r="AW54" s="147" t="s">
        <v>462</v>
      </c>
      <c r="AX54" s="147"/>
    </row>
    <row r="55" spans="1:50" ht="20.100000000000001" customHeight="1">
      <c r="A55" s="148"/>
      <c r="B55" s="148"/>
      <c r="C55" s="148" t="s">
        <v>245</v>
      </c>
      <c r="D55" s="148">
        <v>50</v>
      </c>
      <c r="E55" s="148" t="s">
        <v>1574</v>
      </c>
      <c r="F55" s="148"/>
      <c r="G55" s="158" t="s">
        <v>1573</v>
      </c>
      <c r="H55" s="148">
        <v>1</v>
      </c>
      <c r="I55" s="148"/>
      <c r="J55" s="148"/>
      <c r="K55" s="148">
        <f t="shared" si="0"/>
        <v>1</v>
      </c>
      <c r="L55" s="148" t="s">
        <v>190</v>
      </c>
      <c r="M55" s="158" t="s">
        <v>858</v>
      </c>
      <c r="N55" s="160" t="s">
        <v>840</v>
      </c>
      <c r="O55" s="160" t="s">
        <v>1570</v>
      </c>
      <c r="P55" s="160" t="s">
        <v>389</v>
      </c>
      <c r="Q55" s="160" t="s">
        <v>1572</v>
      </c>
      <c r="R55" s="148"/>
      <c r="S55" s="148" t="s">
        <v>1571</v>
      </c>
      <c r="T55" s="148"/>
      <c r="U55" s="160"/>
      <c r="V55" s="160"/>
      <c r="W55" s="148">
        <f t="shared" si="1"/>
        <v>1000</v>
      </c>
      <c r="X55" s="148">
        <f t="shared" si="2"/>
        <v>0</v>
      </c>
      <c r="Y55" s="148">
        <f t="shared" si="3"/>
        <v>0</v>
      </c>
      <c r="Z55" s="148">
        <f t="shared" si="4"/>
        <v>2500</v>
      </c>
      <c r="AA55" s="148">
        <f t="shared" si="5"/>
        <v>0</v>
      </c>
      <c r="AB55" s="148">
        <f t="shared" si="6"/>
        <v>0</v>
      </c>
      <c r="AC55" s="148"/>
      <c r="AD55" s="147" t="s">
        <v>305</v>
      </c>
      <c r="AE55" s="148">
        <v>20</v>
      </c>
      <c r="AF55" s="148">
        <v>2000</v>
      </c>
      <c r="AG55" s="160" t="s">
        <v>1570</v>
      </c>
      <c r="AH55" s="160" t="s">
        <v>835</v>
      </c>
      <c r="AI55" s="151">
        <f>VLOOKUP(AJ:AJ,'Currency Exchange'!B:C,2,0)</f>
        <v>1</v>
      </c>
      <c r="AJ55" s="150" t="s">
        <v>15</v>
      </c>
      <c r="AK55" s="157">
        <v>2000</v>
      </c>
      <c r="AL55" s="151">
        <v>0.74</v>
      </c>
      <c r="AM55" s="151">
        <f>AL55/AI55</f>
        <v>0.74</v>
      </c>
      <c r="AN55" s="155">
        <f>AM55*K55</f>
        <v>0.74</v>
      </c>
      <c r="AO55" s="156">
        <f>AM55*H55</f>
        <v>0.74</v>
      </c>
      <c r="AP55" s="155">
        <f>AM55*J55</f>
        <v>0</v>
      </c>
      <c r="AQ55" s="149" t="s">
        <v>227</v>
      </c>
      <c r="AR55" s="148" t="s">
        <v>227</v>
      </c>
      <c r="AS55" s="148" t="s">
        <v>227</v>
      </c>
      <c r="AT55" s="148"/>
      <c r="AU55" s="148"/>
      <c r="AV55" s="148"/>
      <c r="AW55" s="147"/>
      <c r="AX55" s="147"/>
    </row>
    <row r="56" spans="1:50" ht="20.100000000000001" customHeight="1">
      <c r="A56" s="148"/>
      <c r="B56" s="148"/>
      <c r="C56" s="148" t="s">
        <v>224</v>
      </c>
      <c r="D56" s="148">
        <v>51</v>
      </c>
      <c r="E56" s="148" t="s">
        <v>1569</v>
      </c>
      <c r="F56" s="148"/>
      <c r="G56" s="158"/>
      <c r="H56" s="148">
        <v>2</v>
      </c>
      <c r="I56" s="148"/>
      <c r="J56" s="148"/>
      <c r="K56" s="148">
        <f t="shared" si="0"/>
        <v>2</v>
      </c>
      <c r="L56" s="148" t="s">
        <v>190</v>
      </c>
      <c r="M56" s="158" t="s">
        <v>1568</v>
      </c>
      <c r="N56" s="160"/>
      <c r="O56" s="160" t="s">
        <v>212</v>
      </c>
      <c r="P56" s="160"/>
      <c r="Q56" s="160" t="s">
        <v>212</v>
      </c>
      <c r="R56" s="148" t="s">
        <v>1159</v>
      </c>
      <c r="S56" s="148" t="s">
        <v>1567</v>
      </c>
      <c r="T56" s="148"/>
      <c r="U56" s="160"/>
      <c r="V56" s="160" t="s">
        <v>1158</v>
      </c>
      <c r="W56" s="148">
        <f t="shared" si="1"/>
        <v>2000</v>
      </c>
      <c r="X56" s="148">
        <f t="shared" si="2"/>
        <v>0</v>
      </c>
      <c r="Y56" s="148">
        <f t="shared" si="3"/>
        <v>0</v>
      </c>
      <c r="Z56" s="148">
        <f t="shared" si="4"/>
        <v>5000</v>
      </c>
      <c r="AA56" s="148">
        <f t="shared" si="5"/>
        <v>0</v>
      </c>
      <c r="AB56" s="148">
        <f t="shared" si="6"/>
        <v>0</v>
      </c>
      <c r="AC56" s="148"/>
      <c r="AD56" s="147" t="s">
        <v>187</v>
      </c>
      <c r="AE56" s="148"/>
      <c r="AF56" s="148"/>
      <c r="AG56" s="147"/>
      <c r="AH56" s="147" t="s">
        <v>186</v>
      </c>
      <c r="AI56" s="151"/>
      <c r="AJ56" s="150"/>
      <c r="AK56" s="157"/>
      <c r="AL56" s="151"/>
      <c r="AM56" s="151"/>
      <c r="AN56" s="155"/>
      <c r="AO56" s="156"/>
      <c r="AP56" s="155"/>
      <c r="AQ56" s="149"/>
      <c r="AR56" s="148" t="s">
        <v>185</v>
      </c>
      <c r="AS56" s="148"/>
      <c r="AT56" s="148"/>
      <c r="AU56" s="148"/>
      <c r="AV56" s="148"/>
      <c r="AW56" s="147" t="s">
        <v>220</v>
      </c>
      <c r="AX56" s="147"/>
    </row>
    <row r="57" spans="1:50" ht="20.100000000000001" customHeight="1">
      <c r="A57" s="148"/>
      <c r="B57" s="148"/>
      <c r="C57" s="148" t="s">
        <v>224</v>
      </c>
      <c r="D57" s="148">
        <v>52</v>
      </c>
      <c r="E57" s="148" t="s">
        <v>1566</v>
      </c>
      <c r="F57" s="148"/>
      <c r="G57" s="158" t="s">
        <v>212</v>
      </c>
      <c r="H57" s="148">
        <v>1</v>
      </c>
      <c r="I57" s="148"/>
      <c r="J57" s="148"/>
      <c r="K57" s="148">
        <f t="shared" si="0"/>
        <v>1</v>
      </c>
      <c r="L57" s="148" t="s">
        <v>190</v>
      </c>
      <c r="M57" s="158" t="s">
        <v>1565</v>
      </c>
      <c r="N57" s="160" t="s">
        <v>212</v>
      </c>
      <c r="O57" s="160" t="s">
        <v>212</v>
      </c>
      <c r="P57" s="160"/>
      <c r="Q57" s="160" t="s">
        <v>212</v>
      </c>
      <c r="R57" s="148" t="s">
        <v>1159</v>
      </c>
      <c r="S57" s="148" t="s">
        <v>1564</v>
      </c>
      <c r="T57" s="148"/>
      <c r="U57" s="160"/>
      <c r="V57" s="160" t="s">
        <v>1158</v>
      </c>
      <c r="W57" s="148">
        <f t="shared" si="1"/>
        <v>1000</v>
      </c>
      <c r="X57" s="148">
        <f t="shared" si="2"/>
        <v>0</v>
      </c>
      <c r="Y57" s="148">
        <f t="shared" si="3"/>
        <v>0</v>
      </c>
      <c r="Z57" s="148">
        <f t="shared" si="4"/>
        <v>2500</v>
      </c>
      <c r="AA57" s="148">
        <f t="shared" si="5"/>
        <v>0</v>
      </c>
      <c r="AB57" s="148">
        <f t="shared" si="6"/>
        <v>0</v>
      </c>
      <c r="AC57" s="148"/>
      <c r="AD57" s="147" t="s">
        <v>187</v>
      </c>
      <c r="AE57" s="148"/>
      <c r="AF57" s="148"/>
      <c r="AG57" s="147"/>
      <c r="AH57" s="147" t="s">
        <v>186</v>
      </c>
      <c r="AI57" s="151"/>
      <c r="AJ57" s="150"/>
      <c r="AK57" s="157"/>
      <c r="AL57" s="151"/>
      <c r="AM57" s="151"/>
      <c r="AN57" s="155"/>
      <c r="AO57" s="156"/>
      <c r="AP57" s="155"/>
      <c r="AQ57" s="149"/>
      <c r="AR57" s="148" t="s">
        <v>185</v>
      </c>
      <c r="AS57" s="148"/>
      <c r="AT57" s="148"/>
      <c r="AU57" s="148"/>
      <c r="AV57" s="148"/>
      <c r="AW57" s="147" t="s">
        <v>220</v>
      </c>
      <c r="AX57" s="147"/>
    </row>
    <row r="58" spans="1:50" ht="20.100000000000001" customHeight="1">
      <c r="A58" s="148"/>
      <c r="B58" s="148"/>
      <c r="C58" s="148" t="s">
        <v>245</v>
      </c>
      <c r="D58" s="148">
        <v>53</v>
      </c>
      <c r="E58" s="148" t="s">
        <v>860</v>
      </c>
      <c r="F58" s="148"/>
      <c r="G58" s="158" t="s">
        <v>859</v>
      </c>
      <c r="H58" s="148">
        <v>1</v>
      </c>
      <c r="I58" s="148"/>
      <c r="J58" s="148"/>
      <c r="K58" s="148">
        <f t="shared" si="0"/>
        <v>1</v>
      </c>
      <c r="L58" s="148" t="s">
        <v>190</v>
      </c>
      <c r="M58" s="158" t="s">
        <v>1563</v>
      </c>
      <c r="N58" s="160" t="s">
        <v>840</v>
      </c>
      <c r="O58" s="160" t="s">
        <v>1562</v>
      </c>
      <c r="P58" s="160" t="s">
        <v>240</v>
      </c>
      <c r="Q58" s="160" t="s">
        <v>856</v>
      </c>
      <c r="R58" s="148" t="s">
        <v>855</v>
      </c>
      <c r="S58" s="148" t="s">
        <v>854</v>
      </c>
      <c r="T58" s="148"/>
      <c r="U58" s="160"/>
      <c r="V58" s="160"/>
      <c r="W58" s="148">
        <f t="shared" si="1"/>
        <v>1000</v>
      </c>
      <c r="X58" s="148">
        <f t="shared" si="2"/>
        <v>0</v>
      </c>
      <c r="Y58" s="148">
        <f t="shared" si="3"/>
        <v>0</v>
      </c>
      <c r="Z58" s="148">
        <f t="shared" si="4"/>
        <v>2500</v>
      </c>
      <c r="AA58" s="148">
        <f t="shared" si="5"/>
        <v>0</v>
      </c>
      <c r="AB58" s="148">
        <f t="shared" si="6"/>
        <v>0</v>
      </c>
      <c r="AC58" s="148"/>
      <c r="AD58" s="147" t="s">
        <v>305</v>
      </c>
      <c r="AE58" s="148">
        <v>14</v>
      </c>
      <c r="AF58" s="148">
        <v>8000</v>
      </c>
      <c r="AG58" s="160">
        <v>532610371</v>
      </c>
      <c r="AH58" s="147" t="s">
        <v>835</v>
      </c>
      <c r="AI58" s="151">
        <f>VLOOKUP(AJ:AJ,'Currency Exchange'!B:C,2,0)</f>
        <v>1</v>
      </c>
      <c r="AJ58" s="150" t="s">
        <v>15</v>
      </c>
      <c r="AK58" s="157">
        <v>8000</v>
      </c>
      <c r="AL58" s="151">
        <v>0.11</v>
      </c>
      <c r="AM58" s="151">
        <f t="shared" ref="AM58:AM84" si="15">AL58/AI58</f>
        <v>0.11</v>
      </c>
      <c r="AN58" s="155">
        <f t="shared" ref="AN58:AN84" si="16">AM58*K58</f>
        <v>0.11</v>
      </c>
      <c r="AO58" s="156">
        <f t="shared" ref="AO58:AO84" si="17">AM58*H58</f>
        <v>0.11</v>
      </c>
      <c r="AP58" s="155">
        <f t="shared" ref="AP58:AP84" si="18">AM58*J58</f>
        <v>0</v>
      </c>
      <c r="AQ58" s="149" t="s">
        <v>227</v>
      </c>
      <c r="AR58" s="148" t="s">
        <v>558</v>
      </c>
      <c r="AS58" s="148" t="s">
        <v>226</v>
      </c>
      <c r="AT58" s="148"/>
      <c r="AU58" s="148"/>
      <c r="AV58" s="148"/>
      <c r="AW58" s="147"/>
      <c r="AX58" s="147"/>
    </row>
    <row r="59" spans="1:50" ht="20.100000000000001" customHeight="1">
      <c r="A59" s="148"/>
      <c r="B59" s="148"/>
      <c r="C59" s="148" t="s">
        <v>245</v>
      </c>
      <c r="D59" s="148">
        <v>54</v>
      </c>
      <c r="E59" s="148" t="s">
        <v>1561</v>
      </c>
      <c r="F59" s="148"/>
      <c r="G59" s="158" t="s">
        <v>1560</v>
      </c>
      <c r="H59" s="148">
        <v>1</v>
      </c>
      <c r="I59" s="148"/>
      <c r="J59" s="148"/>
      <c r="K59" s="148">
        <f t="shared" si="0"/>
        <v>1</v>
      </c>
      <c r="L59" s="148" t="s">
        <v>190</v>
      </c>
      <c r="M59" s="158" t="s">
        <v>1559</v>
      </c>
      <c r="N59" s="160" t="s">
        <v>1558</v>
      </c>
      <c r="O59" s="160" t="s">
        <v>1557</v>
      </c>
      <c r="P59" s="160" t="s">
        <v>389</v>
      </c>
      <c r="Q59" s="160" t="s">
        <v>1556</v>
      </c>
      <c r="R59" s="148" t="s">
        <v>1555</v>
      </c>
      <c r="S59" s="148" t="s">
        <v>1554</v>
      </c>
      <c r="T59" s="148"/>
      <c r="U59" s="160"/>
      <c r="V59" s="160"/>
      <c r="W59" s="148">
        <f t="shared" si="1"/>
        <v>1000</v>
      </c>
      <c r="X59" s="148">
        <f t="shared" si="2"/>
        <v>0</v>
      </c>
      <c r="Y59" s="148">
        <f t="shared" si="3"/>
        <v>0</v>
      </c>
      <c r="Z59" s="148">
        <f t="shared" si="4"/>
        <v>2500</v>
      </c>
      <c r="AA59" s="148">
        <f t="shared" si="5"/>
        <v>0</v>
      </c>
      <c r="AB59" s="148">
        <f t="shared" si="6"/>
        <v>0</v>
      </c>
      <c r="AC59" s="148"/>
      <c r="AD59" s="147" t="s">
        <v>560</v>
      </c>
      <c r="AE59" s="148">
        <v>20</v>
      </c>
      <c r="AF59" s="148">
        <v>2000</v>
      </c>
      <c r="AG59" s="147" t="s">
        <v>1553</v>
      </c>
      <c r="AH59" s="147" t="s">
        <v>1552</v>
      </c>
      <c r="AI59" s="151">
        <f>VLOOKUP(AJ:AJ,'Currency Exchange'!B:C,2,0)</f>
        <v>1</v>
      </c>
      <c r="AJ59" s="150" t="s">
        <v>15</v>
      </c>
      <c r="AK59" s="157">
        <v>2000</v>
      </c>
      <c r="AL59" s="151">
        <v>1.2</v>
      </c>
      <c r="AM59" s="151">
        <f t="shared" si="15"/>
        <v>1.2</v>
      </c>
      <c r="AN59" s="155">
        <f t="shared" si="16"/>
        <v>1.2</v>
      </c>
      <c r="AO59" s="156">
        <f t="shared" si="17"/>
        <v>1.2</v>
      </c>
      <c r="AP59" s="155">
        <f t="shared" si="18"/>
        <v>0</v>
      </c>
      <c r="AQ59" s="149" t="s">
        <v>227</v>
      </c>
      <c r="AR59" s="148" t="s">
        <v>227</v>
      </c>
      <c r="AS59" s="148" t="s">
        <v>227</v>
      </c>
      <c r="AT59" s="148"/>
      <c r="AU59" s="148"/>
      <c r="AV59" s="148"/>
      <c r="AW59" s="147" t="s">
        <v>1059</v>
      </c>
      <c r="AX59" s="147"/>
    </row>
    <row r="60" spans="1:50" ht="20.100000000000001" customHeight="1">
      <c r="A60" s="148"/>
      <c r="B60" s="148"/>
      <c r="C60" s="148" t="s">
        <v>245</v>
      </c>
      <c r="D60" s="148">
        <v>55</v>
      </c>
      <c r="E60" s="148" t="s">
        <v>1551</v>
      </c>
      <c r="F60" s="148"/>
      <c r="G60" s="158" t="s">
        <v>1550</v>
      </c>
      <c r="H60" s="148">
        <v>1</v>
      </c>
      <c r="I60" s="148"/>
      <c r="J60" s="148"/>
      <c r="K60" s="148">
        <f t="shared" si="0"/>
        <v>1</v>
      </c>
      <c r="L60" s="148" t="s">
        <v>190</v>
      </c>
      <c r="M60" s="158" t="s">
        <v>1549</v>
      </c>
      <c r="N60" s="160" t="s">
        <v>840</v>
      </c>
      <c r="O60" s="160" t="s">
        <v>1548</v>
      </c>
      <c r="P60" s="160" t="s">
        <v>240</v>
      </c>
      <c r="Q60" s="160" t="s">
        <v>1547</v>
      </c>
      <c r="R60" s="148" t="s">
        <v>848</v>
      </c>
      <c r="S60" s="148" t="s">
        <v>848</v>
      </c>
      <c r="T60" s="148"/>
      <c r="U60" s="160"/>
      <c r="V60" s="160"/>
      <c r="W60" s="148">
        <f t="shared" si="1"/>
        <v>1000</v>
      </c>
      <c r="X60" s="148">
        <f t="shared" si="2"/>
        <v>0</v>
      </c>
      <c r="Y60" s="148">
        <f t="shared" si="3"/>
        <v>0</v>
      </c>
      <c r="Z60" s="148">
        <f t="shared" si="4"/>
        <v>2500</v>
      </c>
      <c r="AA60" s="148">
        <f t="shared" si="5"/>
        <v>0</v>
      </c>
      <c r="AB60" s="148">
        <f t="shared" si="6"/>
        <v>0</v>
      </c>
      <c r="AC60" s="148"/>
      <c r="AD60" s="147" t="s">
        <v>305</v>
      </c>
      <c r="AE60" s="148">
        <v>24</v>
      </c>
      <c r="AF60" s="148">
        <v>3500</v>
      </c>
      <c r="AG60" s="167" t="s">
        <v>1546</v>
      </c>
      <c r="AH60" s="147" t="s">
        <v>835</v>
      </c>
      <c r="AI60" s="151">
        <f>VLOOKUP(AJ:AJ,'Currency Exchange'!B:C,2,0)</f>
        <v>1</v>
      </c>
      <c r="AJ60" s="150" t="s">
        <v>15</v>
      </c>
      <c r="AK60" s="157">
        <v>3500</v>
      </c>
      <c r="AL60" s="151">
        <v>1.1850000000000001</v>
      </c>
      <c r="AM60" s="151">
        <f t="shared" si="15"/>
        <v>1.1850000000000001</v>
      </c>
      <c r="AN60" s="155">
        <f t="shared" si="16"/>
        <v>1.1850000000000001</v>
      </c>
      <c r="AO60" s="156">
        <f t="shared" si="17"/>
        <v>1.1850000000000001</v>
      </c>
      <c r="AP60" s="155">
        <f t="shared" si="18"/>
        <v>0</v>
      </c>
      <c r="AQ60" s="149" t="s">
        <v>227</v>
      </c>
      <c r="AR60" s="148" t="s">
        <v>907</v>
      </c>
      <c r="AS60" s="149" t="s">
        <v>227</v>
      </c>
      <c r="AT60" s="148"/>
      <c r="AU60" s="148"/>
      <c r="AV60" s="148"/>
      <c r="AW60" s="147" t="s">
        <v>1545</v>
      </c>
      <c r="AX60" s="147"/>
    </row>
    <row r="61" spans="1:50" ht="20.100000000000001" customHeight="1">
      <c r="A61" s="148"/>
      <c r="B61" s="148"/>
      <c r="C61" s="148" t="s">
        <v>245</v>
      </c>
      <c r="D61" s="148">
        <v>56</v>
      </c>
      <c r="E61" s="148" t="s">
        <v>1544</v>
      </c>
      <c r="F61" s="148"/>
      <c r="G61" s="158" t="s">
        <v>776</v>
      </c>
      <c r="H61" s="148">
        <v>1</v>
      </c>
      <c r="I61" s="148"/>
      <c r="J61" s="148"/>
      <c r="K61" s="148">
        <f t="shared" si="0"/>
        <v>1</v>
      </c>
      <c r="L61" s="148" t="s">
        <v>190</v>
      </c>
      <c r="M61" s="158" t="s">
        <v>833</v>
      </c>
      <c r="N61" s="160" t="s">
        <v>803</v>
      </c>
      <c r="O61" s="160" t="s">
        <v>1541</v>
      </c>
      <c r="P61" s="160" t="s">
        <v>240</v>
      </c>
      <c r="Q61" s="160" t="s">
        <v>1543</v>
      </c>
      <c r="R61" s="148" t="s">
        <v>1526</v>
      </c>
      <c r="S61" s="148" t="s">
        <v>1542</v>
      </c>
      <c r="T61" s="148"/>
      <c r="U61" s="160"/>
      <c r="V61" s="160"/>
      <c r="W61" s="148">
        <f t="shared" si="1"/>
        <v>1000</v>
      </c>
      <c r="X61" s="148">
        <f t="shared" si="2"/>
        <v>0</v>
      </c>
      <c r="Y61" s="148">
        <f t="shared" si="3"/>
        <v>0</v>
      </c>
      <c r="Z61" s="148">
        <f t="shared" si="4"/>
        <v>2500</v>
      </c>
      <c r="AA61" s="148">
        <f t="shared" si="5"/>
        <v>0</v>
      </c>
      <c r="AB61" s="148">
        <f t="shared" si="6"/>
        <v>0</v>
      </c>
      <c r="AC61" s="148"/>
      <c r="AD61" s="147" t="s">
        <v>798</v>
      </c>
      <c r="AE61" s="148">
        <v>12</v>
      </c>
      <c r="AF61" s="148">
        <v>500</v>
      </c>
      <c r="AG61" s="147" t="s">
        <v>1541</v>
      </c>
      <c r="AH61" s="147" t="s">
        <v>796</v>
      </c>
      <c r="AI61" s="151">
        <f>VLOOKUP(AJ:AJ,'Currency Exchange'!B:C,2,0)</f>
        <v>1</v>
      </c>
      <c r="AJ61" s="150" t="s">
        <v>15</v>
      </c>
      <c r="AK61" s="157">
        <v>500</v>
      </c>
      <c r="AL61" s="151">
        <v>0.56999999999999995</v>
      </c>
      <c r="AM61" s="151">
        <f t="shared" si="15"/>
        <v>0.56999999999999995</v>
      </c>
      <c r="AN61" s="155">
        <f t="shared" si="16"/>
        <v>0.56999999999999995</v>
      </c>
      <c r="AO61" s="156">
        <f t="shared" si="17"/>
        <v>0.56999999999999995</v>
      </c>
      <c r="AP61" s="155">
        <f t="shared" si="18"/>
        <v>0</v>
      </c>
      <c r="AQ61" s="149" t="s">
        <v>227</v>
      </c>
      <c r="AR61" s="148" t="s">
        <v>227</v>
      </c>
      <c r="AS61" s="148" t="s">
        <v>226</v>
      </c>
      <c r="AT61" s="148"/>
      <c r="AU61" s="148"/>
      <c r="AV61" s="148"/>
      <c r="AW61" s="147" t="s">
        <v>462</v>
      </c>
      <c r="AX61" s="147"/>
    </row>
    <row r="62" spans="1:50" ht="20.100000000000001" customHeight="1">
      <c r="A62" s="148"/>
      <c r="B62" s="148"/>
      <c r="C62" s="148" t="s">
        <v>245</v>
      </c>
      <c r="D62" s="148">
        <v>57</v>
      </c>
      <c r="E62" s="148" t="s">
        <v>1540</v>
      </c>
      <c r="F62" s="148"/>
      <c r="G62" s="158" t="s">
        <v>776</v>
      </c>
      <c r="H62" s="148">
        <v>3</v>
      </c>
      <c r="I62" s="148"/>
      <c r="J62" s="148"/>
      <c r="K62" s="148">
        <f t="shared" si="0"/>
        <v>3</v>
      </c>
      <c r="L62" s="148" t="s">
        <v>190</v>
      </c>
      <c r="M62" s="158" t="s">
        <v>1539</v>
      </c>
      <c r="N62" s="160" t="s">
        <v>1538</v>
      </c>
      <c r="O62" s="160" t="s">
        <v>1535</v>
      </c>
      <c r="P62" s="160" t="s">
        <v>240</v>
      </c>
      <c r="Q62" s="160" t="s">
        <v>1537</v>
      </c>
      <c r="R62" s="148" t="s">
        <v>1536</v>
      </c>
      <c r="S62" s="148" t="s">
        <v>771</v>
      </c>
      <c r="T62" s="148"/>
      <c r="U62" s="160"/>
      <c r="V62" s="160"/>
      <c r="W62" s="148">
        <f t="shared" si="1"/>
        <v>3000</v>
      </c>
      <c r="X62" s="148">
        <f t="shared" si="2"/>
        <v>0</v>
      </c>
      <c r="Y62" s="148">
        <f t="shared" si="3"/>
        <v>0</v>
      </c>
      <c r="Z62" s="148">
        <f t="shared" si="4"/>
        <v>7500</v>
      </c>
      <c r="AA62" s="148">
        <f t="shared" si="5"/>
        <v>0</v>
      </c>
      <c r="AB62" s="148">
        <f t="shared" si="6"/>
        <v>0</v>
      </c>
      <c r="AC62" s="148"/>
      <c r="AD62" s="147" t="s">
        <v>789</v>
      </c>
      <c r="AE62" s="148">
        <v>34</v>
      </c>
      <c r="AF62" s="148">
        <v>4000</v>
      </c>
      <c r="AG62" s="147" t="s">
        <v>1535</v>
      </c>
      <c r="AH62" s="147" t="s">
        <v>787</v>
      </c>
      <c r="AI62" s="151">
        <f>VLOOKUP(AJ:AJ,'Currency Exchange'!B:C,2,0)</f>
        <v>1</v>
      </c>
      <c r="AJ62" s="150" t="s">
        <v>15</v>
      </c>
      <c r="AK62" s="157">
        <v>8000</v>
      </c>
      <c r="AL62" s="151">
        <v>9.6500000000000002E-2</v>
      </c>
      <c r="AM62" s="151">
        <f t="shared" si="15"/>
        <v>9.6500000000000002E-2</v>
      </c>
      <c r="AN62" s="155">
        <f t="shared" si="16"/>
        <v>0.28949999999999998</v>
      </c>
      <c r="AO62" s="156">
        <f t="shared" si="17"/>
        <v>0.28949999999999998</v>
      </c>
      <c r="AP62" s="155">
        <f t="shared" si="18"/>
        <v>0</v>
      </c>
      <c r="AQ62" s="149" t="s">
        <v>227</v>
      </c>
      <c r="AR62" s="148" t="s">
        <v>227</v>
      </c>
      <c r="AS62" s="148" t="s">
        <v>226</v>
      </c>
      <c r="AT62" s="148"/>
      <c r="AU62" s="148"/>
      <c r="AV62" s="148"/>
      <c r="AW62" s="147" t="s">
        <v>786</v>
      </c>
      <c r="AX62" s="147"/>
    </row>
    <row r="63" spans="1:50" ht="20.100000000000001" customHeight="1">
      <c r="A63" s="148"/>
      <c r="B63" s="148"/>
      <c r="C63" s="148" t="s">
        <v>245</v>
      </c>
      <c r="D63" s="148">
        <v>58</v>
      </c>
      <c r="E63" s="148" t="s">
        <v>834</v>
      </c>
      <c r="F63" s="148"/>
      <c r="G63" s="158" t="s">
        <v>776</v>
      </c>
      <c r="H63" s="148">
        <v>1</v>
      </c>
      <c r="I63" s="148"/>
      <c r="J63" s="148"/>
      <c r="K63" s="148">
        <f t="shared" si="0"/>
        <v>1</v>
      </c>
      <c r="L63" s="148" t="s">
        <v>190</v>
      </c>
      <c r="M63" s="158" t="s">
        <v>810</v>
      </c>
      <c r="N63" s="160" t="s">
        <v>803</v>
      </c>
      <c r="O63" s="160" t="s">
        <v>829</v>
      </c>
      <c r="P63" s="160" t="s">
        <v>240</v>
      </c>
      <c r="Q63" s="160" t="s">
        <v>1534</v>
      </c>
      <c r="R63" s="148" t="s">
        <v>831</v>
      </c>
      <c r="S63" s="148" t="s">
        <v>830</v>
      </c>
      <c r="T63" s="148"/>
      <c r="U63" s="160"/>
      <c r="V63" s="160"/>
      <c r="W63" s="148">
        <f t="shared" si="1"/>
        <v>1000</v>
      </c>
      <c r="X63" s="148">
        <f t="shared" si="2"/>
        <v>0</v>
      </c>
      <c r="Y63" s="148">
        <f t="shared" si="3"/>
        <v>0</v>
      </c>
      <c r="Z63" s="148">
        <f t="shared" si="4"/>
        <v>2500</v>
      </c>
      <c r="AA63" s="148">
        <f t="shared" si="5"/>
        <v>0</v>
      </c>
      <c r="AB63" s="148">
        <f t="shared" si="6"/>
        <v>0</v>
      </c>
      <c r="AC63" s="148"/>
      <c r="AD63" s="147" t="s">
        <v>798</v>
      </c>
      <c r="AE63" s="148">
        <v>12</v>
      </c>
      <c r="AF63" s="148">
        <v>400</v>
      </c>
      <c r="AG63" s="147" t="s">
        <v>829</v>
      </c>
      <c r="AH63" s="147" t="s">
        <v>796</v>
      </c>
      <c r="AI63" s="151">
        <f>VLOOKUP(AJ:AJ,'Currency Exchange'!B:C,2,0)</f>
        <v>1</v>
      </c>
      <c r="AJ63" s="150" t="s">
        <v>15</v>
      </c>
      <c r="AK63" s="157">
        <v>400</v>
      </c>
      <c r="AL63" s="151">
        <v>0.65</v>
      </c>
      <c r="AM63" s="151">
        <f t="shared" si="15"/>
        <v>0.65</v>
      </c>
      <c r="AN63" s="155">
        <f t="shared" si="16"/>
        <v>0.65</v>
      </c>
      <c r="AO63" s="156">
        <f t="shared" si="17"/>
        <v>0.65</v>
      </c>
      <c r="AP63" s="155">
        <f t="shared" si="18"/>
        <v>0</v>
      </c>
      <c r="AQ63" s="149" t="s">
        <v>227</v>
      </c>
      <c r="AR63" s="148" t="s">
        <v>227</v>
      </c>
      <c r="AS63" s="148" t="s">
        <v>226</v>
      </c>
      <c r="AT63" s="148"/>
      <c r="AU63" s="148"/>
      <c r="AV63" s="148"/>
      <c r="AW63" s="147" t="s">
        <v>462</v>
      </c>
      <c r="AX63" s="147"/>
    </row>
    <row r="64" spans="1:50" ht="20.100000000000001" customHeight="1">
      <c r="A64" s="153" t="s">
        <v>1887</v>
      </c>
      <c r="B64" s="153"/>
      <c r="C64" s="153" t="s">
        <v>245</v>
      </c>
      <c r="D64" s="153">
        <v>59</v>
      </c>
      <c r="E64" s="153" t="s">
        <v>812</v>
      </c>
      <c r="F64" s="153"/>
      <c r="G64" s="154" t="s">
        <v>811</v>
      </c>
      <c r="H64" s="153">
        <v>1</v>
      </c>
      <c r="I64" s="153"/>
      <c r="J64" s="153"/>
      <c r="K64" s="153">
        <f t="shared" si="0"/>
        <v>1</v>
      </c>
      <c r="L64" s="153" t="s">
        <v>190</v>
      </c>
      <c r="M64" s="154" t="s">
        <v>1533</v>
      </c>
      <c r="N64" s="152" t="s">
        <v>787</v>
      </c>
      <c r="O64" s="152" t="s">
        <v>806</v>
      </c>
      <c r="P64" s="152" t="s">
        <v>240</v>
      </c>
      <c r="Q64" s="152" t="s">
        <v>809</v>
      </c>
      <c r="R64" s="153" t="s">
        <v>808</v>
      </c>
      <c r="S64" s="153" t="s">
        <v>807</v>
      </c>
      <c r="T64" s="153"/>
      <c r="U64" s="152"/>
      <c r="V64" s="152"/>
      <c r="W64" s="153">
        <f t="shared" si="1"/>
        <v>1000</v>
      </c>
      <c r="X64" s="153">
        <f t="shared" si="2"/>
        <v>0</v>
      </c>
      <c r="Y64" s="153">
        <f t="shared" si="3"/>
        <v>0</v>
      </c>
      <c r="Z64" s="153">
        <f t="shared" si="4"/>
        <v>2500</v>
      </c>
      <c r="AA64" s="153">
        <f t="shared" si="5"/>
        <v>0</v>
      </c>
      <c r="AB64" s="153">
        <f t="shared" si="6"/>
        <v>0</v>
      </c>
      <c r="AC64" s="153"/>
      <c r="AD64" s="292" t="s">
        <v>355</v>
      </c>
      <c r="AE64" s="153"/>
      <c r="AF64" s="153">
        <v>1</v>
      </c>
      <c r="AG64" s="152" t="s">
        <v>806</v>
      </c>
      <c r="AH64" s="152" t="s">
        <v>787</v>
      </c>
      <c r="AI64" s="293">
        <f>VLOOKUP(AJ:AJ,'Currency Exchange'!B:C,2,0)</f>
        <v>0.85235098264939624</v>
      </c>
      <c r="AJ64" s="294" t="s">
        <v>92</v>
      </c>
      <c r="AK64" s="295">
        <v>1</v>
      </c>
      <c r="AL64" s="293">
        <v>41</v>
      </c>
      <c r="AM64" s="293">
        <f t="shared" si="15"/>
        <v>48.102249935300222</v>
      </c>
      <c r="AN64" s="296">
        <f t="shared" si="16"/>
        <v>48.102249935300222</v>
      </c>
      <c r="AO64" s="297">
        <f t="shared" si="17"/>
        <v>48.102249935300222</v>
      </c>
      <c r="AP64" s="296">
        <f t="shared" si="18"/>
        <v>0</v>
      </c>
      <c r="AQ64" s="298" t="s">
        <v>226</v>
      </c>
      <c r="AR64" s="153" t="s">
        <v>227</v>
      </c>
      <c r="AS64" s="153" t="s">
        <v>226</v>
      </c>
      <c r="AT64" s="153"/>
      <c r="AU64" s="153"/>
      <c r="AV64" s="153"/>
      <c r="AW64" s="292" t="s">
        <v>352</v>
      </c>
      <c r="AX64" s="292"/>
    </row>
    <row r="65" spans="1:50" ht="20.100000000000001" customHeight="1">
      <c r="A65" s="148"/>
      <c r="B65" s="148"/>
      <c r="C65" s="148" t="s">
        <v>245</v>
      </c>
      <c r="D65" s="148">
        <v>60</v>
      </c>
      <c r="E65" s="148" t="s">
        <v>1532</v>
      </c>
      <c r="F65" s="148"/>
      <c r="G65" s="158" t="s">
        <v>776</v>
      </c>
      <c r="H65" s="148">
        <v>1</v>
      </c>
      <c r="I65" s="148"/>
      <c r="J65" s="148"/>
      <c r="K65" s="148">
        <f t="shared" si="0"/>
        <v>1</v>
      </c>
      <c r="L65" s="148" t="s">
        <v>190</v>
      </c>
      <c r="M65" s="158" t="s">
        <v>804</v>
      </c>
      <c r="N65" s="160" t="s">
        <v>774</v>
      </c>
      <c r="O65" s="160" t="s">
        <v>1529</v>
      </c>
      <c r="P65" s="160" t="s">
        <v>389</v>
      </c>
      <c r="Q65" s="160" t="s">
        <v>1531</v>
      </c>
      <c r="R65" s="148" t="s">
        <v>1530</v>
      </c>
      <c r="S65" s="148" t="s">
        <v>1525</v>
      </c>
      <c r="T65" s="148"/>
      <c r="U65" s="160"/>
      <c r="V65" s="160"/>
      <c r="W65" s="148">
        <f t="shared" si="1"/>
        <v>1000</v>
      </c>
      <c r="X65" s="148">
        <f t="shared" si="2"/>
        <v>0</v>
      </c>
      <c r="Y65" s="148">
        <f t="shared" si="3"/>
        <v>0</v>
      </c>
      <c r="Z65" s="148">
        <f t="shared" si="4"/>
        <v>2500</v>
      </c>
      <c r="AA65" s="148">
        <f t="shared" si="5"/>
        <v>0</v>
      </c>
      <c r="AB65" s="148">
        <f t="shared" si="6"/>
        <v>0</v>
      </c>
      <c r="AC65" s="148"/>
      <c r="AD65" s="147" t="s">
        <v>560</v>
      </c>
      <c r="AE65" s="148" t="s">
        <v>963</v>
      </c>
      <c r="AF65" s="148">
        <v>2000</v>
      </c>
      <c r="AG65" s="147" t="s">
        <v>1529</v>
      </c>
      <c r="AH65" s="147" t="s">
        <v>769</v>
      </c>
      <c r="AI65" s="151">
        <f>VLOOKUP(AJ:AJ,'Currency Exchange'!B:C,2,0)</f>
        <v>1</v>
      </c>
      <c r="AJ65" s="150" t="s">
        <v>15</v>
      </c>
      <c r="AK65" s="157">
        <v>2000</v>
      </c>
      <c r="AL65" s="151">
        <v>4.02E-2</v>
      </c>
      <c r="AM65" s="151">
        <f t="shared" si="15"/>
        <v>4.02E-2</v>
      </c>
      <c r="AN65" s="155">
        <f t="shared" si="16"/>
        <v>4.02E-2</v>
      </c>
      <c r="AO65" s="156">
        <f t="shared" si="17"/>
        <v>4.02E-2</v>
      </c>
      <c r="AP65" s="155">
        <f t="shared" si="18"/>
        <v>0</v>
      </c>
      <c r="AQ65" s="149" t="s">
        <v>227</v>
      </c>
      <c r="AR65" s="148" t="s">
        <v>227</v>
      </c>
      <c r="AS65" s="148" t="s">
        <v>227</v>
      </c>
      <c r="AT65" s="148"/>
      <c r="AU65" s="148"/>
      <c r="AV65" s="148"/>
      <c r="AW65" s="147" t="s">
        <v>768</v>
      </c>
      <c r="AX65" s="147"/>
    </row>
    <row r="66" spans="1:50" ht="20.100000000000001" customHeight="1">
      <c r="A66" s="148"/>
      <c r="B66" s="148"/>
      <c r="C66" s="148" t="s">
        <v>245</v>
      </c>
      <c r="D66" s="148">
        <v>61</v>
      </c>
      <c r="E66" s="148" t="s">
        <v>1528</v>
      </c>
      <c r="F66" s="148"/>
      <c r="G66" s="158" t="s">
        <v>776</v>
      </c>
      <c r="H66" s="148">
        <v>2</v>
      </c>
      <c r="I66" s="148"/>
      <c r="J66" s="148"/>
      <c r="K66" s="148">
        <f t="shared" si="0"/>
        <v>2</v>
      </c>
      <c r="L66" s="148" t="s">
        <v>190</v>
      </c>
      <c r="M66" s="158" t="s">
        <v>793</v>
      </c>
      <c r="N66" s="160" t="s">
        <v>774</v>
      </c>
      <c r="O66" s="160" t="s">
        <v>1524</v>
      </c>
      <c r="P66" s="160" t="s">
        <v>240</v>
      </c>
      <c r="Q66" s="160" t="s">
        <v>1527</v>
      </c>
      <c r="R66" s="148" t="s">
        <v>1526</v>
      </c>
      <c r="S66" s="148" t="s">
        <v>1525</v>
      </c>
      <c r="T66" s="148"/>
      <c r="U66" s="160"/>
      <c r="V66" s="160"/>
      <c r="W66" s="148">
        <f t="shared" si="1"/>
        <v>2000</v>
      </c>
      <c r="X66" s="148">
        <f t="shared" si="2"/>
        <v>0</v>
      </c>
      <c r="Y66" s="148">
        <f t="shared" si="3"/>
        <v>0</v>
      </c>
      <c r="Z66" s="148">
        <f t="shared" si="4"/>
        <v>5000</v>
      </c>
      <c r="AA66" s="148">
        <f t="shared" si="5"/>
        <v>0</v>
      </c>
      <c r="AB66" s="148">
        <f t="shared" si="6"/>
        <v>0</v>
      </c>
      <c r="AC66" s="148"/>
      <c r="AD66" s="147" t="s">
        <v>560</v>
      </c>
      <c r="AE66" s="148" t="s">
        <v>963</v>
      </c>
      <c r="AF66" s="148">
        <v>2000</v>
      </c>
      <c r="AG66" s="147" t="s">
        <v>1524</v>
      </c>
      <c r="AH66" s="147" t="s">
        <v>769</v>
      </c>
      <c r="AI66" s="151">
        <f>VLOOKUP(AJ:AJ,'Currency Exchange'!B:C,2,0)</f>
        <v>1</v>
      </c>
      <c r="AJ66" s="150" t="s">
        <v>15</v>
      </c>
      <c r="AK66" s="157">
        <v>2000</v>
      </c>
      <c r="AL66" s="151">
        <v>4.02E-2</v>
      </c>
      <c r="AM66" s="151">
        <f t="shared" si="15"/>
        <v>4.02E-2</v>
      </c>
      <c r="AN66" s="155">
        <f t="shared" si="16"/>
        <v>8.0399999999999999E-2</v>
      </c>
      <c r="AO66" s="156">
        <f t="shared" si="17"/>
        <v>8.0399999999999999E-2</v>
      </c>
      <c r="AP66" s="155">
        <f t="shared" si="18"/>
        <v>0</v>
      </c>
      <c r="AQ66" s="149" t="s">
        <v>227</v>
      </c>
      <c r="AR66" s="148" t="s">
        <v>227</v>
      </c>
      <c r="AS66" s="148" t="s">
        <v>227</v>
      </c>
      <c r="AT66" s="148"/>
      <c r="AU66" s="148"/>
      <c r="AV66" s="148"/>
      <c r="AW66" s="147" t="s">
        <v>768</v>
      </c>
      <c r="AX66" s="147"/>
    </row>
    <row r="67" spans="1:50" ht="20.100000000000001" customHeight="1">
      <c r="A67" s="148"/>
      <c r="B67" s="148"/>
      <c r="C67" s="148" t="s">
        <v>245</v>
      </c>
      <c r="D67" s="148">
        <v>62</v>
      </c>
      <c r="E67" s="148" t="s">
        <v>794</v>
      </c>
      <c r="F67" s="148"/>
      <c r="G67" s="158" t="s">
        <v>776</v>
      </c>
      <c r="H67" s="148">
        <v>2</v>
      </c>
      <c r="I67" s="148"/>
      <c r="J67" s="148"/>
      <c r="K67" s="148">
        <f t="shared" si="0"/>
        <v>2</v>
      </c>
      <c r="L67" s="148" t="s">
        <v>190</v>
      </c>
      <c r="M67" s="158" t="s">
        <v>1523</v>
      </c>
      <c r="N67" s="160" t="s">
        <v>787</v>
      </c>
      <c r="O67" s="160" t="s">
        <v>788</v>
      </c>
      <c r="P67" s="160" t="s">
        <v>389</v>
      </c>
      <c r="Q67" s="160" t="s">
        <v>1522</v>
      </c>
      <c r="R67" s="148" t="s">
        <v>791</v>
      </c>
      <c r="S67" s="148" t="s">
        <v>790</v>
      </c>
      <c r="T67" s="148"/>
      <c r="U67" s="160"/>
      <c r="V67" s="160"/>
      <c r="W67" s="148">
        <f t="shared" si="1"/>
        <v>2000</v>
      </c>
      <c r="X67" s="148">
        <f t="shared" si="2"/>
        <v>0</v>
      </c>
      <c r="Y67" s="148">
        <f t="shared" si="3"/>
        <v>0</v>
      </c>
      <c r="Z67" s="148">
        <f t="shared" si="4"/>
        <v>5000</v>
      </c>
      <c r="AA67" s="148">
        <f t="shared" si="5"/>
        <v>0</v>
      </c>
      <c r="AB67" s="148">
        <f t="shared" si="6"/>
        <v>0</v>
      </c>
      <c r="AC67" s="148"/>
      <c r="AD67" s="147" t="s">
        <v>789</v>
      </c>
      <c r="AE67" s="148">
        <v>34</v>
      </c>
      <c r="AF67" s="148">
        <v>2000</v>
      </c>
      <c r="AG67" s="147" t="s">
        <v>788</v>
      </c>
      <c r="AH67" s="147" t="s">
        <v>787</v>
      </c>
      <c r="AI67" s="151">
        <f>VLOOKUP(AJ:AJ,'Currency Exchange'!B:C,2,0)</f>
        <v>1</v>
      </c>
      <c r="AJ67" s="150" t="s">
        <v>15</v>
      </c>
      <c r="AK67" s="157">
        <v>2000</v>
      </c>
      <c r="AL67" s="151">
        <v>6.8000000000000005E-2</v>
      </c>
      <c r="AM67" s="151">
        <f t="shared" si="15"/>
        <v>6.8000000000000005E-2</v>
      </c>
      <c r="AN67" s="155">
        <f t="shared" si="16"/>
        <v>0.13600000000000001</v>
      </c>
      <c r="AO67" s="156">
        <f t="shared" si="17"/>
        <v>0.13600000000000001</v>
      </c>
      <c r="AP67" s="155">
        <f t="shared" si="18"/>
        <v>0</v>
      </c>
      <c r="AQ67" s="149" t="s">
        <v>227</v>
      </c>
      <c r="AR67" s="148" t="s">
        <v>227</v>
      </c>
      <c r="AS67" s="148" t="s">
        <v>227</v>
      </c>
      <c r="AT67" s="148"/>
      <c r="AU67" s="148"/>
      <c r="AV67" s="148"/>
      <c r="AW67" s="147" t="s">
        <v>786</v>
      </c>
      <c r="AX67" s="147"/>
    </row>
    <row r="68" spans="1:50" ht="25.5">
      <c r="A68" s="148"/>
      <c r="B68" s="148"/>
      <c r="C68" s="148" t="s">
        <v>245</v>
      </c>
      <c r="D68" s="148">
        <v>63</v>
      </c>
      <c r="E68" s="148" t="s">
        <v>1521</v>
      </c>
      <c r="F68" s="148"/>
      <c r="G68" s="158" t="s">
        <v>1520</v>
      </c>
      <c r="H68" s="148">
        <v>1</v>
      </c>
      <c r="I68" s="148"/>
      <c r="J68" s="148"/>
      <c r="K68" s="148">
        <f t="shared" si="0"/>
        <v>1</v>
      </c>
      <c r="L68" s="148" t="s">
        <v>190</v>
      </c>
      <c r="M68" s="158" t="s">
        <v>1519</v>
      </c>
      <c r="N68" s="160" t="s">
        <v>1518</v>
      </c>
      <c r="O68" s="160" t="s">
        <v>1517</v>
      </c>
      <c r="P68" s="160" t="s">
        <v>389</v>
      </c>
      <c r="Q68" s="160" t="s">
        <v>1516</v>
      </c>
      <c r="R68" s="148"/>
      <c r="S68" s="148" t="s">
        <v>1515</v>
      </c>
      <c r="T68" s="148"/>
      <c r="U68" s="160"/>
      <c r="V68" s="160"/>
      <c r="W68" s="148">
        <f t="shared" si="1"/>
        <v>1000</v>
      </c>
      <c r="X68" s="148">
        <f t="shared" si="2"/>
        <v>0</v>
      </c>
      <c r="Y68" s="148">
        <f t="shared" si="3"/>
        <v>0</v>
      </c>
      <c r="Z68" s="148">
        <f t="shared" si="4"/>
        <v>2500</v>
      </c>
      <c r="AA68" s="148">
        <f t="shared" si="5"/>
        <v>0</v>
      </c>
      <c r="AB68" s="148">
        <f t="shared" si="6"/>
        <v>0</v>
      </c>
      <c r="AC68" s="148"/>
      <c r="AD68" s="147" t="s">
        <v>560</v>
      </c>
      <c r="AE68" s="148">
        <v>36</v>
      </c>
      <c r="AF68" s="148">
        <v>1000</v>
      </c>
      <c r="AG68" s="147" t="s">
        <v>1514</v>
      </c>
      <c r="AH68" s="147" t="s">
        <v>1513</v>
      </c>
      <c r="AI68" s="151">
        <f>VLOOKUP(AJ:AJ,'Currency Exchange'!B:C,2,0)</f>
        <v>1</v>
      </c>
      <c r="AJ68" s="150" t="s">
        <v>15</v>
      </c>
      <c r="AK68" s="157">
        <v>1000</v>
      </c>
      <c r="AL68" s="151">
        <v>0.8</v>
      </c>
      <c r="AM68" s="151">
        <f t="shared" si="15"/>
        <v>0.8</v>
      </c>
      <c r="AN68" s="155">
        <f t="shared" si="16"/>
        <v>0.8</v>
      </c>
      <c r="AO68" s="156">
        <f t="shared" si="17"/>
        <v>0.8</v>
      </c>
      <c r="AP68" s="155">
        <f t="shared" si="18"/>
        <v>0</v>
      </c>
      <c r="AQ68" s="149" t="s">
        <v>227</v>
      </c>
      <c r="AR68" s="148" t="s">
        <v>907</v>
      </c>
      <c r="AS68" s="148" t="s">
        <v>226</v>
      </c>
      <c r="AT68" s="148"/>
      <c r="AU68" s="148"/>
      <c r="AV68" s="148"/>
      <c r="AW68" s="158" t="s">
        <v>1512</v>
      </c>
      <c r="AX68" s="147"/>
    </row>
    <row r="69" spans="1:50" ht="20.100000000000001" customHeight="1">
      <c r="A69" s="148"/>
      <c r="B69" s="148"/>
      <c r="C69" s="148" t="s">
        <v>245</v>
      </c>
      <c r="D69" s="148">
        <v>64</v>
      </c>
      <c r="E69" s="148" t="s">
        <v>880</v>
      </c>
      <c r="F69" s="148"/>
      <c r="G69" s="158" t="s">
        <v>873</v>
      </c>
      <c r="H69" s="148">
        <v>1</v>
      </c>
      <c r="I69" s="148"/>
      <c r="J69" s="148"/>
      <c r="K69" s="148">
        <f t="shared" si="0"/>
        <v>1</v>
      </c>
      <c r="L69" s="148" t="s">
        <v>190</v>
      </c>
      <c r="M69" s="158" t="s">
        <v>1511</v>
      </c>
      <c r="N69" s="160" t="s">
        <v>872</v>
      </c>
      <c r="O69" s="160" t="s">
        <v>873</v>
      </c>
      <c r="P69" s="160" t="s">
        <v>240</v>
      </c>
      <c r="Q69" s="160" t="s">
        <v>877</v>
      </c>
      <c r="R69" s="148" t="s">
        <v>876</v>
      </c>
      <c r="S69" s="148" t="s">
        <v>875</v>
      </c>
      <c r="T69" s="148"/>
      <c r="U69" s="160"/>
      <c r="V69" s="160"/>
      <c r="W69" s="148">
        <f t="shared" si="1"/>
        <v>1000</v>
      </c>
      <c r="X69" s="148">
        <f t="shared" si="2"/>
        <v>0</v>
      </c>
      <c r="Y69" s="148">
        <f t="shared" si="3"/>
        <v>0</v>
      </c>
      <c r="Z69" s="148">
        <f t="shared" si="4"/>
        <v>2500</v>
      </c>
      <c r="AA69" s="148">
        <f t="shared" si="5"/>
        <v>0</v>
      </c>
      <c r="AB69" s="148">
        <f t="shared" si="6"/>
        <v>0</v>
      </c>
      <c r="AC69" s="148"/>
      <c r="AD69" s="147" t="s">
        <v>560</v>
      </c>
      <c r="AE69" s="148" t="s">
        <v>874</v>
      </c>
      <c r="AF69" s="148">
        <v>600</v>
      </c>
      <c r="AG69" s="147" t="s">
        <v>873</v>
      </c>
      <c r="AH69" s="147" t="s">
        <v>872</v>
      </c>
      <c r="AI69" s="151">
        <f>VLOOKUP(AJ:AJ,'Currency Exchange'!B:C,2,0)</f>
        <v>1</v>
      </c>
      <c r="AJ69" s="150" t="s">
        <v>15</v>
      </c>
      <c r="AK69" s="157">
        <v>600</v>
      </c>
      <c r="AL69" s="151">
        <v>0.435</v>
      </c>
      <c r="AM69" s="151">
        <f t="shared" si="15"/>
        <v>0.435</v>
      </c>
      <c r="AN69" s="155">
        <f t="shared" si="16"/>
        <v>0.435</v>
      </c>
      <c r="AO69" s="156">
        <f t="shared" si="17"/>
        <v>0.435</v>
      </c>
      <c r="AP69" s="155">
        <f t="shared" si="18"/>
        <v>0</v>
      </c>
      <c r="AQ69" s="149" t="s">
        <v>227</v>
      </c>
      <c r="AR69" s="148" t="s">
        <v>227</v>
      </c>
      <c r="AS69" s="148" t="s">
        <v>227</v>
      </c>
      <c r="AT69" s="148"/>
      <c r="AU69" s="148"/>
      <c r="AV69" s="148"/>
      <c r="AW69" s="147" t="s">
        <v>462</v>
      </c>
      <c r="AX69" s="147"/>
    </row>
    <row r="70" spans="1:50" ht="20.100000000000001" customHeight="1">
      <c r="A70" s="148"/>
      <c r="B70" s="148"/>
      <c r="C70" s="148" t="s">
        <v>245</v>
      </c>
      <c r="D70" s="148">
        <v>65</v>
      </c>
      <c r="E70" s="148" t="s">
        <v>1510</v>
      </c>
      <c r="F70" s="148"/>
      <c r="G70" s="158" t="s">
        <v>1509</v>
      </c>
      <c r="H70" s="148">
        <v>2</v>
      </c>
      <c r="I70" s="148"/>
      <c r="J70" s="148"/>
      <c r="K70" s="148">
        <f t="shared" ref="K70:K133" si="19">MAX(H70,I70,J70,)</f>
        <v>2</v>
      </c>
      <c r="L70" s="148" t="s">
        <v>190</v>
      </c>
      <c r="M70" s="158" t="s">
        <v>1508</v>
      </c>
      <c r="N70" s="160" t="s">
        <v>1507</v>
      </c>
      <c r="O70" s="160" t="s">
        <v>1505</v>
      </c>
      <c r="P70" s="160" t="s">
        <v>389</v>
      </c>
      <c r="Q70" s="160" t="s">
        <v>1506</v>
      </c>
      <c r="R70" s="148" t="s">
        <v>1505</v>
      </c>
      <c r="S70" s="148" t="s">
        <v>375</v>
      </c>
      <c r="T70" s="148"/>
      <c r="U70" s="160"/>
      <c r="V70" s="160"/>
      <c r="W70" s="148">
        <f t="shared" ref="W70:W133" si="20">$W$3*H70</f>
        <v>2000</v>
      </c>
      <c r="X70" s="148">
        <f t="shared" ref="X70:X133" si="21">$X$3*I70</f>
        <v>0</v>
      </c>
      <c r="Y70" s="148">
        <f t="shared" ref="Y70:Y133" si="22">$Y$3*J70</f>
        <v>0</v>
      </c>
      <c r="Z70" s="148">
        <f t="shared" ref="Z70:Z133" si="23">$W$2*H70</f>
        <v>5000</v>
      </c>
      <c r="AA70" s="148">
        <f t="shared" ref="AA70:AA133" si="24">$X$2*I70</f>
        <v>0</v>
      </c>
      <c r="AB70" s="148">
        <f t="shared" ref="AB70:AB133" si="25">$Y$2*J70</f>
        <v>0</v>
      </c>
      <c r="AC70" s="148"/>
      <c r="AD70" s="147" t="s">
        <v>560</v>
      </c>
      <c r="AE70" s="148">
        <v>52</v>
      </c>
      <c r="AF70" s="148">
        <v>3000</v>
      </c>
      <c r="AG70" s="147" t="s">
        <v>1505</v>
      </c>
      <c r="AH70" s="147" t="s">
        <v>353</v>
      </c>
      <c r="AI70" s="151">
        <f>VLOOKUP(AJ:AJ,'Currency Exchange'!B:C,2,0)</f>
        <v>1</v>
      </c>
      <c r="AJ70" s="150" t="s">
        <v>15</v>
      </c>
      <c r="AK70" s="157">
        <v>3000</v>
      </c>
      <c r="AL70" s="151">
        <v>2.8299999999999999E-2</v>
      </c>
      <c r="AM70" s="151">
        <f t="shared" si="15"/>
        <v>2.8299999999999999E-2</v>
      </c>
      <c r="AN70" s="155">
        <f t="shared" si="16"/>
        <v>5.6599999999999998E-2</v>
      </c>
      <c r="AO70" s="156">
        <f t="shared" si="17"/>
        <v>5.6599999999999998E-2</v>
      </c>
      <c r="AP70" s="155">
        <f t="shared" si="18"/>
        <v>0</v>
      </c>
      <c r="AQ70" s="149" t="s">
        <v>227</v>
      </c>
      <c r="AR70" s="148" t="s">
        <v>227</v>
      </c>
      <c r="AS70" s="148" t="s">
        <v>227</v>
      </c>
      <c r="AT70" s="148"/>
      <c r="AU70" s="148"/>
      <c r="AV70" s="148"/>
      <c r="AW70" s="147" t="s">
        <v>462</v>
      </c>
      <c r="AX70" s="147"/>
    </row>
    <row r="71" spans="1:50" ht="20.100000000000001" customHeight="1">
      <c r="A71" s="148"/>
      <c r="B71" s="148"/>
      <c r="C71" s="148" t="s">
        <v>245</v>
      </c>
      <c r="D71" s="148">
        <v>66</v>
      </c>
      <c r="E71" s="148" t="s">
        <v>743</v>
      </c>
      <c r="F71" s="148"/>
      <c r="G71" s="158" t="s">
        <v>742</v>
      </c>
      <c r="H71" s="148">
        <v>2</v>
      </c>
      <c r="I71" s="148"/>
      <c r="J71" s="148"/>
      <c r="K71" s="148">
        <f t="shared" si="19"/>
        <v>2</v>
      </c>
      <c r="L71" s="148" t="s">
        <v>190</v>
      </c>
      <c r="M71" s="158" t="s">
        <v>1504</v>
      </c>
      <c r="N71" s="160" t="s">
        <v>740</v>
      </c>
      <c r="O71" s="160" t="s">
        <v>738</v>
      </c>
      <c r="P71" s="160" t="s">
        <v>240</v>
      </c>
      <c r="Q71" s="160" t="s">
        <v>739</v>
      </c>
      <c r="R71" s="148" t="s">
        <v>738</v>
      </c>
      <c r="S71" s="148" t="s">
        <v>375</v>
      </c>
      <c r="T71" s="148"/>
      <c r="U71" s="160"/>
      <c r="V71" s="160"/>
      <c r="W71" s="148">
        <f t="shared" si="20"/>
        <v>2000</v>
      </c>
      <c r="X71" s="148">
        <f t="shared" si="21"/>
        <v>0</v>
      </c>
      <c r="Y71" s="148">
        <f t="shared" si="22"/>
        <v>0</v>
      </c>
      <c r="Z71" s="148">
        <f t="shared" si="23"/>
        <v>5000</v>
      </c>
      <c r="AA71" s="148">
        <f t="shared" si="24"/>
        <v>0</v>
      </c>
      <c r="AB71" s="148">
        <f t="shared" si="25"/>
        <v>0</v>
      </c>
      <c r="AC71" s="148"/>
      <c r="AD71" s="147" t="s">
        <v>560</v>
      </c>
      <c r="AE71" s="148">
        <v>48</v>
      </c>
      <c r="AF71" s="148">
        <v>3000</v>
      </c>
      <c r="AG71" s="147" t="s">
        <v>738</v>
      </c>
      <c r="AH71" s="147" t="s">
        <v>737</v>
      </c>
      <c r="AI71" s="151">
        <f>VLOOKUP(AJ:AJ,'Currency Exchange'!B:C,2,0)</f>
        <v>1</v>
      </c>
      <c r="AJ71" s="150" t="s">
        <v>15</v>
      </c>
      <c r="AK71" s="157">
        <v>3000</v>
      </c>
      <c r="AL71" s="151">
        <v>1.61E-2</v>
      </c>
      <c r="AM71" s="151">
        <f t="shared" si="15"/>
        <v>1.61E-2</v>
      </c>
      <c r="AN71" s="155">
        <f t="shared" si="16"/>
        <v>3.2199999999999999E-2</v>
      </c>
      <c r="AO71" s="156">
        <f t="shared" si="17"/>
        <v>3.2199999999999999E-2</v>
      </c>
      <c r="AP71" s="155">
        <f t="shared" si="18"/>
        <v>0</v>
      </c>
      <c r="AQ71" s="149" t="s">
        <v>227</v>
      </c>
      <c r="AR71" s="148" t="s">
        <v>227</v>
      </c>
      <c r="AS71" s="148" t="s">
        <v>227</v>
      </c>
      <c r="AT71" s="148"/>
      <c r="AU71" s="148"/>
      <c r="AV71" s="148"/>
      <c r="AW71" s="147" t="s">
        <v>462</v>
      </c>
      <c r="AX71" s="147"/>
    </row>
    <row r="72" spans="1:50" ht="20.100000000000001" customHeight="1">
      <c r="A72" s="148"/>
      <c r="B72" s="148"/>
      <c r="C72" s="148" t="s">
        <v>245</v>
      </c>
      <c r="D72" s="148">
        <v>67</v>
      </c>
      <c r="E72" s="148" t="s">
        <v>743</v>
      </c>
      <c r="F72" s="148"/>
      <c r="G72" s="158" t="s">
        <v>742</v>
      </c>
      <c r="H72" s="148">
        <v>8</v>
      </c>
      <c r="I72" s="148"/>
      <c r="J72" s="148"/>
      <c r="K72" s="148">
        <f t="shared" si="19"/>
        <v>8</v>
      </c>
      <c r="L72" s="148" t="s">
        <v>190</v>
      </c>
      <c r="M72" s="158" t="s">
        <v>1503</v>
      </c>
      <c r="N72" s="160" t="s">
        <v>740</v>
      </c>
      <c r="O72" s="160" t="s">
        <v>738</v>
      </c>
      <c r="P72" s="160" t="s">
        <v>240</v>
      </c>
      <c r="Q72" s="160" t="s">
        <v>739</v>
      </c>
      <c r="R72" s="148" t="s">
        <v>738</v>
      </c>
      <c r="S72" s="148" t="s">
        <v>375</v>
      </c>
      <c r="T72" s="148"/>
      <c r="U72" s="160"/>
      <c r="V72" s="160"/>
      <c r="W72" s="148">
        <f t="shared" si="20"/>
        <v>8000</v>
      </c>
      <c r="X72" s="148">
        <f t="shared" si="21"/>
        <v>0</v>
      </c>
      <c r="Y72" s="148">
        <f t="shared" si="22"/>
        <v>0</v>
      </c>
      <c r="Z72" s="148">
        <f t="shared" si="23"/>
        <v>20000</v>
      </c>
      <c r="AA72" s="148">
        <f t="shared" si="24"/>
        <v>0</v>
      </c>
      <c r="AB72" s="148">
        <f t="shared" si="25"/>
        <v>0</v>
      </c>
      <c r="AC72" s="148"/>
      <c r="AD72" s="147" t="s">
        <v>560</v>
      </c>
      <c r="AE72" s="148">
        <v>48</v>
      </c>
      <c r="AF72" s="148">
        <v>3000</v>
      </c>
      <c r="AG72" s="147" t="s">
        <v>738</v>
      </c>
      <c r="AH72" s="147" t="s">
        <v>737</v>
      </c>
      <c r="AI72" s="151">
        <f>VLOOKUP(AJ:AJ,'Currency Exchange'!B:C,2,0)</f>
        <v>1</v>
      </c>
      <c r="AJ72" s="150" t="s">
        <v>15</v>
      </c>
      <c r="AK72" s="157">
        <v>3000</v>
      </c>
      <c r="AL72" s="151">
        <v>1.61E-2</v>
      </c>
      <c r="AM72" s="151">
        <f t="shared" si="15"/>
        <v>1.61E-2</v>
      </c>
      <c r="AN72" s="155">
        <f t="shared" si="16"/>
        <v>0.1288</v>
      </c>
      <c r="AO72" s="156">
        <f t="shared" si="17"/>
        <v>0.1288</v>
      </c>
      <c r="AP72" s="155">
        <f t="shared" si="18"/>
        <v>0</v>
      </c>
      <c r="AQ72" s="149" t="s">
        <v>227</v>
      </c>
      <c r="AR72" s="148" t="s">
        <v>227</v>
      </c>
      <c r="AS72" s="148" t="s">
        <v>227</v>
      </c>
      <c r="AT72" s="148"/>
      <c r="AU72" s="148"/>
      <c r="AV72" s="148"/>
      <c r="AW72" s="147" t="s">
        <v>462</v>
      </c>
      <c r="AX72" s="147"/>
    </row>
    <row r="73" spans="1:50" ht="20.100000000000001" customHeight="1">
      <c r="A73" s="148"/>
      <c r="B73" s="148"/>
      <c r="C73" s="148" t="s">
        <v>245</v>
      </c>
      <c r="D73" s="148">
        <v>68</v>
      </c>
      <c r="E73" s="148" t="s">
        <v>1502</v>
      </c>
      <c r="F73" s="148"/>
      <c r="G73" s="158" t="s">
        <v>766</v>
      </c>
      <c r="H73" s="148">
        <v>1</v>
      </c>
      <c r="I73" s="148"/>
      <c r="J73" s="148"/>
      <c r="K73" s="148">
        <f t="shared" si="19"/>
        <v>1</v>
      </c>
      <c r="L73" s="148" t="s">
        <v>190</v>
      </c>
      <c r="M73" s="158" t="s">
        <v>1501</v>
      </c>
      <c r="N73" s="160" t="s">
        <v>358</v>
      </c>
      <c r="O73" s="160" t="s">
        <v>1498</v>
      </c>
      <c r="P73" s="160" t="s">
        <v>240</v>
      </c>
      <c r="Q73" s="160" t="s">
        <v>1500</v>
      </c>
      <c r="R73" s="148" t="s">
        <v>1499</v>
      </c>
      <c r="S73" s="148" t="s">
        <v>763</v>
      </c>
      <c r="T73" s="148"/>
      <c r="U73" s="160"/>
      <c r="V73" s="160"/>
      <c r="W73" s="148">
        <f t="shared" si="20"/>
        <v>1000</v>
      </c>
      <c r="X73" s="148">
        <f t="shared" si="21"/>
        <v>0</v>
      </c>
      <c r="Y73" s="148">
        <f t="shared" si="22"/>
        <v>0</v>
      </c>
      <c r="Z73" s="148">
        <f t="shared" si="23"/>
        <v>2500</v>
      </c>
      <c r="AA73" s="148">
        <f t="shared" si="24"/>
        <v>0</v>
      </c>
      <c r="AB73" s="148">
        <f t="shared" si="25"/>
        <v>0</v>
      </c>
      <c r="AC73" s="148"/>
      <c r="AD73" s="147" t="s">
        <v>305</v>
      </c>
      <c r="AE73" s="148">
        <v>62</v>
      </c>
      <c r="AF73" s="148">
        <v>3000</v>
      </c>
      <c r="AG73" s="147" t="s">
        <v>1498</v>
      </c>
      <c r="AH73" s="147" t="s">
        <v>353</v>
      </c>
      <c r="AI73" s="151">
        <f>VLOOKUP(AJ:AJ,'Currency Exchange'!B:C,2,0)</f>
        <v>1</v>
      </c>
      <c r="AJ73" s="150" t="s">
        <v>15</v>
      </c>
      <c r="AK73" s="157">
        <v>3000</v>
      </c>
      <c r="AL73" s="151">
        <v>0.27500000000000002</v>
      </c>
      <c r="AM73" s="151">
        <f t="shared" si="15"/>
        <v>0.27500000000000002</v>
      </c>
      <c r="AN73" s="155">
        <f t="shared" si="16"/>
        <v>0.27500000000000002</v>
      </c>
      <c r="AO73" s="156">
        <f t="shared" si="17"/>
        <v>0.27500000000000002</v>
      </c>
      <c r="AP73" s="155">
        <f t="shared" si="18"/>
        <v>0</v>
      </c>
      <c r="AQ73" s="149" t="s">
        <v>227</v>
      </c>
      <c r="AR73" s="148" t="s">
        <v>227</v>
      </c>
      <c r="AS73" s="148" t="s">
        <v>226</v>
      </c>
      <c r="AT73" s="148"/>
      <c r="AU73" s="148"/>
      <c r="AV73" s="148"/>
      <c r="AW73" s="147"/>
      <c r="AX73" s="147"/>
    </row>
    <row r="74" spans="1:50" ht="20.100000000000001" customHeight="1">
      <c r="A74" s="148"/>
      <c r="B74" s="148"/>
      <c r="C74" s="148" t="s">
        <v>245</v>
      </c>
      <c r="D74" s="148">
        <v>69</v>
      </c>
      <c r="E74" s="148" t="s">
        <v>1497</v>
      </c>
      <c r="F74" s="148"/>
      <c r="G74" s="158" t="s">
        <v>753</v>
      </c>
      <c r="H74" s="148">
        <v>1</v>
      </c>
      <c r="I74" s="148"/>
      <c r="J74" s="148"/>
      <c r="K74" s="148">
        <f t="shared" si="19"/>
        <v>1</v>
      </c>
      <c r="L74" s="148" t="s">
        <v>190</v>
      </c>
      <c r="M74" s="158" t="s">
        <v>1496</v>
      </c>
      <c r="N74" s="160" t="s">
        <v>1495</v>
      </c>
      <c r="O74" s="160" t="s">
        <v>1493</v>
      </c>
      <c r="P74" s="160" t="s">
        <v>422</v>
      </c>
      <c r="Q74" s="160" t="s">
        <v>1494</v>
      </c>
      <c r="R74" s="148" t="s">
        <v>1493</v>
      </c>
      <c r="S74" s="148" t="s">
        <v>750</v>
      </c>
      <c r="T74" s="148"/>
      <c r="U74" s="160"/>
      <c r="V74" s="160"/>
      <c r="W74" s="148">
        <f t="shared" si="20"/>
        <v>1000</v>
      </c>
      <c r="X74" s="148">
        <f t="shared" si="21"/>
        <v>0</v>
      </c>
      <c r="Y74" s="148">
        <f t="shared" si="22"/>
        <v>0</v>
      </c>
      <c r="Z74" s="148">
        <f t="shared" si="23"/>
        <v>2500</v>
      </c>
      <c r="AA74" s="148">
        <f t="shared" si="24"/>
        <v>0</v>
      </c>
      <c r="AB74" s="148">
        <f t="shared" si="25"/>
        <v>0</v>
      </c>
      <c r="AC74" s="148"/>
      <c r="AD74" s="147" t="s">
        <v>560</v>
      </c>
      <c r="AE74" s="148">
        <v>52</v>
      </c>
      <c r="AF74" s="148">
        <v>3000</v>
      </c>
      <c r="AG74" s="147" t="s">
        <v>1493</v>
      </c>
      <c r="AH74" s="147" t="s">
        <v>1492</v>
      </c>
      <c r="AI74" s="151">
        <f>VLOOKUP(AJ:AJ,'Currency Exchange'!B:C,2,0)</f>
        <v>1</v>
      </c>
      <c r="AJ74" s="150" t="s">
        <v>15</v>
      </c>
      <c r="AK74" s="157">
        <v>3000</v>
      </c>
      <c r="AL74" s="151">
        <v>9.9199999999999997E-2</v>
      </c>
      <c r="AM74" s="151">
        <f t="shared" si="15"/>
        <v>9.9199999999999997E-2</v>
      </c>
      <c r="AN74" s="155">
        <f t="shared" si="16"/>
        <v>9.9199999999999997E-2</v>
      </c>
      <c r="AO74" s="156">
        <f t="shared" si="17"/>
        <v>9.9199999999999997E-2</v>
      </c>
      <c r="AP74" s="155">
        <f t="shared" si="18"/>
        <v>0</v>
      </c>
      <c r="AQ74" s="149" t="s">
        <v>227</v>
      </c>
      <c r="AR74" s="148" t="s">
        <v>227</v>
      </c>
      <c r="AS74" s="148" t="s">
        <v>227</v>
      </c>
      <c r="AT74" s="148"/>
      <c r="AU74" s="148"/>
      <c r="AV74" s="148"/>
      <c r="AW74" s="147"/>
      <c r="AX74" s="147"/>
    </row>
    <row r="75" spans="1:50" ht="20.100000000000001" customHeight="1">
      <c r="A75" s="148"/>
      <c r="B75" s="148"/>
      <c r="C75" s="148" t="s">
        <v>245</v>
      </c>
      <c r="D75" s="148">
        <v>70</v>
      </c>
      <c r="E75" s="148" t="s">
        <v>1491</v>
      </c>
      <c r="F75" s="148"/>
      <c r="G75" s="158" t="s">
        <v>1490</v>
      </c>
      <c r="H75" s="148">
        <v>1</v>
      </c>
      <c r="I75" s="148"/>
      <c r="J75" s="148"/>
      <c r="K75" s="148">
        <f t="shared" si="19"/>
        <v>1</v>
      </c>
      <c r="L75" s="148" t="s">
        <v>190</v>
      </c>
      <c r="M75" s="158" t="s">
        <v>1489</v>
      </c>
      <c r="N75" s="160" t="s">
        <v>818</v>
      </c>
      <c r="O75" s="160" t="s">
        <v>1486</v>
      </c>
      <c r="P75" s="160" t="s">
        <v>1488</v>
      </c>
      <c r="Q75" s="160" t="s">
        <v>1487</v>
      </c>
      <c r="R75" s="148" t="s">
        <v>1486</v>
      </c>
      <c r="S75" s="148" t="s">
        <v>375</v>
      </c>
      <c r="T75" s="148"/>
      <c r="U75" s="160"/>
      <c r="V75" s="160"/>
      <c r="W75" s="148">
        <f t="shared" si="20"/>
        <v>1000</v>
      </c>
      <c r="X75" s="148">
        <f t="shared" si="21"/>
        <v>0</v>
      </c>
      <c r="Y75" s="148">
        <f t="shared" si="22"/>
        <v>0</v>
      </c>
      <c r="Z75" s="148">
        <f t="shared" si="23"/>
        <v>2500</v>
      </c>
      <c r="AA75" s="148">
        <f t="shared" si="24"/>
        <v>0</v>
      </c>
      <c r="AB75" s="148">
        <f t="shared" si="25"/>
        <v>0</v>
      </c>
      <c r="AC75" s="148"/>
      <c r="AD75" s="147" t="s">
        <v>782</v>
      </c>
      <c r="AE75" s="148">
        <v>25</v>
      </c>
      <c r="AF75" s="148">
        <v>1</v>
      </c>
      <c r="AG75" s="147" t="s">
        <v>1486</v>
      </c>
      <c r="AH75" s="147" t="s">
        <v>813</v>
      </c>
      <c r="AI75" s="151">
        <f>VLOOKUP(AJ:AJ,'Currency Exchange'!B:C,2,0)</f>
        <v>4.6106626593229327</v>
      </c>
      <c r="AJ75" s="150" t="s">
        <v>779</v>
      </c>
      <c r="AK75" s="157">
        <v>1000</v>
      </c>
      <c r="AL75" s="151">
        <v>0.188</v>
      </c>
      <c r="AM75" s="151">
        <f t="shared" si="15"/>
        <v>4.0775049898707498E-2</v>
      </c>
      <c r="AN75" s="155">
        <f t="shared" si="16"/>
        <v>4.0775049898707498E-2</v>
      </c>
      <c r="AO75" s="156">
        <f t="shared" si="17"/>
        <v>4.0775049898707498E-2</v>
      </c>
      <c r="AP75" s="155">
        <f t="shared" si="18"/>
        <v>0</v>
      </c>
      <c r="AQ75" s="149" t="s">
        <v>227</v>
      </c>
      <c r="AR75" s="148" t="s">
        <v>227</v>
      </c>
      <c r="AS75" s="148" t="s">
        <v>226</v>
      </c>
      <c r="AT75" s="148"/>
      <c r="AU75" s="148"/>
      <c r="AV75" s="148"/>
      <c r="AW75" s="147" t="s">
        <v>925</v>
      </c>
      <c r="AX75" s="147"/>
    </row>
    <row r="76" spans="1:50" ht="20.100000000000001" customHeight="1">
      <c r="A76" s="148"/>
      <c r="B76" s="148"/>
      <c r="C76" s="148" t="s">
        <v>245</v>
      </c>
      <c r="D76" s="148">
        <v>71</v>
      </c>
      <c r="E76" s="148" t="s">
        <v>1485</v>
      </c>
      <c r="F76" s="148"/>
      <c r="G76" s="158" t="s">
        <v>1484</v>
      </c>
      <c r="H76" s="148">
        <v>1</v>
      </c>
      <c r="I76" s="148"/>
      <c r="J76" s="148"/>
      <c r="K76" s="148">
        <f t="shared" si="19"/>
        <v>1</v>
      </c>
      <c r="L76" s="148" t="s">
        <v>190</v>
      </c>
      <c r="M76" s="158" t="s">
        <v>1483</v>
      </c>
      <c r="N76" s="160" t="s">
        <v>903</v>
      </c>
      <c r="O76" s="160" t="s">
        <v>1480</v>
      </c>
      <c r="P76" s="160" t="s">
        <v>240</v>
      </c>
      <c r="Q76" s="160" t="s">
        <v>1482</v>
      </c>
      <c r="R76" s="148" t="s">
        <v>1481</v>
      </c>
      <c r="S76" s="148" t="s">
        <v>375</v>
      </c>
      <c r="T76" s="148"/>
      <c r="U76" s="160"/>
      <c r="V76" s="160"/>
      <c r="W76" s="148">
        <f t="shared" si="20"/>
        <v>1000</v>
      </c>
      <c r="X76" s="148">
        <f t="shared" si="21"/>
        <v>0</v>
      </c>
      <c r="Y76" s="148">
        <f t="shared" si="22"/>
        <v>0</v>
      </c>
      <c r="Z76" s="148">
        <f t="shared" si="23"/>
        <v>2500</v>
      </c>
      <c r="AA76" s="148">
        <f t="shared" si="24"/>
        <v>0</v>
      </c>
      <c r="AB76" s="148">
        <f t="shared" si="25"/>
        <v>0</v>
      </c>
      <c r="AC76" s="148"/>
      <c r="AD76" s="147" t="s">
        <v>560</v>
      </c>
      <c r="AE76" s="148">
        <v>52</v>
      </c>
      <c r="AF76" s="148">
        <v>3000</v>
      </c>
      <c r="AG76" s="147" t="s">
        <v>1480</v>
      </c>
      <c r="AH76" s="147" t="s">
        <v>898</v>
      </c>
      <c r="AI76" s="151">
        <f>VLOOKUP(AJ:AJ,'Currency Exchange'!B:C,2,0)</f>
        <v>1</v>
      </c>
      <c r="AJ76" s="150" t="s">
        <v>15</v>
      </c>
      <c r="AK76" s="157">
        <v>3000</v>
      </c>
      <c r="AL76" s="151">
        <v>3.7999999999999999E-2</v>
      </c>
      <c r="AM76" s="151">
        <f t="shared" si="15"/>
        <v>3.7999999999999999E-2</v>
      </c>
      <c r="AN76" s="155">
        <f t="shared" si="16"/>
        <v>3.7999999999999999E-2</v>
      </c>
      <c r="AO76" s="156">
        <f t="shared" si="17"/>
        <v>3.7999999999999999E-2</v>
      </c>
      <c r="AP76" s="155">
        <f t="shared" si="18"/>
        <v>0</v>
      </c>
      <c r="AQ76" s="149" t="s">
        <v>227</v>
      </c>
      <c r="AR76" s="148" t="s">
        <v>227</v>
      </c>
      <c r="AS76" s="148" t="s">
        <v>227</v>
      </c>
      <c r="AT76" s="148"/>
      <c r="AU76" s="148"/>
      <c r="AV76" s="148"/>
      <c r="AW76" s="147" t="s">
        <v>462</v>
      </c>
      <c r="AX76" s="147"/>
    </row>
    <row r="77" spans="1:50" ht="12.75">
      <c r="A77" s="148"/>
      <c r="B77" s="148"/>
      <c r="C77" s="148" t="s">
        <v>245</v>
      </c>
      <c r="D77" s="148">
        <v>72</v>
      </c>
      <c r="E77" s="148" t="s">
        <v>1479</v>
      </c>
      <c r="F77" s="148"/>
      <c r="G77" s="158" t="s">
        <v>487</v>
      </c>
      <c r="H77" s="148">
        <v>2</v>
      </c>
      <c r="I77" s="148"/>
      <c r="J77" s="148"/>
      <c r="K77" s="148">
        <f t="shared" si="19"/>
        <v>2</v>
      </c>
      <c r="L77" s="148" t="s">
        <v>190</v>
      </c>
      <c r="M77" s="158" t="s">
        <v>1478</v>
      </c>
      <c r="N77" s="160" t="s">
        <v>1336</v>
      </c>
      <c r="O77" s="160" t="s">
        <v>1477</v>
      </c>
      <c r="P77" s="160" t="s">
        <v>240</v>
      </c>
      <c r="Q77" s="160" t="s">
        <v>1476</v>
      </c>
      <c r="R77" s="148" t="s">
        <v>1475</v>
      </c>
      <c r="S77" s="148" t="s">
        <v>491</v>
      </c>
      <c r="T77" s="148"/>
      <c r="U77" s="160"/>
      <c r="V77" s="160"/>
      <c r="W77" s="148">
        <f t="shared" si="20"/>
        <v>2000</v>
      </c>
      <c r="X77" s="148">
        <f t="shared" si="21"/>
        <v>0</v>
      </c>
      <c r="Y77" s="148">
        <f t="shared" si="22"/>
        <v>0</v>
      </c>
      <c r="Z77" s="148">
        <f t="shared" si="23"/>
        <v>5000</v>
      </c>
      <c r="AA77" s="148">
        <f t="shared" si="24"/>
        <v>0</v>
      </c>
      <c r="AB77" s="148">
        <f t="shared" si="25"/>
        <v>0</v>
      </c>
      <c r="AC77" s="148"/>
      <c r="AD77" s="147" t="s">
        <v>480</v>
      </c>
      <c r="AE77" s="148">
        <v>18</v>
      </c>
      <c r="AF77" s="148">
        <v>10000</v>
      </c>
      <c r="AG77" s="147" t="s">
        <v>1474</v>
      </c>
      <c r="AH77" s="147" t="s">
        <v>478</v>
      </c>
      <c r="AI77" s="151">
        <f>VLOOKUP(AJ:AJ,'Currency Exchange'!B:C,2,0)</f>
        <v>1</v>
      </c>
      <c r="AJ77" s="150" t="s">
        <v>15</v>
      </c>
      <c r="AK77" s="157">
        <v>10000</v>
      </c>
      <c r="AL77" s="151">
        <v>6.9999999999999999E-4</v>
      </c>
      <c r="AM77" s="151">
        <f t="shared" si="15"/>
        <v>6.9999999999999999E-4</v>
      </c>
      <c r="AN77" s="155">
        <f t="shared" si="16"/>
        <v>1.4E-3</v>
      </c>
      <c r="AO77" s="156">
        <f t="shared" si="17"/>
        <v>1.4E-3</v>
      </c>
      <c r="AP77" s="155">
        <f t="shared" si="18"/>
        <v>0</v>
      </c>
      <c r="AQ77" s="149" t="s">
        <v>227</v>
      </c>
      <c r="AR77" s="148" t="s">
        <v>385</v>
      </c>
      <c r="AS77" s="148" t="s">
        <v>226</v>
      </c>
      <c r="AT77" s="148"/>
      <c r="AU77" s="148"/>
      <c r="AV77" s="148"/>
      <c r="AW77" s="158" t="s">
        <v>610</v>
      </c>
      <c r="AX77" s="147"/>
    </row>
    <row r="78" spans="1:50" ht="20.100000000000001" customHeight="1">
      <c r="A78" s="148"/>
      <c r="B78" s="148"/>
      <c r="C78" s="148" t="s">
        <v>245</v>
      </c>
      <c r="D78" s="148">
        <v>73</v>
      </c>
      <c r="E78" s="148" t="s">
        <v>1473</v>
      </c>
      <c r="F78" s="148"/>
      <c r="G78" s="158" t="s">
        <v>487</v>
      </c>
      <c r="H78" s="148">
        <v>11</v>
      </c>
      <c r="I78" s="148"/>
      <c r="J78" s="148"/>
      <c r="K78" s="148">
        <f t="shared" si="19"/>
        <v>11</v>
      </c>
      <c r="L78" s="148" t="s">
        <v>190</v>
      </c>
      <c r="M78" s="158" t="s">
        <v>1472</v>
      </c>
      <c r="N78" s="160" t="s">
        <v>1336</v>
      </c>
      <c r="O78" s="160" t="s">
        <v>1471</v>
      </c>
      <c r="P78" s="160" t="s">
        <v>240</v>
      </c>
      <c r="Q78" s="160" t="s">
        <v>1470</v>
      </c>
      <c r="R78" s="148" t="s">
        <v>683</v>
      </c>
      <c r="S78" s="148" t="s">
        <v>491</v>
      </c>
      <c r="T78" s="148"/>
      <c r="U78" s="160"/>
      <c r="V78" s="160"/>
      <c r="W78" s="148">
        <f t="shared" si="20"/>
        <v>11000</v>
      </c>
      <c r="X78" s="148">
        <f t="shared" si="21"/>
        <v>0</v>
      </c>
      <c r="Y78" s="148">
        <f t="shared" si="22"/>
        <v>0</v>
      </c>
      <c r="Z78" s="148">
        <f t="shared" si="23"/>
        <v>27500</v>
      </c>
      <c r="AA78" s="148">
        <f t="shared" si="24"/>
        <v>0</v>
      </c>
      <c r="AB78" s="148">
        <f t="shared" si="25"/>
        <v>0</v>
      </c>
      <c r="AC78" s="148"/>
      <c r="AD78" s="147" t="s">
        <v>480</v>
      </c>
      <c r="AE78" s="148">
        <v>18</v>
      </c>
      <c r="AF78" s="148">
        <v>10000</v>
      </c>
      <c r="AG78" s="147" t="s">
        <v>1469</v>
      </c>
      <c r="AH78" s="147" t="s">
        <v>478</v>
      </c>
      <c r="AI78" s="151">
        <f>VLOOKUP(AJ:AJ,'Currency Exchange'!B:C,2,0)</f>
        <v>1</v>
      </c>
      <c r="AJ78" s="150" t="s">
        <v>15</v>
      </c>
      <c r="AK78" s="157">
        <v>10000</v>
      </c>
      <c r="AL78" s="151">
        <v>6.9999999999999999E-4</v>
      </c>
      <c r="AM78" s="151">
        <f t="shared" si="15"/>
        <v>6.9999999999999999E-4</v>
      </c>
      <c r="AN78" s="155">
        <f t="shared" si="16"/>
        <v>7.7000000000000002E-3</v>
      </c>
      <c r="AO78" s="156">
        <f t="shared" si="17"/>
        <v>7.7000000000000002E-3</v>
      </c>
      <c r="AP78" s="155">
        <f t="shared" si="18"/>
        <v>0</v>
      </c>
      <c r="AQ78" s="149" t="s">
        <v>227</v>
      </c>
      <c r="AR78" s="148" t="s">
        <v>385</v>
      </c>
      <c r="AS78" s="148" t="s">
        <v>226</v>
      </c>
      <c r="AT78" s="148"/>
      <c r="AU78" s="148"/>
      <c r="AV78" s="148"/>
      <c r="AW78" s="147" t="s">
        <v>610</v>
      </c>
      <c r="AX78" s="147"/>
    </row>
    <row r="79" spans="1:50" ht="20.100000000000001" customHeight="1">
      <c r="A79" s="148"/>
      <c r="B79" s="148"/>
      <c r="C79" s="148" t="s">
        <v>245</v>
      </c>
      <c r="D79" s="148">
        <v>74</v>
      </c>
      <c r="E79" s="148" t="s">
        <v>724</v>
      </c>
      <c r="F79" s="148"/>
      <c r="G79" s="158" t="s">
        <v>487</v>
      </c>
      <c r="H79" s="148">
        <v>20</v>
      </c>
      <c r="I79" s="148"/>
      <c r="J79" s="148"/>
      <c r="K79" s="148">
        <f t="shared" si="19"/>
        <v>20</v>
      </c>
      <c r="L79" s="148" t="s">
        <v>190</v>
      </c>
      <c r="M79" s="158" t="s">
        <v>1468</v>
      </c>
      <c r="N79" s="160" t="s">
        <v>818</v>
      </c>
      <c r="O79" s="160" t="s">
        <v>722</v>
      </c>
      <c r="P79" s="160" t="s">
        <v>240</v>
      </c>
      <c r="Q79" s="160" t="s">
        <v>721</v>
      </c>
      <c r="R79" s="148" t="s">
        <v>720</v>
      </c>
      <c r="S79" s="148" t="s">
        <v>491</v>
      </c>
      <c r="T79" s="148"/>
      <c r="U79" s="160"/>
      <c r="V79" s="160"/>
      <c r="W79" s="148">
        <f t="shared" si="20"/>
        <v>20000</v>
      </c>
      <c r="X79" s="148">
        <f t="shared" si="21"/>
        <v>0</v>
      </c>
      <c r="Y79" s="148">
        <f t="shared" si="22"/>
        <v>0</v>
      </c>
      <c r="Z79" s="148">
        <f t="shared" si="23"/>
        <v>50000</v>
      </c>
      <c r="AA79" s="148">
        <f t="shared" si="24"/>
        <v>0</v>
      </c>
      <c r="AB79" s="148">
        <f t="shared" si="25"/>
        <v>0</v>
      </c>
      <c r="AC79" s="148"/>
      <c r="AD79" s="147" t="s">
        <v>480</v>
      </c>
      <c r="AE79" s="148">
        <v>18</v>
      </c>
      <c r="AF79" s="148">
        <v>10000</v>
      </c>
      <c r="AG79" s="160" t="s">
        <v>719</v>
      </c>
      <c r="AH79" s="160" t="s">
        <v>497</v>
      </c>
      <c r="AI79" s="151">
        <f>VLOOKUP(AJ:AJ,'Currency Exchange'!B:C,2,0)</f>
        <v>1</v>
      </c>
      <c r="AJ79" s="150" t="s">
        <v>15</v>
      </c>
      <c r="AK79" s="157">
        <v>10000</v>
      </c>
      <c r="AL79" s="151">
        <v>4.0000000000000002E-4</v>
      </c>
      <c r="AM79" s="151">
        <f t="shared" si="15"/>
        <v>4.0000000000000002E-4</v>
      </c>
      <c r="AN79" s="155">
        <f t="shared" si="16"/>
        <v>8.0000000000000002E-3</v>
      </c>
      <c r="AO79" s="156">
        <f t="shared" si="17"/>
        <v>8.0000000000000002E-3</v>
      </c>
      <c r="AP79" s="155">
        <f t="shared" si="18"/>
        <v>0</v>
      </c>
      <c r="AQ79" s="149" t="s">
        <v>227</v>
      </c>
      <c r="AR79" s="148" t="s">
        <v>385</v>
      </c>
      <c r="AS79" s="148" t="s">
        <v>227</v>
      </c>
      <c r="AT79" s="148"/>
      <c r="AU79" s="148"/>
      <c r="AV79" s="148"/>
      <c r="AW79" s="147" t="s">
        <v>496</v>
      </c>
      <c r="AX79" s="147"/>
    </row>
    <row r="80" spans="1:50" ht="20.100000000000001" customHeight="1">
      <c r="A80" s="148"/>
      <c r="B80" s="148"/>
      <c r="C80" s="148" t="s">
        <v>245</v>
      </c>
      <c r="D80" s="148">
        <v>75</v>
      </c>
      <c r="E80" s="148" t="s">
        <v>729</v>
      </c>
      <c r="F80" s="148"/>
      <c r="G80" s="158" t="s">
        <v>487</v>
      </c>
      <c r="H80" s="148">
        <v>3</v>
      </c>
      <c r="I80" s="148"/>
      <c r="J80" s="148"/>
      <c r="K80" s="148">
        <f t="shared" si="19"/>
        <v>3</v>
      </c>
      <c r="L80" s="148" t="s">
        <v>190</v>
      </c>
      <c r="M80" s="158" t="s">
        <v>1467</v>
      </c>
      <c r="N80" s="160" t="s">
        <v>818</v>
      </c>
      <c r="O80" s="160" t="s">
        <v>1407</v>
      </c>
      <c r="P80" s="160" t="s">
        <v>240</v>
      </c>
      <c r="Q80" s="160" t="s">
        <v>726</v>
      </c>
      <c r="R80" s="148" t="s">
        <v>587</v>
      </c>
      <c r="S80" s="148" t="s">
        <v>491</v>
      </c>
      <c r="T80" s="148"/>
      <c r="U80" s="160"/>
      <c r="V80" s="160"/>
      <c r="W80" s="148">
        <f t="shared" si="20"/>
        <v>3000</v>
      </c>
      <c r="X80" s="148">
        <f t="shared" si="21"/>
        <v>0</v>
      </c>
      <c r="Y80" s="148">
        <f t="shared" si="22"/>
        <v>0</v>
      </c>
      <c r="Z80" s="148">
        <f t="shared" si="23"/>
        <v>7500</v>
      </c>
      <c r="AA80" s="148">
        <f t="shared" si="24"/>
        <v>0</v>
      </c>
      <c r="AB80" s="148">
        <f t="shared" si="25"/>
        <v>0</v>
      </c>
      <c r="AC80" s="148"/>
      <c r="AD80" s="147" t="s">
        <v>480</v>
      </c>
      <c r="AE80" s="148">
        <v>18</v>
      </c>
      <c r="AF80" s="148">
        <v>10000</v>
      </c>
      <c r="AG80" s="160" t="s">
        <v>725</v>
      </c>
      <c r="AH80" s="160" t="s">
        <v>497</v>
      </c>
      <c r="AI80" s="151">
        <f>VLOOKUP(AJ:AJ,'Currency Exchange'!B:C,2,0)</f>
        <v>1</v>
      </c>
      <c r="AJ80" s="150" t="s">
        <v>15</v>
      </c>
      <c r="AK80" s="157">
        <v>10000</v>
      </c>
      <c r="AL80" s="151">
        <v>2.9999999999999997E-4</v>
      </c>
      <c r="AM80" s="151">
        <f t="shared" si="15"/>
        <v>2.9999999999999997E-4</v>
      </c>
      <c r="AN80" s="155">
        <f t="shared" si="16"/>
        <v>8.9999999999999998E-4</v>
      </c>
      <c r="AO80" s="156">
        <f t="shared" si="17"/>
        <v>8.9999999999999998E-4</v>
      </c>
      <c r="AP80" s="155">
        <f t="shared" si="18"/>
        <v>0</v>
      </c>
      <c r="AQ80" s="149" t="s">
        <v>227</v>
      </c>
      <c r="AR80" s="148" t="s">
        <v>385</v>
      </c>
      <c r="AS80" s="148" t="s">
        <v>227</v>
      </c>
      <c r="AT80" s="148"/>
      <c r="AU80" s="148"/>
      <c r="AV80" s="148"/>
      <c r="AW80" s="147" t="s">
        <v>496</v>
      </c>
      <c r="AX80" s="147"/>
    </row>
    <row r="81" spans="1:50" ht="20.100000000000001" customHeight="1">
      <c r="A81" s="148"/>
      <c r="B81" s="148"/>
      <c r="C81" s="148" t="s">
        <v>245</v>
      </c>
      <c r="D81" s="148">
        <v>76</v>
      </c>
      <c r="E81" s="148" t="s">
        <v>537</v>
      </c>
      <c r="F81" s="148"/>
      <c r="G81" s="158" t="s">
        <v>487</v>
      </c>
      <c r="H81" s="148">
        <v>10</v>
      </c>
      <c r="I81" s="148"/>
      <c r="J81" s="148"/>
      <c r="K81" s="148">
        <f t="shared" si="19"/>
        <v>10</v>
      </c>
      <c r="L81" s="148" t="s">
        <v>190</v>
      </c>
      <c r="M81" s="158" t="s">
        <v>1466</v>
      </c>
      <c r="N81" s="160" t="s">
        <v>818</v>
      </c>
      <c r="O81" s="160" t="s">
        <v>1432</v>
      </c>
      <c r="P81" s="160" t="s">
        <v>240</v>
      </c>
      <c r="Q81" s="160" t="s">
        <v>534</v>
      </c>
      <c r="R81" s="148" t="s">
        <v>482</v>
      </c>
      <c r="S81" s="148" t="s">
        <v>491</v>
      </c>
      <c r="T81" s="148"/>
      <c r="U81" s="160"/>
      <c r="V81" s="160"/>
      <c r="W81" s="148">
        <f t="shared" si="20"/>
        <v>10000</v>
      </c>
      <c r="X81" s="148">
        <f t="shared" si="21"/>
        <v>0</v>
      </c>
      <c r="Y81" s="148">
        <f t="shared" si="22"/>
        <v>0</v>
      </c>
      <c r="Z81" s="148">
        <f t="shared" si="23"/>
        <v>25000</v>
      </c>
      <c r="AA81" s="148">
        <f t="shared" si="24"/>
        <v>0</v>
      </c>
      <c r="AB81" s="148">
        <f t="shared" si="25"/>
        <v>0</v>
      </c>
      <c r="AC81" s="148"/>
      <c r="AD81" s="147" t="s">
        <v>480</v>
      </c>
      <c r="AE81" s="148">
        <v>18</v>
      </c>
      <c r="AF81" s="148">
        <v>10000</v>
      </c>
      <c r="AG81" s="160" t="s">
        <v>533</v>
      </c>
      <c r="AH81" s="160" t="s">
        <v>497</v>
      </c>
      <c r="AI81" s="151">
        <f>VLOOKUP(AJ:AJ,'Currency Exchange'!B:C,2,0)</f>
        <v>1</v>
      </c>
      <c r="AJ81" s="150" t="s">
        <v>15</v>
      </c>
      <c r="AK81" s="157">
        <v>10000</v>
      </c>
      <c r="AL81" s="151">
        <v>5.9999999999999995E-4</v>
      </c>
      <c r="AM81" s="151">
        <f t="shared" si="15"/>
        <v>5.9999999999999995E-4</v>
      </c>
      <c r="AN81" s="155">
        <f t="shared" si="16"/>
        <v>5.9999999999999993E-3</v>
      </c>
      <c r="AO81" s="156">
        <f t="shared" si="17"/>
        <v>5.9999999999999993E-3</v>
      </c>
      <c r="AP81" s="155">
        <f t="shared" si="18"/>
        <v>0</v>
      </c>
      <c r="AQ81" s="149" t="s">
        <v>227</v>
      </c>
      <c r="AR81" s="148" t="s">
        <v>385</v>
      </c>
      <c r="AS81" s="148" t="s">
        <v>226</v>
      </c>
      <c r="AT81" s="148"/>
      <c r="AU81" s="148"/>
      <c r="AV81" s="148"/>
      <c r="AW81" s="147" t="s">
        <v>496</v>
      </c>
      <c r="AX81" s="147"/>
    </row>
    <row r="82" spans="1:50" ht="20.100000000000001" customHeight="1">
      <c r="A82" s="164"/>
      <c r="B82" s="164"/>
      <c r="C82" s="164" t="s">
        <v>245</v>
      </c>
      <c r="D82" s="148">
        <v>77</v>
      </c>
      <c r="E82" s="148" t="s">
        <v>1465</v>
      </c>
      <c r="F82" s="148"/>
      <c r="G82" s="158" t="s">
        <v>550</v>
      </c>
      <c r="H82" s="148">
        <v>1</v>
      </c>
      <c r="I82" s="148"/>
      <c r="J82" s="148"/>
      <c r="K82" s="148">
        <f t="shared" si="19"/>
        <v>1</v>
      </c>
      <c r="L82" s="148" t="s">
        <v>190</v>
      </c>
      <c r="M82" s="166" t="s">
        <v>1464</v>
      </c>
      <c r="N82" s="160" t="s">
        <v>530</v>
      </c>
      <c r="O82" s="160" t="s">
        <v>1463</v>
      </c>
      <c r="P82" s="165" t="s">
        <v>389</v>
      </c>
      <c r="Q82" s="165" t="s">
        <v>1462</v>
      </c>
      <c r="R82" s="164" t="s">
        <v>1461</v>
      </c>
      <c r="S82" s="164" t="s">
        <v>481</v>
      </c>
      <c r="T82" s="164"/>
      <c r="U82" s="165"/>
      <c r="V82" s="165"/>
      <c r="W82" s="164">
        <f t="shared" si="20"/>
        <v>1000</v>
      </c>
      <c r="X82" s="164">
        <f t="shared" si="21"/>
        <v>0</v>
      </c>
      <c r="Y82" s="164">
        <f t="shared" si="22"/>
        <v>0</v>
      </c>
      <c r="Z82" s="164">
        <f t="shared" si="23"/>
        <v>2500</v>
      </c>
      <c r="AA82" s="164">
        <f t="shared" si="24"/>
        <v>0</v>
      </c>
      <c r="AB82" s="164">
        <f t="shared" si="25"/>
        <v>0</v>
      </c>
      <c r="AC82" s="148"/>
      <c r="AD82" s="147" t="s">
        <v>480</v>
      </c>
      <c r="AE82" s="148">
        <v>22</v>
      </c>
      <c r="AF82" s="148">
        <v>5000</v>
      </c>
      <c r="AG82" s="147" t="s">
        <v>1460</v>
      </c>
      <c r="AH82" s="147" t="s">
        <v>478</v>
      </c>
      <c r="AI82" s="151">
        <f>VLOOKUP(AJ:AJ,'Currency Exchange'!B:C,2,0)</f>
        <v>1</v>
      </c>
      <c r="AJ82" s="150" t="s">
        <v>15</v>
      </c>
      <c r="AK82" s="157">
        <v>5000</v>
      </c>
      <c r="AL82" s="163">
        <v>3.2000000000000001E-2</v>
      </c>
      <c r="AM82" s="151">
        <f t="shared" si="15"/>
        <v>3.2000000000000001E-2</v>
      </c>
      <c r="AN82" s="155">
        <f t="shared" si="16"/>
        <v>3.2000000000000001E-2</v>
      </c>
      <c r="AO82" s="156">
        <f t="shared" si="17"/>
        <v>3.2000000000000001E-2</v>
      </c>
      <c r="AP82" s="155">
        <f t="shared" si="18"/>
        <v>0</v>
      </c>
      <c r="AQ82" s="149" t="s">
        <v>227</v>
      </c>
      <c r="AR82" s="148" t="s">
        <v>385</v>
      </c>
      <c r="AS82" s="148" t="s">
        <v>226</v>
      </c>
      <c r="AT82" s="148"/>
      <c r="AU82" s="148"/>
      <c r="AV82" s="148"/>
      <c r="AW82" s="147" t="s">
        <v>477</v>
      </c>
      <c r="AX82" s="147"/>
    </row>
    <row r="83" spans="1:50" ht="20.100000000000001" customHeight="1">
      <c r="A83" s="148"/>
      <c r="B83" s="148"/>
      <c r="C83" s="148" t="s">
        <v>245</v>
      </c>
      <c r="D83" s="148">
        <v>78</v>
      </c>
      <c r="E83" s="148" t="s">
        <v>1459</v>
      </c>
      <c r="F83" s="148"/>
      <c r="G83" s="158" t="s">
        <v>487</v>
      </c>
      <c r="H83" s="148">
        <v>1</v>
      </c>
      <c r="I83" s="148"/>
      <c r="J83" s="148"/>
      <c r="K83" s="148">
        <f t="shared" si="19"/>
        <v>1</v>
      </c>
      <c r="L83" s="148" t="s">
        <v>190</v>
      </c>
      <c r="M83" s="158" t="s">
        <v>1458</v>
      </c>
      <c r="N83" s="160" t="s">
        <v>458</v>
      </c>
      <c r="O83" s="160" t="s">
        <v>1455</v>
      </c>
      <c r="P83" s="160" t="s">
        <v>389</v>
      </c>
      <c r="Q83" s="160" t="s">
        <v>1457</v>
      </c>
      <c r="R83" s="148" t="s">
        <v>1456</v>
      </c>
      <c r="S83" s="148" t="s">
        <v>481</v>
      </c>
      <c r="T83" s="148"/>
      <c r="U83" s="160"/>
      <c r="V83" s="160"/>
      <c r="W83" s="148">
        <f t="shared" si="20"/>
        <v>1000</v>
      </c>
      <c r="X83" s="148">
        <f t="shared" si="21"/>
        <v>0</v>
      </c>
      <c r="Y83" s="148">
        <f t="shared" si="22"/>
        <v>0</v>
      </c>
      <c r="Z83" s="148">
        <f t="shared" si="23"/>
        <v>2500</v>
      </c>
      <c r="AA83" s="148">
        <f t="shared" si="24"/>
        <v>0</v>
      </c>
      <c r="AB83" s="148">
        <f t="shared" si="25"/>
        <v>0</v>
      </c>
      <c r="AC83" s="148"/>
      <c r="AD83" s="147" t="s">
        <v>560</v>
      </c>
      <c r="AE83" s="148">
        <v>52</v>
      </c>
      <c r="AF83" s="148">
        <v>5000</v>
      </c>
      <c r="AG83" s="147" t="s">
        <v>1455</v>
      </c>
      <c r="AH83" s="147" t="s">
        <v>453</v>
      </c>
      <c r="AI83" s="151">
        <f>VLOOKUP(AJ:AJ,'Currency Exchange'!B:C,2,0)</f>
        <v>1</v>
      </c>
      <c r="AJ83" s="150" t="s">
        <v>15</v>
      </c>
      <c r="AK83" s="157">
        <v>5000</v>
      </c>
      <c r="AL83" s="151">
        <v>2.4199999999999999E-2</v>
      </c>
      <c r="AM83" s="151">
        <f t="shared" si="15"/>
        <v>2.4199999999999999E-2</v>
      </c>
      <c r="AN83" s="155">
        <f t="shared" si="16"/>
        <v>2.4199999999999999E-2</v>
      </c>
      <c r="AO83" s="156">
        <f t="shared" si="17"/>
        <v>2.4199999999999999E-2</v>
      </c>
      <c r="AP83" s="155">
        <f t="shared" si="18"/>
        <v>0</v>
      </c>
      <c r="AQ83" s="149" t="s">
        <v>227</v>
      </c>
      <c r="AR83" s="148" t="s">
        <v>227</v>
      </c>
      <c r="AS83" s="148" t="s">
        <v>226</v>
      </c>
      <c r="AT83" s="148"/>
      <c r="AU83" s="148"/>
      <c r="AV83" s="148"/>
      <c r="AW83" s="147" t="s">
        <v>462</v>
      </c>
      <c r="AX83" s="147"/>
    </row>
    <row r="84" spans="1:50" ht="20.100000000000001" customHeight="1">
      <c r="A84" s="148"/>
      <c r="B84" s="148"/>
      <c r="C84" s="148" t="s">
        <v>245</v>
      </c>
      <c r="D84" s="148">
        <v>79</v>
      </c>
      <c r="E84" s="148" t="s">
        <v>724</v>
      </c>
      <c r="F84" s="148"/>
      <c r="G84" s="158" t="s">
        <v>487</v>
      </c>
      <c r="H84" s="148">
        <v>2</v>
      </c>
      <c r="I84" s="148"/>
      <c r="J84" s="148"/>
      <c r="K84" s="148">
        <f t="shared" si="19"/>
        <v>2</v>
      </c>
      <c r="L84" s="148" t="s">
        <v>190</v>
      </c>
      <c r="M84" s="158" t="s">
        <v>1454</v>
      </c>
      <c r="N84" s="160" t="s">
        <v>818</v>
      </c>
      <c r="O84" s="160" t="s">
        <v>722</v>
      </c>
      <c r="P84" s="160" t="s">
        <v>240</v>
      </c>
      <c r="Q84" s="160" t="s">
        <v>721</v>
      </c>
      <c r="R84" s="148" t="s">
        <v>720</v>
      </c>
      <c r="S84" s="148" t="s">
        <v>491</v>
      </c>
      <c r="T84" s="148"/>
      <c r="U84" s="160"/>
      <c r="V84" s="160"/>
      <c r="W84" s="148">
        <f t="shared" si="20"/>
        <v>2000</v>
      </c>
      <c r="X84" s="148">
        <f t="shared" si="21"/>
        <v>0</v>
      </c>
      <c r="Y84" s="148">
        <f t="shared" si="22"/>
        <v>0</v>
      </c>
      <c r="Z84" s="148">
        <f t="shared" si="23"/>
        <v>5000</v>
      </c>
      <c r="AA84" s="148">
        <f t="shared" si="24"/>
        <v>0</v>
      </c>
      <c r="AB84" s="148">
        <f t="shared" si="25"/>
        <v>0</v>
      </c>
      <c r="AC84" s="148"/>
      <c r="AD84" s="147" t="s">
        <v>480</v>
      </c>
      <c r="AE84" s="148">
        <v>18</v>
      </c>
      <c r="AF84" s="148">
        <v>10000</v>
      </c>
      <c r="AG84" s="160" t="s">
        <v>719</v>
      </c>
      <c r="AH84" s="160" t="s">
        <v>497</v>
      </c>
      <c r="AI84" s="151">
        <f>VLOOKUP(AJ:AJ,'Currency Exchange'!B:C,2,0)</f>
        <v>1</v>
      </c>
      <c r="AJ84" s="150" t="s">
        <v>15</v>
      </c>
      <c r="AK84" s="157">
        <v>10000</v>
      </c>
      <c r="AL84" s="151">
        <v>4.0000000000000002E-4</v>
      </c>
      <c r="AM84" s="151">
        <f t="shared" si="15"/>
        <v>4.0000000000000002E-4</v>
      </c>
      <c r="AN84" s="155">
        <f t="shared" si="16"/>
        <v>8.0000000000000004E-4</v>
      </c>
      <c r="AO84" s="156">
        <f t="shared" si="17"/>
        <v>8.0000000000000004E-4</v>
      </c>
      <c r="AP84" s="155">
        <f t="shared" si="18"/>
        <v>0</v>
      </c>
      <c r="AQ84" s="149" t="s">
        <v>227</v>
      </c>
      <c r="AR84" s="148" t="s">
        <v>385</v>
      </c>
      <c r="AS84" s="148" t="s">
        <v>227</v>
      </c>
      <c r="AT84" s="148"/>
      <c r="AU84" s="148"/>
      <c r="AV84" s="148"/>
      <c r="AW84" s="147" t="s">
        <v>496</v>
      </c>
      <c r="AX84" s="147"/>
    </row>
    <row r="85" spans="1:50" ht="20.100000000000001" customHeight="1">
      <c r="A85" s="148"/>
      <c r="B85" s="148"/>
      <c r="C85" s="148" t="s">
        <v>224</v>
      </c>
      <c r="D85" s="148">
        <v>80</v>
      </c>
      <c r="E85" s="148" t="s">
        <v>1453</v>
      </c>
      <c r="F85" s="148"/>
      <c r="G85" s="158" t="s">
        <v>487</v>
      </c>
      <c r="H85" s="148">
        <v>1</v>
      </c>
      <c r="I85" s="148"/>
      <c r="J85" s="148"/>
      <c r="K85" s="148">
        <f t="shared" si="19"/>
        <v>1</v>
      </c>
      <c r="L85" s="148" t="s">
        <v>190</v>
      </c>
      <c r="M85" s="158" t="s">
        <v>1452</v>
      </c>
      <c r="N85" s="160"/>
      <c r="O85" s="160"/>
      <c r="P85" s="160" t="s">
        <v>240</v>
      </c>
      <c r="Q85" s="160" t="s">
        <v>212</v>
      </c>
      <c r="R85" s="148" t="s">
        <v>1159</v>
      </c>
      <c r="S85" s="148" t="s">
        <v>561</v>
      </c>
      <c r="T85" s="148"/>
      <c r="U85" s="160"/>
      <c r="V85" s="160" t="s">
        <v>1158</v>
      </c>
      <c r="W85" s="148">
        <f t="shared" si="20"/>
        <v>1000</v>
      </c>
      <c r="X85" s="148">
        <f t="shared" si="21"/>
        <v>0</v>
      </c>
      <c r="Y85" s="148">
        <f t="shared" si="22"/>
        <v>0</v>
      </c>
      <c r="Z85" s="148">
        <f t="shared" si="23"/>
        <v>2500</v>
      </c>
      <c r="AA85" s="148">
        <f t="shared" si="24"/>
        <v>0</v>
      </c>
      <c r="AB85" s="148">
        <f t="shared" si="25"/>
        <v>0</v>
      </c>
      <c r="AC85" s="148"/>
      <c r="AD85" s="147" t="s">
        <v>187</v>
      </c>
      <c r="AE85" s="148"/>
      <c r="AF85" s="148"/>
      <c r="AG85" s="147"/>
      <c r="AH85" s="147" t="s">
        <v>186</v>
      </c>
      <c r="AI85" s="151"/>
      <c r="AJ85" s="150"/>
      <c r="AK85" s="157"/>
      <c r="AL85" s="151"/>
      <c r="AM85" s="151"/>
      <c r="AN85" s="155"/>
      <c r="AO85" s="156"/>
      <c r="AP85" s="155"/>
      <c r="AQ85" s="149"/>
      <c r="AR85" s="148" t="s">
        <v>185</v>
      </c>
      <c r="AS85" s="148"/>
      <c r="AT85" s="148"/>
      <c r="AU85" s="148"/>
      <c r="AV85" s="148"/>
      <c r="AW85" s="147" t="s">
        <v>220</v>
      </c>
      <c r="AX85" s="147"/>
    </row>
    <row r="86" spans="1:50" ht="20.100000000000001" customHeight="1">
      <c r="A86" s="148"/>
      <c r="B86" s="148"/>
      <c r="C86" s="148" t="s">
        <v>245</v>
      </c>
      <c r="D86" s="148">
        <v>81</v>
      </c>
      <c r="E86" s="148" t="s">
        <v>1451</v>
      </c>
      <c r="F86" s="148"/>
      <c r="G86" s="158" t="s">
        <v>550</v>
      </c>
      <c r="H86" s="148">
        <v>1</v>
      </c>
      <c r="I86" s="148"/>
      <c r="J86" s="148"/>
      <c r="K86" s="148">
        <f t="shared" si="19"/>
        <v>1</v>
      </c>
      <c r="L86" s="148" t="s">
        <v>190</v>
      </c>
      <c r="M86" s="158" t="s">
        <v>1450</v>
      </c>
      <c r="N86" s="160" t="s">
        <v>458</v>
      </c>
      <c r="O86" s="160" t="s">
        <v>1447</v>
      </c>
      <c r="P86" s="160" t="s">
        <v>389</v>
      </c>
      <c r="Q86" s="160" t="s">
        <v>1449</v>
      </c>
      <c r="R86" s="148" t="s">
        <v>1448</v>
      </c>
      <c r="S86" s="148" t="s">
        <v>481</v>
      </c>
      <c r="T86" s="148"/>
      <c r="U86" s="160"/>
      <c r="V86" s="160"/>
      <c r="W86" s="148">
        <f t="shared" si="20"/>
        <v>1000</v>
      </c>
      <c r="X86" s="148">
        <f t="shared" si="21"/>
        <v>0</v>
      </c>
      <c r="Y86" s="148">
        <f t="shared" si="22"/>
        <v>0</v>
      </c>
      <c r="Z86" s="148">
        <f t="shared" si="23"/>
        <v>2500</v>
      </c>
      <c r="AA86" s="148">
        <f t="shared" si="24"/>
        <v>0</v>
      </c>
      <c r="AB86" s="148">
        <f t="shared" si="25"/>
        <v>0</v>
      </c>
      <c r="AC86" s="148"/>
      <c r="AD86" s="147" t="s">
        <v>560</v>
      </c>
      <c r="AE86" s="148">
        <v>52</v>
      </c>
      <c r="AF86" s="148">
        <v>5000</v>
      </c>
      <c r="AG86" s="147" t="s">
        <v>1447</v>
      </c>
      <c r="AH86" s="147" t="s">
        <v>453</v>
      </c>
      <c r="AI86" s="151">
        <f>VLOOKUP(AJ:AJ,'Currency Exchange'!B:C,2,0)</f>
        <v>1</v>
      </c>
      <c r="AJ86" s="150" t="s">
        <v>15</v>
      </c>
      <c r="AK86" s="157">
        <v>5000</v>
      </c>
      <c r="AL86" s="151">
        <v>2.4199999999999999E-2</v>
      </c>
      <c r="AM86" s="151">
        <f>AL86/AI86</f>
        <v>2.4199999999999999E-2</v>
      </c>
      <c r="AN86" s="155">
        <f>AM86*K86</f>
        <v>2.4199999999999999E-2</v>
      </c>
      <c r="AO86" s="156">
        <f>AM86*H86</f>
        <v>2.4199999999999999E-2</v>
      </c>
      <c r="AP86" s="155">
        <f>AM86*J86</f>
        <v>0</v>
      </c>
      <c r="AQ86" s="149" t="s">
        <v>227</v>
      </c>
      <c r="AR86" s="148" t="s">
        <v>227</v>
      </c>
      <c r="AS86" s="148" t="s">
        <v>226</v>
      </c>
      <c r="AT86" s="148"/>
      <c r="AU86" s="148"/>
      <c r="AV86" s="148"/>
      <c r="AW86" s="147" t="s">
        <v>462</v>
      </c>
      <c r="AX86" s="147"/>
    </row>
    <row r="87" spans="1:50" ht="20.100000000000001" customHeight="1">
      <c r="A87" s="148"/>
      <c r="B87" s="148"/>
      <c r="C87" s="148" t="s">
        <v>224</v>
      </c>
      <c r="D87" s="148">
        <v>82</v>
      </c>
      <c r="E87" s="148" t="s">
        <v>1446</v>
      </c>
      <c r="F87" s="148"/>
      <c r="G87" s="158" t="s">
        <v>487</v>
      </c>
      <c r="H87" s="148">
        <v>5</v>
      </c>
      <c r="I87" s="148"/>
      <c r="J87" s="148"/>
      <c r="K87" s="148">
        <f t="shared" si="19"/>
        <v>5</v>
      </c>
      <c r="L87" s="148" t="s">
        <v>190</v>
      </c>
      <c r="M87" s="158" t="s">
        <v>1445</v>
      </c>
      <c r="N87" s="160"/>
      <c r="O87" s="160"/>
      <c r="P87" s="160"/>
      <c r="Q87" s="160" t="s">
        <v>212</v>
      </c>
      <c r="R87" s="148" t="s">
        <v>1159</v>
      </c>
      <c r="S87" s="148" t="s">
        <v>491</v>
      </c>
      <c r="T87" s="148"/>
      <c r="U87" s="160"/>
      <c r="V87" s="160" t="s">
        <v>1158</v>
      </c>
      <c r="W87" s="148">
        <f t="shared" si="20"/>
        <v>5000</v>
      </c>
      <c r="X87" s="148">
        <f t="shared" si="21"/>
        <v>0</v>
      </c>
      <c r="Y87" s="148">
        <f t="shared" si="22"/>
        <v>0</v>
      </c>
      <c r="Z87" s="148">
        <f t="shared" si="23"/>
        <v>12500</v>
      </c>
      <c r="AA87" s="148">
        <f t="shared" si="24"/>
        <v>0</v>
      </c>
      <c r="AB87" s="148">
        <f t="shared" si="25"/>
        <v>0</v>
      </c>
      <c r="AC87" s="148"/>
      <c r="AD87" s="147" t="s">
        <v>187</v>
      </c>
      <c r="AE87" s="148"/>
      <c r="AF87" s="148"/>
      <c r="AG87" s="147"/>
      <c r="AH87" s="147" t="s">
        <v>186</v>
      </c>
      <c r="AI87" s="151"/>
      <c r="AJ87" s="150"/>
      <c r="AK87" s="157"/>
      <c r="AL87" s="151"/>
      <c r="AM87" s="151"/>
      <c r="AN87" s="155"/>
      <c r="AO87" s="156"/>
      <c r="AP87" s="155"/>
      <c r="AQ87" s="149"/>
      <c r="AR87" s="148" t="s">
        <v>185</v>
      </c>
      <c r="AS87" s="148"/>
      <c r="AT87" s="148"/>
      <c r="AU87" s="148"/>
      <c r="AV87" s="148"/>
      <c r="AW87" s="147" t="s">
        <v>220</v>
      </c>
      <c r="AX87" s="147"/>
    </row>
    <row r="88" spans="1:50" ht="20.100000000000001" customHeight="1">
      <c r="A88" s="148"/>
      <c r="B88" s="148"/>
      <c r="C88" s="148" t="s">
        <v>245</v>
      </c>
      <c r="D88" s="148">
        <v>83</v>
      </c>
      <c r="E88" s="148" t="s">
        <v>1444</v>
      </c>
      <c r="F88" s="148"/>
      <c r="G88" s="158" t="s">
        <v>487</v>
      </c>
      <c r="H88" s="148">
        <v>2</v>
      </c>
      <c r="I88" s="148"/>
      <c r="J88" s="148"/>
      <c r="K88" s="148">
        <f t="shared" si="19"/>
        <v>2</v>
      </c>
      <c r="L88" s="148" t="s">
        <v>190</v>
      </c>
      <c r="M88" s="158" t="s">
        <v>1443</v>
      </c>
      <c r="N88" s="160" t="s">
        <v>1336</v>
      </c>
      <c r="O88" s="160" t="s">
        <v>1442</v>
      </c>
      <c r="P88" s="160" t="s">
        <v>240</v>
      </c>
      <c r="Q88" s="160" t="s">
        <v>1441</v>
      </c>
      <c r="R88" s="148" t="s">
        <v>1440</v>
      </c>
      <c r="S88" s="148" t="s">
        <v>481</v>
      </c>
      <c r="T88" s="148"/>
      <c r="U88" s="160"/>
      <c r="V88" s="160"/>
      <c r="W88" s="148">
        <f t="shared" si="20"/>
        <v>2000</v>
      </c>
      <c r="X88" s="148">
        <f t="shared" si="21"/>
        <v>0</v>
      </c>
      <c r="Y88" s="148">
        <f t="shared" si="22"/>
        <v>0</v>
      </c>
      <c r="Z88" s="148">
        <f t="shared" si="23"/>
        <v>5000</v>
      </c>
      <c r="AA88" s="148">
        <f t="shared" si="24"/>
        <v>0</v>
      </c>
      <c r="AB88" s="148">
        <f t="shared" si="25"/>
        <v>0</v>
      </c>
      <c r="AC88" s="148"/>
      <c r="AD88" s="147" t="s">
        <v>480</v>
      </c>
      <c r="AE88" s="148">
        <v>18</v>
      </c>
      <c r="AF88" s="148">
        <v>5000</v>
      </c>
      <c r="AG88" s="147" t="s">
        <v>1439</v>
      </c>
      <c r="AH88" s="147" t="s">
        <v>478</v>
      </c>
      <c r="AI88" s="151">
        <f>VLOOKUP(AJ:AJ,'Currency Exchange'!B:C,2,0)</f>
        <v>1</v>
      </c>
      <c r="AJ88" s="150" t="s">
        <v>15</v>
      </c>
      <c r="AK88" s="157">
        <v>5000</v>
      </c>
      <c r="AL88" s="151">
        <v>1.1999999999999999E-3</v>
      </c>
      <c r="AM88" s="151">
        <f t="shared" ref="AM88:AM109" si="26">AL88/AI88</f>
        <v>1.1999999999999999E-3</v>
      </c>
      <c r="AN88" s="155">
        <f t="shared" ref="AN88:AN109" si="27">AM88*K88</f>
        <v>2.3999999999999998E-3</v>
      </c>
      <c r="AO88" s="156">
        <f t="shared" ref="AO88:AO109" si="28">AM88*H88</f>
        <v>2.3999999999999998E-3</v>
      </c>
      <c r="AP88" s="155">
        <f t="shared" ref="AP88:AP109" si="29">AM88*J88</f>
        <v>0</v>
      </c>
      <c r="AQ88" s="149" t="s">
        <v>227</v>
      </c>
      <c r="AR88" s="148" t="s">
        <v>385</v>
      </c>
      <c r="AS88" s="148" t="s">
        <v>226</v>
      </c>
      <c r="AT88" s="148"/>
      <c r="AU88" s="148"/>
      <c r="AV88" s="148"/>
      <c r="AW88" s="147" t="s">
        <v>610</v>
      </c>
      <c r="AX88" s="147"/>
    </row>
    <row r="89" spans="1:50" ht="20.100000000000001" customHeight="1">
      <c r="A89" s="148"/>
      <c r="B89" s="148"/>
      <c r="C89" s="148" t="s">
        <v>245</v>
      </c>
      <c r="D89" s="148">
        <v>84</v>
      </c>
      <c r="E89" s="148" t="s">
        <v>1438</v>
      </c>
      <c r="F89" s="148"/>
      <c r="G89" s="158" t="s">
        <v>550</v>
      </c>
      <c r="H89" s="148">
        <v>1</v>
      </c>
      <c r="I89" s="148"/>
      <c r="J89" s="148"/>
      <c r="K89" s="148">
        <f t="shared" si="19"/>
        <v>1</v>
      </c>
      <c r="L89" s="148" t="s">
        <v>190</v>
      </c>
      <c r="M89" s="158" t="s">
        <v>1437</v>
      </c>
      <c r="N89" s="160" t="s">
        <v>530</v>
      </c>
      <c r="O89" s="160" t="s">
        <v>1436</v>
      </c>
      <c r="P89" s="160" t="s">
        <v>240</v>
      </c>
      <c r="Q89" s="160" t="s">
        <v>1435</v>
      </c>
      <c r="R89" s="148" t="s">
        <v>642</v>
      </c>
      <c r="S89" s="148" t="s">
        <v>481</v>
      </c>
      <c r="T89" s="148"/>
      <c r="U89" s="160"/>
      <c r="V89" s="160"/>
      <c r="W89" s="148">
        <f t="shared" si="20"/>
        <v>1000</v>
      </c>
      <c r="X89" s="148">
        <f t="shared" si="21"/>
        <v>0</v>
      </c>
      <c r="Y89" s="148">
        <f t="shared" si="22"/>
        <v>0</v>
      </c>
      <c r="Z89" s="148">
        <f t="shared" si="23"/>
        <v>2500</v>
      </c>
      <c r="AA89" s="148">
        <f t="shared" si="24"/>
        <v>0</v>
      </c>
      <c r="AB89" s="148">
        <f t="shared" si="25"/>
        <v>0</v>
      </c>
      <c r="AC89" s="148"/>
      <c r="AD89" s="147" t="s">
        <v>560</v>
      </c>
      <c r="AE89" s="148">
        <v>12</v>
      </c>
      <c r="AF89" s="148">
        <v>1000</v>
      </c>
      <c r="AG89" s="147" t="s">
        <v>1434</v>
      </c>
      <c r="AH89" s="147" t="s">
        <v>548</v>
      </c>
      <c r="AI89" s="151">
        <f>VLOOKUP(AJ:AJ,'Currency Exchange'!B:C,2,0)</f>
        <v>1</v>
      </c>
      <c r="AJ89" s="150" t="s">
        <v>15</v>
      </c>
      <c r="AK89" s="157">
        <v>1000</v>
      </c>
      <c r="AL89" s="151">
        <v>0.105</v>
      </c>
      <c r="AM89" s="151">
        <f t="shared" si="26"/>
        <v>0.105</v>
      </c>
      <c r="AN89" s="155">
        <f t="shared" si="27"/>
        <v>0.105</v>
      </c>
      <c r="AO89" s="156">
        <f t="shared" si="28"/>
        <v>0.105</v>
      </c>
      <c r="AP89" s="155">
        <f t="shared" si="29"/>
        <v>0</v>
      </c>
      <c r="AQ89" s="149" t="s">
        <v>227</v>
      </c>
      <c r="AR89" s="148" t="s">
        <v>558</v>
      </c>
      <c r="AS89" s="148" t="s">
        <v>227</v>
      </c>
      <c r="AT89" s="148"/>
      <c r="AU89" s="148"/>
      <c r="AV89" s="148"/>
      <c r="AW89" s="147" t="s">
        <v>462</v>
      </c>
      <c r="AX89" s="147"/>
    </row>
    <row r="90" spans="1:50" ht="20.100000000000001" customHeight="1">
      <c r="A90" s="148"/>
      <c r="B90" s="148"/>
      <c r="C90" s="148" t="s">
        <v>245</v>
      </c>
      <c r="D90" s="148">
        <v>85</v>
      </c>
      <c r="E90" s="148" t="s">
        <v>537</v>
      </c>
      <c r="F90" s="148"/>
      <c r="G90" s="158" t="s">
        <v>487</v>
      </c>
      <c r="H90" s="148">
        <v>8</v>
      </c>
      <c r="I90" s="148"/>
      <c r="J90" s="148"/>
      <c r="K90" s="148">
        <f t="shared" si="19"/>
        <v>8</v>
      </c>
      <c r="L90" s="148" t="s">
        <v>190</v>
      </c>
      <c r="M90" s="158" t="s">
        <v>1433</v>
      </c>
      <c r="N90" s="160" t="s">
        <v>818</v>
      </c>
      <c r="O90" s="160" t="s">
        <v>1432</v>
      </c>
      <c r="P90" s="160" t="s">
        <v>240</v>
      </c>
      <c r="Q90" s="160" t="s">
        <v>534</v>
      </c>
      <c r="R90" s="148" t="s">
        <v>482</v>
      </c>
      <c r="S90" s="148" t="s">
        <v>491</v>
      </c>
      <c r="T90" s="148"/>
      <c r="U90" s="160"/>
      <c r="V90" s="160"/>
      <c r="W90" s="148">
        <f t="shared" si="20"/>
        <v>8000</v>
      </c>
      <c r="X90" s="148">
        <f t="shared" si="21"/>
        <v>0</v>
      </c>
      <c r="Y90" s="148">
        <f t="shared" si="22"/>
        <v>0</v>
      </c>
      <c r="Z90" s="148">
        <f t="shared" si="23"/>
        <v>20000</v>
      </c>
      <c r="AA90" s="148">
        <f t="shared" si="24"/>
        <v>0</v>
      </c>
      <c r="AB90" s="148">
        <f t="shared" si="25"/>
        <v>0</v>
      </c>
      <c r="AC90" s="148"/>
      <c r="AD90" s="147" t="s">
        <v>480</v>
      </c>
      <c r="AE90" s="148">
        <v>18</v>
      </c>
      <c r="AF90" s="148">
        <v>10000</v>
      </c>
      <c r="AG90" s="160" t="s">
        <v>533</v>
      </c>
      <c r="AH90" s="160" t="s">
        <v>497</v>
      </c>
      <c r="AI90" s="151">
        <f>VLOOKUP(AJ:AJ,'Currency Exchange'!B:C,2,0)</f>
        <v>1</v>
      </c>
      <c r="AJ90" s="150" t="s">
        <v>15</v>
      </c>
      <c r="AK90" s="157">
        <v>10000</v>
      </c>
      <c r="AL90" s="151">
        <v>5.9999999999999995E-4</v>
      </c>
      <c r="AM90" s="151">
        <f t="shared" si="26"/>
        <v>5.9999999999999995E-4</v>
      </c>
      <c r="AN90" s="155">
        <f t="shared" si="27"/>
        <v>4.7999999999999996E-3</v>
      </c>
      <c r="AO90" s="156">
        <f t="shared" si="28"/>
        <v>4.7999999999999996E-3</v>
      </c>
      <c r="AP90" s="155">
        <f t="shared" si="29"/>
        <v>0</v>
      </c>
      <c r="AQ90" s="149" t="s">
        <v>227</v>
      </c>
      <c r="AR90" s="148" t="s">
        <v>385</v>
      </c>
      <c r="AS90" s="148" t="s">
        <v>226</v>
      </c>
      <c r="AT90" s="148"/>
      <c r="AU90" s="148"/>
      <c r="AV90" s="148"/>
      <c r="AW90" s="147" t="s">
        <v>496</v>
      </c>
      <c r="AX90" s="147"/>
    </row>
    <row r="91" spans="1:50" ht="20.100000000000001" customHeight="1">
      <c r="A91" s="148"/>
      <c r="B91" s="148"/>
      <c r="C91" s="148" t="s">
        <v>245</v>
      </c>
      <c r="D91" s="148">
        <v>86</v>
      </c>
      <c r="E91" s="148" t="s">
        <v>1431</v>
      </c>
      <c r="F91" s="148"/>
      <c r="G91" s="158" t="s">
        <v>550</v>
      </c>
      <c r="H91" s="148">
        <v>1</v>
      </c>
      <c r="I91" s="148"/>
      <c r="J91" s="148"/>
      <c r="K91" s="148">
        <f t="shared" si="19"/>
        <v>1</v>
      </c>
      <c r="L91" s="148" t="s">
        <v>190</v>
      </c>
      <c r="M91" s="158" t="s">
        <v>1430</v>
      </c>
      <c r="N91" s="160" t="s">
        <v>1429</v>
      </c>
      <c r="O91" s="160" t="s">
        <v>1426</v>
      </c>
      <c r="P91" s="160" t="s">
        <v>240</v>
      </c>
      <c r="Q91" s="160" t="s">
        <v>1428</v>
      </c>
      <c r="R91" s="148" t="s">
        <v>1427</v>
      </c>
      <c r="S91" s="148" t="s">
        <v>481</v>
      </c>
      <c r="T91" s="148"/>
      <c r="U91" s="160"/>
      <c r="V91" s="160"/>
      <c r="W91" s="148">
        <f t="shared" si="20"/>
        <v>1000</v>
      </c>
      <c r="X91" s="148">
        <f t="shared" si="21"/>
        <v>0</v>
      </c>
      <c r="Y91" s="148">
        <f t="shared" si="22"/>
        <v>0</v>
      </c>
      <c r="Z91" s="148">
        <f t="shared" si="23"/>
        <v>2500</v>
      </c>
      <c r="AA91" s="148">
        <f t="shared" si="24"/>
        <v>0</v>
      </c>
      <c r="AB91" s="148">
        <f t="shared" si="25"/>
        <v>0</v>
      </c>
      <c r="AC91" s="148"/>
      <c r="AD91" s="147" t="s">
        <v>782</v>
      </c>
      <c r="AE91" s="148">
        <v>29</v>
      </c>
      <c r="AF91" s="148">
        <v>100</v>
      </c>
      <c r="AG91" s="147" t="s">
        <v>1426</v>
      </c>
      <c r="AH91" s="147" t="s">
        <v>1425</v>
      </c>
      <c r="AI91" s="151">
        <f>VLOOKUP(AJ:AJ,'Currency Exchange'!B:C,2,0)</f>
        <v>4.6106626593229327</v>
      </c>
      <c r="AJ91" s="150" t="s">
        <v>779</v>
      </c>
      <c r="AK91" s="157">
        <v>1000</v>
      </c>
      <c r="AL91" s="151">
        <v>0.56779999999999997</v>
      </c>
      <c r="AM91" s="151">
        <f t="shared" si="26"/>
        <v>0.12314932623662829</v>
      </c>
      <c r="AN91" s="155">
        <f t="shared" si="27"/>
        <v>0.12314932623662829</v>
      </c>
      <c r="AO91" s="156">
        <f t="shared" si="28"/>
        <v>0.12314932623662829</v>
      </c>
      <c r="AP91" s="155">
        <f t="shared" si="29"/>
        <v>0</v>
      </c>
      <c r="AQ91" s="149" t="s">
        <v>227</v>
      </c>
      <c r="AR91" s="148" t="s">
        <v>227</v>
      </c>
      <c r="AS91" s="148" t="s">
        <v>226</v>
      </c>
      <c r="AT91" s="148"/>
      <c r="AU91" s="148"/>
      <c r="AV91" s="148"/>
      <c r="AW91" s="147" t="s">
        <v>778</v>
      </c>
      <c r="AX91" s="147"/>
    </row>
    <row r="92" spans="1:50" ht="20.100000000000001" customHeight="1">
      <c r="A92" s="148"/>
      <c r="B92" s="148"/>
      <c r="C92" s="148" t="s">
        <v>245</v>
      </c>
      <c r="D92" s="148">
        <v>87</v>
      </c>
      <c r="E92" s="148" t="s">
        <v>1424</v>
      </c>
      <c r="F92" s="148"/>
      <c r="G92" s="158" t="s">
        <v>550</v>
      </c>
      <c r="H92" s="148">
        <v>1</v>
      </c>
      <c r="I92" s="148"/>
      <c r="J92" s="148"/>
      <c r="K92" s="148">
        <f t="shared" si="19"/>
        <v>1</v>
      </c>
      <c r="L92" s="148" t="s">
        <v>190</v>
      </c>
      <c r="M92" s="158" t="s">
        <v>639</v>
      </c>
      <c r="N92" s="160" t="s">
        <v>458</v>
      </c>
      <c r="O92" s="160" t="s">
        <v>1421</v>
      </c>
      <c r="P92" s="160" t="s">
        <v>240</v>
      </c>
      <c r="Q92" s="160" t="s">
        <v>1423</v>
      </c>
      <c r="R92" s="148" t="s">
        <v>1422</v>
      </c>
      <c r="S92" s="148" t="s">
        <v>491</v>
      </c>
      <c r="T92" s="148"/>
      <c r="U92" s="160"/>
      <c r="V92" s="160"/>
      <c r="W92" s="148">
        <f t="shared" si="20"/>
        <v>1000</v>
      </c>
      <c r="X92" s="148">
        <f t="shared" si="21"/>
        <v>0</v>
      </c>
      <c r="Y92" s="148">
        <f t="shared" si="22"/>
        <v>0</v>
      </c>
      <c r="Z92" s="148">
        <f t="shared" si="23"/>
        <v>2500</v>
      </c>
      <c r="AA92" s="148">
        <f t="shared" si="24"/>
        <v>0</v>
      </c>
      <c r="AB92" s="148">
        <f t="shared" si="25"/>
        <v>0</v>
      </c>
      <c r="AC92" s="148"/>
      <c r="AD92" s="147" t="s">
        <v>560</v>
      </c>
      <c r="AE92" s="148">
        <v>52</v>
      </c>
      <c r="AF92" s="148">
        <v>10000</v>
      </c>
      <c r="AG92" s="147" t="s">
        <v>1421</v>
      </c>
      <c r="AH92" s="147" t="s">
        <v>453</v>
      </c>
      <c r="AI92" s="151">
        <f>VLOOKUP(AJ:AJ,'Currency Exchange'!B:C,2,0)</f>
        <v>1</v>
      </c>
      <c r="AJ92" s="150" t="s">
        <v>15</v>
      </c>
      <c r="AK92" s="157">
        <v>10000</v>
      </c>
      <c r="AL92" s="151">
        <v>2.5000000000000001E-2</v>
      </c>
      <c r="AM92" s="151">
        <f t="shared" si="26"/>
        <v>2.5000000000000001E-2</v>
      </c>
      <c r="AN92" s="155">
        <f t="shared" si="27"/>
        <v>2.5000000000000001E-2</v>
      </c>
      <c r="AO92" s="156">
        <f t="shared" si="28"/>
        <v>2.5000000000000001E-2</v>
      </c>
      <c r="AP92" s="155">
        <f t="shared" si="29"/>
        <v>0</v>
      </c>
      <c r="AQ92" s="149" t="s">
        <v>227</v>
      </c>
      <c r="AR92" s="148" t="s">
        <v>227</v>
      </c>
      <c r="AS92" s="148" t="s">
        <v>226</v>
      </c>
      <c r="AT92" s="148"/>
      <c r="AU92" s="148"/>
      <c r="AV92" s="148"/>
      <c r="AW92" s="147" t="s">
        <v>462</v>
      </c>
      <c r="AX92" s="147"/>
    </row>
    <row r="93" spans="1:50" ht="20.100000000000001" customHeight="1">
      <c r="A93" s="148"/>
      <c r="B93" s="148"/>
      <c r="C93" s="148" t="s">
        <v>245</v>
      </c>
      <c r="D93" s="148">
        <v>88</v>
      </c>
      <c r="E93" s="148" t="s">
        <v>1420</v>
      </c>
      <c r="F93" s="148"/>
      <c r="G93" s="158" t="s">
        <v>487</v>
      </c>
      <c r="H93" s="148">
        <v>2</v>
      </c>
      <c r="I93" s="148"/>
      <c r="J93" s="148"/>
      <c r="K93" s="148">
        <f t="shared" si="19"/>
        <v>2</v>
      </c>
      <c r="L93" s="148" t="s">
        <v>190</v>
      </c>
      <c r="M93" s="158" t="s">
        <v>1419</v>
      </c>
      <c r="N93" s="160" t="s">
        <v>818</v>
      </c>
      <c r="O93" s="160" t="s">
        <v>1418</v>
      </c>
      <c r="P93" s="160" t="s">
        <v>240</v>
      </c>
      <c r="Q93" s="160" t="s">
        <v>1417</v>
      </c>
      <c r="R93" s="148" t="s">
        <v>720</v>
      </c>
      <c r="S93" s="148" t="s">
        <v>481</v>
      </c>
      <c r="T93" s="148"/>
      <c r="U93" s="160"/>
      <c r="V93" s="160"/>
      <c r="W93" s="148">
        <f t="shared" si="20"/>
        <v>2000</v>
      </c>
      <c r="X93" s="148">
        <f t="shared" si="21"/>
        <v>0</v>
      </c>
      <c r="Y93" s="148">
        <f t="shared" si="22"/>
        <v>0</v>
      </c>
      <c r="Z93" s="148">
        <f t="shared" si="23"/>
        <v>5000</v>
      </c>
      <c r="AA93" s="148">
        <f t="shared" si="24"/>
        <v>0</v>
      </c>
      <c r="AB93" s="148">
        <f t="shared" si="25"/>
        <v>0</v>
      </c>
      <c r="AC93" s="148"/>
      <c r="AD93" s="147" t="s">
        <v>480</v>
      </c>
      <c r="AE93" s="148">
        <v>18</v>
      </c>
      <c r="AF93" s="148">
        <v>5000</v>
      </c>
      <c r="AG93" s="160" t="s">
        <v>1416</v>
      </c>
      <c r="AH93" s="160" t="s">
        <v>497</v>
      </c>
      <c r="AI93" s="151">
        <f>VLOOKUP(AJ:AJ,'Currency Exchange'!B:C,2,0)</f>
        <v>1</v>
      </c>
      <c r="AJ93" s="150" t="s">
        <v>15</v>
      </c>
      <c r="AK93" s="157">
        <v>5000</v>
      </c>
      <c r="AL93" s="151">
        <v>5.9999999999999995E-4</v>
      </c>
      <c r="AM93" s="151">
        <f t="shared" si="26"/>
        <v>5.9999999999999995E-4</v>
      </c>
      <c r="AN93" s="155">
        <f t="shared" si="27"/>
        <v>1.1999999999999999E-3</v>
      </c>
      <c r="AO93" s="156">
        <f t="shared" si="28"/>
        <v>1.1999999999999999E-3</v>
      </c>
      <c r="AP93" s="155">
        <f t="shared" si="29"/>
        <v>0</v>
      </c>
      <c r="AQ93" s="149" t="s">
        <v>227</v>
      </c>
      <c r="AR93" s="148" t="s">
        <v>385</v>
      </c>
      <c r="AS93" s="148" t="s">
        <v>227</v>
      </c>
      <c r="AT93" s="148"/>
      <c r="AU93" s="148"/>
      <c r="AV93" s="148"/>
      <c r="AW93" s="147" t="s">
        <v>496</v>
      </c>
      <c r="AX93" s="147"/>
    </row>
    <row r="94" spans="1:50" ht="20.100000000000001" customHeight="1">
      <c r="A94" s="148"/>
      <c r="B94" s="148"/>
      <c r="C94" s="148" t="s">
        <v>245</v>
      </c>
      <c r="D94" s="148">
        <v>89</v>
      </c>
      <c r="E94" s="148" t="s">
        <v>1415</v>
      </c>
      <c r="F94" s="148"/>
      <c r="G94" s="158" t="s">
        <v>487</v>
      </c>
      <c r="H94" s="148">
        <v>4</v>
      </c>
      <c r="I94" s="148"/>
      <c r="J94" s="148"/>
      <c r="K94" s="148">
        <f t="shared" si="19"/>
        <v>4</v>
      </c>
      <c r="L94" s="148" t="s">
        <v>190</v>
      </c>
      <c r="M94" s="158" t="s">
        <v>1414</v>
      </c>
      <c r="N94" s="160" t="s">
        <v>1341</v>
      </c>
      <c r="O94" s="160" t="s">
        <v>1413</v>
      </c>
      <c r="P94" s="160" t="s">
        <v>240</v>
      </c>
      <c r="Q94" s="160" t="s">
        <v>1412</v>
      </c>
      <c r="R94" s="148" t="s">
        <v>593</v>
      </c>
      <c r="S94" s="148" t="s">
        <v>491</v>
      </c>
      <c r="T94" s="148"/>
      <c r="U94" s="160"/>
      <c r="V94" s="160"/>
      <c r="W94" s="148">
        <f t="shared" si="20"/>
        <v>4000</v>
      </c>
      <c r="X94" s="148">
        <f t="shared" si="21"/>
        <v>0</v>
      </c>
      <c r="Y94" s="148">
        <f t="shared" si="22"/>
        <v>0</v>
      </c>
      <c r="Z94" s="148">
        <f t="shared" si="23"/>
        <v>10000</v>
      </c>
      <c r="AA94" s="148">
        <f t="shared" si="24"/>
        <v>0</v>
      </c>
      <c r="AB94" s="148">
        <f t="shared" si="25"/>
        <v>0</v>
      </c>
      <c r="AC94" s="148"/>
      <c r="AD94" s="147" t="s">
        <v>480</v>
      </c>
      <c r="AE94" s="148">
        <v>20</v>
      </c>
      <c r="AF94" s="148">
        <v>10000</v>
      </c>
      <c r="AG94" s="147" t="s">
        <v>1411</v>
      </c>
      <c r="AH94" s="147" t="s">
        <v>478</v>
      </c>
      <c r="AI94" s="151">
        <f>VLOOKUP(AJ:AJ,'Currency Exchange'!B:C,2,0)</f>
        <v>1</v>
      </c>
      <c r="AJ94" s="150" t="s">
        <v>15</v>
      </c>
      <c r="AK94" s="157">
        <v>10000</v>
      </c>
      <c r="AL94" s="151">
        <v>1.6000000000000001E-3</v>
      </c>
      <c r="AM94" s="151">
        <f t="shared" si="26"/>
        <v>1.6000000000000001E-3</v>
      </c>
      <c r="AN94" s="155">
        <f t="shared" si="27"/>
        <v>6.4000000000000003E-3</v>
      </c>
      <c r="AO94" s="156">
        <f t="shared" si="28"/>
        <v>6.4000000000000003E-3</v>
      </c>
      <c r="AP94" s="155">
        <f t="shared" si="29"/>
        <v>0</v>
      </c>
      <c r="AQ94" s="149" t="s">
        <v>227</v>
      </c>
      <c r="AR94" s="148" t="s">
        <v>385</v>
      </c>
      <c r="AS94" s="148" t="s">
        <v>226</v>
      </c>
      <c r="AT94" s="148"/>
      <c r="AU94" s="148"/>
      <c r="AV94" s="148"/>
      <c r="AW94" s="147" t="s">
        <v>477</v>
      </c>
      <c r="AX94" s="147"/>
    </row>
    <row r="95" spans="1:50" ht="20.100000000000001" customHeight="1">
      <c r="A95" s="148"/>
      <c r="B95" s="148"/>
      <c r="C95" s="148" t="s">
        <v>245</v>
      </c>
      <c r="D95" s="148">
        <v>90</v>
      </c>
      <c r="E95" s="148" t="s">
        <v>488</v>
      </c>
      <c r="F95" s="148"/>
      <c r="G95" s="158" t="s">
        <v>487</v>
      </c>
      <c r="H95" s="148">
        <v>5</v>
      </c>
      <c r="I95" s="148"/>
      <c r="J95" s="148"/>
      <c r="K95" s="148">
        <f t="shared" si="19"/>
        <v>5</v>
      </c>
      <c r="L95" s="148" t="s">
        <v>190</v>
      </c>
      <c r="M95" s="158" t="s">
        <v>1410</v>
      </c>
      <c r="N95" s="160" t="s">
        <v>818</v>
      </c>
      <c r="O95" s="160" t="s">
        <v>484</v>
      </c>
      <c r="P95" s="160" t="s">
        <v>240</v>
      </c>
      <c r="Q95" s="160" t="s">
        <v>483</v>
      </c>
      <c r="R95" s="148" t="s">
        <v>482</v>
      </c>
      <c r="S95" s="148" t="s">
        <v>481</v>
      </c>
      <c r="T95" s="148"/>
      <c r="U95" s="160"/>
      <c r="V95" s="160"/>
      <c r="W95" s="148">
        <f t="shared" si="20"/>
        <v>5000</v>
      </c>
      <c r="X95" s="148">
        <f t="shared" si="21"/>
        <v>0</v>
      </c>
      <c r="Y95" s="148">
        <f t="shared" si="22"/>
        <v>0</v>
      </c>
      <c r="Z95" s="148">
        <f t="shared" si="23"/>
        <v>12500</v>
      </c>
      <c r="AA95" s="148">
        <f t="shared" si="24"/>
        <v>0</v>
      </c>
      <c r="AB95" s="148">
        <f t="shared" si="25"/>
        <v>0</v>
      </c>
      <c r="AC95" s="148"/>
      <c r="AD95" s="147" t="s">
        <v>480</v>
      </c>
      <c r="AE95" s="148">
        <v>18</v>
      </c>
      <c r="AF95" s="148">
        <v>5000</v>
      </c>
      <c r="AG95" s="147" t="s">
        <v>479</v>
      </c>
      <c r="AH95" s="147" t="s">
        <v>478</v>
      </c>
      <c r="AI95" s="151">
        <f>VLOOKUP(AJ:AJ,'Currency Exchange'!B:C,2,0)</f>
        <v>1</v>
      </c>
      <c r="AJ95" s="150" t="s">
        <v>15</v>
      </c>
      <c r="AK95" s="157">
        <v>5000</v>
      </c>
      <c r="AL95" s="151">
        <v>6.9999999999999999E-4</v>
      </c>
      <c r="AM95" s="151">
        <f t="shared" si="26"/>
        <v>6.9999999999999999E-4</v>
      </c>
      <c r="AN95" s="155">
        <f t="shared" si="27"/>
        <v>3.5000000000000001E-3</v>
      </c>
      <c r="AO95" s="156">
        <f t="shared" si="28"/>
        <v>3.5000000000000001E-3</v>
      </c>
      <c r="AP95" s="155">
        <f t="shared" si="29"/>
        <v>0</v>
      </c>
      <c r="AQ95" s="149" t="s">
        <v>227</v>
      </c>
      <c r="AR95" s="148" t="s">
        <v>385</v>
      </c>
      <c r="AS95" s="148" t="s">
        <v>227</v>
      </c>
      <c r="AT95" s="148"/>
      <c r="AU95" s="148"/>
      <c r="AV95" s="148"/>
      <c r="AW95" s="147" t="s">
        <v>477</v>
      </c>
      <c r="AX95" s="147"/>
    </row>
    <row r="96" spans="1:50" ht="20.100000000000001" customHeight="1">
      <c r="A96" s="148"/>
      <c r="B96" s="148"/>
      <c r="C96" s="148" t="s">
        <v>245</v>
      </c>
      <c r="D96" s="148">
        <v>91</v>
      </c>
      <c r="E96" s="148" t="s">
        <v>566</v>
      </c>
      <c r="F96" s="148"/>
      <c r="G96" s="158" t="s">
        <v>550</v>
      </c>
      <c r="H96" s="148">
        <v>2</v>
      </c>
      <c r="I96" s="148"/>
      <c r="J96" s="148"/>
      <c r="K96" s="148">
        <f t="shared" si="19"/>
        <v>2</v>
      </c>
      <c r="L96" s="148" t="s">
        <v>190</v>
      </c>
      <c r="M96" s="158" t="s">
        <v>1409</v>
      </c>
      <c r="N96" s="160" t="s">
        <v>530</v>
      </c>
      <c r="O96" s="160" t="s">
        <v>559</v>
      </c>
      <c r="P96" s="160" t="s">
        <v>240</v>
      </c>
      <c r="Q96" s="160" t="s">
        <v>563</v>
      </c>
      <c r="R96" s="148" t="s">
        <v>562</v>
      </c>
      <c r="S96" s="148" t="s">
        <v>561</v>
      </c>
      <c r="T96" s="148"/>
      <c r="U96" s="160"/>
      <c r="V96" s="160"/>
      <c r="W96" s="148">
        <f t="shared" si="20"/>
        <v>2000</v>
      </c>
      <c r="X96" s="148">
        <f t="shared" si="21"/>
        <v>0</v>
      </c>
      <c r="Y96" s="148">
        <f t="shared" si="22"/>
        <v>0</v>
      </c>
      <c r="Z96" s="148">
        <f t="shared" si="23"/>
        <v>5000</v>
      </c>
      <c r="AA96" s="148">
        <f t="shared" si="24"/>
        <v>0</v>
      </c>
      <c r="AB96" s="148">
        <f t="shared" si="25"/>
        <v>0</v>
      </c>
      <c r="AC96" s="148"/>
      <c r="AD96" s="147" t="s">
        <v>560</v>
      </c>
      <c r="AE96" s="148">
        <v>32</v>
      </c>
      <c r="AF96" s="148">
        <v>1000</v>
      </c>
      <c r="AG96" s="147" t="s">
        <v>559</v>
      </c>
      <c r="AH96" s="147" t="s">
        <v>548</v>
      </c>
      <c r="AI96" s="151">
        <f>VLOOKUP(AJ:AJ,'Currency Exchange'!B:C,2,0)</f>
        <v>1</v>
      </c>
      <c r="AJ96" s="150" t="s">
        <v>15</v>
      </c>
      <c r="AK96" s="157">
        <v>1000</v>
      </c>
      <c r="AL96" s="151">
        <v>0.104</v>
      </c>
      <c r="AM96" s="151">
        <f t="shared" si="26"/>
        <v>0.104</v>
      </c>
      <c r="AN96" s="155">
        <f t="shared" si="27"/>
        <v>0.20799999999999999</v>
      </c>
      <c r="AO96" s="156">
        <f t="shared" si="28"/>
        <v>0.20799999999999999</v>
      </c>
      <c r="AP96" s="155">
        <f t="shared" si="29"/>
        <v>0</v>
      </c>
      <c r="AQ96" s="149" t="s">
        <v>227</v>
      </c>
      <c r="AR96" s="148" t="s">
        <v>227</v>
      </c>
      <c r="AS96" s="148" t="s">
        <v>227</v>
      </c>
      <c r="AT96" s="148"/>
      <c r="AU96" s="148"/>
      <c r="AV96" s="148"/>
      <c r="AW96" s="147" t="s">
        <v>462</v>
      </c>
      <c r="AX96" s="147"/>
    </row>
    <row r="97" spans="1:50" ht="20.100000000000001" customHeight="1">
      <c r="A97" s="148"/>
      <c r="B97" s="148"/>
      <c r="C97" s="148" t="s">
        <v>245</v>
      </c>
      <c r="D97" s="148">
        <v>92</v>
      </c>
      <c r="E97" s="148" t="s">
        <v>729</v>
      </c>
      <c r="F97" s="148"/>
      <c r="G97" s="158" t="s">
        <v>487</v>
      </c>
      <c r="H97" s="148">
        <v>14</v>
      </c>
      <c r="I97" s="148"/>
      <c r="J97" s="148"/>
      <c r="K97" s="148">
        <f t="shared" si="19"/>
        <v>14</v>
      </c>
      <c r="L97" s="148" t="s">
        <v>190</v>
      </c>
      <c r="M97" s="158" t="s">
        <v>1408</v>
      </c>
      <c r="N97" s="160" t="s">
        <v>818</v>
      </c>
      <c r="O97" s="160" t="s">
        <v>1407</v>
      </c>
      <c r="P97" s="160" t="s">
        <v>240</v>
      </c>
      <c r="Q97" s="160" t="s">
        <v>726</v>
      </c>
      <c r="R97" s="148" t="s">
        <v>587</v>
      </c>
      <c r="S97" s="148" t="s">
        <v>491</v>
      </c>
      <c r="T97" s="148"/>
      <c r="U97" s="160"/>
      <c r="V97" s="160"/>
      <c r="W97" s="148">
        <f t="shared" si="20"/>
        <v>14000</v>
      </c>
      <c r="X97" s="148">
        <f t="shared" si="21"/>
        <v>0</v>
      </c>
      <c r="Y97" s="148">
        <f t="shared" si="22"/>
        <v>0</v>
      </c>
      <c r="Z97" s="148">
        <f t="shared" si="23"/>
        <v>35000</v>
      </c>
      <c r="AA97" s="148">
        <f t="shared" si="24"/>
        <v>0</v>
      </c>
      <c r="AB97" s="148">
        <f t="shared" si="25"/>
        <v>0</v>
      </c>
      <c r="AC97" s="148"/>
      <c r="AD97" s="147" t="s">
        <v>480</v>
      </c>
      <c r="AE97" s="148">
        <v>18</v>
      </c>
      <c r="AF97" s="148">
        <v>10000</v>
      </c>
      <c r="AG97" s="160" t="s">
        <v>725</v>
      </c>
      <c r="AH97" s="160" t="s">
        <v>497</v>
      </c>
      <c r="AI97" s="151">
        <f>VLOOKUP(AJ:AJ,'Currency Exchange'!B:C,2,0)</f>
        <v>1</v>
      </c>
      <c r="AJ97" s="150" t="s">
        <v>15</v>
      </c>
      <c r="AK97" s="157">
        <v>10000</v>
      </c>
      <c r="AL97" s="151">
        <v>2.9999999999999997E-4</v>
      </c>
      <c r="AM97" s="151">
        <f t="shared" si="26"/>
        <v>2.9999999999999997E-4</v>
      </c>
      <c r="AN97" s="155">
        <f t="shared" si="27"/>
        <v>4.1999999999999997E-3</v>
      </c>
      <c r="AO97" s="156">
        <f t="shared" si="28"/>
        <v>4.1999999999999997E-3</v>
      </c>
      <c r="AP97" s="155">
        <f t="shared" si="29"/>
        <v>0</v>
      </c>
      <c r="AQ97" s="149" t="s">
        <v>227</v>
      </c>
      <c r="AR97" s="148" t="s">
        <v>385</v>
      </c>
      <c r="AS97" s="148" t="s">
        <v>227</v>
      </c>
      <c r="AT97" s="148"/>
      <c r="AU97" s="148"/>
      <c r="AV97" s="148"/>
      <c r="AW97" s="147" t="s">
        <v>496</v>
      </c>
      <c r="AX97" s="147"/>
    </row>
    <row r="98" spans="1:50" ht="20.100000000000001" customHeight="1">
      <c r="A98" s="148"/>
      <c r="B98" s="148"/>
      <c r="C98" s="148" t="s">
        <v>245</v>
      </c>
      <c r="D98" s="148">
        <v>93</v>
      </c>
      <c r="E98" s="148" t="s">
        <v>1406</v>
      </c>
      <c r="F98" s="148"/>
      <c r="G98" s="158" t="s">
        <v>550</v>
      </c>
      <c r="H98" s="148">
        <v>2</v>
      </c>
      <c r="I98" s="148"/>
      <c r="J98" s="148"/>
      <c r="K98" s="148">
        <f t="shared" si="19"/>
        <v>2</v>
      </c>
      <c r="L98" s="148" t="s">
        <v>190</v>
      </c>
      <c r="M98" s="158" t="s">
        <v>1405</v>
      </c>
      <c r="N98" s="160" t="s">
        <v>530</v>
      </c>
      <c r="O98" s="160" t="s">
        <v>1404</v>
      </c>
      <c r="P98" s="160" t="s">
        <v>240</v>
      </c>
      <c r="Q98" s="160" t="s">
        <v>1403</v>
      </c>
      <c r="R98" s="148" t="s">
        <v>1402</v>
      </c>
      <c r="S98" s="148" t="s">
        <v>491</v>
      </c>
      <c r="T98" s="148"/>
      <c r="U98" s="160"/>
      <c r="V98" s="160"/>
      <c r="W98" s="148">
        <f t="shared" si="20"/>
        <v>2000</v>
      </c>
      <c r="X98" s="148">
        <f t="shared" si="21"/>
        <v>0</v>
      </c>
      <c r="Y98" s="148">
        <f t="shared" si="22"/>
        <v>0</v>
      </c>
      <c r="Z98" s="148">
        <f t="shared" si="23"/>
        <v>5000</v>
      </c>
      <c r="AA98" s="148">
        <f t="shared" si="24"/>
        <v>0</v>
      </c>
      <c r="AB98" s="148">
        <f t="shared" si="25"/>
        <v>0</v>
      </c>
      <c r="AC98" s="148"/>
      <c r="AD98" s="147" t="s">
        <v>560</v>
      </c>
      <c r="AE98" s="148" t="s">
        <v>1401</v>
      </c>
      <c r="AF98" s="148">
        <v>1000</v>
      </c>
      <c r="AG98" s="160" t="s">
        <v>1400</v>
      </c>
      <c r="AH98" s="147" t="s">
        <v>548</v>
      </c>
      <c r="AI98" s="151">
        <f>VLOOKUP(AJ:AJ,'Currency Exchange'!B:C,2,0)</f>
        <v>1</v>
      </c>
      <c r="AJ98" s="150" t="s">
        <v>15</v>
      </c>
      <c r="AK98" s="157">
        <v>1000</v>
      </c>
      <c r="AL98" s="151">
        <v>0.114</v>
      </c>
      <c r="AM98" s="151">
        <f t="shared" si="26"/>
        <v>0.114</v>
      </c>
      <c r="AN98" s="155">
        <f t="shared" si="27"/>
        <v>0.22800000000000001</v>
      </c>
      <c r="AO98" s="156">
        <f t="shared" si="28"/>
        <v>0.22800000000000001</v>
      </c>
      <c r="AP98" s="155">
        <f t="shared" si="29"/>
        <v>0</v>
      </c>
      <c r="AQ98" s="149" t="s">
        <v>227</v>
      </c>
      <c r="AR98" s="148" t="s">
        <v>558</v>
      </c>
      <c r="AS98" s="148" t="s">
        <v>226</v>
      </c>
      <c r="AT98" s="148"/>
      <c r="AU98" s="148"/>
      <c r="AV98" s="148"/>
      <c r="AW98" s="147" t="s">
        <v>462</v>
      </c>
      <c r="AX98" s="147"/>
    </row>
    <row r="99" spans="1:50" ht="20.100000000000001" customHeight="1">
      <c r="A99" s="148"/>
      <c r="B99" s="148"/>
      <c r="C99" s="148" t="s">
        <v>245</v>
      </c>
      <c r="D99" s="148">
        <v>94</v>
      </c>
      <c r="E99" s="148" t="s">
        <v>634</v>
      </c>
      <c r="F99" s="148"/>
      <c r="G99" s="158" t="s">
        <v>487</v>
      </c>
      <c r="H99" s="148">
        <v>2</v>
      </c>
      <c r="I99" s="148"/>
      <c r="J99" s="148"/>
      <c r="K99" s="148">
        <f t="shared" si="19"/>
        <v>2</v>
      </c>
      <c r="L99" s="148" t="s">
        <v>190</v>
      </c>
      <c r="M99" s="158" t="s">
        <v>1399</v>
      </c>
      <c r="N99" s="160" t="s">
        <v>818</v>
      </c>
      <c r="O99" s="160" t="s">
        <v>632</v>
      </c>
      <c r="P99" s="160" t="s">
        <v>240</v>
      </c>
      <c r="Q99" s="160" t="s">
        <v>631</v>
      </c>
      <c r="R99" s="148" t="s">
        <v>630</v>
      </c>
      <c r="S99" s="148" t="s">
        <v>491</v>
      </c>
      <c r="T99" s="148"/>
      <c r="U99" s="160"/>
      <c r="V99" s="160"/>
      <c r="W99" s="148">
        <f t="shared" si="20"/>
        <v>2000</v>
      </c>
      <c r="X99" s="148">
        <f t="shared" si="21"/>
        <v>0</v>
      </c>
      <c r="Y99" s="148">
        <f t="shared" si="22"/>
        <v>0</v>
      </c>
      <c r="Z99" s="148">
        <f t="shared" si="23"/>
        <v>5000</v>
      </c>
      <c r="AA99" s="148">
        <f t="shared" si="24"/>
        <v>0</v>
      </c>
      <c r="AB99" s="148">
        <f t="shared" si="25"/>
        <v>0</v>
      </c>
      <c r="AC99" s="148"/>
      <c r="AD99" s="147" t="s">
        <v>480</v>
      </c>
      <c r="AE99" s="148">
        <v>18</v>
      </c>
      <c r="AF99" s="148">
        <v>10000</v>
      </c>
      <c r="AG99" s="160" t="s">
        <v>629</v>
      </c>
      <c r="AH99" s="160" t="s">
        <v>497</v>
      </c>
      <c r="AI99" s="151">
        <f>VLOOKUP(AJ:AJ,'Currency Exchange'!B:C,2,0)</f>
        <v>1</v>
      </c>
      <c r="AJ99" s="150" t="s">
        <v>15</v>
      </c>
      <c r="AK99" s="157">
        <v>10000</v>
      </c>
      <c r="AL99" s="151">
        <v>6.9999999999999999E-4</v>
      </c>
      <c r="AM99" s="151">
        <f t="shared" si="26"/>
        <v>6.9999999999999999E-4</v>
      </c>
      <c r="AN99" s="155">
        <f t="shared" si="27"/>
        <v>1.4E-3</v>
      </c>
      <c r="AO99" s="156">
        <f t="shared" si="28"/>
        <v>1.4E-3</v>
      </c>
      <c r="AP99" s="155">
        <f t="shared" si="29"/>
        <v>0</v>
      </c>
      <c r="AQ99" s="149" t="s">
        <v>227</v>
      </c>
      <c r="AR99" s="148" t="s">
        <v>385</v>
      </c>
      <c r="AS99" s="148" t="s">
        <v>226</v>
      </c>
      <c r="AT99" s="148"/>
      <c r="AU99" s="148"/>
      <c r="AV99" s="148"/>
      <c r="AW99" s="147" t="s">
        <v>496</v>
      </c>
      <c r="AX99" s="147"/>
    </row>
    <row r="100" spans="1:50" ht="20.100000000000001" customHeight="1">
      <c r="A100" s="148"/>
      <c r="B100" s="148"/>
      <c r="C100" s="148" t="s">
        <v>245</v>
      </c>
      <c r="D100" s="148">
        <v>95</v>
      </c>
      <c r="E100" s="148" t="s">
        <v>735</v>
      </c>
      <c r="F100" s="148"/>
      <c r="G100" s="158" t="s">
        <v>487</v>
      </c>
      <c r="H100" s="148">
        <v>2</v>
      </c>
      <c r="I100" s="148"/>
      <c r="J100" s="148"/>
      <c r="K100" s="148">
        <f t="shared" si="19"/>
        <v>2</v>
      </c>
      <c r="L100" s="148" t="s">
        <v>190</v>
      </c>
      <c r="M100" s="158" t="s">
        <v>1398</v>
      </c>
      <c r="N100" s="160" t="s">
        <v>818</v>
      </c>
      <c r="O100" s="160" t="s">
        <v>1397</v>
      </c>
      <c r="P100" s="160" t="s">
        <v>240</v>
      </c>
      <c r="Q100" s="160" t="s">
        <v>732</v>
      </c>
      <c r="R100" s="148" t="s">
        <v>731</v>
      </c>
      <c r="S100" s="148" t="s">
        <v>491</v>
      </c>
      <c r="T100" s="148"/>
      <c r="U100" s="160"/>
      <c r="V100" s="160"/>
      <c r="W100" s="148">
        <f t="shared" si="20"/>
        <v>2000</v>
      </c>
      <c r="X100" s="148">
        <f t="shared" si="21"/>
        <v>0</v>
      </c>
      <c r="Y100" s="148">
        <f t="shared" si="22"/>
        <v>0</v>
      </c>
      <c r="Z100" s="148">
        <f t="shared" si="23"/>
        <v>5000</v>
      </c>
      <c r="AA100" s="148">
        <f t="shared" si="24"/>
        <v>0</v>
      </c>
      <c r="AB100" s="148">
        <f t="shared" si="25"/>
        <v>0</v>
      </c>
      <c r="AC100" s="148"/>
      <c r="AD100" s="147" t="s">
        <v>480</v>
      </c>
      <c r="AE100" s="148">
        <v>18</v>
      </c>
      <c r="AF100" s="148">
        <v>10000</v>
      </c>
      <c r="AG100" s="160" t="s">
        <v>730</v>
      </c>
      <c r="AH100" s="160" t="s">
        <v>497</v>
      </c>
      <c r="AI100" s="151">
        <f>VLOOKUP(AJ:AJ,'Currency Exchange'!B:C,2,0)</f>
        <v>1</v>
      </c>
      <c r="AJ100" s="150" t="s">
        <v>15</v>
      </c>
      <c r="AK100" s="157">
        <v>10000</v>
      </c>
      <c r="AL100" s="151">
        <v>5.9999999999999995E-4</v>
      </c>
      <c r="AM100" s="151">
        <f t="shared" si="26"/>
        <v>5.9999999999999995E-4</v>
      </c>
      <c r="AN100" s="155">
        <f t="shared" si="27"/>
        <v>1.1999999999999999E-3</v>
      </c>
      <c r="AO100" s="156">
        <f t="shared" si="28"/>
        <v>1.1999999999999999E-3</v>
      </c>
      <c r="AP100" s="155">
        <f t="shared" si="29"/>
        <v>0</v>
      </c>
      <c r="AQ100" s="149" t="s">
        <v>227</v>
      </c>
      <c r="AR100" s="148" t="s">
        <v>385</v>
      </c>
      <c r="AS100" s="148" t="s">
        <v>226</v>
      </c>
      <c r="AT100" s="148"/>
      <c r="AU100" s="148"/>
      <c r="AV100" s="148"/>
      <c r="AW100" s="147" t="s">
        <v>496</v>
      </c>
      <c r="AX100" s="147"/>
    </row>
    <row r="101" spans="1:50" ht="20.100000000000001" customHeight="1">
      <c r="A101" s="148"/>
      <c r="B101" s="148"/>
      <c r="C101" s="148" t="s">
        <v>245</v>
      </c>
      <c r="D101" s="148">
        <v>96</v>
      </c>
      <c r="E101" s="148" t="s">
        <v>718</v>
      </c>
      <c r="F101" s="148"/>
      <c r="G101" s="158" t="s">
        <v>487</v>
      </c>
      <c r="H101" s="148">
        <v>1</v>
      </c>
      <c r="I101" s="148"/>
      <c r="J101" s="148"/>
      <c r="K101" s="148">
        <f t="shared" si="19"/>
        <v>1</v>
      </c>
      <c r="L101" s="148" t="s">
        <v>190</v>
      </c>
      <c r="M101" s="158" t="s">
        <v>1396</v>
      </c>
      <c r="N101" s="160" t="s">
        <v>1311</v>
      </c>
      <c r="O101" s="160" t="s">
        <v>714</v>
      </c>
      <c r="P101" s="160" t="s">
        <v>240</v>
      </c>
      <c r="Q101" s="160" t="s">
        <v>716</v>
      </c>
      <c r="R101" s="148" t="s">
        <v>715</v>
      </c>
      <c r="S101" s="148" t="s">
        <v>491</v>
      </c>
      <c r="T101" s="148"/>
      <c r="U101" s="160"/>
      <c r="V101" s="160"/>
      <c r="W101" s="148">
        <f t="shared" si="20"/>
        <v>1000</v>
      </c>
      <c r="X101" s="148">
        <f t="shared" si="21"/>
        <v>0</v>
      </c>
      <c r="Y101" s="148">
        <f t="shared" si="22"/>
        <v>0</v>
      </c>
      <c r="Z101" s="148">
        <f t="shared" si="23"/>
        <v>2500</v>
      </c>
      <c r="AA101" s="148">
        <f t="shared" si="24"/>
        <v>0</v>
      </c>
      <c r="AB101" s="148">
        <f t="shared" si="25"/>
        <v>0</v>
      </c>
      <c r="AC101" s="148"/>
      <c r="AD101" s="147" t="s">
        <v>480</v>
      </c>
      <c r="AE101" s="148">
        <v>18</v>
      </c>
      <c r="AF101" s="148">
        <v>10000</v>
      </c>
      <c r="AG101" s="147" t="s">
        <v>714</v>
      </c>
      <c r="AH101" s="147" t="s">
        <v>478</v>
      </c>
      <c r="AI101" s="151">
        <f>VLOOKUP(AJ:AJ,'Currency Exchange'!B:C,2,0)</f>
        <v>1</v>
      </c>
      <c r="AJ101" s="150" t="s">
        <v>15</v>
      </c>
      <c r="AK101" s="157">
        <v>10000</v>
      </c>
      <c r="AL101" s="151">
        <v>4.0000000000000002E-4</v>
      </c>
      <c r="AM101" s="151">
        <f t="shared" si="26"/>
        <v>4.0000000000000002E-4</v>
      </c>
      <c r="AN101" s="155">
        <f t="shared" si="27"/>
        <v>4.0000000000000002E-4</v>
      </c>
      <c r="AO101" s="156">
        <f t="shared" si="28"/>
        <v>4.0000000000000002E-4</v>
      </c>
      <c r="AP101" s="155">
        <f t="shared" si="29"/>
        <v>0</v>
      </c>
      <c r="AQ101" s="149" t="s">
        <v>227</v>
      </c>
      <c r="AR101" s="148" t="s">
        <v>227</v>
      </c>
      <c r="AS101" s="148" t="s">
        <v>227</v>
      </c>
      <c r="AT101" s="148"/>
      <c r="AU101" s="148"/>
      <c r="AV101" s="148"/>
      <c r="AW101" s="147"/>
      <c r="AX101" s="147"/>
    </row>
    <row r="102" spans="1:50" ht="20.100000000000001" customHeight="1">
      <c r="A102" s="148"/>
      <c r="B102" s="148"/>
      <c r="C102" s="148" t="s">
        <v>245</v>
      </c>
      <c r="D102" s="148">
        <v>97</v>
      </c>
      <c r="E102" s="148" t="s">
        <v>591</v>
      </c>
      <c r="F102" s="148"/>
      <c r="G102" s="158" t="s">
        <v>487</v>
      </c>
      <c r="H102" s="148">
        <v>4</v>
      </c>
      <c r="I102" s="148"/>
      <c r="J102" s="148"/>
      <c r="K102" s="148">
        <f t="shared" si="19"/>
        <v>4</v>
      </c>
      <c r="L102" s="148" t="s">
        <v>190</v>
      </c>
      <c r="M102" s="158" t="s">
        <v>1395</v>
      </c>
      <c r="N102" s="160" t="s">
        <v>1311</v>
      </c>
      <c r="O102" s="160" t="s">
        <v>586</v>
      </c>
      <c r="P102" s="160" t="s">
        <v>240</v>
      </c>
      <c r="Q102" s="160" t="s">
        <v>588</v>
      </c>
      <c r="R102" s="148" t="s">
        <v>587</v>
      </c>
      <c r="S102" s="148" t="s">
        <v>481</v>
      </c>
      <c r="T102" s="148"/>
      <c r="U102" s="160"/>
      <c r="V102" s="160"/>
      <c r="W102" s="148">
        <f t="shared" si="20"/>
        <v>4000</v>
      </c>
      <c r="X102" s="148">
        <f t="shared" si="21"/>
        <v>0</v>
      </c>
      <c r="Y102" s="148">
        <f t="shared" si="22"/>
        <v>0</v>
      </c>
      <c r="Z102" s="148">
        <f t="shared" si="23"/>
        <v>10000</v>
      </c>
      <c r="AA102" s="148">
        <f t="shared" si="24"/>
        <v>0</v>
      </c>
      <c r="AB102" s="148">
        <f t="shared" si="25"/>
        <v>0</v>
      </c>
      <c r="AC102" s="148"/>
      <c r="AD102" s="147" t="s">
        <v>480</v>
      </c>
      <c r="AE102" s="148">
        <v>18</v>
      </c>
      <c r="AF102" s="148">
        <v>5000</v>
      </c>
      <c r="AG102" s="147" t="s">
        <v>586</v>
      </c>
      <c r="AH102" s="147" t="s">
        <v>478</v>
      </c>
      <c r="AI102" s="151">
        <f>VLOOKUP(AJ:AJ,'Currency Exchange'!B:C,2,0)</f>
        <v>1</v>
      </c>
      <c r="AJ102" s="150" t="s">
        <v>15</v>
      </c>
      <c r="AK102" s="157">
        <v>5000</v>
      </c>
      <c r="AL102" s="151">
        <v>8.0000000000000004E-4</v>
      </c>
      <c r="AM102" s="151">
        <f t="shared" si="26"/>
        <v>8.0000000000000004E-4</v>
      </c>
      <c r="AN102" s="155">
        <f t="shared" si="27"/>
        <v>3.2000000000000002E-3</v>
      </c>
      <c r="AO102" s="156">
        <f t="shared" si="28"/>
        <v>3.2000000000000002E-3</v>
      </c>
      <c r="AP102" s="155">
        <f t="shared" si="29"/>
        <v>0</v>
      </c>
      <c r="AQ102" s="149" t="s">
        <v>227</v>
      </c>
      <c r="AR102" s="148" t="s">
        <v>227</v>
      </c>
      <c r="AS102" s="148" t="s">
        <v>227</v>
      </c>
      <c r="AT102" s="148"/>
      <c r="AU102" s="148"/>
      <c r="AV102" s="148"/>
      <c r="AW102" s="147"/>
      <c r="AX102" s="147"/>
    </row>
    <row r="103" spans="1:50" ht="20.100000000000001" customHeight="1">
      <c r="A103" s="148"/>
      <c r="B103" s="148"/>
      <c r="C103" s="148" t="s">
        <v>245</v>
      </c>
      <c r="D103" s="148">
        <v>98</v>
      </c>
      <c r="E103" s="148" t="s">
        <v>713</v>
      </c>
      <c r="F103" s="148"/>
      <c r="G103" s="158" t="s">
        <v>487</v>
      </c>
      <c r="H103" s="148">
        <v>1</v>
      </c>
      <c r="I103" s="148"/>
      <c r="J103" s="148"/>
      <c r="K103" s="148">
        <f t="shared" si="19"/>
        <v>1</v>
      </c>
      <c r="L103" s="148" t="s">
        <v>190</v>
      </c>
      <c r="M103" s="158" t="s">
        <v>1394</v>
      </c>
      <c r="N103" s="160" t="s">
        <v>1380</v>
      </c>
      <c r="O103" s="160" t="s">
        <v>708</v>
      </c>
      <c r="P103" s="160" t="s">
        <v>240</v>
      </c>
      <c r="Q103" s="160" t="s">
        <v>710</v>
      </c>
      <c r="R103" s="148" t="s">
        <v>709</v>
      </c>
      <c r="S103" s="148" t="s">
        <v>491</v>
      </c>
      <c r="T103" s="148"/>
      <c r="U103" s="160"/>
      <c r="V103" s="160"/>
      <c r="W103" s="148">
        <f t="shared" si="20"/>
        <v>1000</v>
      </c>
      <c r="X103" s="148">
        <f t="shared" si="21"/>
        <v>0</v>
      </c>
      <c r="Y103" s="148">
        <f t="shared" si="22"/>
        <v>0</v>
      </c>
      <c r="Z103" s="148">
        <f t="shared" si="23"/>
        <v>2500</v>
      </c>
      <c r="AA103" s="148">
        <f t="shared" si="24"/>
        <v>0</v>
      </c>
      <c r="AB103" s="148">
        <f t="shared" si="25"/>
        <v>0</v>
      </c>
      <c r="AC103" s="148"/>
      <c r="AD103" s="147" t="s">
        <v>480</v>
      </c>
      <c r="AE103" s="148">
        <v>18</v>
      </c>
      <c r="AF103" s="148">
        <v>10000</v>
      </c>
      <c r="AG103" s="147" t="s">
        <v>708</v>
      </c>
      <c r="AH103" s="147" t="s">
        <v>497</v>
      </c>
      <c r="AI103" s="151">
        <f>VLOOKUP(AJ:AJ,'Currency Exchange'!B:C,2,0)</f>
        <v>1</v>
      </c>
      <c r="AJ103" s="150" t="s">
        <v>15</v>
      </c>
      <c r="AK103" s="157">
        <v>10000</v>
      </c>
      <c r="AL103" s="151">
        <v>4.0000000000000002E-4</v>
      </c>
      <c r="AM103" s="151">
        <f t="shared" si="26"/>
        <v>4.0000000000000002E-4</v>
      </c>
      <c r="AN103" s="155">
        <f t="shared" si="27"/>
        <v>4.0000000000000002E-4</v>
      </c>
      <c r="AO103" s="156">
        <f t="shared" si="28"/>
        <v>4.0000000000000002E-4</v>
      </c>
      <c r="AP103" s="155">
        <f t="shared" si="29"/>
        <v>0</v>
      </c>
      <c r="AQ103" s="149" t="s">
        <v>227</v>
      </c>
      <c r="AR103" s="148" t="s">
        <v>227</v>
      </c>
      <c r="AS103" s="148" t="s">
        <v>227</v>
      </c>
      <c r="AT103" s="148"/>
      <c r="AU103" s="148"/>
      <c r="AV103" s="148"/>
      <c r="AW103" s="147"/>
      <c r="AX103" s="147"/>
    </row>
    <row r="104" spans="1:50" ht="20.100000000000001" customHeight="1">
      <c r="A104" s="148"/>
      <c r="B104" s="148"/>
      <c r="C104" s="148" t="s">
        <v>245</v>
      </c>
      <c r="D104" s="148">
        <v>99</v>
      </c>
      <c r="E104" s="148" t="s">
        <v>694</v>
      </c>
      <c r="F104" s="148"/>
      <c r="G104" s="158" t="s">
        <v>487</v>
      </c>
      <c r="H104" s="148">
        <v>1</v>
      </c>
      <c r="I104" s="148"/>
      <c r="J104" s="148"/>
      <c r="K104" s="148">
        <f t="shared" si="19"/>
        <v>1</v>
      </c>
      <c r="L104" s="148" t="s">
        <v>190</v>
      </c>
      <c r="M104" s="158" t="s">
        <v>1393</v>
      </c>
      <c r="N104" s="160" t="s">
        <v>1341</v>
      </c>
      <c r="O104" s="160" t="s">
        <v>689</v>
      </c>
      <c r="P104" s="160" t="s">
        <v>240</v>
      </c>
      <c r="Q104" s="160" t="s">
        <v>692</v>
      </c>
      <c r="R104" s="148" t="s">
        <v>691</v>
      </c>
      <c r="S104" s="148" t="s">
        <v>690</v>
      </c>
      <c r="T104" s="148"/>
      <c r="U104" s="160"/>
      <c r="V104" s="160"/>
      <c r="W104" s="148">
        <f t="shared" si="20"/>
        <v>1000</v>
      </c>
      <c r="X104" s="148">
        <f t="shared" si="21"/>
        <v>0</v>
      </c>
      <c r="Y104" s="148">
        <f t="shared" si="22"/>
        <v>0</v>
      </c>
      <c r="Z104" s="148">
        <f t="shared" si="23"/>
        <v>2500</v>
      </c>
      <c r="AA104" s="148">
        <f t="shared" si="24"/>
        <v>0</v>
      </c>
      <c r="AB104" s="148">
        <f t="shared" si="25"/>
        <v>0</v>
      </c>
      <c r="AC104" s="148"/>
      <c r="AD104" s="147" t="s">
        <v>560</v>
      </c>
      <c r="AE104" s="148">
        <v>52</v>
      </c>
      <c r="AF104" s="148">
        <v>3000</v>
      </c>
      <c r="AG104" s="147" t="s">
        <v>689</v>
      </c>
      <c r="AH104" s="147" t="s">
        <v>688</v>
      </c>
      <c r="AI104" s="151">
        <f>VLOOKUP(AJ:AJ,'Currency Exchange'!B:C,2,0)</f>
        <v>1</v>
      </c>
      <c r="AJ104" s="150" t="s">
        <v>15</v>
      </c>
      <c r="AK104" s="157">
        <v>3000</v>
      </c>
      <c r="AL104" s="151">
        <v>0.26</v>
      </c>
      <c r="AM104" s="151">
        <f t="shared" si="26"/>
        <v>0.26</v>
      </c>
      <c r="AN104" s="155">
        <f t="shared" si="27"/>
        <v>0.26</v>
      </c>
      <c r="AO104" s="156">
        <f t="shared" si="28"/>
        <v>0.26</v>
      </c>
      <c r="AP104" s="155">
        <f t="shared" si="29"/>
        <v>0</v>
      </c>
      <c r="AQ104" s="149" t="s">
        <v>227</v>
      </c>
      <c r="AR104" s="148" t="s">
        <v>227</v>
      </c>
      <c r="AS104" s="148" t="s">
        <v>227</v>
      </c>
      <c r="AT104" s="148"/>
      <c r="AU104" s="148"/>
      <c r="AV104" s="148"/>
      <c r="AW104" s="147" t="s">
        <v>462</v>
      </c>
      <c r="AX104" s="147"/>
    </row>
    <row r="105" spans="1:50" ht="20.100000000000001" customHeight="1">
      <c r="A105" s="148"/>
      <c r="B105" s="148"/>
      <c r="C105" s="148" t="s">
        <v>245</v>
      </c>
      <c r="D105" s="148">
        <v>100</v>
      </c>
      <c r="E105" s="148" t="s">
        <v>1295</v>
      </c>
      <c r="F105" s="148"/>
      <c r="G105" s="158" t="s">
        <v>487</v>
      </c>
      <c r="H105" s="148">
        <v>1</v>
      </c>
      <c r="I105" s="148"/>
      <c r="J105" s="148"/>
      <c r="K105" s="148">
        <f t="shared" si="19"/>
        <v>1</v>
      </c>
      <c r="L105" s="148" t="s">
        <v>190</v>
      </c>
      <c r="M105" s="158" t="s">
        <v>536</v>
      </c>
      <c r="N105" s="160" t="s">
        <v>458</v>
      </c>
      <c r="O105" s="160" t="s">
        <v>1293</v>
      </c>
      <c r="P105" s="160" t="s">
        <v>240</v>
      </c>
      <c r="Q105" s="160" t="s">
        <v>1292</v>
      </c>
      <c r="R105" s="148" t="s">
        <v>696</v>
      </c>
      <c r="S105" s="148" t="s">
        <v>491</v>
      </c>
      <c r="T105" s="148"/>
      <c r="U105" s="160"/>
      <c r="V105" s="160"/>
      <c r="W105" s="148">
        <f t="shared" si="20"/>
        <v>1000</v>
      </c>
      <c r="X105" s="148">
        <f t="shared" si="21"/>
        <v>0</v>
      </c>
      <c r="Y105" s="148">
        <f t="shared" si="22"/>
        <v>0</v>
      </c>
      <c r="Z105" s="148">
        <f t="shared" si="23"/>
        <v>2500</v>
      </c>
      <c r="AA105" s="148">
        <f t="shared" si="24"/>
        <v>0</v>
      </c>
      <c r="AB105" s="148">
        <f t="shared" si="25"/>
        <v>0</v>
      </c>
      <c r="AC105" s="148"/>
      <c r="AD105" s="147" t="s">
        <v>480</v>
      </c>
      <c r="AE105" s="148">
        <v>18</v>
      </c>
      <c r="AF105" s="148">
        <v>10000</v>
      </c>
      <c r="AG105" s="147" t="s">
        <v>1291</v>
      </c>
      <c r="AH105" s="147" t="s">
        <v>497</v>
      </c>
      <c r="AI105" s="151">
        <f>VLOOKUP(AJ:AJ,'Currency Exchange'!B:C,2,0)</f>
        <v>1</v>
      </c>
      <c r="AJ105" s="150" t="s">
        <v>15</v>
      </c>
      <c r="AK105" s="157">
        <v>10000</v>
      </c>
      <c r="AL105" s="151">
        <v>6.9999999999999999E-4</v>
      </c>
      <c r="AM105" s="151">
        <f t="shared" si="26"/>
        <v>6.9999999999999999E-4</v>
      </c>
      <c r="AN105" s="155">
        <f t="shared" si="27"/>
        <v>6.9999999999999999E-4</v>
      </c>
      <c r="AO105" s="156">
        <f t="shared" si="28"/>
        <v>6.9999999999999999E-4</v>
      </c>
      <c r="AP105" s="155">
        <f t="shared" si="29"/>
        <v>0</v>
      </c>
      <c r="AQ105" s="149" t="s">
        <v>227</v>
      </c>
      <c r="AR105" s="148" t="s">
        <v>385</v>
      </c>
      <c r="AS105" s="148" t="s">
        <v>226</v>
      </c>
      <c r="AT105" s="148"/>
      <c r="AU105" s="148"/>
      <c r="AV105" s="148"/>
      <c r="AW105" s="147" t="s">
        <v>496</v>
      </c>
      <c r="AX105" s="147"/>
    </row>
    <row r="106" spans="1:50" ht="20.100000000000001" customHeight="1">
      <c r="A106" s="148"/>
      <c r="B106" s="148"/>
      <c r="C106" s="148" t="s">
        <v>245</v>
      </c>
      <c r="D106" s="148">
        <v>101</v>
      </c>
      <c r="E106" s="148" t="s">
        <v>1392</v>
      </c>
      <c r="F106" s="148"/>
      <c r="G106" s="158" t="s">
        <v>487</v>
      </c>
      <c r="H106" s="148">
        <v>1</v>
      </c>
      <c r="I106" s="148"/>
      <c r="J106" s="148"/>
      <c r="K106" s="148">
        <f t="shared" si="19"/>
        <v>1</v>
      </c>
      <c r="L106" s="148" t="s">
        <v>190</v>
      </c>
      <c r="M106" s="158" t="s">
        <v>531</v>
      </c>
      <c r="N106" s="160" t="s">
        <v>458</v>
      </c>
      <c r="O106" s="160" t="s">
        <v>1391</v>
      </c>
      <c r="P106" s="160" t="s">
        <v>240</v>
      </c>
      <c r="Q106" s="160" t="s">
        <v>1390</v>
      </c>
      <c r="R106" s="148" t="s">
        <v>703</v>
      </c>
      <c r="S106" s="148" t="s">
        <v>491</v>
      </c>
      <c r="T106" s="148"/>
      <c r="U106" s="160"/>
      <c r="V106" s="160"/>
      <c r="W106" s="148">
        <f t="shared" si="20"/>
        <v>1000</v>
      </c>
      <c r="X106" s="148">
        <f t="shared" si="21"/>
        <v>0</v>
      </c>
      <c r="Y106" s="148">
        <f t="shared" si="22"/>
        <v>0</v>
      </c>
      <c r="Z106" s="148">
        <f t="shared" si="23"/>
        <v>2500</v>
      </c>
      <c r="AA106" s="148">
        <f t="shared" si="24"/>
        <v>0</v>
      </c>
      <c r="AB106" s="148">
        <f t="shared" si="25"/>
        <v>0</v>
      </c>
      <c r="AC106" s="148"/>
      <c r="AD106" s="147" t="s">
        <v>480</v>
      </c>
      <c r="AE106" s="148">
        <v>18</v>
      </c>
      <c r="AF106" s="148">
        <v>10000</v>
      </c>
      <c r="AG106" s="147" t="s">
        <v>1389</v>
      </c>
      <c r="AH106" s="147" t="s">
        <v>497</v>
      </c>
      <c r="AI106" s="151">
        <f>VLOOKUP(AJ:AJ,'Currency Exchange'!B:C,2,0)</f>
        <v>1</v>
      </c>
      <c r="AJ106" s="150" t="s">
        <v>15</v>
      </c>
      <c r="AK106" s="157">
        <v>10000</v>
      </c>
      <c r="AL106" s="151">
        <v>6.9999999999999999E-4</v>
      </c>
      <c r="AM106" s="151">
        <f t="shared" si="26"/>
        <v>6.9999999999999999E-4</v>
      </c>
      <c r="AN106" s="155">
        <f t="shared" si="27"/>
        <v>6.9999999999999999E-4</v>
      </c>
      <c r="AO106" s="156">
        <f t="shared" si="28"/>
        <v>6.9999999999999999E-4</v>
      </c>
      <c r="AP106" s="155">
        <f t="shared" si="29"/>
        <v>0</v>
      </c>
      <c r="AQ106" s="149" t="s">
        <v>227</v>
      </c>
      <c r="AR106" s="148" t="s">
        <v>385</v>
      </c>
      <c r="AS106" s="148" t="s">
        <v>226</v>
      </c>
      <c r="AT106" s="148"/>
      <c r="AU106" s="148"/>
      <c r="AV106" s="148"/>
      <c r="AW106" s="147" t="s">
        <v>496</v>
      </c>
      <c r="AX106" s="147"/>
    </row>
    <row r="107" spans="1:50" ht="20.100000000000001" customHeight="1">
      <c r="A107" s="148"/>
      <c r="B107" s="148"/>
      <c r="C107" s="148" t="s">
        <v>245</v>
      </c>
      <c r="D107" s="148">
        <v>102</v>
      </c>
      <c r="E107" s="148" t="s">
        <v>509</v>
      </c>
      <c r="F107" s="148"/>
      <c r="G107" s="158" t="s">
        <v>487</v>
      </c>
      <c r="H107" s="148">
        <v>1</v>
      </c>
      <c r="I107" s="148"/>
      <c r="J107" s="148"/>
      <c r="K107" s="148">
        <f t="shared" si="19"/>
        <v>1</v>
      </c>
      <c r="L107" s="148" t="s">
        <v>190</v>
      </c>
      <c r="M107" s="158" t="s">
        <v>514</v>
      </c>
      <c r="N107" s="160" t="s">
        <v>818</v>
      </c>
      <c r="O107" s="160" t="s">
        <v>507</v>
      </c>
      <c r="P107" s="160" t="s">
        <v>240</v>
      </c>
      <c r="Q107" s="160" t="s">
        <v>506</v>
      </c>
      <c r="R107" s="148" t="s">
        <v>505</v>
      </c>
      <c r="S107" s="148" t="s">
        <v>481</v>
      </c>
      <c r="T107" s="148"/>
      <c r="U107" s="160"/>
      <c r="V107" s="160"/>
      <c r="W107" s="148">
        <f t="shared" si="20"/>
        <v>1000</v>
      </c>
      <c r="X107" s="148">
        <f t="shared" si="21"/>
        <v>0</v>
      </c>
      <c r="Y107" s="148">
        <f t="shared" si="22"/>
        <v>0</v>
      </c>
      <c r="Z107" s="148">
        <f t="shared" si="23"/>
        <v>2500</v>
      </c>
      <c r="AA107" s="148">
        <f t="shared" si="24"/>
        <v>0</v>
      </c>
      <c r="AB107" s="148">
        <f t="shared" si="25"/>
        <v>0</v>
      </c>
      <c r="AC107" s="148"/>
      <c r="AD107" s="147" t="s">
        <v>480</v>
      </c>
      <c r="AE107" s="148">
        <v>18</v>
      </c>
      <c r="AF107" s="148">
        <v>5000</v>
      </c>
      <c r="AG107" s="160" t="s">
        <v>504</v>
      </c>
      <c r="AH107" s="160" t="s">
        <v>497</v>
      </c>
      <c r="AI107" s="151">
        <f>VLOOKUP(AJ:AJ,'Currency Exchange'!B:C,2,0)</f>
        <v>1</v>
      </c>
      <c r="AJ107" s="150" t="s">
        <v>15</v>
      </c>
      <c r="AK107" s="157">
        <v>5000</v>
      </c>
      <c r="AL107" s="151">
        <v>5.9999999999999995E-4</v>
      </c>
      <c r="AM107" s="151">
        <f t="shared" si="26"/>
        <v>5.9999999999999995E-4</v>
      </c>
      <c r="AN107" s="155">
        <f t="shared" si="27"/>
        <v>5.9999999999999995E-4</v>
      </c>
      <c r="AO107" s="156">
        <f t="shared" si="28"/>
        <v>5.9999999999999995E-4</v>
      </c>
      <c r="AP107" s="155">
        <f t="shared" si="29"/>
        <v>0</v>
      </c>
      <c r="AQ107" s="149" t="s">
        <v>227</v>
      </c>
      <c r="AR107" s="148" t="s">
        <v>385</v>
      </c>
      <c r="AS107" s="148" t="s">
        <v>227</v>
      </c>
      <c r="AT107" s="148"/>
      <c r="AU107" s="148"/>
      <c r="AV107" s="148"/>
      <c r="AW107" s="147" t="s">
        <v>496</v>
      </c>
      <c r="AX107" s="147"/>
    </row>
    <row r="108" spans="1:50" ht="20.100000000000001" customHeight="1">
      <c r="A108" s="148"/>
      <c r="B108" s="148"/>
      <c r="C108" s="148" t="s">
        <v>245</v>
      </c>
      <c r="D108" s="148">
        <v>103</v>
      </c>
      <c r="E108" s="148" t="s">
        <v>1388</v>
      </c>
      <c r="F108" s="148"/>
      <c r="G108" s="158" t="s">
        <v>487</v>
      </c>
      <c r="H108" s="148">
        <v>1</v>
      </c>
      <c r="I108" s="148"/>
      <c r="J108" s="148"/>
      <c r="K108" s="148">
        <f t="shared" si="19"/>
        <v>1</v>
      </c>
      <c r="L108" s="148" t="s">
        <v>190</v>
      </c>
      <c r="M108" s="158" t="s">
        <v>1387</v>
      </c>
      <c r="N108" s="160" t="s">
        <v>818</v>
      </c>
      <c r="O108" s="160" t="s">
        <v>1386</v>
      </c>
      <c r="P108" s="160" t="s">
        <v>240</v>
      </c>
      <c r="Q108" s="160" t="s">
        <v>1385</v>
      </c>
      <c r="R108" s="148" t="s">
        <v>1384</v>
      </c>
      <c r="S108" s="148" t="s">
        <v>481</v>
      </c>
      <c r="T108" s="148"/>
      <c r="U108" s="160"/>
      <c r="V108" s="160"/>
      <c r="W108" s="148">
        <f t="shared" si="20"/>
        <v>1000</v>
      </c>
      <c r="X108" s="148">
        <f t="shared" si="21"/>
        <v>0</v>
      </c>
      <c r="Y108" s="148">
        <f t="shared" si="22"/>
        <v>0</v>
      </c>
      <c r="Z108" s="148">
        <f t="shared" si="23"/>
        <v>2500</v>
      </c>
      <c r="AA108" s="148">
        <f t="shared" si="24"/>
        <v>0</v>
      </c>
      <c r="AB108" s="148">
        <f t="shared" si="25"/>
        <v>0</v>
      </c>
      <c r="AC108" s="148"/>
      <c r="AD108" s="147" t="s">
        <v>480</v>
      </c>
      <c r="AE108" s="148">
        <v>18</v>
      </c>
      <c r="AF108" s="148">
        <v>5000</v>
      </c>
      <c r="AG108" s="160" t="s">
        <v>1383</v>
      </c>
      <c r="AH108" s="160" t="s">
        <v>497</v>
      </c>
      <c r="AI108" s="151">
        <f>VLOOKUP(AJ:AJ,'Currency Exchange'!B:C,2,0)</f>
        <v>1</v>
      </c>
      <c r="AJ108" s="150" t="s">
        <v>15</v>
      </c>
      <c r="AK108" s="157">
        <v>5000</v>
      </c>
      <c r="AL108" s="151">
        <v>6.9999999999999999E-4</v>
      </c>
      <c r="AM108" s="151">
        <f t="shared" si="26"/>
        <v>6.9999999999999999E-4</v>
      </c>
      <c r="AN108" s="155">
        <f t="shared" si="27"/>
        <v>6.9999999999999999E-4</v>
      </c>
      <c r="AO108" s="156">
        <f t="shared" si="28"/>
        <v>6.9999999999999999E-4</v>
      </c>
      <c r="AP108" s="155">
        <f t="shared" si="29"/>
        <v>0</v>
      </c>
      <c r="AQ108" s="149" t="s">
        <v>227</v>
      </c>
      <c r="AR108" s="148" t="s">
        <v>385</v>
      </c>
      <c r="AS108" s="148" t="s">
        <v>226</v>
      </c>
      <c r="AT108" s="148"/>
      <c r="AU108" s="148"/>
      <c r="AV108" s="148"/>
      <c r="AW108" s="147" t="s">
        <v>496</v>
      </c>
      <c r="AX108" s="147"/>
    </row>
    <row r="109" spans="1:50" ht="20.100000000000001" customHeight="1">
      <c r="A109" s="148"/>
      <c r="B109" s="148"/>
      <c r="C109" s="148" t="s">
        <v>245</v>
      </c>
      <c r="D109" s="148">
        <v>104</v>
      </c>
      <c r="E109" s="148" t="s">
        <v>1382</v>
      </c>
      <c r="F109" s="148"/>
      <c r="G109" s="158" t="s">
        <v>487</v>
      </c>
      <c r="H109" s="148">
        <v>2</v>
      </c>
      <c r="I109" s="148"/>
      <c r="J109" s="148"/>
      <c r="K109" s="148">
        <f t="shared" si="19"/>
        <v>2</v>
      </c>
      <c r="L109" s="148" t="s">
        <v>190</v>
      </c>
      <c r="M109" s="158" t="s">
        <v>1381</v>
      </c>
      <c r="N109" s="160" t="s">
        <v>1380</v>
      </c>
      <c r="O109" s="160" t="s">
        <v>1377</v>
      </c>
      <c r="P109" s="160" t="s">
        <v>240</v>
      </c>
      <c r="Q109" s="160" t="s">
        <v>1379</v>
      </c>
      <c r="R109" s="148" t="s">
        <v>1378</v>
      </c>
      <c r="S109" s="148" t="s">
        <v>481</v>
      </c>
      <c r="T109" s="148"/>
      <c r="U109" s="160"/>
      <c r="V109" s="160"/>
      <c r="W109" s="148">
        <f t="shared" si="20"/>
        <v>2000</v>
      </c>
      <c r="X109" s="148">
        <f t="shared" si="21"/>
        <v>0</v>
      </c>
      <c r="Y109" s="148">
        <f t="shared" si="22"/>
        <v>0</v>
      </c>
      <c r="Z109" s="148">
        <f t="shared" si="23"/>
        <v>5000</v>
      </c>
      <c r="AA109" s="148">
        <f t="shared" si="24"/>
        <v>0</v>
      </c>
      <c r="AB109" s="148">
        <f t="shared" si="25"/>
        <v>0</v>
      </c>
      <c r="AC109" s="148"/>
      <c r="AD109" s="147" t="s">
        <v>480</v>
      </c>
      <c r="AE109" s="148">
        <v>18</v>
      </c>
      <c r="AF109" s="148">
        <v>5000</v>
      </c>
      <c r="AG109" s="147" t="s">
        <v>1377</v>
      </c>
      <c r="AH109" s="147" t="s">
        <v>497</v>
      </c>
      <c r="AI109" s="151">
        <f>VLOOKUP(AJ:AJ,'Currency Exchange'!B:C,2,0)</f>
        <v>1</v>
      </c>
      <c r="AJ109" s="150" t="s">
        <v>15</v>
      </c>
      <c r="AK109" s="157">
        <v>5000</v>
      </c>
      <c r="AL109" s="151">
        <v>5.9999999999999995E-4</v>
      </c>
      <c r="AM109" s="151">
        <f t="shared" si="26"/>
        <v>5.9999999999999995E-4</v>
      </c>
      <c r="AN109" s="155">
        <f t="shared" si="27"/>
        <v>1.1999999999999999E-3</v>
      </c>
      <c r="AO109" s="156">
        <f t="shared" si="28"/>
        <v>1.1999999999999999E-3</v>
      </c>
      <c r="AP109" s="155">
        <f t="shared" si="29"/>
        <v>0</v>
      </c>
      <c r="AQ109" s="149" t="s">
        <v>227</v>
      </c>
      <c r="AR109" s="148" t="s">
        <v>227</v>
      </c>
      <c r="AS109" s="148" t="s">
        <v>227</v>
      </c>
      <c r="AT109" s="148"/>
      <c r="AU109" s="148"/>
      <c r="AV109" s="148"/>
      <c r="AW109" s="147"/>
      <c r="AX109" s="147"/>
    </row>
    <row r="110" spans="1:50" ht="20.100000000000001" customHeight="1">
      <c r="A110" s="148"/>
      <c r="B110" s="148"/>
      <c r="C110" s="148" t="s">
        <v>224</v>
      </c>
      <c r="D110" s="148">
        <v>105</v>
      </c>
      <c r="E110" s="148" t="s">
        <v>1376</v>
      </c>
      <c r="F110" s="148"/>
      <c r="G110" s="158" t="s">
        <v>487</v>
      </c>
      <c r="H110" s="148">
        <v>3</v>
      </c>
      <c r="I110" s="148"/>
      <c r="J110" s="148"/>
      <c r="K110" s="148">
        <f t="shared" si="19"/>
        <v>3</v>
      </c>
      <c r="L110" s="148" t="s">
        <v>190</v>
      </c>
      <c r="M110" s="158" t="s">
        <v>1375</v>
      </c>
      <c r="N110" s="160"/>
      <c r="O110" s="160"/>
      <c r="P110" s="160" t="s">
        <v>240</v>
      </c>
      <c r="Q110" s="160" t="s">
        <v>212</v>
      </c>
      <c r="R110" s="148" t="s">
        <v>1159</v>
      </c>
      <c r="S110" s="148" t="s">
        <v>481</v>
      </c>
      <c r="T110" s="148"/>
      <c r="U110" s="160"/>
      <c r="V110" s="160" t="s">
        <v>1158</v>
      </c>
      <c r="W110" s="148">
        <f t="shared" si="20"/>
        <v>3000</v>
      </c>
      <c r="X110" s="148">
        <f t="shared" si="21"/>
        <v>0</v>
      </c>
      <c r="Y110" s="148">
        <f t="shared" si="22"/>
        <v>0</v>
      </c>
      <c r="Z110" s="148">
        <f t="shared" si="23"/>
        <v>7500</v>
      </c>
      <c r="AA110" s="148">
        <f t="shared" si="24"/>
        <v>0</v>
      </c>
      <c r="AB110" s="148">
        <f t="shared" si="25"/>
        <v>0</v>
      </c>
      <c r="AC110" s="148"/>
      <c r="AD110" s="147" t="s">
        <v>187</v>
      </c>
      <c r="AE110" s="148"/>
      <c r="AF110" s="148"/>
      <c r="AG110" s="147"/>
      <c r="AH110" s="147" t="s">
        <v>186</v>
      </c>
      <c r="AI110" s="151"/>
      <c r="AJ110" s="150"/>
      <c r="AK110" s="157"/>
      <c r="AL110" s="151"/>
      <c r="AM110" s="151"/>
      <c r="AN110" s="155"/>
      <c r="AO110" s="156"/>
      <c r="AP110" s="155"/>
      <c r="AQ110" s="149"/>
      <c r="AR110" s="148" t="s">
        <v>185</v>
      </c>
      <c r="AS110" s="148"/>
      <c r="AT110" s="148"/>
      <c r="AU110" s="148"/>
      <c r="AV110" s="148"/>
      <c r="AW110" s="147" t="s">
        <v>220</v>
      </c>
      <c r="AX110" s="147"/>
    </row>
    <row r="111" spans="1:50" ht="20.100000000000001" customHeight="1">
      <c r="A111" s="148"/>
      <c r="B111" s="148"/>
      <c r="C111" s="148" t="s">
        <v>245</v>
      </c>
      <c r="D111" s="148">
        <v>106</v>
      </c>
      <c r="E111" s="148" t="s">
        <v>1374</v>
      </c>
      <c r="F111" s="148"/>
      <c r="G111" s="158" t="s">
        <v>487</v>
      </c>
      <c r="H111" s="148">
        <v>2</v>
      </c>
      <c r="I111" s="148"/>
      <c r="J111" s="148"/>
      <c r="K111" s="148">
        <f t="shared" si="19"/>
        <v>2</v>
      </c>
      <c r="L111" s="148" t="s">
        <v>190</v>
      </c>
      <c r="M111" s="158" t="s">
        <v>1373</v>
      </c>
      <c r="N111" s="160" t="s">
        <v>818</v>
      </c>
      <c r="O111" s="160" t="s">
        <v>1372</v>
      </c>
      <c r="P111" s="160" t="s">
        <v>240</v>
      </c>
      <c r="Q111" s="160" t="s">
        <v>1371</v>
      </c>
      <c r="R111" s="148" t="s">
        <v>599</v>
      </c>
      <c r="S111" s="148" t="s">
        <v>481</v>
      </c>
      <c r="T111" s="148"/>
      <c r="U111" s="160"/>
      <c r="V111" s="160"/>
      <c r="W111" s="148">
        <f t="shared" si="20"/>
        <v>2000</v>
      </c>
      <c r="X111" s="148">
        <f t="shared" si="21"/>
        <v>0</v>
      </c>
      <c r="Y111" s="148">
        <f t="shared" si="22"/>
        <v>0</v>
      </c>
      <c r="Z111" s="148">
        <f t="shared" si="23"/>
        <v>5000</v>
      </c>
      <c r="AA111" s="148">
        <f t="shared" si="24"/>
        <v>0</v>
      </c>
      <c r="AB111" s="148">
        <f t="shared" si="25"/>
        <v>0</v>
      </c>
      <c r="AC111" s="148"/>
      <c r="AD111" s="147" t="s">
        <v>480</v>
      </c>
      <c r="AE111" s="148">
        <v>18</v>
      </c>
      <c r="AF111" s="148">
        <v>5000</v>
      </c>
      <c r="AG111" s="160" t="s">
        <v>1370</v>
      </c>
      <c r="AH111" s="160" t="s">
        <v>497</v>
      </c>
      <c r="AI111" s="151">
        <f>VLOOKUP(AJ:AJ,'Currency Exchange'!B:C,2,0)</f>
        <v>1</v>
      </c>
      <c r="AJ111" s="150" t="s">
        <v>15</v>
      </c>
      <c r="AK111" s="157">
        <v>5000</v>
      </c>
      <c r="AL111" s="151">
        <v>5.9999999999999995E-4</v>
      </c>
      <c r="AM111" s="151">
        <f t="shared" ref="AM111:AM130" si="30">AL111/AI111</f>
        <v>5.9999999999999995E-4</v>
      </c>
      <c r="AN111" s="155">
        <f t="shared" ref="AN111:AN130" si="31">AM111*K111</f>
        <v>1.1999999999999999E-3</v>
      </c>
      <c r="AO111" s="156">
        <f t="shared" ref="AO111:AO130" si="32">AM111*H111</f>
        <v>1.1999999999999999E-3</v>
      </c>
      <c r="AP111" s="155">
        <f t="shared" ref="AP111:AP130" si="33">AM111*J111</f>
        <v>0</v>
      </c>
      <c r="AQ111" s="149" t="s">
        <v>227</v>
      </c>
      <c r="AR111" s="148" t="s">
        <v>385</v>
      </c>
      <c r="AS111" s="148" t="s">
        <v>227</v>
      </c>
      <c r="AT111" s="148"/>
      <c r="AU111" s="148"/>
      <c r="AV111" s="148"/>
      <c r="AW111" s="147" t="s">
        <v>496</v>
      </c>
      <c r="AX111" s="147"/>
    </row>
    <row r="112" spans="1:50" ht="20.100000000000001" customHeight="1">
      <c r="A112" s="148"/>
      <c r="B112" s="148"/>
      <c r="C112" s="148" t="s">
        <v>245</v>
      </c>
      <c r="D112" s="148">
        <v>107</v>
      </c>
      <c r="E112" s="148" t="s">
        <v>1369</v>
      </c>
      <c r="F112" s="148"/>
      <c r="G112" s="158" t="s">
        <v>487</v>
      </c>
      <c r="H112" s="148">
        <v>1</v>
      </c>
      <c r="I112" s="148"/>
      <c r="J112" s="148"/>
      <c r="K112" s="148">
        <f t="shared" si="19"/>
        <v>1</v>
      </c>
      <c r="L112" s="148" t="s">
        <v>190</v>
      </c>
      <c r="M112" s="158" t="s">
        <v>1368</v>
      </c>
      <c r="N112" s="160" t="s">
        <v>818</v>
      </c>
      <c r="O112" s="160" t="s">
        <v>1367</v>
      </c>
      <c r="P112" s="160" t="s">
        <v>240</v>
      </c>
      <c r="Q112" s="160" t="s">
        <v>1366</v>
      </c>
      <c r="R112" s="148" t="s">
        <v>666</v>
      </c>
      <c r="S112" s="148" t="s">
        <v>491</v>
      </c>
      <c r="T112" s="148"/>
      <c r="U112" s="160"/>
      <c r="V112" s="160"/>
      <c r="W112" s="148">
        <f t="shared" si="20"/>
        <v>1000</v>
      </c>
      <c r="X112" s="148">
        <f t="shared" si="21"/>
        <v>0</v>
      </c>
      <c r="Y112" s="148">
        <f t="shared" si="22"/>
        <v>0</v>
      </c>
      <c r="Z112" s="148">
        <f t="shared" si="23"/>
        <v>2500</v>
      </c>
      <c r="AA112" s="148">
        <f t="shared" si="24"/>
        <v>0</v>
      </c>
      <c r="AB112" s="148">
        <f t="shared" si="25"/>
        <v>0</v>
      </c>
      <c r="AC112" s="148"/>
      <c r="AD112" s="147" t="s">
        <v>480</v>
      </c>
      <c r="AE112" s="148">
        <v>18</v>
      </c>
      <c r="AF112" s="148">
        <v>10000</v>
      </c>
      <c r="AG112" s="160" t="s">
        <v>1365</v>
      </c>
      <c r="AH112" s="160" t="s">
        <v>497</v>
      </c>
      <c r="AI112" s="151">
        <f>VLOOKUP(AJ:AJ,'Currency Exchange'!B:C,2,0)</f>
        <v>1</v>
      </c>
      <c r="AJ112" s="150" t="s">
        <v>15</v>
      </c>
      <c r="AK112" s="157">
        <v>10000</v>
      </c>
      <c r="AL112" s="151">
        <v>4.0000000000000002E-4</v>
      </c>
      <c r="AM112" s="151">
        <f t="shared" si="30"/>
        <v>4.0000000000000002E-4</v>
      </c>
      <c r="AN112" s="155">
        <f t="shared" si="31"/>
        <v>4.0000000000000002E-4</v>
      </c>
      <c r="AO112" s="156">
        <f t="shared" si="32"/>
        <v>4.0000000000000002E-4</v>
      </c>
      <c r="AP112" s="155">
        <f t="shared" si="33"/>
        <v>0</v>
      </c>
      <c r="AQ112" s="149" t="s">
        <v>227</v>
      </c>
      <c r="AR112" s="148" t="s">
        <v>385</v>
      </c>
      <c r="AS112" s="148" t="s">
        <v>226</v>
      </c>
      <c r="AT112" s="148"/>
      <c r="AU112" s="148"/>
      <c r="AV112" s="148"/>
      <c r="AW112" s="147" t="s">
        <v>496</v>
      </c>
      <c r="AX112" s="147"/>
    </row>
    <row r="113" spans="1:50" ht="20.100000000000001" customHeight="1">
      <c r="A113" s="148"/>
      <c r="B113" s="148"/>
      <c r="C113" s="148" t="s">
        <v>245</v>
      </c>
      <c r="D113" s="148">
        <v>108</v>
      </c>
      <c r="E113" s="148" t="s">
        <v>1364</v>
      </c>
      <c r="F113" s="148"/>
      <c r="G113" s="158" t="s">
        <v>487</v>
      </c>
      <c r="H113" s="148">
        <v>2</v>
      </c>
      <c r="I113" s="148"/>
      <c r="J113" s="148"/>
      <c r="K113" s="148">
        <f t="shared" si="19"/>
        <v>2</v>
      </c>
      <c r="L113" s="148" t="s">
        <v>190</v>
      </c>
      <c r="M113" s="158" t="s">
        <v>1363</v>
      </c>
      <c r="N113" s="160" t="s">
        <v>1341</v>
      </c>
      <c r="O113" s="160" t="s">
        <v>1362</v>
      </c>
      <c r="P113" s="160" t="s">
        <v>240</v>
      </c>
      <c r="Q113" s="160" t="s">
        <v>1361</v>
      </c>
      <c r="R113" s="148" t="s">
        <v>593</v>
      </c>
      <c r="S113" s="148" t="s">
        <v>481</v>
      </c>
      <c r="T113" s="148"/>
      <c r="U113" s="160"/>
      <c r="V113" s="160"/>
      <c r="W113" s="148">
        <f t="shared" si="20"/>
        <v>2000</v>
      </c>
      <c r="X113" s="148">
        <f t="shared" si="21"/>
        <v>0</v>
      </c>
      <c r="Y113" s="148">
        <f t="shared" si="22"/>
        <v>0</v>
      </c>
      <c r="Z113" s="148">
        <f t="shared" si="23"/>
        <v>5000</v>
      </c>
      <c r="AA113" s="148">
        <f t="shared" si="24"/>
        <v>0</v>
      </c>
      <c r="AB113" s="148">
        <f t="shared" si="25"/>
        <v>0</v>
      </c>
      <c r="AC113" s="148"/>
      <c r="AD113" s="147" t="s">
        <v>480</v>
      </c>
      <c r="AE113" s="148">
        <v>18</v>
      </c>
      <c r="AF113" s="148">
        <v>5000</v>
      </c>
      <c r="AG113" s="147" t="s">
        <v>1360</v>
      </c>
      <c r="AH113" s="147" t="s">
        <v>478</v>
      </c>
      <c r="AI113" s="151">
        <f>VLOOKUP(AJ:AJ,'Currency Exchange'!B:C,2,0)</f>
        <v>1</v>
      </c>
      <c r="AJ113" s="150" t="s">
        <v>15</v>
      </c>
      <c r="AK113" s="157">
        <v>5000</v>
      </c>
      <c r="AL113" s="151">
        <v>1.8E-3</v>
      </c>
      <c r="AM113" s="151">
        <f t="shared" si="30"/>
        <v>1.8E-3</v>
      </c>
      <c r="AN113" s="155">
        <f t="shared" si="31"/>
        <v>3.5999999999999999E-3</v>
      </c>
      <c r="AO113" s="156">
        <f t="shared" si="32"/>
        <v>3.5999999999999999E-3</v>
      </c>
      <c r="AP113" s="155">
        <f t="shared" si="33"/>
        <v>0</v>
      </c>
      <c r="AQ113" s="149" t="s">
        <v>227</v>
      </c>
      <c r="AR113" s="148" t="s">
        <v>385</v>
      </c>
      <c r="AS113" s="148" t="s">
        <v>226</v>
      </c>
      <c r="AT113" s="148"/>
      <c r="AU113" s="148"/>
      <c r="AV113" s="148"/>
      <c r="AW113" s="147" t="s">
        <v>477</v>
      </c>
      <c r="AX113" s="147"/>
    </row>
    <row r="114" spans="1:50" ht="20.100000000000001" customHeight="1">
      <c r="A114" s="148"/>
      <c r="B114" s="148"/>
      <c r="C114" s="148" t="s">
        <v>245</v>
      </c>
      <c r="D114" s="148">
        <v>109</v>
      </c>
      <c r="E114" s="148" t="s">
        <v>585</v>
      </c>
      <c r="F114" s="148"/>
      <c r="G114" s="158" t="s">
        <v>487</v>
      </c>
      <c r="H114" s="148">
        <v>1</v>
      </c>
      <c r="I114" s="148"/>
      <c r="J114" s="148"/>
      <c r="K114" s="148">
        <f t="shared" si="19"/>
        <v>1</v>
      </c>
      <c r="L114" s="148" t="s">
        <v>190</v>
      </c>
      <c r="M114" s="158" t="s">
        <v>1359</v>
      </c>
      <c r="N114" s="160" t="s">
        <v>1358</v>
      </c>
      <c r="O114" s="160" t="s">
        <v>582</v>
      </c>
      <c r="P114" s="160" t="s">
        <v>240</v>
      </c>
      <c r="Q114" s="160" t="s">
        <v>581</v>
      </c>
      <c r="R114" s="148" t="s">
        <v>492</v>
      </c>
      <c r="S114" s="148" t="s">
        <v>481</v>
      </c>
      <c r="T114" s="148"/>
      <c r="U114" s="160"/>
      <c r="V114" s="160"/>
      <c r="W114" s="148">
        <f t="shared" si="20"/>
        <v>1000</v>
      </c>
      <c r="X114" s="148">
        <f t="shared" si="21"/>
        <v>0</v>
      </c>
      <c r="Y114" s="148">
        <f t="shared" si="22"/>
        <v>0</v>
      </c>
      <c r="Z114" s="148">
        <f t="shared" si="23"/>
        <v>2500</v>
      </c>
      <c r="AA114" s="148">
        <f t="shared" si="24"/>
        <v>0</v>
      </c>
      <c r="AB114" s="148">
        <f t="shared" si="25"/>
        <v>0</v>
      </c>
      <c r="AC114" s="148"/>
      <c r="AD114" s="147" t="s">
        <v>480</v>
      </c>
      <c r="AE114" s="148">
        <v>18</v>
      </c>
      <c r="AF114" s="148">
        <v>5000</v>
      </c>
      <c r="AG114" s="147" t="s">
        <v>580</v>
      </c>
      <c r="AH114" s="147" t="s">
        <v>478</v>
      </c>
      <c r="AI114" s="151">
        <f>VLOOKUP(AJ:AJ,'Currency Exchange'!B:C,2,0)</f>
        <v>1</v>
      </c>
      <c r="AJ114" s="150" t="s">
        <v>15</v>
      </c>
      <c r="AK114" s="157">
        <v>5000</v>
      </c>
      <c r="AL114" s="151">
        <v>8.0000000000000004E-4</v>
      </c>
      <c r="AM114" s="151">
        <f t="shared" si="30"/>
        <v>8.0000000000000004E-4</v>
      </c>
      <c r="AN114" s="155">
        <f t="shared" si="31"/>
        <v>8.0000000000000004E-4</v>
      </c>
      <c r="AO114" s="156">
        <f t="shared" si="32"/>
        <v>8.0000000000000004E-4</v>
      </c>
      <c r="AP114" s="155">
        <f t="shared" si="33"/>
        <v>0</v>
      </c>
      <c r="AQ114" s="149" t="s">
        <v>227</v>
      </c>
      <c r="AR114" s="148" t="s">
        <v>385</v>
      </c>
      <c r="AS114" s="148" t="s">
        <v>227</v>
      </c>
      <c r="AT114" s="148"/>
      <c r="AU114" s="148"/>
      <c r="AV114" s="148"/>
      <c r="AW114" s="147" t="s">
        <v>477</v>
      </c>
      <c r="AX114" s="147"/>
    </row>
    <row r="115" spans="1:50" ht="20.100000000000001" customHeight="1">
      <c r="A115" s="148"/>
      <c r="B115" s="148"/>
      <c r="C115" s="148" t="s">
        <v>245</v>
      </c>
      <c r="D115" s="148">
        <v>110</v>
      </c>
      <c r="E115" s="148" t="s">
        <v>1357</v>
      </c>
      <c r="F115" s="148"/>
      <c r="G115" s="158" t="s">
        <v>487</v>
      </c>
      <c r="H115" s="148">
        <v>1</v>
      </c>
      <c r="I115" s="148"/>
      <c r="J115" s="148"/>
      <c r="K115" s="148">
        <f t="shared" si="19"/>
        <v>1</v>
      </c>
      <c r="L115" s="148" t="s">
        <v>190</v>
      </c>
      <c r="M115" s="158" t="s">
        <v>1356</v>
      </c>
      <c r="N115" s="160" t="s">
        <v>530</v>
      </c>
      <c r="O115" s="160" t="s">
        <v>1354</v>
      </c>
      <c r="P115" s="160" t="s">
        <v>389</v>
      </c>
      <c r="Q115" s="160" t="s">
        <v>1355</v>
      </c>
      <c r="R115" s="148" t="s">
        <v>683</v>
      </c>
      <c r="S115" s="148" t="s">
        <v>481</v>
      </c>
      <c r="T115" s="148"/>
      <c r="U115" s="160"/>
      <c r="V115" s="160"/>
      <c r="W115" s="148">
        <f t="shared" si="20"/>
        <v>1000</v>
      </c>
      <c r="X115" s="148">
        <f t="shared" si="21"/>
        <v>0</v>
      </c>
      <c r="Y115" s="148">
        <f t="shared" si="22"/>
        <v>0</v>
      </c>
      <c r="Z115" s="148">
        <f t="shared" si="23"/>
        <v>2500</v>
      </c>
      <c r="AA115" s="148">
        <f t="shared" si="24"/>
        <v>0</v>
      </c>
      <c r="AB115" s="148">
        <f t="shared" si="25"/>
        <v>0</v>
      </c>
      <c r="AC115" s="148"/>
      <c r="AD115" s="147" t="s">
        <v>560</v>
      </c>
      <c r="AE115" s="148" t="s">
        <v>963</v>
      </c>
      <c r="AF115" s="148">
        <v>5000</v>
      </c>
      <c r="AG115" s="147" t="s">
        <v>1354</v>
      </c>
      <c r="AH115" s="147" t="s">
        <v>548</v>
      </c>
      <c r="AI115" s="151">
        <f>VLOOKUP(AJ:AJ,'Currency Exchange'!B:C,2,0)</f>
        <v>1</v>
      </c>
      <c r="AJ115" s="150" t="s">
        <v>15</v>
      </c>
      <c r="AK115" s="157">
        <v>5000</v>
      </c>
      <c r="AL115" s="151">
        <v>2.0600000000000002E-3</v>
      </c>
      <c r="AM115" s="151">
        <f t="shared" si="30"/>
        <v>2.0600000000000002E-3</v>
      </c>
      <c r="AN115" s="155">
        <f t="shared" si="31"/>
        <v>2.0600000000000002E-3</v>
      </c>
      <c r="AO115" s="156">
        <f t="shared" si="32"/>
        <v>2.0600000000000002E-3</v>
      </c>
      <c r="AP115" s="155">
        <f t="shared" si="33"/>
        <v>0</v>
      </c>
      <c r="AQ115" s="149" t="s">
        <v>227</v>
      </c>
      <c r="AR115" s="148" t="s">
        <v>227</v>
      </c>
      <c r="AS115" s="148" t="s">
        <v>227</v>
      </c>
      <c r="AT115" s="148"/>
      <c r="AU115" s="148"/>
      <c r="AV115" s="148"/>
      <c r="AW115" s="147" t="s">
        <v>462</v>
      </c>
      <c r="AX115" s="147"/>
    </row>
    <row r="116" spans="1:50" ht="20.100000000000001" customHeight="1">
      <c r="A116" s="148"/>
      <c r="B116" s="148"/>
      <c r="C116" s="148" t="s">
        <v>245</v>
      </c>
      <c r="D116" s="148">
        <v>111</v>
      </c>
      <c r="E116" s="148" t="s">
        <v>1353</v>
      </c>
      <c r="F116" s="148"/>
      <c r="G116" s="158" t="s">
        <v>487</v>
      </c>
      <c r="H116" s="148">
        <v>1</v>
      </c>
      <c r="I116" s="148"/>
      <c r="J116" s="148"/>
      <c r="K116" s="148">
        <f t="shared" si="19"/>
        <v>1</v>
      </c>
      <c r="L116" s="148" t="s">
        <v>190</v>
      </c>
      <c r="M116" s="158" t="s">
        <v>1352</v>
      </c>
      <c r="N116" s="160" t="s">
        <v>1351</v>
      </c>
      <c r="O116" s="160" t="s">
        <v>1348</v>
      </c>
      <c r="P116" s="160" t="s">
        <v>240</v>
      </c>
      <c r="Q116" s="160" t="s">
        <v>1350</v>
      </c>
      <c r="R116" s="148" t="s">
        <v>1349</v>
      </c>
      <c r="S116" s="148" t="s">
        <v>491</v>
      </c>
      <c r="T116" s="148"/>
      <c r="U116" s="160"/>
      <c r="V116" s="160"/>
      <c r="W116" s="148">
        <f t="shared" si="20"/>
        <v>1000</v>
      </c>
      <c r="X116" s="148">
        <f t="shared" si="21"/>
        <v>0</v>
      </c>
      <c r="Y116" s="148">
        <f t="shared" si="22"/>
        <v>0</v>
      </c>
      <c r="Z116" s="148">
        <f t="shared" si="23"/>
        <v>2500</v>
      </c>
      <c r="AA116" s="148">
        <f t="shared" si="24"/>
        <v>0</v>
      </c>
      <c r="AB116" s="148">
        <f t="shared" si="25"/>
        <v>0</v>
      </c>
      <c r="AC116" s="148"/>
      <c r="AD116" s="147" t="s">
        <v>480</v>
      </c>
      <c r="AE116" s="148">
        <v>26</v>
      </c>
      <c r="AF116" s="157">
        <v>10000</v>
      </c>
      <c r="AG116" s="147" t="s">
        <v>1348</v>
      </c>
      <c r="AH116" s="147" t="s">
        <v>1347</v>
      </c>
      <c r="AI116" s="151">
        <f>VLOOKUP(AJ:AJ,'Currency Exchange'!B:C,2,0)</f>
        <v>1</v>
      </c>
      <c r="AJ116" s="150" t="s">
        <v>15</v>
      </c>
      <c r="AK116" s="157">
        <v>10000</v>
      </c>
      <c r="AL116" s="151">
        <v>1.2999999999999999E-3</v>
      </c>
      <c r="AM116" s="151">
        <f t="shared" si="30"/>
        <v>1.2999999999999999E-3</v>
      </c>
      <c r="AN116" s="155">
        <f t="shared" si="31"/>
        <v>1.2999999999999999E-3</v>
      </c>
      <c r="AO116" s="156">
        <f t="shared" si="32"/>
        <v>1.2999999999999999E-3</v>
      </c>
      <c r="AP116" s="155">
        <f t="shared" si="33"/>
        <v>0</v>
      </c>
      <c r="AQ116" s="149" t="s">
        <v>227</v>
      </c>
      <c r="AR116" s="148" t="s">
        <v>227</v>
      </c>
      <c r="AS116" s="148" t="s">
        <v>227</v>
      </c>
      <c r="AT116" s="148"/>
      <c r="AU116" s="148"/>
      <c r="AV116" s="148"/>
      <c r="AW116" s="147"/>
      <c r="AX116" s="147"/>
    </row>
    <row r="117" spans="1:50" ht="20.100000000000001" customHeight="1">
      <c r="A117" s="148"/>
      <c r="B117" s="148"/>
      <c r="C117" s="148" t="s">
        <v>245</v>
      </c>
      <c r="D117" s="148">
        <v>112</v>
      </c>
      <c r="E117" s="148" t="s">
        <v>1346</v>
      </c>
      <c r="F117" s="148"/>
      <c r="G117" s="158" t="s">
        <v>487</v>
      </c>
      <c r="H117" s="148">
        <v>1</v>
      </c>
      <c r="I117" s="148"/>
      <c r="J117" s="148"/>
      <c r="K117" s="148">
        <f t="shared" si="19"/>
        <v>1</v>
      </c>
      <c r="L117" s="148" t="s">
        <v>190</v>
      </c>
      <c r="M117" s="158" t="s">
        <v>1345</v>
      </c>
      <c r="N117" s="160" t="s">
        <v>1311</v>
      </c>
      <c r="O117" s="160" t="s">
        <v>1343</v>
      </c>
      <c r="P117" s="160" t="s">
        <v>240</v>
      </c>
      <c r="Q117" s="160" t="s">
        <v>1344</v>
      </c>
      <c r="R117" s="148" t="s">
        <v>605</v>
      </c>
      <c r="S117" s="148" t="s">
        <v>481</v>
      </c>
      <c r="T117" s="148"/>
      <c r="U117" s="160"/>
      <c r="V117" s="160"/>
      <c r="W117" s="148">
        <f t="shared" si="20"/>
        <v>1000</v>
      </c>
      <c r="X117" s="148">
        <f t="shared" si="21"/>
        <v>0</v>
      </c>
      <c r="Y117" s="148">
        <f t="shared" si="22"/>
        <v>0</v>
      </c>
      <c r="Z117" s="148">
        <f t="shared" si="23"/>
        <v>2500</v>
      </c>
      <c r="AA117" s="148">
        <f t="shared" si="24"/>
        <v>0</v>
      </c>
      <c r="AB117" s="148">
        <f t="shared" si="25"/>
        <v>0</v>
      </c>
      <c r="AC117" s="148"/>
      <c r="AD117" s="147" t="s">
        <v>480</v>
      </c>
      <c r="AE117" s="148">
        <v>18</v>
      </c>
      <c r="AF117" s="148">
        <v>5000</v>
      </c>
      <c r="AG117" s="147" t="s">
        <v>1343</v>
      </c>
      <c r="AH117" s="147" t="s">
        <v>478</v>
      </c>
      <c r="AI117" s="151">
        <f>VLOOKUP(AJ:AJ,'Currency Exchange'!B:C,2,0)</f>
        <v>1</v>
      </c>
      <c r="AJ117" s="150" t="s">
        <v>15</v>
      </c>
      <c r="AK117" s="157">
        <v>5000</v>
      </c>
      <c r="AL117" s="151">
        <v>1.5E-3</v>
      </c>
      <c r="AM117" s="151">
        <f t="shared" si="30"/>
        <v>1.5E-3</v>
      </c>
      <c r="AN117" s="155">
        <f t="shared" si="31"/>
        <v>1.5E-3</v>
      </c>
      <c r="AO117" s="156">
        <f t="shared" si="32"/>
        <v>1.5E-3</v>
      </c>
      <c r="AP117" s="155">
        <f t="shared" si="33"/>
        <v>0</v>
      </c>
      <c r="AQ117" s="149" t="s">
        <v>227</v>
      </c>
      <c r="AR117" s="148" t="s">
        <v>227</v>
      </c>
      <c r="AS117" s="148" t="s">
        <v>227</v>
      </c>
      <c r="AT117" s="148"/>
      <c r="AU117" s="148"/>
      <c r="AV117" s="148"/>
      <c r="AW117" s="147"/>
      <c r="AX117" s="147"/>
    </row>
    <row r="118" spans="1:50" ht="20.100000000000001" customHeight="1">
      <c r="A118" s="148"/>
      <c r="B118" s="148"/>
      <c r="C118" s="148" t="s">
        <v>245</v>
      </c>
      <c r="D118" s="148">
        <v>113</v>
      </c>
      <c r="E118" s="148" t="s">
        <v>628</v>
      </c>
      <c r="F118" s="148"/>
      <c r="G118" s="158" t="s">
        <v>487</v>
      </c>
      <c r="H118" s="148">
        <v>3</v>
      </c>
      <c r="I118" s="148"/>
      <c r="J118" s="148"/>
      <c r="K118" s="148">
        <f t="shared" si="19"/>
        <v>3</v>
      </c>
      <c r="L118" s="148" t="s">
        <v>190</v>
      </c>
      <c r="M118" s="158" t="s">
        <v>1342</v>
      </c>
      <c r="N118" s="160" t="s">
        <v>1341</v>
      </c>
      <c r="O118" s="160" t="s">
        <v>625</v>
      </c>
      <c r="P118" s="160" t="s">
        <v>240</v>
      </c>
      <c r="Q118" s="160" t="s">
        <v>624</v>
      </c>
      <c r="R118" s="148" t="s">
        <v>499</v>
      </c>
      <c r="S118" s="148" t="s">
        <v>491</v>
      </c>
      <c r="T118" s="148"/>
      <c r="U118" s="160"/>
      <c r="V118" s="160"/>
      <c r="W118" s="148">
        <f t="shared" si="20"/>
        <v>3000</v>
      </c>
      <c r="X118" s="148">
        <f t="shared" si="21"/>
        <v>0</v>
      </c>
      <c r="Y118" s="148">
        <f t="shared" si="22"/>
        <v>0</v>
      </c>
      <c r="Z118" s="148">
        <f t="shared" si="23"/>
        <v>7500</v>
      </c>
      <c r="AA118" s="148">
        <f t="shared" si="24"/>
        <v>0</v>
      </c>
      <c r="AB118" s="148">
        <f t="shared" si="25"/>
        <v>0</v>
      </c>
      <c r="AC118" s="148"/>
      <c r="AD118" s="147" t="s">
        <v>480</v>
      </c>
      <c r="AE118" s="148">
        <v>20</v>
      </c>
      <c r="AF118" s="157">
        <v>10000</v>
      </c>
      <c r="AG118" s="147" t="s">
        <v>623</v>
      </c>
      <c r="AH118" s="147" t="s">
        <v>478</v>
      </c>
      <c r="AI118" s="151">
        <f>VLOOKUP(AJ:AJ,'Currency Exchange'!B:C,2,0)</f>
        <v>1</v>
      </c>
      <c r="AJ118" s="150" t="s">
        <v>15</v>
      </c>
      <c r="AK118" s="157">
        <v>10000</v>
      </c>
      <c r="AL118" s="151">
        <v>1.6000000000000001E-3</v>
      </c>
      <c r="AM118" s="151">
        <f t="shared" si="30"/>
        <v>1.6000000000000001E-3</v>
      </c>
      <c r="AN118" s="155">
        <f t="shared" si="31"/>
        <v>4.8000000000000004E-3</v>
      </c>
      <c r="AO118" s="156">
        <f t="shared" si="32"/>
        <v>4.8000000000000004E-3</v>
      </c>
      <c r="AP118" s="155">
        <f t="shared" si="33"/>
        <v>0</v>
      </c>
      <c r="AQ118" s="149" t="s">
        <v>227</v>
      </c>
      <c r="AR118" s="148" t="s">
        <v>385</v>
      </c>
      <c r="AS118" s="148" t="s">
        <v>226</v>
      </c>
      <c r="AT118" s="148"/>
      <c r="AU118" s="148"/>
      <c r="AV118" s="148"/>
      <c r="AW118" s="147" t="s">
        <v>477</v>
      </c>
      <c r="AX118" s="147"/>
    </row>
    <row r="119" spans="1:50" ht="20.100000000000001" customHeight="1">
      <c r="A119" s="148"/>
      <c r="B119" s="148"/>
      <c r="C119" s="148" t="s">
        <v>245</v>
      </c>
      <c r="D119" s="148">
        <v>114</v>
      </c>
      <c r="E119" s="148" t="s">
        <v>603</v>
      </c>
      <c r="F119" s="148"/>
      <c r="G119" s="158" t="s">
        <v>487</v>
      </c>
      <c r="H119" s="148">
        <v>1</v>
      </c>
      <c r="I119" s="148"/>
      <c r="J119" s="148"/>
      <c r="K119" s="148">
        <f t="shared" si="19"/>
        <v>1</v>
      </c>
      <c r="L119" s="148" t="s">
        <v>190</v>
      </c>
      <c r="M119" s="158" t="s">
        <v>1340</v>
      </c>
      <c r="N119" s="160" t="s">
        <v>818</v>
      </c>
      <c r="O119" s="160" t="s">
        <v>601</v>
      </c>
      <c r="P119" s="160" t="s">
        <v>240</v>
      </c>
      <c r="Q119" s="160" t="s">
        <v>600</v>
      </c>
      <c r="R119" s="148" t="s">
        <v>599</v>
      </c>
      <c r="S119" s="148" t="s">
        <v>491</v>
      </c>
      <c r="T119" s="148"/>
      <c r="U119" s="160"/>
      <c r="V119" s="160"/>
      <c r="W119" s="148">
        <f t="shared" si="20"/>
        <v>1000</v>
      </c>
      <c r="X119" s="148">
        <f t="shared" si="21"/>
        <v>0</v>
      </c>
      <c r="Y119" s="148">
        <f t="shared" si="22"/>
        <v>0</v>
      </c>
      <c r="Z119" s="148">
        <f t="shared" si="23"/>
        <v>2500</v>
      </c>
      <c r="AA119" s="148">
        <f t="shared" si="24"/>
        <v>0</v>
      </c>
      <c r="AB119" s="148">
        <f t="shared" si="25"/>
        <v>0</v>
      </c>
      <c r="AC119" s="148"/>
      <c r="AD119" s="147" t="s">
        <v>480</v>
      </c>
      <c r="AE119" s="148">
        <v>18</v>
      </c>
      <c r="AF119" s="148">
        <v>10000</v>
      </c>
      <c r="AG119" s="160" t="s">
        <v>598</v>
      </c>
      <c r="AH119" s="160" t="s">
        <v>497</v>
      </c>
      <c r="AI119" s="151">
        <f>VLOOKUP(AJ:AJ,'Currency Exchange'!B:C,2,0)</f>
        <v>1</v>
      </c>
      <c r="AJ119" s="150" t="s">
        <v>15</v>
      </c>
      <c r="AK119" s="157">
        <v>10000</v>
      </c>
      <c r="AL119" s="151">
        <v>6.9999999999999999E-4</v>
      </c>
      <c r="AM119" s="151">
        <f t="shared" si="30"/>
        <v>6.9999999999999999E-4</v>
      </c>
      <c r="AN119" s="155">
        <f t="shared" si="31"/>
        <v>6.9999999999999999E-4</v>
      </c>
      <c r="AO119" s="156">
        <f t="shared" si="32"/>
        <v>6.9999999999999999E-4</v>
      </c>
      <c r="AP119" s="155">
        <f t="shared" si="33"/>
        <v>0</v>
      </c>
      <c r="AQ119" s="149" t="s">
        <v>227</v>
      </c>
      <c r="AR119" s="148" t="s">
        <v>385</v>
      </c>
      <c r="AS119" s="148" t="s">
        <v>226</v>
      </c>
      <c r="AT119" s="148"/>
      <c r="AU119" s="148"/>
      <c r="AV119" s="148"/>
      <c r="AW119" s="147" t="s">
        <v>496</v>
      </c>
      <c r="AX119" s="147"/>
    </row>
    <row r="120" spans="1:50" ht="20.100000000000001" customHeight="1">
      <c r="A120" s="148"/>
      <c r="B120" s="148"/>
      <c r="C120" s="148" t="s">
        <v>245</v>
      </c>
      <c r="D120" s="148">
        <v>115</v>
      </c>
      <c r="E120" s="148" t="s">
        <v>1302</v>
      </c>
      <c r="F120" s="148"/>
      <c r="G120" s="158" t="s">
        <v>487</v>
      </c>
      <c r="H120" s="148">
        <v>1</v>
      </c>
      <c r="I120" s="148"/>
      <c r="J120" s="148"/>
      <c r="K120" s="148">
        <f t="shared" si="19"/>
        <v>1</v>
      </c>
      <c r="L120" s="148" t="s">
        <v>190</v>
      </c>
      <c r="M120" s="158" t="s">
        <v>1339</v>
      </c>
      <c r="N120" s="160" t="s">
        <v>530</v>
      </c>
      <c r="O120" s="160" t="s">
        <v>1300</v>
      </c>
      <c r="P120" s="160" t="s">
        <v>240</v>
      </c>
      <c r="Q120" s="160" t="s">
        <v>1299</v>
      </c>
      <c r="R120" s="148" t="s">
        <v>1298</v>
      </c>
      <c r="S120" s="148" t="s">
        <v>491</v>
      </c>
      <c r="T120" s="148"/>
      <c r="U120" s="160"/>
      <c r="V120" s="160"/>
      <c r="W120" s="148">
        <f t="shared" si="20"/>
        <v>1000</v>
      </c>
      <c r="X120" s="148">
        <f t="shared" si="21"/>
        <v>0</v>
      </c>
      <c r="Y120" s="148">
        <f t="shared" si="22"/>
        <v>0</v>
      </c>
      <c r="Z120" s="148">
        <f t="shared" si="23"/>
        <v>2500</v>
      </c>
      <c r="AA120" s="148">
        <f t="shared" si="24"/>
        <v>0</v>
      </c>
      <c r="AB120" s="148">
        <f t="shared" si="25"/>
        <v>0</v>
      </c>
      <c r="AC120" s="148"/>
      <c r="AD120" s="147" t="s">
        <v>480</v>
      </c>
      <c r="AE120" s="148">
        <v>18</v>
      </c>
      <c r="AF120" s="148">
        <v>10000</v>
      </c>
      <c r="AG120" s="147" t="s">
        <v>1297</v>
      </c>
      <c r="AH120" s="147" t="s">
        <v>478</v>
      </c>
      <c r="AI120" s="151">
        <f>VLOOKUP(AJ:AJ,'Currency Exchange'!B:C,2,0)</f>
        <v>1</v>
      </c>
      <c r="AJ120" s="150" t="s">
        <v>15</v>
      </c>
      <c r="AK120" s="157">
        <v>10000</v>
      </c>
      <c r="AL120" s="151">
        <v>4.0000000000000002E-4</v>
      </c>
      <c r="AM120" s="151">
        <f t="shared" si="30"/>
        <v>4.0000000000000002E-4</v>
      </c>
      <c r="AN120" s="155">
        <f t="shared" si="31"/>
        <v>4.0000000000000002E-4</v>
      </c>
      <c r="AO120" s="156">
        <f t="shared" si="32"/>
        <v>4.0000000000000002E-4</v>
      </c>
      <c r="AP120" s="155">
        <f t="shared" si="33"/>
        <v>0</v>
      </c>
      <c r="AQ120" s="149" t="s">
        <v>227</v>
      </c>
      <c r="AR120" s="148" t="s">
        <v>385</v>
      </c>
      <c r="AS120" s="148" t="s">
        <v>227</v>
      </c>
      <c r="AT120" s="148"/>
      <c r="AU120" s="148"/>
      <c r="AV120" s="148"/>
      <c r="AW120" s="147" t="s">
        <v>477</v>
      </c>
      <c r="AX120" s="147"/>
    </row>
    <row r="121" spans="1:50" ht="20.100000000000001" customHeight="1">
      <c r="A121" s="148"/>
      <c r="B121" s="148"/>
      <c r="C121" s="148" t="s">
        <v>245</v>
      </c>
      <c r="D121" s="148">
        <v>116</v>
      </c>
      <c r="E121" s="148" t="s">
        <v>1338</v>
      </c>
      <c r="F121" s="148"/>
      <c r="G121" s="158" t="s">
        <v>487</v>
      </c>
      <c r="H121" s="148">
        <v>1</v>
      </c>
      <c r="I121" s="148"/>
      <c r="J121" s="148"/>
      <c r="K121" s="148">
        <f t="shared" si="19"/>
        <v>1</v>
      </c>
      <c r="L121" s="148" t="s">
        <v>190</v>
      </c>
      <c r="M121" s="158" t="s">
        <v>1337</v>
      </c>
      <c r="N121" s="160" t="s">
        <v>1336</v>
      </c>
      <c r="O121" s="160" t="s">
        <v>1335</v>
      </c>
      <c r="P121" s="160" t="s">
        <v>240</v>
      </c>
      <c r="Q121" s="160" t="s">
        <v>1334</v>
      </c>
      <c r="R121" s="148" t="s">
        <v>1333</v>
      </c>
      <c r="S121" s="148" t="s">
        <v>491</v>
      </c>
      <c r="T121" s="148"/>
      <c r="U121" s="160"/>
      <c r="V121" s="160"/>
      <c r="W121" s="148">
        <f t="shared" si="20"/>
        <v>1000</v>
      </c>
      <c r="X121" s="148">
        <f t="shared" si="21"/>
        <v>0</v>
      </c>
      <c r="Y121" s="148">
        <f t="shared" si="22"/>
        <v>0</v>
      </c>
      <c r="Z121" s="148">
        <f t="shared" si="23"/>
        <v>2500</v>
      </c>
      <c r="AA121" s="148">
        <f t="shared" si="24"/>
        <v>0</v>
      </c>
      <c r="AB121" s="148">
        <f t="shared" si="25"/>
        <v>0</v>
      </c>
      <c r="AC121" s="148"/>
      <c r="AD121" s="147" t="s">
        <v>480</v>
      </c>
      <c r="AE121" s="148">
        <v>18</v>
      </c>
      <c r="AF121" s="148">
        <v>10000</v>
      </c>
      <c r="AG121" s="147" t="s">
        <v>1332</v>
      </c>
      <c r="AH121" s="147" t="s">
        <v>478</v>
      </c>
      <c r="AI121" s="151">
        <f>VLOOKUP(AJ:AJ,'Currency Exchange'!B:C,2,0)</f>
        <v>1</v>
      </c>
      <c r="AJ121" s="150" t="s">
        <v>15</v>
      </c>
      <c r="AK121" s="157">
        <v>10000</v>
      </c>
      <c r="AL121" s="151">
        <v>6.9999999999999999E-4</v>
      </c>
      <c r="AM121" s="151">
        <f t="shared" si="30"/>
        <v>6.9999999999999999E-4</v>
      </c>
      <c r="AN121" s="155">
        <f t="shared" si="31"/>
        <v>6.9999999999999999E-4</v>
      </c>
      <c r="AO121" s="156">
        <f t="shared" si="32"/>
        <v>6.9999999999999999E-4</v>
      </c>
      <c r="AP121" s="155">
        <f t="shared" si="33"/>
        <v>0</v>
      </c>
      <c r="AQ121" s="149" t="s">
        <v>227</v>
      </c>
      <c r="AR121" s="148" t="s">
        <v>385</v>
      </c>
      <c r="AS121" s="148" t="s">
        <v>226</v>
      </c>
      <c r="AT121" s="148"/>
      <c r="AU121" s="148"/>
      <c r="AV121" s="148"/>
      <c r="AW121" s="147" t="s">
        <v>610</v>
      </c>
      <c r="AX121" s="147"/>
    </row>
    <row r="122" spans="1:50" ht="20.100000000000001" customHeight="1">
      <c r="A122" s="148"/>
      <c r="B122" s="148"/>
      <c r="C122" s="148" t="s">
        <v>245</v>
      </c>
      <c r="D122" s="148">
        <v>117</v>
      </c>
      <c r="E122" s="148" t="s">
        <v>1331</v>
      </c>
      <c r="F122" s="148"/>
      <c r="G122" s="158" t="s">
        <v>487</v>
      </c>
      <c r="H122" s="148">
        <v>1</v>
      </c>
      <c r="I122" s="148"/>
      <c r="J122" s="148"/>
      <c r="K122" s="148">
        <f t="shared" si="19"/>
        <v>1</v>
      </c>
      <c r="L122" s="148" t="s">
        <v>190</v>
      </c>
      <c r="M122" s="158" t="s">
        <v>1330</v>
      </c>
      <c r="N122" s="160" t="s">
        <v>818</v>
      </c>
      <c r="O122" s="160" t="s">
        <v>1329</v>
      </c>
      <c r="P122" s="160" t="s">
        <v>240</v>
      </c>
      <c r="Q122" s="160" t="s">
        <v>1328</v>
      </c>
      <c r="R122" s="148" t="s">
        <v>1327</v>
      </c>
      <c r="S122" s="148" t="s">
        <v>481</v>
      </c>
      <c r="T122" s="148"/>
      <c r="U122" s="160"/>
      <c r="V122" s="160"/>
      <c r="W122" s="148">
        <f t="shared" si="20"/>
        <v>1000</v>
      </c>
      <c r="X122" s="148">
        <f t="shared" si="21"/>
        <v>0</v>
      </c>
      <c r="Y122" s="148">
        <f t="shared" si="22"/>
        <v>0</v>
      </c>
      <c r="Z122" s="148">
        <f t="shared" si="23"/>
        <v>2500</v>
      </c>
      <c r="AA122" s="148">
        <f t="shared" si="24"/>
        <v>0</v>
      </c>
      <c r="AB122" s="148">
        <f t="shared" si="25"/>
        <v>0</v>
      </c>
      <c r="AC122" s="148"/>
      <c r="AD122" s="147" t="s">
        <v>480</v>
      </c>
      <c r="AE122" s="148">
        <v>18</v>
      </c>
      <c r="AF122" s="148">
        <v>5000</v>
      </c>
      <c r="AG122" s="160" t="s">
        <v>1326</v>
      </c>
      <c r="AH122" s="160" t="s">
        <v>497</v>
      </c>
      <c r="AI122" s="151">
        <f>VLOOKUP(AJ:AJ,'Currency Exchange'!B:C,2,0)</f>
        <v>1</v>
      </c>
      <c r="AJ122" s="150" t="s">
        <v>15</v>
      </c>
      <c r="AK122" s="157">
        <v>5000</v>
      </c>
      <c r="AL122" s="151">
        <v>5.9999999999999995E-4</v>
      </c>
      <c r="AM122" s="151">
        <f t="shared" si="30"/>
        <v>5.9999999999999995E-4</v>
      </c>
      <c r="AN122" s="155">
        <f t="shared" si="31"/>
        <v>5.9999999999999995E-4</v>
      </c>
      <c r="AO122" s="156">
        <f t="shared" si="32"/>
        <v>5.9999999999999995E-4</v>
      </c>
      <c r="AP122" s="155">
        <f t="shared" si="33"/>
        <v>0</v>
      </c>
      <c r="AQ122" s="149" t="s">
        <v>227</v>
      </c>
      <c r="AR122" s="148" t="s">
        <v>385</v>
      </c>
      <c r="AS122" s="148" t="s">
        <v>227</v>
      </c>
      <c r="AT122" s="148"/>
      <c r="AU122" s="148"/>
      <c r="AV122" s="148"/>
      <c r="AW122" s="147" t="s">
        <v>496</v>
      </c>
      <c r="AX122" s="147"/>
    </row>
    <row r="123" spans="1:50" ht="20.100000000000001" customHeight="1">
      <c r="A123" s="148"/>
      <c r="B123" s="148"/>
      <c r="C123" s="148" t="s">
        <v>245</v>
      </c>
      <c r="D123" s="148">
        <v>118</v>
      </c>
      <c r="E123" s="148" t="s">
        <v>1325</v>
      </c>
      <c r="F123" s="148"/>
      <c r="G123" s="158" t="s">
        <v>487</v>
      </c>
      <c r="H123" s="148">
        <v>1</v>
      </c>
      <c r="I123" s="148"/>
      <c r="J123" s="148"/>
      <c r="K123" s="148">
        <f t="shared" si="19"/>
        <v>1</v>
      </c>
      <c r="L123" s="148" t="s">
        <v>190</v>
      </c>
      <c r="M123" s="158" t="s">
        <v>1324</v>
      </c>
      <c r="N123" s="160" t="s">
        <v>458</v>
      </c>
      <c r="O123" s="160" t="s">
        <v>1323</v>
      </c>
      <c r="P123" s="160" t="s">
        <v>240</v>
      </c>
      <c r="Q123" s="160" t="s">
        <v>1322</v>
      </c>
      <c r="R123" s="148" t="s">
        <v>666</v>
      </c>
      <c r="S123" s="148" t="s">
        <v>481</v>
      </c>
      <c r="T123" s="148"/>
      <c r="U123" s="160"/>
      <c r="V123" s="160"/>
      <c r="W123" s="148">
        <f t="shared" si="20"/>
        <v>1000</v>
      </c>
      <c r="X123" s="148">
        <f t="shared" si="21"/>
        <v>0</v>
      </c>
      <c r="Y123" s="148">
        <f t="shared" si="22"/>
        <v>0</v>
      </c>
      <c r="Z123" s="148">
        <f t="shared" si="23"/>
        <v>2500</v>
      </c>
      <c r="AA123" s="148">
        <f t="shared" si="24"/>
        <v>0</v>
      </c>
      <c r="AB123" s="148">
        <f t="shared" si="25"/>
        <v>0</v>
      </c>
      <c r="AC123" s="148"/>
      <c r="AD123" s="147" t="s">
        <v>480</v>
      </c>
      <c r="AE123" s="148">
        <v>18</v>
      </c>
      <c r="AF123" s="148">
        <v>5000</v>
      </c>
      <c r="AG123" s="147" t="s">
        <v>1321</v>
      </c>
      <c r="AH123" s="147" t="s">
        <v>478</v>
      </c>
      <c r="AI123" s="151">
        <f>VLOOKUP(AJ:AJ,'Currency Exchange'!B:C,2,0)</f>
        <v>1</v>
      </c>
      <c r="AJ123" s="150" t="s">
        <v>15</v>
      </c>
      <c r="AK123" s="157">
        <v>5000</v>
      </c>
      <c r="AL123" s="151">
        <v>8.9999999999999998E-4</v>
      </c>
      <c r="AM123" s="151">
        <f t="shared" si="30"/>
        <v>8.9999999999999998E-4</v>
      </c>
      <c r="AN123" s="155">
        <f t="shared" si="31"/>
        <v>8.9999999999999998E-4</v>
      </c>
      <c r="AO123" s="156">
        <f t="shared" si="32"/>
        <v>8.9999999999999998E-4</v>
      </c>
      <c r="AP123" s="155">
        <f t="shared" si="33"/>
        <v>0</v>
      </c>
      <c r="AQ123" s="149" t="s">
        <v>227</v>
      </c>
      <c r="AR123" s="148" t="s">
        <v>385</v>
      </c>
      <c r="AS123" s="148" t="s">
        <v>226</v>
      </c>
      <c r="AT123" s="148"/>
      <c r="AU123" s="148"/>
      <c r="AV123" s="148"/>
      <c r="AW123" s="147" t="s">
        <v>477</v>
      </c>
      <c r="AX123" s="147"/>
    </row>
    <row r="124" spans="1:50" ht="20.100000000000001" customHeight="1">
      <c r="A124" s="148"/>
      <c r="B124" s="148"/>
      <c r="C124" s="148" t="s">
        <v>245</v>
      </c>
      <c r="D124" s="148">
        <v>119</v>
      </c>
      <c r="E124" s="148" t="s">
        <v>1320</v>
      </c>
      <c r="F124" s="148"/>
      <c r="G124" s="158" t="s">
        <v>487</v>
      </c>
      <c r="H124" s="148">
        <v>1</v>
      </c>
      <c r="I124" s="148"/>
      <c r="J124" s="148"/>
      <c r="K124" s="148">
        <f t="shared" si="19"/>
        <v>1</v>
      </c>
      <c r="L124" s="148" t="s">
        <v>190</v>
      </c>
      <c r="M124" s="158" t="s">
        <v>1319</v>
      </c>
      <c r="N124" s="160" t="s">
        <v>818</v>
      </c>
      <c r="O124" s="160" t="s">
        <v>1318</v>
      </c>
      <c r="P124" s="160" t="s">
        <v>240</v>
      </c>
      <c r="Q124" s="160" t="s">
        <v>1317</v>
      </c>
      <c r="R124" s="148" t="s">
        <v>1316</v>
      </c>
      <c r="S124" s="148" t="s">
        <v>481</v>
      </c>
      <c r="T124" s="148"/>
      <c r="U124" s="160"/>
      <c r="V124" s="160"/>
      <c r="W124" s="148">
        <f t="shared" si="20"/>
        <v>1000</v>
      </c>
      <c r="X124" s="148">
        <f t="shared" si="21"/>
        <v>0</v>
      </c>
      <c r="Y124" s="148">
        <f t="shared" si="22"/>
        <v>0</v>
      </c>
      <c r="Z124" s="148">
        <f t="shared" si="23"/>
        <v>2500</v>
      </c>
      <c r="AA124" s="148">
        <f t="shared" si="24"/>
        <v>0</v>
      </c>
      <c r="AB124" s="148">
        <f t="shared" si="25"/>
        <v>0</v>
      </c>
      <c r="AC124" s="148"/>
      <c r="AD124" s="147" t="s">
        <v>480</v>
      </c>
      <c r="AE124" s="148">
        <v>18</v>
      </c>
      <c r="AF124" s="148">
        <v>5000</v>
      </c>
      <c r="AG124" s="160" t="s">
        <v>1315</v>
      </c>
      <c r="AH124" s="160" t="s">
        <v>497</v>
      </c>
      <c r="AI124" s="151">
        <f>VLOOKUP(AJ:AJ,'Currency Exchange'!B:C,2,0)</f>
        <v>1</v>
      </c>
      <c r="AJ124" s="150" t="s">
        <v>15</v>
      </c>
      <c r="AK124" s="157">
        <v>5000</v>
      </c>
      <c r="AL124" s="151">
        <v>5.9999999999999995E-4</v>
      </c>
      <c r="AM124" s="151">
        <f t="shared" si="30"/>
        <v>5.9999999999999995E-4</v>
      </c>
      <c r="AN124" s="155">
        <f t="shared" si="31"/>
        <v>5.9999999999999995E-4</v>
      </c>
      <c r="AO124" s="156">
        <f t="shared" si="32"/>
        <v>5.9999999999999995E-4</v>
      </c>
      <c r="AP124" s="155">
        <f t="shared" si="33"/>
        <v>0</v>
      </c>
      <c r="AQ124" s="149" t="s">
        <v>227</v>
      </c>
      <c r="AR124" s="148" t="s">
        <v>385</v>
      </c>
      <c r="AS124" s="148" t="s">
        <v>227</v>
      </c>
      <c r="AT124" s="148"/>
      <c r="AU124" s="148"/>
      <c r="AV124" s="148"/>
      <c r="AW124" s="147" t="s">
        <v>496</v>
      </c>
      <c r="AX124" s="147"/>
    </row>
    <row r="125" spans="1:50" ht="20.100000000000001" customHeight="1">
      <c r="A125" s="148"/>
      <c r="B125" s="148"/>
      <c r="C125" s="148" t="s">
        <v>245</v>
      </c>
      <c r="D125" s="148">
        <v>120</v>
      </c>
      <c r="E125" s="148" t="s">
        <v>646</v>
      </c>
      <c r="F125" s="148"/>
      <c r="G125" s="158" t="s">
        <v>487</v>
      </c>
      <c r="H125" s="148">
        <v>2</v>
      </c>
      <c r="I125" s="148"/>
      <c r="J125" s="148"/>
      <c r="K125" s="148">
        <f t="shared" si="19"/>
        <v>2</v>
      </c>
      <c r="L125" s="148" t="s">
        <v>190</v>
      </c>
      <c r="M125" s="158" t="s">
        <v>1314</v>
      </c>
      <c r="N125" s="160" t="s">
        <v>818</v>
      </c>
      <c r="O125" s="160" t="s">
        <v>644</v>
      </c>
      <c r="P125" s="160" t="s">
        <v>240</v>
      </c>
      <c r="Q125" s="160" t="s">
        <v>643</v>
      </c>
      <c r="R125" s="148" t="s">
        <v>642</v>
      </c>
      <c r="S125" s="148" t="s">
        <v>491</v>
      </c>
      <c r="T125" s="148"/>
      <c r="U125" s="160"/>
      <c r="V125" s="160"/>
      <c r="W125" s="148">
        <f t="shared" si="20"/>
        <v>2000</v>
      </c>
      <c r="X125" s="148">
        <f t="shared" si="21"/>
        <v>0</v>
      </c>
      <c r="Y125" s="148">
        <f t="shared" si="22"/>
        <v>0</v>
      </c>
      <c r="Z125" s="148">
        <f t="shared" si="23"/>
        <v>5000</v>
      </c>
      <c r="AA125" s="148">
        <f t="shared" si="24"/>
        <v>0</v>
      </c>
      <c r="AB125" s="148">
        <f t="shared" si="25"/>
        <v>0</v>
      </c>
      <c r="AC125" s="148"/>
      <c r="AD125" s="147" t="s">
        <v>480</v>
      </c>
      <c r="AE125" s="148">
        <v>18</v>
      </c>
      <c r="AF125" s="148">
        <v>10000</v>
      </c>
      <c r="AG125" s="147" t="s">
        <v>641</v>
      </c>
      <c r="AH125" s="147" t="s">
        <v>497</v>
      </c>
      <c r="AI125" s="151">
        <f>VLOOKUP(AJ:AJ,'Currency Exchange'!B:C,2,0)</f>
        <v>1</v>
      </c>
      <c r="AJ125" s="150" t="s">
        <v>15</v>
      </c>
      <c r="AK125" s="157">
        <v>10000</v>
      </c>
      <c r="AL125" s="151">
        <v>6.9999999999999999E-4</v>
      </c>
      <c r="AM125" s="151">
        <f t="shared" si="30"/>
        <v>6.9999999999999999E-4</v>
      </c>
      <c r="AN125" s="155">
        <f t="shared" si="31"/>
        <v>1.4E-3</v>
      </c>
      <c r="AO125" s="156">
        <f t="shared" si="32"/>
        <v>1.4E-3</v>
      </c>
      <c r="AP125" s="155">
        <f t="shared" si="33"/>
        <v>0</v>
      </c>
      <c r="AQ125" s="149" t="s">
        <v>227</v>
      </c>
      <c r="AR125" s="148" t="s">
        <v>385</v>
      </c>
      <c r="AS125" s="148" t="s">
        <v>226</v>
      </c>
      <c r="AT125" s="148"/>
      <c r="AU125" s="148"/>
      <c r="AV125" s="148"/>
      <c r="AW125" s="147" t="s">
        <v>496</v>
      </c>
      <c r="AX125" s="147"/>
    </row>
    <row r="126" spans="1:50" ht="20.100000000000001" customHeight="1">
      <c r="A126" s="148"/>
      <c r="B126" s="148"/>
      <c r="C126" s="148" t="s">
        <v>245</v>
      </c>
      <c r="D126" s="148">
        <v>121</v>
      </c>
      <c r="E126" s="148" t="s">
        <v>1313</v>
      </c>
      <c r="F126" s="148"/>
      <c r="G126" s="158" t="s">
        <v>487</v>
      </c>
      <c r="H126" s="148">
        <v>2</v>
      </c>
      <c r="I126" s="148"/>
      <c r="J126" s="148"/>
      <c r="K126" s="148">
        <f t="shared" si="19"/>
        <v>2</v>
      </c>
      <c r="L126" s="148" t="s">
        <v>190</v>
      </c>
      <c r="M126" s="158" t="s">
        <v>1312</v>
      </c>
      <c r="N126" s="160" t="s">
        <v>1311</v>
      </c>
      <c r="O126" s="160" t="s">
        <v>1309</v>
      </c>
      <c r="P126" s="160" t="s">
        <v>240</v>
      </c>
      <c r="Q126" s="160" t="s">
        <v>1310</v>
      </c>
      <c r="R126" s="148" t="s">
        <v>553</v>
      </c>
      <c r="S126" s="148" t="s">
        <v>481</v>
      </c>
      <c r="T126" s="148"/>
      <c r="U126" s="160"/>
      <c r="V126" s="160"/>
      <c r="W126" s="148">
        <f t="shared" si="20"/>
        <v>2000</v>
      </c>
      <c r="X126" s="148">
        <f t="shared" si="21"/>
        <v>0</v>
      </c>
      <c r="Y126" s="148">
        <f t="shared" si="22"/>
        <v>0</v>
      </c>
      <c r="Z126" s="148">
        <f t="shared" si="23"/>
        <v>5000</v>
      </c>
      <c r="AA126" s="148">
        <f t="shared" si="24"/>
        <v>0</v>
      </c>
      <c r="AB126" s="148">
        <f t="shared" si="25"/>
        <v>0</v>
      </c>
      <c r="AC126" s="148"/>
      <c r="AD126" s="147" t="s">
        <v>480</v>
      </c>
      <c r="AE126" s="148">
        <v>18</v>
      </c>
      <c r="AF126" s="148">
        <v>5000</v>
      </c>
      <c r="AG126" s="147" t="s">
        <v>1309</v>
      </c>
      <c r="AH126" s="147" t="s">
        <v>478</v>
      </c>
      <c r="AI126" s="151">
        <f>VLOOKUP(AJ:AJ,'Currency Exchange'!B:C,2,0)</f>
        <v>1</v>
      </c>
      <c r="AJ126" s="150" t="s">
        <v>15</v>
      </c>
      <c r="AK126" s="157">
        <v>5000</v>
      </c>
      <c r="AL126" s="151">
        <v>8.0000000000000004E-4</v>
      </c>
      <c r="AM126" s="151">
        <f t="shared" si="30"/>
        <v>8.0000000000000004E-4</v>
      </c>
      <c r="AN126" s="155">
        <f t="shared" si="31"/>
        <v>1.6000000000000001E-3</v>
      </c>
      <c r="AO126" s="156">
        <f t="shared" si="32"/>
        <v>1.6000000000000001E-3</v>
      </c>
      <c r="AP126" s="155">
        <f t="shared" si="33"/>
        <v>0</v>
      </c>
      <c r="AQ126" s="149" t="s">
        <v>227</v>
      </c>
      <c r="AR126" s="148" t="s">
        <v>227</v>
      </c>
      <c r="AS126" s="148" t="s">
        <v>227</v>
      </c>
      <c r="AT126" s="148"/>
      <c r="AU126" s="148"/>
      <c r="AV126" s="148"/>
      <c r="AW126" s="147"/>
      <c r="AX126" s="147"/>
    </row>
    <row r="127" spans="1:50" ht="20.100000000000001" customHeight="1">
      <c r="A127" s="148"/>
      <c r="B127" s="148"/>
      <c r="C127" s="148" t="s">
        <v>245</v>
      </c>
      <c r="D127" s="148">
        <v>122</v>
      </c>
      <c r="E127" s="148" t="s">
        <v>1308</v>
      </c>
      <c r="F127" s="148"/>
      <c r="G127" s="158" t="s">
        <v>487</v>
      </c>
      <c r="H127" s="148">
        <v>2</v>
      </c>
      <c r="I127" s="148"/>
      <c r="J127" s="148"/>
      <c r="K127" s="148">
        <f t="shared" si="19"/>
        <v>2</v>
      </c>
      <c r="L127" s="148" t="s">
        <v>190</v>
      </c>
      <c r="M127" s="158" t="s">
        <v>1307</v>
      </c>
      <c r="N127" s="160" t="s">
        <v>530</v>
      </c>
      <c r="O127" s="160" t="s">
        <v>1306</v>
      </c>
      <c r="P127" s="160" t="s">
        <v>240</v>
      </c>
      <c r="Q127" s="160" t="s">
        <v>1305</v>
      </c>
      <c r="R127" s="148" t="s">
        <v>1304</v>
      </c>
      <c r="S127" s="148" t="s">
        <v>491</v>
      </c>
      <c r="T127" s="148"/>
      <c r="U127" s="160"/>
      <c r="V127" s="160"/>
      <c r="W127" s="148">
        <f t="shared" si="20"/>
        <v>2000</v>
      </c>
      <c r="X127" s="148">
        <f t="shared" si="21"/>
        <v>0</v>
      </c>
      <c r="Y127" s="148">
        <f t="shared" si="22"/>
        <v>0</v>
      </c>
      <c r="Z127" s="148">
        <f t="shared" si="23"/>
        <v>5000</v>
      </c>
      <c r="AA127" s="148">
        <f t="shared" si="24"/>
        <v>0</v>
      </c>
      <c r="AB127" s="148">
        <f t="shared" si="25"/>
        <v>0</v>
      </c>
      <c r="AC127" s="148"/>
      <c r="AD127" s="147" t="s">
        <v>480</v>
      </c>
      <c r="AE127" s="148">
        <v>18</v>
      </c>
      <c r="AF127" s="148">
        <v>10000</v>
      </c>
      <c r="AG127" s="147" t="s">
        <v>1303</v>
      </c>
      <c r="AH127" s="147" t="s">
        <v>478</v>
      </c>
      <c r="AI127" s="151">
        <f>VLOOKUP(AJ:AJ,'Currency Exchange'!B:C,2,0)</f>
        <v>1</v>
      </c>
      <c r="AJ127" s="150" t="s">
        <v>15</v>
      </c>
      <c r="AK127" s="157">
        <v>10000</v>
      </c>
      <c r="AL127" s="151">
        <v>4.0000000000000002E-4</v>
      </c>
      <c r="AM127" s="151">
        <f t="shared" si="30"/>
        <v>4.0000000000000002E-4</v>
      </c>
      <c r="AN127" s="155">
        <f t="shared" si="31"/>
        <v>8.0000000000000004E-4</v>
      </c>
      <c r="AO127" s="156">
        <f t="shared" si="32"/>
        <v>8.0000000000000004E-4</v>
      </c>
      <c r="AP127" s="155">
        <f t="shared" si="33"/>
        <v>0</v>
      </c>
      <c r="AQ127" s="149" t="s">
        <v>227</v>
      </c>
      <c r="AR127" s="148" t="s">
        <v>385</v>
      </c>
      <c r="AS127" s="148" t="s">
        <v>227</v>
      </c>
      <c r="AT127" s="148"/>
      <c r="AU127" s="148"/>
      <c r="AV127" s="148"/>
      <c r="AW127" s="147" t="s">
        <v>477</v>
      </c>
      <c r="AX127" s="147"/>
    </row>
    <row r="128" spans="1:50" ht="20.100000000000001" customHeight="1">
      <c r="A128" s="148"/>
      <c r="B128" s="148"/>
      <c r="C128" s="148" t="s">
        <v>245</v>
      </c>
      <c r="D128" s="148">
        <v>123</v>
      </c>
      <c r="E128" s="148" t="s">
        <v>1302</v>
      </c>
      <c r="F128" s="148"/>
      <c r="G128" s="158" t="s">
        <v>487</v>
      </c>
      <c r="H128" s="148">
        <v>1</v>
      </c>
      <c r="I128" s="148"/>
      <c r="J128" s="148"/>
      <c r="K128" s="148">
        <f t="shared" si="19"/>
        <v>1</v>
      </c>
      <c r="L128" s="148" t="s">
        <v>190</v>
      </c>
      <c r="M128" s="158" t="s">
        <v>1301</v>
      </c>
      <c r="N128" s="160" t="s">
        <v>530</v>
      </c>
      <c r="O128" s="160" t="s">
        <v>1300</v>
      </c>
      <c r="P128" s="160" t="s">
        <v>240</v>
      </c>
      <c r="Q128" s="160" t="s">
        <v>1299</v>
      </c>
      <c r="R128" s="148" t="s">
        <v>1298</v>
      </c>
      <c r="S128" s="148" t="s">
        <v>491</v>
      </c>
      <c r="T128" s="148"/>
      <c r="U128" s="160"/>
      <c r="V128" s="160"/>
      <c r="W128" s="148">
        <f t="shared" si="20"/>
        <v>1000</v>
      </c>
      <c r="X128" s="148">
        <f t="shared" si="21"/>
        <v>0</v>
      </c>
      <c r="Y128" s="148">
        <f t="shared" si="22"/>
        <v>0</v>
      </c>
      <c r="Z128" s="148">
        <f t="shared" si="23"/>
        <v>2500</v>
      </c>
      <c r="AA128" s="148">
        <f t="shared" si="24"/>
        <v>0</v>
      </c>
      <c r="AB128" s="148">
        <f t="shared" si="25"/>
        <v>0</v>
      </c>
      <c r="AC128" s="148"/>
      <c r="AD128" s="147" t="s">
        <v>480</v>
      </c>
      <c r="AE128" s="148">
        <v>18</v>
      </c>
      <c r="AF128" s="148">
        <v>10000</v>
      </c>
      <c r="AG128" s="147" t="s">
        <v>1297</v>
      </c>
      <c r="AH128" s="147" t="s">
        <v>478</v>
      </c>
      <c r="AI128" s="151">
        <f>VLOOKUP(AJ:AJ,'Currency Exchange'!B:C,2,0)</f>
        <v>1</v>
      </c>
      <c r="AJ128" s="150" t="s">
        <v>15</v>
      </c>
      <c r="AK128" s="157">
        <v>10000</v>
      </c>
      <c r="AL128" s="151">
        <v>4.0000000000000002E-4</v>
      </c>
      <c r="AM128" s="151">
        <f t="shared" si="30"/>
        <v>4.0000000000000002E-4</v>
      </c>
      <c r="AN128" s="155">
        <f t="shared" si="31"/>
        <v>4.0000000000000002E-4</v>
      </c>
      <c r="AO128" s="156">
        <f t="shared" si="32"/>
        <v>4.0000000000000002E-4</v>
      </c>
      <c r="AP128" s="155">
        <f t="shared" si="33"/>
        <v>0</v>
      </c>
      <c r="AQ128" s="149" t="s">
        <v>227</v>
      </c>
      <c r="AR128" s="148" t="s">
        <v>385</v>
      </c>
      <c r="AS128" s="148" t="s">
        <v>227</v>
      </c>
      <c r="AT128" s="148"/>
      <c r="AU128" s="148"/>
      <c r="AV128" s="148"/>
      <c r="AW128" s="147" t="s">
        <v>477</v>
      </c>
      <c r="AX128" s="147"/>
    </row>
    <row r="129" spans="1:50" ht="20.100000000000001" customHeight="1">
      <c r="A129" s="148"/>
      <c r="B129" s="148"/>
      <c r="C129" s="148" t="s">
        <v>245</v>
      </c>
      <c r="D129" s="148">
        <v>124</v>
      </c>
      <c r="E129" s="148" t="s">
        <v>543</v>
      </c>
      <c r="F129" s="148"/>
      <c r="G129" s="158" t="s">
        <v>487</v>
      </c>
      <c r="H129" s="148">
        <v>2</v>
      </c>
      <c r="I129" s="148"/>
      <c r="J129" s="148"/>
      <c r="K129" s="148">
        <f t="shared" si="19"/>
        <v>2</v>
      </c>
      <c r="L129" s="148" t="s">
        <v>190</v>
      </c>
      <c r="M129" s="158" t="s">
        <v>1296</v>
      </c>
      <c r="N129" s="160" t="s">
        <v>458</v>
      </c>
      <c r="O129" s="160" t="s">
        <v>541</v>
      </c>
      <c r="P129" s="160" t="s">
        <v>240</v>
      </c>
      <c r="Q129" s="160" t="s">
        <v>540</v>
      </c>
      <c r="R129" s="148" t="s">
        <v>539</v>
      </c>
      <c r="S129" s="148" t="s">
        <v>491</v>
      </c>
      <c r="T129" s="148"/>
      <c r="U129" s="160"/>
      <c r="V129" s="160"/>
      <c r="W129" s="148">
        <f t="shared" si="20"/>
        <v>2000</v>
      </c>
      <c r="X129" s="148">
        <f t="shared" si="21"/>
        <v>0</v>
      </c>
      <c r="Y129" s="148">
        <f t="shared" si="22"/>
        <v>0</v>
      </c>
      <c r="Z129" s="148">
        <f t="shared" si="23"/>
        <v>5000</v>
      </c>
      <c r="AA129" s="148">
        <f t="shared" si="24"/>
        <v>0</v>
      </c>
      <c r="AB129" s="148">
        <f t="shared" si="25"/>
        <v>0</v>
      </c>
      <c r="AC129" s="148"/>
      <c r="AD129" s="147" t="s">
        <v>480</v>
      </c>
      <c r="AE129" s="148">
        <v>20</v>
      </c>
      <c r="AF129" s="148">
        <v>10000</v>
      </c>
      <c r="AG129" s="147" t="s">
        <v>538</v>
      </c>
      <c r="AH129" s="147" t="s">
        <v>478</v>
      </c>
      <c r="AI129" s="151">
        <f>VLOOKUP(AJ:AJ,'Currency Exchange'!B:C,2,0)</f>
        <v>1</v>
      </c>
      <c r="AJ129" s="150" t="s">
        <v>15</v>
      </c>
      <c r="AK129" s="157">
        <v>10000</v>
      </c>
      <c r="AL129" s="151">
        <v>7.4999999999999997E-3</v>
      </c>
      <c r="AM129" s="151">
        <f t="shared" si="30"/>
        <v>7.4999999999999997E-3</v>
      </c>
      <c r="AN129" s="155">
        <f t="shared" si="31"/>
        <v>1.4999999999999999E-2</v>
      </c>
      <c r="AO129" s="156">
        <f t="shared" si="32"/>
        <v>1.4999999999999999E-2</v>
      </c>
      <c r="AP129" s="155">
        <f t="shared" si="33"/>
        <v>0</v>
      </c>
      <c r="AQ129" s="149" t="s">
        <v>227</v>
      </c>
      <c r="AR129" s="148" t="s">
        <v>385</v>
      </c>
      <c r="AS129" s="148" t="s">
        <v>226</v>
      </c>
      <c r="AT129" s="148"/>
      <c r="AU129" s="148"/>
      <c r="AV129" s="148"/>
      <c r="AW129" s="147" t="s">
        <v>477</v>
      </c>
      <c r="AX129" s="147"/>
    </row>
    <row r="130" spans="1:50" ht="20.100000000000001" customHeight="1">
      <c r="A130" s="148"/>
      <c r="B130" s="148"/>
      <c r="C130" s="148" t="s">
        <v>245</v>
      </c>
      <c r="D130" s="148">
        <v>125</v>
      </c>
      <c r="E130" s="148" t="s">
        <v>1295</v>
      </c>
      <c r="F130" s="148"/>
      <c r="G130" s="158" t="s">
        <v>487</v>
      </c>
      <c r="H130" s="148">
        <v>1</v>
      </c>
      <c r="I130" s="148"/>
      <c r="J130" s="148"/>
      <c r="K130" s="148">
        <f t="shared" si="19"/>
        <v>1</v>
      </c>
      <c r="L130" s="148" t="s">
        <v>190</v>
      </c>
      <c r="M130" s="158" t="s">
        <v>1294</v>
      </c>
      <c r="N130" s="160" t="s">
        <v>458</v>
      </c>
      <c r="O130" s="160" t="s">
        <v>1293</v>
      </c>
      <c r="P130" s="160" t="s">
        <v>240</v>
      </c>
      <c r="Q130" s="160" t="s">
        <v>1292</v>
      </c>
      <c r="R130" s="148" t="s">
        <v>696</v>
      </c>
      <c r="S130" s="148" t="s">
        <v>491</v>
      </c>
      <c r="T130" s="148"/>
      <c r="U130" s="160"/>
      <c r="V130" s="160"/>
      <c r="W130" s="148">
        <f t="shared" si="20"/>
        <v>1000</v>
      </c>
      <c r="X130" s="148">
        <f t="shared" si="21"/>
        <v>0</v>
      </c>
      <c r="Y130" s="148">
        <f t="shared" si="22"/>
        <v>0</v>
      </c>
      <c r="Z130" s="148">
        <f t="shared" si="23"/>
        <v>2500</v>
      </c>
      <c r="AA130" s="148">
        <f t="shared" si="24"/>
        <v>0</v>
      </c>
      <c r="AB130" s="148">
        <f t="shared" si="25"/>
        <v>0</v>
      </c>
      <c r="AC130" s="148"/>
      <c r="AD130" s="147" t="s">
        <v>480</v>
      </c>
      <c r="AE130" s="148">
        <v>18</v>
      </c>
      <c r="AF130" s="148">
        <v>10000</v>
      </c>
      <c r="AG130" s="147" t="s">
        <v>1291</v>
      </c>
      <c r="AH130" s="147" t="s">
        <v>497</v>
      </c>
      <c r="AI130" s="151">
        <f>VLOOKUP(AJ:AJ,'Currency Exchange'!B:C,2,0)</f>
        <v>1</v>
      </c>
      <c r="AJ130" s="150" t="s">
        <v>15</v>
      </c>
      <c r="AK130" s="157">
        <v>10000</v>
      </c>
      <c r="AL130" s="151">
        <v>6.9999999999999999E-4</v>
      </c>
      <c r="AM130" s="151">
        <f t="shared" si="30"/>
        <v>6.9999999999999999E-4</v>
      </c>
      <c r="AN130" s="155">
        <f t="shared" si="31"/>
        <v>6.9999999999999999E-4</v>
      </c>
      <c r="AO130" s="156">
        <f t="shared" si="32"/>
        <v>6.9999999999999999E-4</v>
      </c>
      <c r="AP130" s="155">
        <f t="shared" si="33"/>
        <v>0</v>
      </c>
      <c r="AQ130" s="149" t="s">
        <v>227</v>
      </c>
      <c r="AR130" s="148" t="s">
        <v>385</v>
      </c>
      <c r="AS130" s="148" t="s">
        <v>226</v>
      </c>
      <c r="AT130" s="148"/>
      <c r="AU130" s="148"/>
      <c r="AV130" s="148"/>
      <c r="AW130" s="147" t="s">
        <v>496</v>
      </c>
      <c r="AX130" s="147"/>
    </row>
    <row r="131" spans="1:50" ht="20.100000000000001" customHeight="1">
      <c r="A131" s="148"/>
      <c r="B131" s="148"/>
      <c r="C131" s="148" t="s">
        <v>224</v>
      </c>
      <c r="D131" s="148">
        <v>126</v>
      </c>
      <c r="E131" s="148" t="s">
        <v>1290</v>
      </c>
      <c r="F131" s="148"/>
      <c r="G131" s="158" t="s">
        <v>470</v>
      </c>
      <c r="H131" s="148">
        <v>27</v>
      </c>
      <c r="I131" s="148"/>
      <c r="J131" s="148"/>
      <c r="K131" s="148">
        <f t="shared" si="19"/>
        <v>27</v>
      </c>
      <c r="L131" s="148" t="s">
        <v>190</v>
      </c>
      <c r="M131" s="158" t="s">
        <v>1289</v>
      </c>
      <c r="N131" s="160"/>
      <c r="O131" s="160"/>
      <c r="P131" s="160" t="s">
        <v>212</v>
      </c>
      <c r="Q131" s="160" t="s">
        <v>212</v>
      </c>
      <c r="R131" s="148" t="s">
        <v>474</v>
      </c>
      <c r="S131" s="148" t="s">
        <v>473</v>
      </c>
      <c r="T131" s="148"/>
      <c r="U131" s="160"/>
      <c r="V131" s="160" t="s">
        <v>472</v>
      </c>
      <c r="W131" s="148">
        <f t="shared" si="20"/>
        <v>27000</v>
      </c>
      <c r="X131" s="148">
        <f t="shared" si="21"/>
        <v>0</v>
      </c>
      <c r="Y131" s="148">
        <f t="shared" si="22"/>
        <v>0</v>
      </c>
      <c r="Z131" s="148">
        <f t="shared" si="23"/>
        <v>67500</v>
      </c>
      <c r="AA131" s="148">
        <f t="shared" si="24"/>
        <v>0</v>
      </c>
      <c r="AB131" s="148">
        <f t="shared" si="25"/>
        <v>0</v>
      </c>
      <c r="AC131" s="148"/>
      <c r="AD131" s="147" t="s">
        <v>187</v>
      </c>
      <c r="AE131" s="148"/>
      <c r="AF131" s="148"/>
      <c r="AG131" s="147"/>
      <c r="AH131" s="147" t="s">
        <v>186</v>
      </c>
      <c r="AI131" s="151"/>
      <c r="AJ131" s="150"/>
      <c r="AK131" s="157"/>
      <c r="AL131" s="151"/>
      <c r="AM131" s="151"/>
      <c r="AN131" s="155"/>
      <c r="AO131" s="156"/>
      <c r="AP131" s="155"/>
      <c r="AQ131" s="149"/>
      <c r="AR131" s="148" t="s">
        <v>185</v>
      </c>
      <c r="AS131" s="148"/>
      <c r="AT131" s="148"/>
      <c r="AU131" s="148"/>
      <c r="AV131" s="148"/>
      <c r="AW131" s="147" t="s">
        <v>220</v>
      </c>
      <c r="AX131" s="147"/>
    </row>
    <row r="132" spans="1:50" ht="20.100000000000001" customHeight="1">
      <c r="A132" s="148"/>
      <c r="B132" s="148"/>
      <c r="C132" s="148" t="s">
        <v>245</v>
      </c>
      <c r="D132" s="148">
        <v>127</v>
      </c>
      <c r="E132" s="148" t="s">
        <v>1288</v>
      </c>
      <c r="F132" s="148"/>
      <c r="G132" s="158" t="s">
        <v>1287</v>
      </c>
      <c r="H132" s="148">
        <v>1</v>
      </c>
      <c r="I132" s="148"/>
      <c r="J132" s="148"/>
      <c r="K132" s="148">
        <f t="shared" si="19"/>
        <v>1</v>
      </c>
      <c r="L132" s="148" t="s">
        <v>190</v>
      </c>
      <c r="M132" s="158" t="s">
        <v>459</v>
      </c>
      <c r="N132" s="160" t="s">
        <v>320</v>
      </c>
      <c r="O132" s="160" t="s">
        <v>1284</v>
      </c>
      <c r="P132" s="160" t="s">
        <v>240</v>
      </c>
      <c r="Q132" s="160" t="s">
        <v>1286</v>
      </c>
      <c r="R132" s="148" t="s">
        <v>1285</v>
      </c>
      <c r="S132" s="148" t="s">
        <v>1193</v>
      </c>
      <c r="T132" s="148"/>
      <c r="U132" s="160" t="s">
        <v>1219</v>
      </c>
      <c r="V132" s="160"/>
      <c r="W132" s="148">
        <f t="shared" si="20"/>
        <v>1000</v>
      </c>
      <c r="X132" s="148">
        <f t="shared" si="21"/>
        <v>0</v>
      </c>
      <c r="Y132" s="148">
        <f t="shared" si="22"/>
        <v>0</v>
      </c>
      <c r="Z132" s="148">
        <f t="shared" si="23"/>
        <v>2500</v>
      </c>
      <c r="AA132" s="148">
        <f t="shared" si="24"/>
        <v>0</v>
      </c>
      <c r="AB132" s="148">
        <f t="shared" si="25"/>
        <v>0</v>
      </c>
      <c r="AC132" s="148"/>
      <c r="AD132" s="147" t="s">
        <v>305</v>
      </c>
      <c r="AE132" s="148">
        <v>48</v>
      </c>
      <c r="AF132" s="148">
        <v>2500</v>
      </c>
      <c r="AG132" s="147" t="s">
        <v>1284</v>
      </c>
      <c r="AH132" s="147" t="s">
        <v>1283</v>
      </c>
      <c r="AI132" s="151">
        <f>VLOOKUP(AJ:AJ,'Currency Exchange'!B:C,2,0)</f>
        <v>1</v>
      </c>
      <c r="AJ132" s="150" t="s">
        <v>15</v>
      </c>
      <c r="AK132" s="157">
        <v>2500</v>
      </c>
      <c r="AL132" s="151">
        <v>3.585</v>
      </c>
      <c r="AM132" s="151">
        <f>AL132/AI132</f>
        <v>3.585</v>
      </c>
      <c r="AN132" s="155">
        <f>AM132*K132</f>
        <v>3.585</v>
      </c>
      <c r="AO132" s="156">
        <f>AM132*H132</f>
        <v>3.585</v>
      </c>
      <c r="AP132" s="155">
        <f>AM132*J132</f>
        <v>0</v>
      </c>
      <c r="AQ132" s="149" t="s">
        <v>227</v>
      </c>
      <c r="AR132" s="148" t="s">
        <v>227</v>
      </c>
      <c r="AS132" s="148" t="s">
        <v>227</v>
      </c>
      <c r="AT132" s="148"/>
      <c r="AU132" s="148"/>
      <c r="AV132" s="148"/>
      <c r="AW132" s="147"/>
      <c r="AX132" s="147"/>
    </row>
    <row r="133" spans="1:50" ht="20.100000000000001" customHeight="1">
      <c r="A133" s="148"/>
      <c r="B133" s="148"/>
      <c r="C133" s="148" t="s">
        <v>245</v>
      </c>
      <c r="D133" s="148">
        <v>128</v>
      </c>
      <c r="E133" s="148" t="s">
        <v>1282</v>
      </c>
      <c r="F133" s="148"/>
      <c r="G133" s="158" t="s">
        <v>1277</v>
      </c>
      <c r="H133" s="148">
        <v>1</v>
      </c>
      <c r="I133" s="148"/>
      <c r="J133" s="148"/>
      <c r="K133" s="148">
        <f t="shared" si="19"/>
        <v>1</v>
      </c>
      <c r="L133" s="148" t="s">
        <v>190</v>
      </c>
      <c r="M133" s="158" t="s">
        <v>450</v>
      </c>
      <c r="N133" s="160" t="s">
        <v>251</v>
      </c>
      <c r="O133" s="160" t="s">
        <v>1277</v>
      </c>
      <c r="P133" s="160" t="s">
        <v>1281</v>
      </c>
      <c r="Q133" s="160" t="s">
        <v>1280</v>
      </c>
      <c r="R133" s="148" t="s">
        <v>1279</v>
      </c>
      <c r="S133" s="148" t="s">
        <v>1278</v>
      </c>
      <c r="T133" s="148"/>
      <c r="U133" s="160"/>
      <c r="V133" s="160"/>
      <c r="W133" s="148">
        <f t="shared" si="20"/>
        <v>1000</v>
      </c>
      <c r="X133" s="148">
        <f t="shared" si="21"/>
        <v>0</v>
      </c>
      <c r="Y133" s="148">
        <f t="shared" si="22"/>
        <v>0</v>
      </c>
      <c r="Z133" s="148">
        <f t="shared" si="23"/>
        <v>2500</v>
      </c>
      <c r="AA133" s="148">
        <f t="shared" si="24"/>
        <v>0</v>
      </c>
      <c r="AB133" s="148">
        <f t="shared" si="25"/>
        <v>0</v>
      </c>
      <c r="AC133" s="148"/>
      <c r="AD133" s="147" t="s">
        <v>248</v>
      </c>
      <c r="AE133" s="148">
        <v>78</v>
      </c>
      <c r="AF133" s="148">
        <v>250</v>
      </c>
      <c r="AG133" s="147" t="s">
        <v>1277</v>
      </c>
      <c r="AH133" s="147" t="s">
        <v>246</v>
      </c>
      <c r="AI133" s="151">
        <f>VLOOKUP(AJ:AJ,'Currency Exchange'!B:C,2,0)</f>
        <v>1</v>
      </c>
      <c r="AJ133" s="150" t="s">
        <v>15</v>
      </c>
      <c r="AK133" s="157">
        <v>250</v>
      </c>
      <c r="AL133" s="151">
        <v>2.14</v>
      </c>
      <c r="AM133" s="151">
        <f>AL133/AI133</f>
        <v>2.14</v>
      </c>
      <c r="AN133" s="155">
        <f>AM133*K133</f>
        <v>2.14</v>
      </c>
      <c r="AO133" s="156">
        <f>AM133*H133</f>
        <v>2.14</v>
      </c>
      <c r="AP133" s="155">
        <f>AM133*J133</f>
        <v>0</v>
      </c>
      <c r="AQ133" s="149" t="s">
        <v>227</v>
      </c>
      <c r="AR133" s="148" t="s">
        <v>227</v>
      </c>
      <c r="AS133" s="148" t="s">
        <v>227</v>
      </c>
      <c r="AT133" s="148"/>
      <c r="AU133" s="148"/>
      <c r="AV133" s="148"/>
      <c r="AW133" s="147"/>
      <c r="AX133" s="147"/>
    </row>
    <row r="134" spans="1:50" ht="20.100000000000001" customHeight="1">
      <c r="A134" s="148"/>
      <c r="B134" s="148"/>
      <c r="C134" s="148" t="s">
        <v>245</v>
      </c>
      <c r="D134" s="148">
        <v>129</v>
      </c>
      <c r="E134" s="148" t="s">
        <v>273</v>
      </c>
      <c r="F134" s="148"/>
      <c r="G134" s="158" t="s">
        <v>266</v>
      </c>
      <c r="H134" s="148">
        <v>1</v>
      </c>
      <c r="I134" s="148"/>
      <c r="J134" s="148"/>
      <c r="K134" s="148">
        <f t="shared" ref="K134:K197" si="34">MAX(H134,I134,J134,)</f>
        <v>1</v>
      </c>
      <c r="L134" s="148" t="s">
        <v>190</v>
      </c>
      <c r="M134" s="158" t="s">
        <v>443</v>
      </c>
      <c r="N134" s="160" t="s">
        <v>271</v>
      </c>
      <c r="O134" s="160" t="s">
        <v>266</v>
      </c>
      <c r="P134" s="160" t="s">
        <v>240</v>
      </c>
      <c r="Q134" s="160" t="s">
        <v>270</v>
      </c>
      <c r="R134" s="148" t="s">
        <v>269</v>
      </c>
      <c r="S134" s="148" t="s">
        <v>268</v>
      </c>
      <c r="T134" s="148"/>
      <c r="U134" s="160"/>
      <c r="V134" s="160"/>
      <c r="W134" s="148">
        <f t="shared" ref="W134:W197" si="35">$W$3*H134</f>
        <v>1000</v>
      </c>
      <c r="X134" s="148">
        <f t="shared" ref="X134:X197" si="36">$X$3*I134</f>
        <v>0</v>
      </c>
      <c r="Y134" s="148">
        <f t="shared" ref="Y134:Y197" si="37">$Y$3*J134</f>
        <v>0</v>
      </c>
      <c r="Z134" s="148">
        <f t="shared" ref="Z134:Z197" si="38">$W$2*H134</f>
        <v>2500</v>
      </c>
      <c r="AA134" s="148">
        <f t="shared" ref="AA134:AA197" si="39">$X$2*I134</f>
        <v>0</v>
      </c>
      <c r="AB134" s="148">
        <f t="shared" ref="AB134:AB197" si="40">$Y$2*J134</f>
        <v>0</v>
      </c>
      <c r="AC134" s="148"/>
      <c r="AD134" s="147" t="s">
        <v>267</v>
      </c>
      <c r="AE134" s="148">
        <v>54</v>
      </c>
      <c r="AF134" s="148">
        <v>3000</v>
      </c>
      <c r="AG134" s="147" t="s">
        <v>266</v>
      </c>
      <c r="AH134" s="147" t="s">
        <v>265</v>
      </c>
      <c r="AI134" s="151">
        <f>VLOOKUP(AJ:AJ,'Currency Exchange'!B:C,2,0)</f>
        <v>1</v>
      </c>
      <c r="AJ134" s="150" t="s">
        <v>15</v>
      </c>
      <c r="AK134" s="157">
        <v>3000</v>
      </c>
      <c r="AL134" s="151">
        <v>0.44700000000000001</v>
      </c>
      <c r="AM134" s="151">
        <f>AL134/AI134</f>
        <v>0.44700000000000001</v>
      </c>
      <c r="AN134" s="155">
        <f>AM134*K134</f>
        <v>0.44700000000000001</v>
      </c>
      <c r="AO134" s="156">
        <f>AM134*H134</f>
        <v>0.44700000000000001</v>
      </c>
      <c r="AP134" s="155">
        <f>AM134*J134</f>
        <v>0</v>
      </c>
      <c r="AQ134" s="149" t="s">
        <v>227</v>
      </c>
      <c r="AR134" s="148" t="s">
        <v>227</v>
      </c>
      <c r="AS134" s="148" t="s">
        <v>227</v>
      </c>
      <c r="AT134" s="148"/>
      <c r="AU134" s="148"/>
      <c r="AV134" s="148"/>
      <c r="AW134" s="147"/>
      <c r="AX134" s="147"/>
    </row>
    <row r="135" spans="1:50" ht="20.100000000000001" customHeight="1">
      <c r="A135" s="148"/>
      <c r="B135" s="148"/>
      <c r="C135" s="148" t="s">
        <v>245</v>
      </c>
      <c r="D135" s="148">
        <v>130</v>
      </c>
      <c r="E135" s="148" t="s">
        <v>1276</v>
      </c>
      <c r="F135" s="148"/>
      <c r="G135" s="158" t="s">
        <v>1275</v>
      </c>
      <c r="H135" s="148">
        <v>1</v>
      </c>
      <c r="I135" s="148"/>
      <c r="J135" s="148"/>
      <c r="K135" s="148">
        <f t="shared" si="34"/>
        <v>1</v>
      </c>
      <c r="L135" s="148" t="s">
        <v>190</v>
      </c>
      <c r="M135" s="158" t="s">
        <v>1274</v>
      </c>
      <c r="N135" s="160" t="s">
        <v>251</v>
      </c>
      <c r="O135" s="160" t="s">
        <v>1270</v>
      </c>
      <c r="P135" s="160" t="s">
        <v>240</v>
      </c>
      <c r="Q135" s="160" t="s">
        <v>1273</v>
      </c>
      <c r="R135" s="148" t="s">
        <v>1272</v>
      </c>
      <c r="S135" s="148" t="s">
        <v>1271</v>
      </c>
      <c r="T135" s="148"/>
      <c r="U135" s="160"/>
      <c r="V135" s="160"/>
      <c r="W135" s="148">
        <f t="shared" si="35"/>
        <v>1000</v>
      </c>
      <c r="X135" s="148">
        <f t="shared" si="36"/>
        <v>0</v>
      </c>
      <c r="Y135" s="148">
        <f t="shared" si="37"/>
        <v>0</v>
      </c>
      <c r="Z135" s="148">
        <f t="shared" si="38"/>
        <v>2500</v>
      </c>
      <c r="AA135" s="148">
        <f t="shared" si="39"/>
        <v>0</v>
      </c>
      <c r="AB135" s="148">
        <f t="shared" si="40"/>
        <v>0</v>
      </c>
      <c r="AC135" s="148"/>
      <c r="AD135" s="147" t="s">
        <v>248</v>
      </c>
      <c r="AE135" s="148">
        <v>41</v>
      </c>
      <c r="AF135" s="148">
        <v>250</v>
      </c>
      <c r="AG135" s="147" t="s">
        <v>1270</v>
      </c>
      <c r="AH135" s="147" t="s">
        <v>246</v>
      </c>
      <c r="AI135" s="151">
        <f>VLOOKUP(AJ:AJ,'Currency Exchange'!B:C,2,0)</f>
        <v>1</v>
      </c>
      <c r="AJ135" s="150" t="s">
        <v>15</v>
      </c>
      <c r="AK135" s="157">
        <v>250</v>
      </c>
      <c r="AL135" s="151">
        <v>0.83799999999999997</v>
      </c>
      <c r="AM135" s="151">
        <f>AL135/AI135</f>
        <v>0.83799999999999997</v>
      </c>
      <c r="AN135" s="155">
        <f>AM135*K135</f>
        <v>0.83799999999999997</v>
      </c>
      <c r="AO135" s="156">
        <f>AM135*H135</f>
        <v>0.83799999999999997</v>
      </c>
      <c r="AP135" s="155">
        <f>AM135*J135</f>
        <v>0</v>
      </c>
      <c r="AQ135" s="149" t="s">
        <v>227</v>
      </c>
      <c r="AR135" s="148" t="s">
        <v>227</v>
      </c>
      <c r="AS135" s="148" t="s">
        <v>227</v>
      </c>
      <c r="AT135" s="148"/>
      <c r="AU135" s="148"/>
      <c r="AV135" s="148"/>
      <c r="AW135" s="147"/>
      <c r="AX135" s="147"/>
    </row>
    <row r="136" spans="1:50" ht="20.100000000000001" customHeight="1">
      <c r="A136" s="153" t="s">
        <v>1887</v>
      </c>
      <c r="B136" s="153"/>
      <c r="C136" s="153" t="s">
        <v>184</v>
      </c>
      <c r="D136" s="153">
        <v>131</v>
      </c>
      <c r="E136" s="153" t="s">
        <v>1269</v>
      </c>
      <c r="F136" s="153"/>
      <c r="G136" s="154" t="s">
        <v>1266</v>
      </c>
      <c r="H136" s="153">
        <v>1</v>
      </c>
      <c r="I136" s="153"/>
      <c r="J136" s="153"/>
      <c r="K136" s="153">
        <f t="shared" si="34"/>
        <v>1</v>
      </c>
      <c r="L136" s="153" t="s">
        <v>190</v>
      </c>
      <c r="M136" s="154" t="s">
        <v>1268</v>
      </c>
      <c r="N136" s="152"/>
      <c r="O136" s="152"/>
      <c r="P136" s="152" t="s">
        <v>180</v>
      </c>
      <c r="Q136" s="152" t="s">
        <v>1267</v>
      </c>
      <c r="R136" s="153" t="s">
        <v>1266</v>
      </c>
      <c r="S136" s="153" t="s">
        <v>306</v>
      </c>
      <c r="T136" s="153"/>
      <c r="U136" s="152"/>
      <c r="V136" s="152" t="s">
        <v>1265</v>
      </c>
      <c r="W136" s="153">
        <f t="shared" si="35"/>
        <v>1000</v>
      </c>
      <c r="X136" s="153">
        <f t="shared" si="36"/>
        <v>0</v>
      </c>
      <c r="Y136" s="153">
        <f t="shared" si="37"/>
        <v>0</v>
      </c>
      <c r="Z136" s="153">
        <f t="shared" si="38"/>
        <v>2500</v>
      </c>
      <c r="AA136" s="153">
        <f t="shared" si="39"/>
        <v>0</v>
      </c>
      <c r="AB136" s="153">
        <f t="shared" si="40"/>
        <v>0</v>
      </c>
      <c r="AC136" s="153"/>
      <c r="AD136" s="292" t="s">
        <v>187</v>
      </c>
      <c r="AE136" s="153"/>
      <c r="AF136" s="153"/>
      <c r="AG136" s="292"/>
      <c r="AH136" s="292" t="s">
        <v>186</v>
      </c>
      <c r="AI136" s="293"/>
      <c r="AJ136" s="294"/>
      <c r="AK136" s="295"/>
      <c r="AL136" s="293"/>
      <c r="AM136" s="293"/>
      <c r="AN136" s="296"/>
      <c r="AO136" s="297"/>
      <c r="AP136" s="296"/>
      <c r="AQ136" s="298"/>
      <c r="AR136" s="153" t="s">
        <v>185</v>
      </c>
      <c r="AS136" s="153"/>
      <c r="AT136" s="153"/>
      <c r="AU136" s="153"/>
      <c r="AV136" s="153"/>
      <c r="AW136" s="292" t="s">
        <v>184</v>
      </c>
      <c r="AX136" s="292"/>
    </row>
    <row r="137" spans="1:50" ht="20.100000000000001" customHeight="1">
      <c r="A137" s="148"/>
      <c r="B137" s="148"/>
      <c r="C137" s="148" t="s">
        <v>245</v>
      </c>
      <c r="D137" s="148">
        <v>132</v>
      </c>
      <c r="E137" s="148" t="s">
        <v>1264</v>
      </c>
      <c r="F137" s="148"/>
      <c r="G137" s="158" t="s">
        <v>1263</v>
      </c>
      <c r="H137" s="148">
        <v>2</v>
      </c>
      <c r="I137" s="148"/>
      <c r="J137" s="148"/>
      <c r="K137" s="148">
        <f t="shared" si="34"/>
        <v>2</v>
      </c>
      <c r="L137" s="148" t="s">
        <v>190</v>
      </c>
      <c r="M137" s="158" t="s">
        <v>1262</v>
      </c>
      <c r="N137" s="160" t="s">
        <v>1256</v>
      </c>
      <c r="O137" s="160" t="s">
        <v>1258</v>
      </c>
      <c r="P137" s="160" t="s">
        <v>422</v>
      </c>
      <c r="Q137" s="160" t="s">
        <v>1261</v>
      </c>
      <c r="R137" s="148" t="s">
        <v>1260</v>
      </c>
      <c r="S137" s="148" t="s">
        <v>1259</v>
      </c>
      <c r="T137" s="148"/>
      <c r="U137" s="160"/>
      <c r="V137" s="160"/>
      <c r="W137" s="148">
        <f t="shared" si="35"/>
        <v>2000</v>
      </c>
      <c r="X137" s="148">
        <f t="shared" si="36"/>
        <v>0</v>
      </c>
      <c r="Y137" s="148">
        <f t="shared" si="37"/>
        <v>0</v>
      </c>
      <c r="Z137" s="148">
        <f t="shared" si="38"/>
        <v>5000</v>
      </c>
      <c r="AA137" s="148">
        <f t="shared" si="39"/>
        <v>0</v>
      </c>
      <c r="AB137" s="148">
        <f t="shared" si="40"/>
        <v>0</v>
      </c>
      <c r="AC137" s="148"/>
      <c r="AD137" s="147" t="s">
        <v>305</v>
      </c>
      <c r="AE137" s="148">
        <v>56</v>
      </c>
      <c r="AF137" s="148">
        <v>3000</v>
      </c>
      <c r="AG137" s="147" t="s">
        <v>1258</v>
      </c>
      <c r="AH137" s="147" t="s">
        <v>431</v>
      </c>
      <c r="AI137" s="151">
        <f>VLOOKUP(AJ:AJ,'Currency Exchange'!B:C,2,0)</f>
        <v>1</v>
      </c>
      <c r="AJ137" s="150" t="s">
        <v>15</v>
      </c>
      <c r="AK137" s="157">
        <v>3000</v>
      </c>
      <c r="AL137" s="151">
        <v>1.7150000000000001</v>
      </c>
      <c r="AM137" s="151">
        <f>AL137/AI137</f>
        <v>1.7150000000000001</v>
      </c>
      <c r="AN137" s="155">
        <f>AM137*K137</f>
        <v>3.43</v>
      </c>
      <c r="AO137" s="156">
        <f>AM137*H137</f>
        <v>3.43</v>
      </c>
      <c r="AP137" s="155">
        <f>AM137*J137</f>
        <v>0</v>
      </c>
      <c r="AQ137" s="149" t="s">
        <v>227</v>
      </c>
      <c r="AR137" s="148" t="s">
        <v>227</v>
      </c>
      <c r="AS137" s="148" t="s">
        <v>227</v>
      </c>
      <c r="AT137" s="148"/>
      <c r="AU137" s="148"/>
      <c r="AV137" s="148"/>
      <c r="AW137" s="147"/>
      <c r="AX137" s="147"/>
    </row>
    <row r="138" spans="1:50" ht="20.100000000000001" customHeight="1">
      <c r="A138" s="148"/>
      <c r="B138" s="148"/>
      <c r="C138" s="148" t="s">
        <v>245</v>
      </c>
      <c r="D138" s="148">
        <v>133</v>
      </c>
      <c r="E138" s="148" t="s">
        <v>452</v>
      </c>
      <c r="F138" s="148"/>
      <c r="G138" s="158" t="s">
        <v>451</v>
      </c>
      <c r="H138" s="148">
        <v>1</v>
      </c>
      <c r="I138" s="148"/>
      <c r="J138" s="148"/>
      <c r="K138" s="148">
        <f t="shared" si="34"/>
        <v>1</v>
      </c>
      <c r="L138" s="148" t="s">
        <v>190</v>
      </c>
      <c r="M138" s="158" t="s">
        <v>409</v>
      </c>
      <c r="N138" s="160" t="s">
        <v>251</v>
      </c>
      <c r="O138" s="160" t="s">
        <v>446</v>
      </c>
      <c r="P138" s="160" t="s">
        <v>240</v>
      </c>
      <c r="Q138" s="160" t="s">
        <v>449</v>
      </c>
      <c r="R138" s="148" t="s">
        <v>448</v>
      </c>
      <c r="S138" s="148" t="s">
        <v>447</v>
      </c>
      <c r="T138" s="148"/>
      <c r="U138" s="160"/>
      <c r="V138" s="160"/>
      <c r="W138" s="148">
        <f t="shared" si="35"/>
        <v>1000</v>
      </c>
      <c r="X138" s="148">
        <f t="shared" si="36"/>
        <v>0</v>
      </c>
      <c r="Y138" s="148">
        <f t="shared" si="37"/>
        <v>0</v>
      </c>
      <c r="Z138" s="148">
        <f t="shared" si="38"/>
        <v>2500</v>
      </c>
      <c r="AA138" s="148">
        <f t="shared" si="39"/>
        <v>0</v>
      </c>
      <c r="AB138" s="148">
        <f t="shared" si="40"/>
        <v>0</v>
      </c>
      <c r="AC138" s="148"/>
      <c r="AD138" s="147" t="s">
        <v>248</v>
      </c>
      <c r="AE138" s="148">
        <v>65</v>
      </c>
      <c r="AF138" s="148">
        <v>250</v>
      </c>
      <c r="AG138" s="147" t="s">
        <v>446</v>
      </c>
      <c r="AH138" s="147" t="s">
        <v>246</v>
      </c>
      <c r="AI138" s="151">
        <f>VLOOKUP(AJ:AJ,'Currency Exchange'!B:C,2,0)</f>
        <v>1</v>
      </c>
      <c r="AJ138" s="150" t="s">
        <v>15</v>
      </c>
      <c r="AK138" s="157">
        <v>250</v>
      </c>
      <c r="AL138" s="151">
        <v>1.71</v>
      </c>
      <c r="AM138" s="151">
        <f>AL138/AI138</f>
        <v>1.71</v>
      </c>
      <c r="AN138" s="155">
        <f>AM138*K138</f>
        <v>1.71</v>
      </c>
      <c r="AO138" s="156">
        <f>AM138*H138</f>
        <v>1.71</v>
      </c>
      <c r="AP138" s="155">
        <f>AM138*J138</f>
        <v>0</v>
      </c>
      <c r="AQ138" s="149" t="s">
        <v>227</v>
      </c>
      <c r="AR138" s="148" t="s">
        <v>227</v>
      </c>
      <c r="AS138" s="148" t="s">
        <v>227</v>
      </c>
      <c r="AT138" s="148"/>
      <c r="AU138" s="148"/>
      <c r="AV138" s="148"/>
      <c r="AW138" s="147"/>
      <c r="AX138" s="147"/>
    </row>
    <row r="139" spans="1:50" ht="20.100000000000001" customHeight="1">
      <c r="A139" s="148"/>
      <c r="B139" s="148"/>
      <c r="C139" s="148" t="s">
        <v>245</v>
      </c>
      <c r="D139" s="148">
        <v>134</v>
      </c>
      <c r="E139" s="148" t="s">
        <v>445</v>
      </c>
      <c r="F139" s="148"/>
      <c r="G139" s="158" t="s">
        <v>444</v>
      </c>
      <c r="H139" s="148">
        <v>1</v>
      </c>
      <c r="I139" s="148"/>
      <c r="J139" s="148"/>
      <c r="K139" s="148">
        <f t="shared" si="34"/>
        <v>1</v>
      </c>
      <c r="L139" s="148" t="s">
        <v>190</v>
      </c>
      <c r="M139" s="158" t="s">
        <v>1257</v>
      </c>
      <c r="N139" s="160" t="s">
        <v>251</v>
      </c>
      <c r="O139" s="160" t="s">
        <v>440</v>
      </c>
      <c r="P139" s="160" t="s">
        <v>240</v>
      </c>
      <c r="Q139" s="160" t="s">
        <v>442</v>
      </c>
      <c r="R139" s="148" t="s">
        <v>440</v>
      </c>
      <c r="S139" s="148" t="s">
        <v>441</v>
      </c>
      <c r="T139" s="148"/>
      <c r="U139" s="160"/>
      <c r="V139" s="160"/>
      <c r="W139" s="148">
        <f t="shared" si="35"/>
        <v>1000</v>
      </c>
      <c r="X139" s="148">
        <f t="shared" si="36"/>
        <v>0</v>
      </c>
      <c r="Y139" s="148">
        <f t="shared" si="37"/>
        <v>0</v>
      </c>
      <c r="Z139" s="148">
        <f t="shared" si="38"/>
        <v>2500</v>
      </c>
      <c r="AA139" s="148">
        <f t="shared" si="39"/>
        <v>0</v>
      </c>
      <c r="AB139" s="148">
        <f t="shared" si="40"/>
        <v>0</v>
      </c>
      <c r="AC139" s="148"/>
      <c r="AD139" s="147" t="s">
        <v>248</v>
      </c>
      <c r="AE139" s="148">
        <v>41</v>
      </c>
      <c r="AF139" s="148">
        <v>250</v>
      </c>
      <c r="AG139" s="147" t="s">
        <v>440</v>
      </c>
      <c r="AH139" s="147" t="s">
        <v>246</v>
      </c>
      <c r="AI139" s="151">
        <f>VLOOKUP(AJ:AJ,'Currency Exchange'!B:C,2,0)</f>
        <v>1</v>
      </c>
      <c r="AJ139" s="150" t="s">
        <v>15</v>
      </c>
      <c r="AK139" s="157">
        <v>250</v>
      </c>
      <c r="AL139" s="151">
        <v>1.94</v>
      </c>
      <c r="AM139" s="151">
        <f>AL139/AI139</f>
        <v>1.94</v>
      </c>
      <c r="AN139" s="155">
        <f>AM139*K139</f>
        <v>1.94</v>
      </c>
      <c r="AO139" s="156">
        <f>AM139*H139</f>
        <v>1.94</v>
      </c>
      <c r="AP139" s="155">
        <f>AM139*J139</f>
        <v>0</v>
      </c>
      <c r="AQ139" s="149" t="s">
        <v>227</v>
      </c>
      <c r="AR139" s="148" t="s">
        <v>227</v>
      </c>
      <c r="AS139" s="148" t="s">
        <v>227</v>
      </c>
      <c r="AT139" s="148"/>
      <c r="AU139" s="148"/>
      <c r="AV139" s="148"/>
      <c r="AW139" s="147"/>
      <c r="AX139" s="147"/>
    </row>
    <row r="140" spans="1:50" ht="20.100000000000001" customHeight="1">
      <c r="A140" s="148"/>
      <c r="B140" s="148"/>
      <c r="C140" s="148" t="s">
        <v>245</v>
      </c>
      <c r="D140" s="148">
        <v>135</v>
      </c>
      <c r="E140" s="148" t="s">
        <v>439</v>
      </c>
      <c r="F140" s="148"/>
      <c r="G140" s="158" t="s">
        <v>438</v>
      </c>
      <c r="H140" s="148">
        <v>1</v>
      </c>
      <c r="I140" s="148"/>
      <c r="J140" s="148"/>
      <c r="K140" s="148">
        <f t="shared" si="34"/>
        <v>1</v>
      </c>
      <c r="L140" s="148" t="s">
        <v>190</v>
      </c>
      <c r="M140" s="158" t="s">
        <v>397</v>
      </c>
      <c r="N140" s="160" t="s">
        <v>1256</v>
      </c>
      <c r="O140" s="160" t="s">
        <v>432</v>
      </c>
      <c r="P140" s="160" t="s">
        <v>240</v>
      </c>
      <c r="Q140" s="160" t="s">
        <v>1255</v>
      </c>
      <c r="R140" s="148" t="s">
        <v>434</v>
      </c>
      <c r="S140" s="148" t="s">
        <v>433</v>
      </c>
      <c r="T140" s="148"/>
      <c r="U140" s="160"/>
      <c r="V140" s="160"/>
      <c r="W140" s="148">
        <f t="shared" si="35"/>
        <v>1000</v>
      </c>
      <c r="X140" s="148">
        <f t="shared" si="36"/>
        <v>0</v>
      </c>
      <c r="Y140" s="148">
        <f t="shared" si="37"/>
        <v>0</v>
      </c>
      <c r="Z140" s="148">
        <f t="shared" si="38"/>
        <v>2500</v>
      </c>
      <c r="AA140" s="148">
        <f t="shared" si="39"/>
        <v>0</v>
      </c>
      <c r="AB140" s="148">
        <f t="shared" si="40"/>
        <v>0</v>
      </c>
      <c r="AC140" s="148"/>
      <c r="AD140" s="147" t="s">
        <v>305</v>
      </c>
      <c r="AE140" s="148">
        <v>98</v>
      </c>
      <c r="AF140" s="148">
        <v>3000</v>
      </c>
      <c r="AG140" s="147" t="s">
        <v>432</v>
      </c>
      <c r="AH140" s="147" t="s">
        <v>431</v>
      </c>
      <c r="AI140" s="151">
        <f>VLOOKUP(AJ:AJ,'Currency Exchange'!B:C,2,0)</f>
        <v>1</v>
      </c>
      <c r="AJ140" s="150" t="s">
        <v>15</v>
      </c>
      <c r="AK140" s="157">
        <v>3000</v>
      </c>
      <c r="AL140" s="151">
        <v>1.425</v>
      </c>
      <c r="AM140" s="151">
        <f>AL140/AI140</f>
        <v>1.425</v>
      </c>
      <c r="AN140" s="155">
        <f>AM140*K140</f>
        <v>1.425</v>
      </c>
      <c r="AO140" s="156">
        <f>AM140*H140</f>
        <v>1.425</v>
      </c>
      <c r="AP140" s="155">
        <f>AM140*J140</f>
        <v>0</v>
      </c>
      <c r="AQ140" s="149" t="s">
        <v>227</v>
      </c>
      <c r="AR140" s="148" t="s">
        <v>227</v>
      </c>
      <c r="AS140" s="148" t="s">
        <v>227</v>
      </c>
      <c r="AT140" s="148"/>
      <c r="AU140" s="148"/>
      <c r="AV140" s="148"/>
      <c r="AW140" s="147"/>
      <c r="AX140" s="147"/>
    </row>
    <row r="141" spans="1:50" ht="20.100000000000001" customHeight="1">
      <c r="A141" s="148"/>
      <c r="B141" s="148"/>
      <c r="C141" s="148" t="s">
        <v>245</v>
      </c>
      <c r="D141" s="148">
        <v>136</v>
      </c>
      <c r="E141" s="148" t="s">
        <v>262</v>
      </c>
      <c r="F141" s="148"/>
      <c r="G141" s="158" t="s">
        <v>261</v>
      </c>
      <c r="H141" s="148">
        <v>1</v>
      </c>
      <c r="I141" s="148"/>
      <c r="J141" s="148"/>
      <c r="K141" s="148">
        <f t="shared" si="34"/>
        <v>1</v>
      </c>
      <c r="L141" s="148" t="s">
        <v>190</v>
      </c>
      <c r="M141" s="158" t="s">
        <v>1254</v>
      </c>
      <c r="N141" s="160" t="s">
        <v>251</v>
      </c>
      <c r="O141" s="160" t="s">
        <v>259</v>
      </c>
      <c r="P141" s="160" t="s">
        <v>240</v>
      </c>
      <c r="Q141" s="160" t="s">
        <v>258</v>
      </c>
      <c r="R141" s="148" t="s">
        <v>257</v>
      </c>
      <c r="S141" s="148" t="s">
        <v>249</v>
      </c>
      <c r="T141" s="148"/>
      <c r="U141" s="160"/>
      <c r="V141" s="160"/>
      <c r="W141" s="148">
        <f t="shared" si="35"/>
        <v>1000</v>
      </c>
      <c r="X141" s="148">
        <f t="shared" si="36"/>
        <v>0</v>
      </c>
      <c r="Y141" s="148">
        <f t="shared" si="37"/>
        <v>0</v>
      </c>
      <c r="Z141" s="148">
        <f t="shared" si="38"/>
        <v>2500</v>
      </c>
      <c r="AA141" s="148">
        <f t="shared" si="39"/>
        <v>0</v>
      </c>
      <c r="AB141" s="148">
        <f t="shared" si="40"/>
        <v>0</v>
      </c>
      <c r="AC141" s="148"/>
      <c r="AD141" s="147" t="s">
        <v>248</v>
      </c>
      <c r="AE141" s="148">
        <v>75</v>
      </c>
      <c r="AF141" s="148">
        <v>250</v>
      </c>
      <c r="AG141" s="147" t="s">
        <v>256</v>
      </c>
      <c r="AH141" s="147" t="s">
        <v>246</v>
      </c>
      <c r="AI141" s="151">
        <f>VLOOKUP(AJ:AJ,'Currency Exchange'!B:C,2,0)</f>
        <v>1</v>
      </c>
      <c r="AJ141" s="150" t="s">
        <v>15</v>
      </c>
      <c r="AK141" s="157">
        <v>250</v>
      </c>
      <c r="AL141" s="151">
        <v>0.32200000000000001</v>
      </c>
      <c r="AM141" s="151">
        <f>AL141/AI141</f>
        <v>0.32200000000000001</v>
      </c>
      <c r="AN141" s="155">
        <f>AM141*K141</f>
        <v>0.32200000000000001</v>
      </c>
      <c r="AO141" s="156">
        <f>AM141*H141</f>
        <v>0.32200000000000001</v>
      </c>
      <c r="AP141" s="155">
        <f>AM141*J141</f>
        <v>0</v>
      </c>
      <c r="AQ141" s="149" t="s">
        <v>227</v>
      </c>
      <c r="AR141" s="148" t="s">
        <v>255</v>
      </c>
      <c r="AS141" s="148" t="s">
        <v>227</v>
      </c>
      <c r="AT141" s="148"/>
      <c r="AU141" s="148"/>
      <c r="AV141" s="148"/>
      <c r="AW141" s="147" t="s">
        <v>254</v>
      </c>
      <c r="AX141" s="147"/>
    </row>
    <row r="142" spans="1:50" ht="20.100000000000001" customHeight="1">
      <c r="A142" s="153" t="s">
        <v>1887</v>
      </c>
      <c r="B142" s="153"/>
      <c r="C142" s="153" t="s">
        <v>184</v>
      </c>
      <c r="D142" s="153">
        <v>137</v>
      </c>
      <c r="E142" s="153" t="s">
        <v>1253</v>
      </c>
      <c r="F142" s="153"/>
      <c r="G142" s="154" t="s">
        <v>1252</v>
      </c>
      <c r="H142" s="153">
        <v>1</v>
      </c>
      <c r="I142" s="153"/>
      <c r="J142" s="153"/>
      <c r="K142" s="153">
        <f t="shared" si="34"/>
        <v>1</v>
      </c>
      <c r="L142" s="153" t="s">
        <v>190</v>
      </c>
      <c r="M142" s="154" t="s">
        <v>1251</v>
      </c>
      <c r="N142" s="152" t="s">
        <v>458</v>
      </c>
      <c r="O142" s="152" t="s">
        <v>1250</v>
      </c>
      <c r="P142" s="152" t="s">
        <v>240</v>
      </c>
      <c r="Q142" s="152" t="s">
        <v>1249</v>
      </c>
      <c r="R142" s="153" t="s">
        <v>1248</v>
      </c>
      <c r="S142" s="153" t="s">
        <v>456</v>
      </c>
      <c r="T142" s="153"/>
      <c r="U142" s="152"/>
      <c r="V142" s="152" t="s">
        <v>1247</v>
      </c>
      <c r="W142" s="153">
        <f t="shared" si="35"/>
        <v>1000</v>
      </c>
      <c r="X142" s="153">
        <f t="shared" si="36"/>
        <v>0</v>
      </c>
      <c r="Y142" s="153">
        <f t="shared" si="37"/>
        <v>0</v>
      </c>
      <c r="Z142" s="153">
        <f t="shared" si="38"/>
        <v>2500</v>
      </c>
      <c r="AA142" s="153">
        <f t="shared" si="39"/>
        <v>0</v>
      </c>
      <c r="AB142" s="153">
        <f t="shared" si="40"/>
        <v>0</v>
      </c>
      <c r="AC142" s="153"/>
      <c r="AD142" s="292" t="s">
        <v>187</v>
      </c>
      <c r="AE142" s="153"/>
      <c r="AF142" s="153"/>
      <c r="AG142" s="292"/>
      <c r="AH142" s="292" t="s">
        <v>186</v>
      </c>
      <c r="AI142" s="293"/>
      <c r="AJ142" s="294"/>
      <c r="AK142" s="295"/>
      <c r="AL142" s="293"/>
      <c r="AM142" s="293"/>
      <c r="AN142" s="296"/>
      <c r="AO142" s="297"/>
      <c r="AP142" s="296"/>
      <c r="AQ142" s="298"/>
      <c r="AR142" s="153" t="s">
        <v>185</v>
      </c>
      <c r="AS142" s="153"/>
      <c r="AT142" s="153"/>
      <c r="AU142" s="153"/>
      <c r="AV142" s="153"/>
      <c r="AW142" s="292" t="s">
        <v>184</v>
      </c>
      <c r="AX142" s="292"/>
    </row>
    <row r="143" spans="1:50" ht="20.100000000000001" customHeight="1">
      <c r="A143" s="148"/>
      <c r="B143" s="148"/>
      <c r="C143" s="148" t="s">
        <v>245</v>
      </c>
      <c r="D143" s="148">
        <v>138</v>
      </c>
      <c r="E143" s="148" t="s">
        <v>1246</v>
      </c>
      <c r="F143" s="148"/>
      <c r="G143" s="158" t="s">
        <v>1244</v>
      </c>
      <c r="H143" s="148">
        <v>1</v>
      </c>
      <c r="I143" s="148"/>
      <c r="J143" s="148"/>
      <c r="K143" s="148">
        <f t="shared" si="34"/>
        <v>1</v>
      </c>
      <c r="L143" s="148" t="s">
        <v>190</v>
      </c>
      <c r="M143" s="158" t="s">
        <v>1245</v>
      </c>
      <c r="N143" s="160" t="s">
        <v>358</v>
      </c>
      <c r="O143" s="160" t="s">
        <v>1244</v>
      </c>
      <c r="P143" s="160" t="s">
        <v>240</v>
      </c>
      <c r="Q143" s="160" t="s">
        <v>1243</v>
      </c>
      <c r="R143" s="148" t="s">
        <v>1242</v>
      </c>
      <c r="S143" s="148" t="s">
        <v>249</v>
      </c>
      <c r="T143" s="148"/>
      <c r="U143" s="160"/>
      <c r="V143" s="160" t="s">
        <v>1241</v>
      </c>
      <c r="W143" s="148">
        <f t="shared" si="35"/>
        <v>1000</v>
      </c>
      <c r="X143" s="148">
        <f t="shared" si="36"/>
        <v>0</v>
      </c>
      <c r="Y143" s="148">
        <f t="shared" si="37"/>
        <v>0</v>
      </c>
      <c r="Z143" s="148">
        <f t="shared" si="38"/>
        <v>2500</v>
      </c>
      <c r="AA143" s="148">
        <f t="shared" si="39"/>
        <v>0</v>
      </c>
      <c r="AB143" s="148">
        <f t="shared" si="40"/>
        <v>0</v>
      </c>
      <c r="AC143" s="148"/>
      <c r="AD143" s="147" t="s">
        <v>1240</v>
      </c>
      <c r="AE143" s="148">
        <v>38</v>
      </c>
      <c r="AF143" s="148">
        <v>3000</v>
      </c>
      <c r="AG143" s="147" t="s">
        <v>1239</v>
      </c>
      <c r="AH143" s="147" t="s">
        <v>1238</v>
      </c>
      <c r="AI143" s="151">
        <f>VLOOKUP(AJ:AJ,'Currency Exchange'!B:C,2,0)</f>
        <v>1</v>
      </c>
      <c r="AJ143" s="150" t="s">
        <v>15</v>
      </c>
      <c r="AK143" s="157">
        <v>3000</v>
      </c>
      <c r="AL143" s="151">
        <v>0.26</v>
      </c>
      <c r="AM143" s="151">
        <f t="shared" ref="AM143:AM159" si="41">AL143/AI143</f>
        <v>0.26</v>
      </c>
      <c r="AN143" s="155">
        <f t="shared" ref="AN143:AN159" si="42">AM143*K143</f>
        <v>0.26</v>
      </c>
      <c r="AO143" s="156">
        <f t="shared" ref="AO143:AO159" si="43">AM143*H143</f>
        <v>0.26</v>
      </c>
      <c r="AP143" s="155">
        <f t="shared" ref="AP143:AP159" si="44">AM143*J143</f>
        <v>0</v>
      </c>
      <c r="AQ143" s="149" t="s">
        <v>227</v>
      </c>
      <c r="AR143" s="148" t="s">
        <v>907</v>
      </c>
      <c r="AS143" s="148" t="s">
        <v>226</v>
      </c>
      <c r="AT143" s="148"/>
      <c r="AU143" s="148"/>
      <c r="AV143" s="148"/>
      <c r="AW143" s="147" t="s">
        <v>1237</v>
      </c>
      <c r="AX143" s="147"/>
    </row>
    <row r="144" spans="1:50" ht="20.100000000000001" customHeight="1">
      <c r="A144" s="148"/>
      <c r="B144" s="148"/>
      <c r="C144" s="148" t="s">
        <v>245</v>
      </c>
      <c r="D144" s="148">
        <v>139</v>
      </c>
      <c r="E144" s="148" t="s">
        <v>351</v>
      </c>
      <c r="F144" s="148"/>
      <c r="G144" s="158" t="s">
        <v>350</v>
      </c>
      <c r="H144" s="148">
        <v>1</v>
      </c>
      <c r="I144" s="148"/>
      <c r="J144" s="148"/>
      <c r="K144" s="148">
        <f t="shared" si="34"/>
        <v>1</v>
      </c>
      <c r="L144" s="148" t="s">
        <v>190</v>
      </c>
      <c r="M144" s="158" t="s">
        <v>1236</v>
      </c>
      <c r="N144" s="160" t="s">
        <v>1190</v>
      </c>
      <c r="O144" s="160" t="s">
        <v>345</v>
      </c>
      <c r="P144" s="160" t="s">
        <v>240</v>
      </c>
      <c r="Q144" s="160" t="s">
        <v>1235</v>
      </c>
      <c r="R144" s="148" t="s">
        <v>347</v>
      </c>
      <c r="S144" s="148" t="s">
        <v>346</v>
      </c>
      <c r="T144" s="148"/>
      <c r="U144" s="160"/>
      <c r="V144" s="160"/>
      <c r="W144" s="148">
        <f t="shared" si="35"/>
        <v>1000</v>
      </c>
      <c r="X144" s="148">
        <f t="shared" si="36"/>
        <v>0</v>
      </c>
      <c r="Y144" s="148">
        <f t="shared" si="37"/>
        <v>0</v>
      </c>
      <c r="Z144" s="148">
        <f t="shared" si="38"/>
        <v>2500</v>
      </c>
      <c r="AA144" s="148">
        <f t="shared" si="39"/>
        <v>0</v>
      </c>
      <c r="AB144" s="148">
        <f t="shared" si="40"/>
        <v>0</v>
      </c>
      <c r="AC144" s="148"/>
      <c r="AD144" s="147" t="s">
        <v>267</v>
      </c>
      <c r="AE144" s="148">
        <v>65</v>
      </c>
      <c r="AF144" s="148">
        <v>500</v>
      </c>
      <c r="AG144" s="147" t="s">
        <v>345</v>
      </c>
      <c r="AH144" s="147" t="s">
        <v>280</v>
      </c>
      <c r="AI144" s="151">
        <f>VLOOKUP(AJ:AJ,'Currency Exchange'!B:C,2,0)</f>
        <v>1</v>
      </c>
      <c r="AJ144" s="150" t="s">
        <v>15</v>
      </c>
      <c r="AK144" s="157">
        <v>500</v>
      </c>
      <c r="AL144" s="151">
        <v>2.266</v>
      </c>
      <c r="AM144" s="151">
        <f t="shared" si="41"/>
        <v>2.266</v>
      </c>
      <c r="AN144" s="155">
        <f t="shared" si="42"/>
        <v>2.266</v>
      </c>
      <c r="AO144" s="156">
        <f t="shared" si="43"/>
        <v>2.266</v>
      </c>
      <c r="AP144" s="155">
        <f t="shared" si="44"/>
        <v>0</v>
      </c>
      <c r="AQ144" s="149" t="s">
        <v>227</v>
      </c>
      <c r="AR144" s="148" t="s">
        <v>227</v>
      </c>
      <c r="AS144" s="148" t="s">
        <v>227</v>
      </c>
      <c r="AT144" s="148"/>
      <c r="AU144" s="148"/>
      <c r="AV144" s="148"/>
      <c r="AW144" s="147"/>
      <c r="AX144" s="147"/>
    </row>
    <row r="145" spans="1:50" ht="20.100000000000001" customHeight="1">
      <c r="A145" s="148"/>
      <c r="B145" s="148"/>
      <c r="C145" s="148" t="s">
        <v>245</v>
      </c>
      <c r="D145" s="148">
        <v>140</v>
      </c>
      <c r="E145" s="148" t="s">
        <v>1234</v>
      </c>
      <c r="F145" s="148"/>
      <c r="G145" s="158" t="s">
        <v>366</v>
      </c>
      <c r="H145" s="148">
        <v>1</v>
      </c>
      <c r="I145" s="148"/>
      <c r="J145" s="148"/>
      <c r="K145" s="148">
        <f t="shared" si="34"/>
        <v>1</v>
      </c>
      <c r="L145" s="148" t="s">
        <v>190</v>
      </c>
      <c r="M145" s="158" t="s">
        <v>1233</v>
      </c>
      <c r="N145" s="160" t="s">
        <v>251</v>
      </c>
      <c r="O145" s="160" t="s">
        <v>1232</v>
      </c>
      <c r="P145" s="160" t="s">
        <v>240</v>
      </c>
      <c r="Q145" s="160" t="s">
        <v>1231</v>
      </c>
      <c r="R145" s="148" t="s">
        <v>363</v>
      </c>
      <c r="S145" s="148" t="s">
        <v>1230</v>
      </c>
      <c r="T145" s="148"/>
      <c r="U145" s="160"/>
      <c r="V145" s="160"/>
      <c r="W145" s="148">
        <f t="shared" si="35"/>
        <v>1000</v>
      </c>
      <c r="X145" s="148">
        <f t="shared" si="36"/>
        <v>0</v>
      </c>
      <c r="Y145" s="148">
        <f t="shared" si="37"/>
        <v>0</v>
      </c>
      <c r="Z145" s="148">
        <f t="shared" si="38"/>
        <v>2500</v>
      </c>
      <c r="AA145" s="148">
        <f t="shared" si="39"/>
        <v>0</v>
      </c>
      <c r="AB145" s="148">
        <f t="shared" si="40"/>
        <v>0</v>
      </c>
      <c r="AC145" s="148"/>
      <c r="AD145" s="147" t="s">
        <v>248</v>
      </c>
      <c r="AE145" s="148">
        <v>70</v>
      </c>
      <c r="AF145" s="148">
        <v>250</v>
      </c>
      <c r="AG145" s="147" t="s">
        <v>361</v>
      </c>
      <c r="AH145" s="147" t="s">
        <v>246</v>
      </c>
      <c r="AI145" s="151">
        <f>VLOOKUP(AJ:AJ,'Currency Exchange'!B:C,2,0)</f>
        <v>1</v>
      </c>
      <c r="AJ145" s="150" t="s">
        <v>15</v>
      </c>
      <c r="AK145" s="157">
        <v>250</v>
      </c>
      <c r="AL145" s="151">
        <v>0.40600000000000003</v>
      </c>
      <c r="AM145" s="151">
        <f t="shared" si="41"/>
        <v>0.40600000000000003</v>
      </c>
      <c r="AN145" s="155">
        <f t="shared" si="42"/>
        <v>0.40600000000000003</v>
      </c>
      <c r="AO145" s="156">
        <f t="shared" si="43"/>
        <v>0.40600000000000003</v>
      </c>
      <c r="AP145" s="155">
        <f t="shared" si="44"/>
        <v>0</v>
      </c>
      <c r="AQ145" s="149" t="s">
        <v>227</v>
      </c>
      <c r="AR145" s="148" t="s">
        <v>255</v>
      </c>
      <c r="AS145" s="148" t="s">
        <v>227</v>
      </c>
      <c r="AT145" s="148"/>
      <c r="AU145" s="148"/>
      <c r="AV145" s="148"/>
      <c r="AW145" s="147" t="s">
        <v>254</v>
      </c>
      <c r="AX145" s="147"/>
    </row>
    <row r="146" spans="1:50" ht="20.100000000000001" customHeight="1">
      <c r="A146" s="148"/>
      <c r="B146" s="148"/>
      <c r="C146" s="148" t="s">
        <v>245</v>
      </c>
      <c r="D146" s="148">
        <v>141</v>
      </c>
      <c r="E146" s="148" t="s">
        <v>410</v>
      </c>
      <c r="F146" s="148"/>
      <c r="G146" s="158" t="s">
        <v>391</v>
      </c>
      <c r="H146" s="148">
        <v>1</v>
      </c>
      <c r="I146" s="148"/>
      <c r="J146" s="148"/>
      <c r="K146" s="148">
        <f t="shared" si="34"/>
        <v>1</v>
      </c>
      <c r="L146" s="148" t="s">
        <v>190</v>
      </c>
      <c r="M146" s="158" t="s">
        <v>1229</v>
      </c>
      <c r="N146" s="160" t="s">
        <v>1190</v>
      </c>
      <c r="O146" s="160" t="s">
        <v>406</v>
      </c>
      <c r="P146" s="160" t="s">
        <v>389</v>
      </c>
      <c r="Q146" s="160" t="s">
        <v>1228</v>
      </c>
      <c r="R146" s="148" t="s">
        <v>407</v>
      </c>
      <c r="S146" s="148" t="s">
        <v>249</v>
      </c>
      <c r="T146" s="148"/>
      <c r="U146" s="160"/>
      <c r="V146" s="160"/>
      <c r="W146" s="148">
        <f t="shared" si="35"/>
        <v>1000</v>
      </c>
      <c r="X146" s="148">
        <f t="shared" si="36"/>
        <v>0</v>
      </c>
      <c r="Y146" s="148">
        <f t="shared" si="37"/>
        <v>0</v>
      </c>
      <c r="Z146" s="148">
        <f t="shared" si="38"/>
        <v>2500</v>
      </c>
      <c r="AA146" s="148">
        <f t="shared" si="39"/>
        <v>0</v>
      </c>
      <c r="AB146" s="148">
        <f t="shared" si="40"/>
        <v>0</v>
      </c>
      <c r="AC146" s="148"/>
      <c r="AD146" s="147" t="s">
        <v>267</v>
      </c>
      <c r="AE146" s="148">
        <v>90</v>
      </c>
      <c r="AF146" s="148">
        <v>500</v>
      </c>
      <c r="AG146" s="147" t="s">
        <v>406</v>
      </c>
      <c r="AH146" s="147" t="s">
        <v>280</v>
      </c>
      <c r="AI146" s="151">
        <f>VLOOKUP(AJ:AJ,'Currency Exchange'!B:C,2,0)</f>
        <v>1</v>
      </c>
      <c r="AJ146" s="150" t="s">
        <v>15</v>
      </c>
      <c r="AK146" s="157">
        <v>500</v>
      </c>
      <c r="AL146" s="151">
        <v>1.9149999999999998</v>
      </c>
      <c r="AM146" s="151">
        <f t="shared" si="41"/>
        <v>1.9149999999999998</v>
      </c>
      <c r="AN146" s="155">
        <f t="shared" si="42"/>
        <v>1.9149999999999998</v>
      </c>
      <c r="AO146" s="156">
        <f t="shared" si="43"/>
        <v>1.9149999999999998</v>
      </c>
      <c r="AP146" s="155">
        <f t="shared" si="44"/>
        <v>0</v>
      </c>
      <c r="AQ146" s="149" t="s">
        <v>227</v>
      </c>
      <c r="AR146" s="148" t="s">
        <v>227</v>
      </c>
      <c r="AS146" s="148" t="s">
        <v>227</v>
      </c>
      <c r="AT146" s="148"/>
      <c r="AU146" s="148"/>
      <c r="AV146" s="148"/>
      <c r="AW146" s="147"/>
      <c r="AX146" s="147"/>
    </row>
    <row r="147" spans="1:50" ht="20.100000000000001" customHeight="1">
      <c r="A147" s="148"/>
      <c r="B147" s="148"/>
      <c r="C147" s="148" t="s">
        <v>245</v>
      </c>
      <c r="D147" s="148">
        <v>142</v>
      </c>
      <c r="E147" s="148" t="s">
        <v>1227</v>
      </c>
      <c r="F147" s="148"/>
      <c r="G147" s="158" t="s">
        <v>1226</v>
      </c>
      <c r="H147" s="148">
        <v>1</v>
      </c>
      <c r="I147" s="148"/>
      <c r="J147" s="148"/>
      <c r="K147" s="148">
        <f t="shared" si="34"/>
        <v>1</v>
      </c>
      <c r="L147" s="148" t="s">
        <v>190</v>
      </c>
      <c r="M147" s="158" t="s">
        <v>1225</v>
      </c>
      <c r="N147" s="160" t="s">
        <v>310</v>
      </c>
      <c r="O147" s="160" t="s">
        <v>1224</v>
      </c>
      <c r="P147" s="160" t="s">
        <v>309</v>
      </c>
      <c r="Q147" s="160" t="s">
        <v>1223</v>
      </c>
      <c r="R147" s="148" t="s">
        <v>1222</v>
      </c>
      <c r="S147" s="148" t="s">
        <v>1221</v>
      </c>
      <c r="T147" s="148"/>
      <c r="U147" s="160"/>
      <c r="V147" s="160"/>
      <c r="W147" s="148">
        <f t="shared" si="35"/>
        <v>1000</v>
      </c>
      <c r="X147" s="148">
        <f t="shared" si="36"/>
        <v>0</v>
      </c>
      <c r="Y147" s="148">
        <f t="shared" si="37"/>
        <v>0</v>
      </c>
      <c r="Z147" s="148">
        <f t="shared" si="38"/>
        <v>2500</v>
      </c>
      <c r="AA147" s="148">
        <f t="shared" si="39"/>
        <v>0</v>
      </c>
      <c r="AB147" s="148">
        <f t="shared" si="40"/>
        <v>0</v>
      </c>
      <c r="AC147" s="148"/>
      <c r="AD147" s="147" t="s">
        <v>305</v>
      </c>
      <c r="AE147" s="148">
        <v>55</v>
      </c>
      <c r="AF147" s="148">
        <v>1000</v>
      </c>
      <c r="AG147" s="147" t="s">
        <v>1220</v>
      </c>
      <c r="AH147" s="147" t="s">
        <v>303</v>
      </c>
      <c r="AI147" s="151">
        <f>VLOOKUP(AJ:AJ,'Currency Exchange'!B:C,2,0)</f>
        <v>1</v>
      </c>
      <c r="AJ147" s="150" t="s">
        <v>15</v>
      </c>
      <c r="AK147" s="157">
        <v>1000</v>
      </c>
      <c r="AL147" s="151">
        <v>8.8580000000000005</v>
      </c>
      <c r="AM147" s="151">
        <f t="shared" si="41"/>
        <v>8.8580000000000005</v>
      </c>
      <c r="AN147" s="155">
        <f t="shared" si="42"/>
        <v>8.8580000000000005</v>
      </c>
      <c r="AO147" s="156">
        <f t="shared" si="43"/>
        <v>8.8580000000000005</v>
      </c>
      <c r="AP147" s="155">
        <f t="shared" si="44"/>
        <v>0</v>
      </c>
      <c r="AQ147" s="149" t="s">
        <v>227</v>
      </c>
      <c r="AR147" s="148" t="s">
        <v>255</v>
      </c>
      <c r="AS147" s="148" t="s">
        <v>227</v>
      </c>
      <c r="AT147" s="148"/>
      <c r="AU147" s="148"/>
      <c r="AV147" s="148"/>
      <c r="AW147" s="147" t="s">
        <v>279</v>
      </c>
      <c r="AX147" s="147"/>
    </row>
    <row r="148" spans="1:50" ht="20.100000000000001" customHeight="1">
      <c r="A148" s="148"/>
      <c r="B148" s="148"/>
      <c r="C148" s="148" t="s">
        <v>245</v>
      </c>
      <c r="D148" s="148">
        <v>143</v>
      </c>
      <c r="E148" s="148" t="s">
        <v>323</v>
      </c>
      <c r="F148" s="148"/>
      <c r="G148" s="158" t="s">
        <v>322</v>
      </c>
      <c r="H148" s="148">
        <v>1</v>
      </c>
      <c r="I148" s="148"/>
      <c r="J148" s="148"/>
      <c r="K148" s="148">
        <f t="shared" si="34"/>
        <v>1</v>
      </c>
      <c r="L148" s="148" t="s">
        <v>190</v>
      </c>
      <c r="M148" s="158" t="s">
        <v>378</v>
      </c>
      <c r="N148" s="160" t="s">
        <v>320</v>
      </c>
      <c r="O148" s="160" t="s">
        <v>319</v>
      </c>
      <c r="P148" s="160" t="s">
        <v>240</v>
      </c>
      <c r="Q148" s="160" t="s">
        <v>318</v>
      </c>
      <c r="R148" s="148" t="s">
        <v>317</v>
      </c>
      <c r="S148" s="148" t="s">
        <v>316</v>
      </c>
      <c r="T148" s="148"/>
      <c r="U148" s="160" t="s">
        <v>1219</v>
      </c>
      <c r="V148" s="160"/>
      <c r="W148" s="148">
        <f t="shared" si="35"/>
        <v>1000</v>
      </c>
      <c r="X148" s="148">
        <f t="shared" si="36"/>
        <v>0</v>
      </c>
      <c r="Y148" s="148">
        <f t="shared" si="37"/>
        <v>0</v>
      </c>
      <c r="Z148" s="148">
        <f t="shared" si="38"/>
        <v>2500</v>
      </c>
      <c r="AA148" s="148">
        <f t="shared" si="39"/>
        <v>0</v>
      </c>
      <c r="AB148" s="148">
        <f t="shared" si="40"/>
        <v>0</v>
      </c>
      <c r="AC148" s="148"/>
      <c r="AD148" s="147" t="s">
        <v>305</v>
      </c>
      <c r="AE148" s="148">
        <v>45</v>
      </c>
      <c r="AF148" s="148">
        <v>3000</v>
      </c>
      <c r="AG148" s="147" t="s">
        <v>315</v>
      </c>
      <c r="AH148" s="147" t="s">
        <v>314</v>
      </c>
      <c r="AI148" s="151">
        <f>VLOOKUP(AJ:AJ,'Currency Exchange'!B:C,2,0)</f>
        <v>1</v>
      </c>
      <c r="AJ148" s="150" t="s">
        <v>15</v>
      </c>
      <c r="AK148" s="157">
        <v>3000</v>
      </c>
      <c r="AL148" s="151">
        <v>2.4700000000000002</v>
      </c>
      <c r="AM148" s="151">
        <f t="shared" si="41"/>
        <v>2.4700000000000002</v>
      </c>
      <c r="AN148" s="155">
        <f t="shared" si="42"/>
        <v>2.4700000000000002</v>
      </c>
      <c r="AO148" s="156">
        <f t="shared" si="43"/>
        <v>2.4700000000000002</v>
      </c>
      <c r="AP148" s="155">
        <f t="shared" si="44"/>
        <v>0</v>
      </c>
      <c r="AQ148" s="149" t="s">
        <v>227</v>
      </c>
      <c r="AR148" s="148" t="s">
        <v>255</v>
      </c>
      <c r="AS148" s="148" t="s">
        <v>227</v>
      </c>
      <c r="AT148" s="148"/>
      <c r="AU148" s="148"/>
      <c r="AV148" s="148"/>
      <c r="AW148" s="147" t="s">
        <v>279</v>
      </c>
      <c r="AX148" s="147"/>
    </row>
    <row r="149" spans="1:50" ht="20.100000000000001" customHeight="1">
      <c r="A149" s="148"/>
      <c r="B149" s="148"/>
      <c r="C149" s="148" t="s">
        <v>245</v>
      </c>
      <c r="D149" s="148">
        <v>144</v>
      </c>
      <c r="E149" s="148" t="s">
        <v>379</v>
      </c>
      <c r="F149" s="148"/>
      <c r="G149" s="158" t="s">
        <v>374</v>
      </c>
      <c r="H149" s="148">
        <v>1</v>
      </c>
      <c r="I149" s="148"/>
      <c r="J149" s="148"/>
      <c r="K149" s="148">
        <f t="shared" si="34"/>
        <v>1</v>
      </c>
      <c r="L149" s="148" t="s">
        <v>190</v>
      </c>
      <c r="M149" s="158" t="s">
        <v>372</v>
      </c>
      <c r="N149" s="160" t="s">
        <v>286</v>
      </c>
      <c r="O149" s="160" t="s">
        <v>374</v>
      </c>
      <c r="P149" s="160" t="s">
        <v>389</v>
      </c>
      <c r="Q149" s="160" t="s">
        <v>1218</v>
      </c>
      <c r="R149" s="148" t="s">
        <v>376</v>
      </c>
      <c r="S149" s="148" t="s">
        <v>375</v>
      </c>
      <c r="T149" s="148"/>
      <c r="U149" s="160"/>
      <c r="V149" s="160"/>
      <c r="W149" s="148">
        <f t="shared" si="35"/>
        <v>1000</v>
      </c>
      <c r="X149" s="148">
        <f t="shared" si="36"/>
        <v>0</v>
      </c>
      <c r="Y149" s="148">
        <f t="shared" si="37"/>
        <v>0</v>
      </c>
      <c r="Z149" s="148">
        <f t="shared" si="38"/>
        <v>2500</v>
      </c>
      <c r="AA149" s="148">
        <f t="shared" si="39"/>
        <v>0</v>
      </c>
      <c r="AB149" s="148">
        <f t="shared" si="40"/>
        <v>0</v>
      </c>
      <c r="AC149" s="148"/>
      <c r="AD149" s="147" t="s">
        <v>248</v>
      </c>
      <c r="AE149" s="148">
        <v>46</v>
      </c>
      <c r="AF149" s="148">
        <v>250</v>
      </c>
      <c r="AG149" s="147" t="s">
        <v>374</v>
      </c>
      <c r="AH149" s="147" t="s">
        <v>280</v>
      </c>
      <c r="AI149" s="151">
        <f>VLOOKUP(AJ:AJ,'Currency Exchange'!B:C,2,0)</f>
        <v>1</v>
      </c>
      <c r="AJ149" s="150" t="s">
        <v>15</v>
      </c>
      <c r="AK149" s="157">
        <v>500</v>
      </c>
      <c r="AL149" s="151">
        <v>1.49</v>
      </c>
      <c r="AM149" s="151">
        <f t="shared" si="41"/>
        <v>1.49</v>
      </c>
      <c r="AN149" s="155">
        <f t="shared" si="42"/>
        <v>1.49</v>
      </c>
      <c r="AO149" s="156">
        <f t="shared" si="43"/>
        <v>1.49</v>
      </c>
      <c r="AP149" s="155">
        <f t="shared" si="44"/>
        <v>0</v>
      </c>
      <c r="AQ149" s="149" t="s">
        <v>227</v>
      </c>
      <c r="AR149" s="148" t="s">
        <v>227</v>
      </c>
      <c r="AS149" s="148" t="s">
        <v>226</v>
      </c>
      <c r="AT149" s="148"/>
      <c r="AU149" s="148"/>
      <c r="AV149" s="148"/>
      <c r="AW149" s="147"/>
      <c r="AX149" s="147"/>
    </row>
    <row r="150" spans="1:50" ht="20.100000000000001" customHeight="1">
      <c r="A150" s="148"/>
      <c r="B150" s="148"/>
      <c r="C150" s="148" t="s">
        <v>245</v>
      </c>
      <c r="D150" s="148">
        <v>145</v>
      </c>
      <c r="E150" s="148" t="s">
        <v>1217</v>
      </c>
      <c r="F150" s="148"/>
      <c r="G150" s="158" t="s">
        <v>1214</v>
      </c>
      <c r="H150" s="148">
        <v>1</v>
      </c>
      <c r="I150" s="148"/>
      <c r="J150" s="148"/>
      <c r="K150" s="148">
        <f t="shared" si="34"/>
        <v>1</v>
      </c>
      <c r="L150" s="148" t="s">
        <v>190</v>
      </c>
      <c r="M150" s="158" t="s">
        <v>365</v>
      </c>
      <c r="N150" s="160" t="s">
        <v>1190</v>
      </c>
      <c r="O150" s="160" t="s">
        <v>1214</v>
      </c>
      <c r="P150" s="160" t="s">
        <v>309</v>
      </c>
      <c r="Q150" s="160" t="s">
        <v>1216</v>
      </c>
      <c r="R150" s="148" t="s">
        <v>1215</v>
      </c>
      <c r="S150" s="148" t="s">
        <v>362</v>
      </c>
      <c r="T150" s="148"/>
      <c r="U150" s="160"/>
      <c r="V150" s="160"/>
      <c r="W150" s="148">
        <f t="shared" si="35"/>
        <v>1000</v>
      </c>
      <c r="X150" s="148">
        <f t="shared" si="36"/>
        <v>0</v>
      </c>
      <c r="Y150" s="148">
        <f t="shared" si="37"/>
        <v>0</v>
      </c>
      <c r="Z150" s="148">
        <f t="shared" si="38"/>
        <v>2500</v>
      </c>
      <c r="AA150" s="148">
        <f t="shared" si="39"/>
        <v>0</v>
      </c>
      <c r="AB150" s="148">
        <f t="shared" si="40"/>
        <v>0</v>
      </c>
      <c r="AC150" s="148"/>
      <c r="AD150" s="147" t="s">
        <v>267</v>
      </c>
      <c r="AE150" s="148">
        <v>65</v>
      </c>
      <c r="AF150" s="148">
        <v>500</v>
      </c>
      <c r="AG150" s="147" t="s">
        <v>1214</v>
      </c>
      <c r="AH150" s="147" t="s">
        <v>280</v>
      </c>
      <c r="AI150" s="151">
        <f>VLOOKUP(AJ:AJ,'Currency Exchange'!B:C,2,0)</f>
        <v>1</v>
      </c>
      <c r="AJ150" s="150" t="s">
        <v>15</v>
      </c>
      <c r="AK150" s="157">
        <v>500</v>
      </c>
      <c r="AL150" s="151">
        <v>2.1179999999999999</v>
      </c>
      <c r="AM150" s="151">
        <f t="shared" si="41"/>
        <v>2.1179999999999999</v>
      </c>
      <c r="AN150" s="155">
        <f t="shared" si="42"/>
        <v>2.1179999999999999</v>
      </c>
      <c r="AO150" s="156">
        <f t="shared" si="43"/>
        <v>2.1179999999999999</v>
      </c>
      <c r="AP150" s="155">
        <f t="shared" si="44"/>
        <v>0</v>
      </c>
      <c r="AQ150" s="149" t="s">
        <v>227</v>
      </c>
      <c r="AR150" s="148" t="s">
        <v>227</v>
      </c>
      <c r="AS150" s="148" t="s">
        <v>227</v>
      </c>
      <c r="AT150" s="148"/>
      <c r="AU150" s="148"/>
      <c r="AV150" s="148"/>
      <c r="AW150" s="147"/>
      <c r="AX150" s="147"/>
    </row>
    <row r="151" spans="1:50" ht="20.100000000000001" customHeight="1">
      <c r="A151" s="148"/>
      <c r="B151" s="148"/>
      <c r="C151" s="148" t="s">
        <v>245</v>
      </c>
      <c r="D151" s="148">
        <v>146</v>
      </c>
      <c r="E151" s="148" t="s">
        <v>1213</v>
      </c>
      <c r="F151" s="148"/>
      <c r="G151" s="158" t="s">
        <v>1210</v>
      </c>
      <c r="H151" s="148">
        <v>1</v>
      </c>
      <c r="I151" s="148"/>
      <c r="J151" s="148"/>
      <c r="K151" s="148">
        <f t="shared" si="34"/>
        <v>1</v>
      </c>
      <c r="L151" s="148" t="s">
        <v>190</v>
      </c>
      <c r="M151" s="158" t="s">
        <v>359</v>
      </c>
      <c r="N151" s="160" t="s">
        <v>1202</v>
      </c>
      <c r="O151" s="160" t="s">
        <v>1210</v>
      </c>
      <c r="P151" s="160" t="s">
        <v>240</v>
      </c>
      <c r="Q151" s="160" t="s">
        <v>1212</v>
      </c>
      <c r="R151" s="148" t="s">
        <v>1211</v>
      </c>
      <c r="S151" s="148" t="s">
        <v>249</v>
      </c>
      <c r="T151" s="148"/>
      <c r="U151" s="160"/>
      <c r="V151" s="160"/>
      <c r="W151" s="148">
        <f t="shared" si="35"/>
        <v>1000</v>
      </c>
      <c r="X151" s="148">
        <f t="shared" si="36"/>
        <v>0</v>
      </c>
      <c r="Y151" s="148">
        <f t="shared" si="37"/>
        <v>0</v>
      </c>
      <c r="Z151" s="148">
        <f t="shared" si="38"/>
        <v>2500</v>
      </c>
      <c r="AA151" s="148">
        <f t="shared" si="39"/>
        <v>0</v>
      </c>
      <c r="AB151" s="148">
        <f t="shared" si="40"/>
        <v>0</v>
      </c>
      <c r="AC151" s="148"/>
      <c r="AD151" s="147" t="s">
        <v>248</v>
      </c>
      <c r="AE151" s="148">
        <v>82</v>
      </c>
      <c r="AF151" s="148">
        <v>1000</v>
      </c>
      <c r="AG151" s="147" t="s">
        <v>1210</v>
      </c>
      <c r="AH151" s="147" t="s">
        <v>246</v>
      </c>
      <c r="AI151" s="151">
        <f>VLOOKUP(AJ:AJ,'Currency Exchange'!B:C,2,0)</f>
        <v>1</v>
      </c>
      <c r="AJ151" s="150" t="s">
        <v>15</v>
      </c>
      <c r="AK151" s="157">
        <v>1000</v>
      </c>
      <c r="AL151" s="151">
        <v>1.0900000000000001</v>
      </c>
      <c r="AM151" s="151">
        <f t="shared" si="41"/>
        <v>1.0900000000000001</v>
      </c>
      <c r="AN151" s="155">
        <f t="shared" si="42"/>
        <v>1.0900000000000001</v>
      </c>
      <c r="AO151" s="156">
        <f t="shared" si="43"/>
        <v>1.0900000000000001</v>
      </c>
      <c r="AP151" s="155">
        <f t="shared" si="44"/>
        <v>0</v>
      </c>
      <c r="AQ151" s="149" t="s">
        <v>227</v>
      </c>
      <c r="AR151" s="148" t="s">
        <v>227</v>
      </c>
      <c r="AS151" s="148" t="s">
        <v>227</v>
      </c>
      <c r="AT151" s="148"/>
      <c r="AU151" s="148"/>
      <c r="AV151" s="148"/>
      <c r="AW151" s="147"/>
      <c r="AX151" s="147"/>
    </row>
    <row r="152" spans="1:50" ht="20.100000000000001" customHeight="1">
      <c r="A152" s="148"/>
      <c r="B152" s="148"/>
      <c r="C152" s="148" t="s">
        <v>245</v>
      </c>
      <c r="D152" s="148">
        <v>147</v>
      </c>
      <c r="E152" s="148" t="s">
        <v>1209</v>
      </c>
      <c r="F152" s="148"/>
      <c r="G152" s="158" t="s">
        <v>1208</v>
      </c>
      <c r="H152" s="148">
        <v>1</v>
      </c>
      <c r="I152" s="148"/>
      <c r="J152" s="148"/>
      <c r="K152" s="148">
        <f t="shared" si="34"/>
        <v>1</v>
      </c>
      <c r="L152" s="148" t="s">
        <v>190</v>
      </c>
      <c r="M152" s="158" t="s">
        <v>349</v>
      </c>
      <c r="N152" s="160" t="s">
        <v>286</v>
      </c>
      <c r="O152" s="160" t="s">
        <v>1208</v>
      </c>
      <c r="P152" s="160" t="s">
        <v>240</v>
      </c>
      <c r="Q152" s="160" t="s">
        <v>1207</v>
      </c>
      <c r="R152" s="148" t="s">
        <v>1206</v>
      </c>
      <c r="S152" s="148" t="s">
        <v>375</v>
      </c>
      <c r="T152" s="148"/>
      <c r="U152" s="160"/>
      <c r="V152" s="160"/>
      <c r="W152" s="148">
        <f t="shared" si="35"/>
        <v>1000</v>
      </c>
      <c r="X152" s="148">
        <f t="shared" si="36"/>
        <v>0</v>
      </c>
      <c r="Y152" s="148">
        <f t="shared" si="37"/>
        <v>0</v>
      </c>
      <c r="Z152" s="148">
        <f t="shared" si="38"/>
        <v>2500</v>
      </c>
      <c r="AA152" s="148">
        <f t="shared" si="39"/>
        <v>0</v>
      </c>
      <c r="AB152" s="148">
        <f t="shared" si="40"/>
        <v>0</v>
      </c>
      <c r="AC152" s="148"/>
      <c r="AD152" s="147" t="s">
        <v>248</v>
      </c>
      <c r="AE152" s="148">
        <v>45</v>
      </c>
      <c r="AF152" s="148">
        <v>250</v>
      </c>
      <c r="AG152" s="147" t="s">
        <v>1205</v>
      </c>
      <c r="AH152" s="147" t="s">
        <v>280</v>
      </c>
      <c r="AI152" s="151">
        <f>VLOOKUP(AJ:AJ,'Currency Exchange'!B:C,2,0)</f>
        <v>1</v>
      </c>
      <c r="AJ152" s="150" t="s">
        <v>15</v>
      </c>
      <c r="AK152" s="157">
        <v>500</v>
      </c>
      <c r="AL152" s="151">
        <v>1.5</v>
      </c>
      <c r="AM152" s="151">
        <f t="shared" si="41"/>
        <v>1.5</v>
      </c>
      <c r="AN152" s="155">
        <f t="shared" si="42"/>
        <v>1.5</v>
      </c>
      <c r="AO152" s="156">
        <f t="shared" si="43"/>
        <v>1.5</v>
      </c>
      <c r="AP152" s="155">
        <f t="shared" si="44"/>
        <v>0</v>
      </c>
      <c r="AQ152" s="149" t="s">
        <v>227</v>
      </c>
      <c r="AR152" s="148" t="s">
        <v>385</v>
      </c>
      <c r="AS152" s="148" t="s">
        <v>226</v>
      </c>
      <c r="AT152" s="148"/>
      <c r="AU152" s="148"/>
      <c r="AV152" s="148"/>
      <c r="AW152" s="147" t="s">
        <v>384</v>
      </c>
      <c r="AX152" s="147"/>
    </row>
    <row r="153" spans="1:50" ht="20.100000000000001" customHeight="1">
      <c r="A153" s="148"/>
      <c r="B153" s="148"/>
      <c r="C153" s="148" t="s">
        <v>245</v>
      </c>
      <c r="D153" s="148">
        <v>148</v>
      </c>
      <c r="E153" s="148" t="s">
        <v>1204</v>
      </c>
      <c r="F153" s="148"/>
      <c r="G153" s="158" t="s">
        <v>1199</v>
      </c>
      <c r="H153" s="148">
        <v>3</v>
      </c>
      <c r="I153" s="148"/>
      <c r="J153" s="148"/>
      <c r="K153" s="148">
        <f t="shared" si="34"/>
        <v>3</v>
      </c>
      <c r="L153" s="148" t="s">
        <v>190</v>
      </c>
      <c r="M153" s="158" t="s">
        <v>1203</v>
      </c>
      <c r="N153" s="160" t="s">
        <v>1202</v>
      </c>
      <c r="O153" s="160" t="s">
        <v>1199</v>
      </c>
      <c r="P153" s="160" t="s">
        <v>240</v>
      </c>
      <c r="Q153" s="160" t="s">
        <v>1201</v>
      </c>
      <c r="R153" s="148" t="s">
        <v>1200</v>
      </c>
      <c r="S153" s="148" t="s">
        <v>249</v>
      </c>
      <c r="T153" s="148"/>
      <c r="U153" s="160"/>
      <c r="V153" s="160"/>
      <c r="W153" s="148">
        <f t="shared" si="35"/>
        <v>3000</v>
      </c>
      <c r="X153" s="148">
        <f t="shared" si="36"/>
        <v>0</v>
      </c>
      <c r="Y153" s="148">
        <f t="shared" si="37"/>
        <v>0</v>
      </c>
      <c r="Z153" s="148">
        <f t="shared" si="38"/>
        <v>7500</v>
      </c>
      <c r="AA153" s="148">
        <f t="shared" si="39"/>
        <v>0</v>
      </c>
      <c r="AB153" s="148">
        <f t="shared" si="40"/>
        <v>0</v>
      </c>
      <c r="AC153" s="148"/>
      <c r="AD153" s="147" t="s">
        <v>248</v>
      </c>
      <c r="AE153" s="148">
        <v>91</v>
      </c>
      <c r="AF153" s="148">
        <v>1000</v>
      </c>
      <c r="AG153" s="147" t="s">
        <v>1199</v>
      </c>
      <c r="AH153" s="147" t="s">
        <v>246</v>
      </c>
      <c r="AI153" s="151">
        <f>VLOOKUP(AJ:AJ,'Currency Exchange'!B:C,2,0)</f>
        <v>1</v>
      </c>
      <c r="AJ153" s="150" t="s">
        <v>15</v>
      </c>
      <c r="AK153" s="157">
        <v>1000</v>
      </c>
      <c r="AL153" s="151">
        <v>0.57599999999999996</v>
      </c>
      <c r="AM153" s="151">
        <f t="shared" si="41"/>
        <v>0.57599999999999996</v>
      </c>
      <c r="AN153" s="155">
        <f t="shared" si="42"/>
        <v>1.7279999999999998</v>
      </c>
      <c r="AO153" s="156">
        <f t="shared" si="43"/>
        <v>1.7279999999999998</v>
      </c>
      <c r="AP153" s="155">
        <f t="shared" si="44"/>
        <v>0</v>
      </c>
      <c r="AQ153" s="149" t="s">
        <v>227</v>
      </c>
      <c r="AR153" s="148" t="s">
        <v>227</v>
      </c>
      <c r="AS153" s="148" t="s">
        <v>227</v>
      </c>
      <c r="AT153" s="148"/>
      <c r="AU153" s="148"/>
      <c r="AV153" s="148"/>
      <c r="AW153" s="147"/>
      <c r="AX153" s="147"/>
    </row>
    <row r="154" spans="1:50" ht="20.100000000000001" customHeight="1">
      <c r="A154" s="148"/>
      <c r="B154" s="148"/>
      <c r="C154" s="148" t="s">
        <v>245</v>
      </c>
      <c r="D154" s="148">
        <v>149</v>
      </c>
      <c r="E154" s="148" t="s">
        <v>1198</v>
      </c>
      <c r="F154" s="148"/>
      <c r="G154" s="158" t="s">
        <v>1196</v>
      </c>
      <c r="H154" s="148">
        <v>1</v>
      </c>
      <c r="I154" s="148"/>
      <c r="J154" s="148"/>
      <c r="K154" s="148">
        <f t="shared" si="34"/>
        <v>1</v>
      </c>
      <c r="L154" s="148" t="s">
        <v>190</v>
      </c>
      <c r="M154" s="158" t="s">
        <v>1197</v>
      </c>
      <c r="N154" s="160" t="s">
        <v>1190</v>
      </c>
      <c r="O154" s="160" t="s">
        <v>1196</v>
      </c>
      <c r="P154" s="160" t="s">
        <v>240</v>
      </c>
      <c r="Q154" s="160" t="s">
        <v>1195</v>
      </c>
      <c r="R154" s="148" t="s">
        <v>1194</v>
      </c>
      <c r="S154" s="148" t="s">
        <v>1193</v>
      </c>
      <c r="T154" s="148"/>
      <c r="U154" s="160"/>
      <c r="V154" s="160"/>
      <c r="W154" s="148">
        <f t="shared" si="35"/>
        <v>1000</v>
      </c>
      <c r="X154" s="148">
        <f t="shared" si="36"/>
        <v>0</v>
      </c>
      <c r="Y154" s="148">
        <f t="shared" si="37"/>
        <v>0</v>
      </c>
      <c r="Z154" s="148">
        <f t="shared" si="38"/>
        <v>2500</v>
      </c>
      <c r="AA154" s="148">
        <f t="shared" si="39"/>
        <v>0</v>
      </c>
      <c r="AB154" s="148">
        <f t="shared" si="40"/>
        <v>0</v>
      </c>
      <c r="AC154" s="148"/>
      <c r="AD154" s="147" t="s">
        <v>267</v>
      </c>
      <c r="AE154" s="148">
        <v>90</v>
      </c>
      <c r="AF154" s="148">
        <v>2500</v>
      </c>
      <c r="AG154" s="147" t="s">
        <v>1192</v>
      </c>
      <c r="AH154" s="147" t="s">
        <v>280</v>
      </c>
      <c r="AI154" s="151">
        <f>VLOOKUP(AJ:AJ,'Currency Exchange'!B:C,2,0)</f>
        <v>1</v>
      </c>
      <c r="AJ154" s="150" t="s">
        <v>15</v>
      </c>
      <c r="AK154" s="157">
        <v>2500</v>
      </c>
      <c r="AL154" s="151">
        <v>2.6279999999999997</v>
      </c>
      <c r="AM154" s="151">
        <f t="shared" si="41"/>
        <v>2.6279999999999997</v>
      </c>
      <c r="AN154" s="155">
        <f t="shared" si="42"/>
        <v>2.6279999999999997</v>
      </c>
      <c r="AO154" s="156">
        <f t="shared" si="43"/>
        <v>2.6279999999999997</v>
      </c>
      <c r="AP154" s="155">
        <f t="shared" si="44"/>
        <v>0</v>
      </c>
      <c r="AQ154" s="149" t="s">
        <v>227</v>
      </c>
      <c r="AR154" s="148" t="s">
        <v>255</v>
      </c>
      <c r="AS154" s="148" t="s">
        <v>227</v>
      </c>
      <c r="AT154" s="148"/>
      <c r="AU154" s="148"/>
      <c r="AV154" s="148"/>
      <c r="AW154" s="147" t="s">
        <v>279</v>
      </c>
      <c r="AX154" s="147"/>
    </row>
    <row r="155" spans="1:50" ht="20.100000000000001" customHeight="1">
      <c r="A155" s="148"/>
      <c r="B155" s="148"/>
      <c r="C155" s="148" t="s">
        <v>245</v>
      </c>
      <c r="D155" s="148">
        <v>150</v>
      </c>
      <c r="E155" s="148" t="s">
        <v>338</v>
      </c>
      <c r="F155" s="148"/>
      <c r="G155" s="158" t="s">
        <v>334</v>
      </c>
      <c r="H155" s="148">
        <v>2</v>
      </c>
      <c r="I155" s="148"/>
      <c r="J155" s="148"/>
      <c r="K155" s="148">
        <f t="shared" si="34"/>
        <v>2</v>
      </c>
      <c r="L155" s="148" t="s">
        <v>190</v>
      </c>
      <c r="M155" s="158" t="s">
        <v>1191</v>
      </c>
      <c r="N155" s="160" t="s">
        <v>1190</v>
      </c>
      <c r="O155" s="160" t="s">
        <v>334</v>
      </c>
      <c r="P155" s="160" t="s">
        <v>335</v>
      </c>
      <c r="Q155" s="160" t="s">
        <v>334</v>
      </c>
      <c r="R155" s="148" t="s">
        <v>333</v>
      </c>
      <c r="S155" s="148" t="s">
        <v>332</v>
      </c>
      <c r="T155" s="148"/>
      <c r="U155" s="160"/>
      <c r="V155" s="160"/>
      <c r="W155" s="148">
        <f t="shared" si="35"/>
        <v>2000</v>
      </c>
      <c r="X155" s="148">
        <f t="shared" si="36"/>
        <v>0</v>
      </c>
      <c r="Y155" s="148">
        <f t="shared" si="37"/>
        <v>0</v>
      </c>
      <c r="Z155" s="148">
        <f t="shared" si="38"/>
        <v>5000</v>
      </c>
      <c r="AA155" s="148">
        <f t="shared" si="39"/>
        <v>0</v>
      </c>
      <c r="AB155" s="148">
        <f t="shared" si="40"/>
        <v>0</v>
      </c>
      <c r="AC155" s="148"/>
      <c r="AD155" s="147" t="s">
        <v>267</v>
      </c>
      <c r="AE155" s="148">
        <v>52</v>
      </c>
      <c r="AF155" s="148">
        <v>500</v>
      </c>
      <c r="AG155" s="147" t="s">
        <v>331</v>
      </c>
      <c r="AH155" s="147" t="s">
        <v>280</v>
      </c>
      <c r="AI155" s="151">
        <f>VLOOKUP(AJ:AJ,'Currency Exchange'!B:C,2,0)</f>
        <v>1</v>
      </c>
      <c r="AJ155" s="150" t="s">
        <v>15</v>
      </c>
      <c r="AK155" s="157">
        <v>500</v>
      </c>
      <c r="AL155" s="151">
        <v>2.5859999999999999</v>
      </c>
      <c r="AM155" s="151">
        <f t="shared" si="41"/>
        <v>2.5859999999999999</v>
      </c>
      <c r="AN155" s="155">
        <f t="shared" si="42"/>
        <v>5.1719999999999997</v>
      </c>
      <c r="AO155" s="156">
        <f t="shared" si="43"/>
        <v>5.1719999999999997</v>
      </c>
      <c r="AP155" s="155">
        <f t="shared" si="44"/>
        <v>0</v>
      </c>
      <c r="AQ155" s="149" t="s">
        <v>227</v>
      </c>
      <c r="AR155" s="148" t="s">
        <v>227</v>
      </c>
      <c r="AS155" s="148" t="s">
        <v>227</v>
      </c>
      <c r="AT155" s="148"/>
      <c r="AU155" s="148"/>
      <c r="AV155" s="148"/>
      <c r="AW155" s="147"/>
      <c r="AX155" s="147"/>
    </row>
    <row r="156" spans="1:50" ht="20.100000000000001" customHeight="1">
      <c r="A156" s="148"/>
      <c r="B156" s="148"/>
      <c r="C156" s="148" t="s">
        <v>245</v>
      </c>
      <c r="D156" s="148">
        <v>151</v>
      </c>
      <c r="E156" s="148" t="s">
        <v>1189</v>
      </c>
      <c r="F156" s="148"/>
      <c r="G156" s="158" t="s">
        <v>1188</v>
      </c>
      <c r="H156" s="148">
        <v>1</v>
      </c>
      <c r="I156" s="148"/>
      <c r="J156" s="148"/>
      <c r="K156" s="148">
        <f t="shared" si="34"/>
        <v>1</v>
      </c>
      <c r="L156" s="148" t="s">
        <v>190</v>
      </c>
      <c r="M156" s="158" t="s">
        <v>1187</v>
      </c>
      <c r="N156" s="160" t="s">
        <v>286</v>
      </c>
      <c r="O156" s="160" t="s">
        <v>1186</v>
      </c>
      <c r="P156" s="160" t="s">
        <v>240</v>
      </c>
      <c r="Q156" s="160" t="s">
        <v>1185</v>
      </c>
      <c r="R156" s="148" t="s">
        <v>1184</v>
      </c>
      <c r="S156" s="148" t="s">
        <v>282</v>
      </c>
      <c r="T156" s="148"/>
      <c r="U156" s="160"/>
      <c r="V156" s="160"/>
      <c r="W156" s="148">
        <f t="shared" si="35"/>
        <v>1000</v>
      </c>
      <c r="X156" s="148">
        <f t="shared" si="36"/>
        <v>0</v>
      </c>
      <c r="Y156" s="148">
        <f t="shared" si="37"/>
        <v>0</v>
      </c>
      <c r="Z156" s="148">
        <f t="shared" si="38"/>
        <v>2500</v>
      </c>
      <c r="AA156" s="148">
        <f t="shared" si="39"/>
        <v>0</v>
      </c>
      <c r="AB156" s="148">
        <f t="shared" si="40"/>
        <v>0</v>
      </c>
      <c r="AC156" s="148"/>
      <c r="AD156" s="147" t="s">
        <v>267</v>
      </c>
      <c r="AE156" s="148">
        <v>65</v>
      </c>
      <c r="AF156" s="148">
        <v>1000</v>
      </c>
      <c r="AG156" s="147" t="s">
        <v>1183</v>
      </c>
      <c r="AH156" s="147" t="s">
        <v>280</v>
      </c>
      <c r="AI156" s="151">
        <f>VLOOKUP(AJ:AJ,'Currency Exchange'!B:C,2,0)</f>
        <v>1</v>
      </c>
      <c r="AJ156" s="150" t="s">
        <v>15</v>
      </c>
      <c r="AK156" s="157">
        <v>1000</v>
      </c>
      <c r="AL156" s="151">
        <v>6.1180000000000003</v>
      </c>
      <c r="AM156" s="151">
        <f t="shared" si="41"/>
        <v>6.1180000000000003</v>
      </c>
      <c r="AN156" s="155">
        <f t="shared" si="42"/>
        <v>6.1180000000000003</v>
      </c>
      <c r="AO156" s="156">
        <f t="shared" si="43"/>
        <v>6.1180000000000003</v>
      </c>
      <c r="AP156" s="155">
        <f t="shared" si="44"/>
        <v>0</v>
      </c>
      <c r="AQ156" s="149" t="s">
        <v>227</v>
      </c>
      <c r="AR156" s="148" t="s">
        <v>255</v>
      </c>
      <c r="AS156" s="148" t="s">
        <v>227</v>
      </c>
      <c r="AT156" s="148"/>
      <c r="AU156" s="148"/>
      <c r="AV156" s="148"/>
      <c r="AW156" s="147" t="s">
        <v>279</v>
      </c>
      <c r="AX156" s="147"/>
    </row>
    <row r="157" spans="1:50" ht="20.100000000000001" customHeight="1">
      <c r="A157" s="148"/>
      <c r="B157" s="148"/>
      <c r="C157" s="148" t="s">
        <v>245</v>
      </c>
      <c r="D157" s="148">
        <v>152</v>
      </c>
      <c r="E157" s="148" t="s">
        <v>330</v>
      </c>
      <c r="F157" s="148"/>
      <c r="G157" s="158" t="s">
        <v>329</v>
      </c>
      <c r="H157" s="148">
        <v>1</v>
      </c>
      <c r="I157" s="148"/>
      <c r="J157" s="148"/>
      <c r="K157" s="148">
        <f t="shared" si="34"/>
        <v>1</v>
      </c>
      <c r="L157" s="148" t="s">
        <v>190</v>
      </c>
      <c r="M157" s="158" t="s">
        <v>1182</v>
      </c>
      <c r="N157" s="160" t="s">
        <v>271</v>
      </c>
      <c r="O157" s="160" t="s">
        <v>324</v>
      </c>
      <c r="P157" s="160" t="s">
        <v>309</v>
      </c>
      <c r="Q157" s="160" t="s">
        <v>327</v>
      </c>
      <c r="R157" s="148" t="s">
        <v>326</v>
      </c>
      <c r="S157" s="148" t="s">
        <v>325</v>
      </c>
      <c r="T157" s="148"/>
      <c r="U157" s="160"/>
      <c r="V157" s="160"/>
      <c r="W157" s="148">
        <f t="shared" si="35"/>
        <v>1000</v>
      </c>
      <c r="X157" s="148">
        <f t="shared" si="36"/>
        <v>0</v>
      </c>
      <c r="Y157" s="148">
        <f t="shared" si="37"/>
        <v>0</v>
      </c>
      <c r="Z157" s="148">
        <f t="shared" si="38"/>
        <v>2500</v>
      </c>
      <c r="AA157" s="148">
        <f t="shared" si="39"/>
        <v>0</v>
      </c>
      <c r="AB157" s="148">
        <f t="shared" si="40"/>
        <v>0</v>
      </c>
      <c r="AC157" s="148"/>
      <c r="AD157" s="147" t="s">
        <v>267</v>
      </c>
      <c r="AE157" s="148">
        <v>54</v>
      </c>
      <c r="AF157" s="148">
        <v>3300</v>
      </c>
      <c r="AG157" s="147" t="s">
        <v>324</v>
      </c>
      <c r="AH157" s="147" t="s">
        <v>265</v>
      </c>
      <c r="AI157" s="151">
        <f>VLOOKUP(AJ:AJ,'Currency Exchange'!B:C,2,0)</f>
        <v>1</v>
      </c>
      <c r="AJ157" s="150" t="s">
        <v>15</v>
      </c>
      <c r="AK157" s="157">
        <v>3300</v>
      </c>
      <c r="AL157" s="151">
        <v>2.4689999999999999</v>
      </c>
      <c r="AM157" s="151">
        <f t="shared" si="41"/>
        <v>2.4689999999999999</v>
      </c>
      <c r="AN157" s="155">
        <f t="shared" si="42"/>
        <v>2.4689999999999999</v>
      </c>
      <c r="AO157" s="156">
        <f t="shared" si="43"/>
        <v>2.4689999999999999</v>
      </c>
      <c r="AP157" s="155">
        <f t="shared" si="44"/>
        <v>0</v>
      </c>
      <c r="AQ157" s="149" t="s">
        <v>227</v>
      </c>
      <c r="AR157" s="148" t="s">
        <v>227</v>
      </c>
      <c r="AS157" s="148" t="s">
        <v>226</v>
      </c>
      <c r="AT157" s="148"/>
      <c r="AU157" s="148"/>
      <c r="AV157" s="148"/>
      <c r="AW157" s="147"/>
      <c r="AX157" s="147"/>
    </row>
    <row r="158" spans="1:50" ht="20.100000000000001" customHeight="1">
      <c r="A158" s="148"/>
      <c r="B158" s="148"/>
      <c r="C158" s="148" t="s">
        <v>245</v>
      </c>
      <c r="D158" s="148">
        <v>153</v>
      </c>
      <c r="E158" s="148" t="s">
        <v>244</v>
      </c>
      <c r="F158" s="148"/>
      <c r="G158" s="158" t="s">
        <v>243</v>
      </c>
      <c r="H158" s="148">
        <v>1</v>
      </c>
      <c r="I158" s="148"/>
      <c r="J158" s="148"/>
      <c r="K158" s="148">
        <f t="shared" si="34"/>
        <v>1</v>
      </c>
      <c r="L158" s="148" t="s">
        <v>190</v>
      </c>
      <c r="M158" s="158" t="s">
        <v>242</v>
      </c>
      <c r="N158" s="160" t="s">
        <v>241</v>
      </c>
      <c r="O158" s="160" t="s">
        <v>234</v>
      </c>
      <c r="P158" s="160" t="s">
        <v>240</v>
      </c>
      <c r="Q158" s="160" t="s">
        <v>239</v>
      </c>
      <c r="R158" s="148" t="s">
        <v>238</v>
      </c>
      <c r="S158" s="148" t="s">
        <v>237</v>
      </c>
      <c r="T158" s="148"/>
      <c r="U158" s="160"/>
      <c r="V158" s="160"/>
      <c r="W158" s="148">
        <f t="shared" si="35"/>
        <v>1000</v>
      </c>
      <c r="X158" s="148">
        <f t="shared" si="36"/>
        <v>0</v>
      </c>
      <c r="Y158" s="148">
        <f t="shared" si="37"/>
        <v>0</v>
      </c>
      <c r="Z158" s="148">
        <f t="shared" si="38"/>
        <v>2500</v>
      </c>
      <c r="AA158" s="148">
        <f t="shared" si="39"/>
        <v>0</v>
      </c>
      <c r="AB158" s="148">
        <f t="shared" si="40"/>
        <v>0</v>
      </c>
      <c r="AC158" s="148"/>
      <c r="AD158" s="147" t="s">
        <v>235</v>
      </c>
      <c r="AE158" s="148">
        <v>56</v>
      </c>
      <c r="AF158" s="148">
        <v>1000</v>
      </c>
      <c r="AG158" s="147" t="s">
        <v>234</v>
      </c>
      <c r="AH158" s="147" t="s">
        <v>233</v>
      </c>
      <c r="AI158" s="151">
        <f>VLOOKUP(AJ:AJ,'Currency Exchange'!B:C,2,0)</f>
        <v>1</v>
      </c>
      <c r="AJ158" s="150" t="s">
        <v>15</v>
      </c>
      <c r="AK158" s="157">
        <v>1000</v>
      </c>
      <c r="AL158" s="151">
        <v>0.28444999999999998</v>
      </c>
      <c r="AM158" s="151">
        <f t="shared" si="41"/>
        <v>0.28444999999999998</v>
      </c>
      <c r="AN158" s="155">
        <f t="shared" si="42"/>
        <v>0.28444999999999998</v>
      </c>
      <c r="AO158" s="156">
        <f t="shared" si="43"/>
        <v>0.28444999999999998</v>
      </c>
      <c r="AP158" s="155">
        <f t="shared" si="44"/>
        <v>0</v>
      </c>
      <c r="AQ158" s="149" t="s">
        <v>227</v>
      </c>
      <c r="AR158" s="148" t="s">
        <v>227</v>
      </c>
      <c r="AS158" s="148" t="s">
        <v>227</v>
      </c>
      <c r="AT158" s="148"/>
      <c r="AU158" s="148"/>
      <c r="AV158" s="148"/>
      <c r="AW158" s="147"/>
      <c r="AX158" s="147"/>
    </row>
    <row r="159" spans="1:50" ht="102" customHeight="1">
      <c r="A159" s="148"/>
      <c r="B159" s="148"/>
      <c r="C159" s="148" t="s">
        <v>232</v>
      </c>
      <c r="D159" s="148"/>
      <c r="E159" s="148" t="s">
        <v>1181</v>
      </c>
      <c r="F159" s="148"/>
      <c r="G159" s="158" t="s">
        <v>1180</v>
      </c>
      <c r="H159" s="148">
        <v>1</v>
      </c>
      <c r="I159" s="148"/>
      <c r="J159" s="148"/>
      <c r="K159" s="148">
        <f t="shared" si="34"/>
        <v>1</v>
      </c>
      <c r="L159" s="148" t="s">
        <v>190</v>
      </c>
      <c r="M159" s="158"/>
      <c r="N159" s="160"/>
      <c r="O159" s="160"/>
      <c r="P159" s="160"/>
      <c r="Q159" s="160"/>
      <c r="R159" s="148"/>
      <c r="S159" s="148"/>
      <c r="T159" s="148"/>
      <c r="U159" s="160"/>
      <c r="V159" s="160" t="s">
        <v>1179</v>
      </c>
      <c r="W159" s="148">
        <f t="shared" si="35"/>
        <v>1000</v>
      </c>
      <c r="X159" s="148">
        <f t="shared" si="36"/>
        <v>0</v>
      </c>
      <c r="Y159" s="148">
        <f t="shared" si="37"/>
        <v>0</v>
      </c>
      <c r="Z159" s="148">
        <f t="shared" si="38"/>
        <v>2500</v>
      </c>
      <c r="AA159" s="148">
        <f t="shared" si="39"/>
        <v>0</v>
      </c>
      <c r="AB159" s="148">
        <f t="shared" si="40"/>
        <v>0</v>
      </c>
      <c r="AC159" s="148"/>
      <c r="AD159" s="147" t="s">
        <v>228</v>
      </c>
      <c r="AE159" s="148">
        <v>3</v>
      </c>
      <c r="AF159" s="148">
        <v>1</v>
      </c>
      <c r="AG159" s="147"/>
      <c r="AH159" s="147" t="s">
        <v>2344</v>
      </c>
      <c r="AI159" s="151">
        <f>VLOOKUP(AJ:AJ,'Currency Exchange'!B:C,2,0)</f>
        <v>1</v>
      </c>
      <c r="AJ159" s="150" t="s">
        <v>15</v>
      </c>
      <c r="AK159" s="157">
        <v>1000</v>
      </c>
      <c r="AL159" s="151">
        <v>2.65</v>
      </c>
      <c r="AM159" s="151">
        <f t="shared" si="41"/>
        <v>2.65</v>
      </c>
      <c r="AN159" s="155">
        <f t="shared" si="42"/>
        <v>2.65</v>
      </c>
      <c r="AO159" s="156">
        <f t="shared" si="43"/>
        <v>2.65</v>
      </c>
      <c r="AP159" s="155">
        <f t="shared" si="44"/>
        <v>0</v>
      </c>
      <c r="AQ159" s="149" t="s">
        <v>227</v>
      </c>
      <c r="AR159" s="148" t="s">
        <v>227</v>
      </c>
      <c r="AS159" s="148" t="s">
        <v>226</v>
      </c>
      <c r="AT159" s="148">
        <v>400</v>
      </c>
      <c r="AU159" s="159">
        <f>AT159/AI159</f>
        <v>400</v>
      </c>
      <c r="AV159" s="148"/>
      <c r="AW159" s="158" t="s">
        <v>1178</v>
      </c>
      <c r="AX159" s="147"/>
    </row>
    <row r="160" spans="1:50" ht="20.100000000000001" customHeight="1">
      <c r="A160" s="148"/>
      <c r="B160" s="148"/>
      <c r="C160" s="148" t="s">
        <v>224</v>
      </c>
      <c r="D160" s="148">
        <v>1</v>
      </c>
      <c r="E160" s="148" t="s">
        <v>1177</v>
      </c>
      <c r="F160" s="148"/>
      <c r="G160" s="158" t="s">
        <v>944</v>
      </c>
      <c r="H160" s="148"/>
      <c r="I160" s="148"/>
      <c r="J160" s="148">
        <v>0</v>
      </c>
      <c r="K160" s="148">
        <f t="shared" si="34"/>
        <v>0</v>
      </c>
      <c r="L160" s="148" t="s">
        <v>190</v>
      </c>
      <c r="M160" s="158" t="s">
        <v>1176</v>
      </c>
      <c r="N160" s="160"/>
      <c r="O160" s="160"/>
      <c r="P160" s="160"/>
      <c r="Q160" s="160" t="s">
        <v>212</v>
      </c>
      <c r="R160" s="148" t="s">
        <v>1159</v>
      </c>
      <c r="S160" s="148" t="s">
        <v>939</v>
      </c>
      <c r="T160" s="148" t="s">
        <v>1142</v>
      </c>
      <c r="U160" s="160"/>
      <c r="V160" s="160" t="s">
        <v>1158</v>
      </c>
      <c r="W160" s="148">
        <f t="shared" si="35"/>
        <v>0</v>
      </c>
      <c r="X160" s="148">
        <f t="shared" si="36"/>
        <v>0</v>
      </c>
      <c r="Y160" s="148">
        <f t="shared" si="37"/>
        <v>0</v>
      </c>
      <c r="Z160" s="148">
        <f t="shared" si="38"/>
        <v>0</v>
      </c>
      <c r="AA160" s="148">
        <f t="shared" si="39"/>
        <v>0</v>
      </c>
      <c r="AB160" s="148">
        <f t="shared" si="40"/>
        <v>0</v>
      </c>
      <c r="AC160" s="148"/>
      <c r="AD160" s="147" t="s">
        <v>187</v>
      </c>
      <c r="AE160" s="148"/>
      <c r="AF160" s="148"/>
      <c r="AG160" s="147"/>
      <c r="AH160" s="147" t="s">
        <v>186</v>
      </c>
      <c r="AI160" s="151"/>
      <c r="AJ160" s="150"/>
      <c r="AK160" s="157"/>
      <c r="AL160" s="151"/>
      <c r="AM160" s="151"/>
      <c r="AN160" s="155"/>
      <c r="AO160" s="156"/>
      <c r="AP160" s="155"/>
      <c r="AQ160" s="149"/>
      <c r="AR160" s="148" t="s">
        <v>185</v>
      </c>
      <c r="AS160" s="148"/>
      <c r="AT160" s="148"/>
      <c r="AU160" s="148"/>
      <c r="AV160" s="148"/>
      <c r="AW160" s="147" t="s">
        <v>220</v>
      </c>
      <c r="AX160" s="147"/>
    </row>
    <row r="161" spans="1:50" ht="20.100000000000001" customHeight="1">
      <c r="A161" s="148"/>
      <c r="B161" s="148"/>
      <c r="C161" s="148" t="s">
        <v>224</v>
      </c>
      <c r="D161" s="148">
        <v>2</v>
      </c>
      <c r="E161" s="148" t="s">
        <v>980</v>
      </c>
      <c r="F161" s="148"/>
      <c r="G161" s="158" t="s">
        <v>944</v>
      </c>
      <c r="H161" s="148"/>
      <c r="I161" s="148"/>
      <c r="J161" s="148">
        <v>0</v>
      </c>
      <c r="K161" s="148">
        <f t="shared" si="34"/>
        <v>0</v>
      </c>
      <c r="L161" s="148" t="s">
        <v>190</v>
      </c>
      <c r="M161" s="158" t="s">
        <v>1175</v>
      </c>
      <c r="N161" s="160"/>
      <c r="O161" s="160"/>
      <c r="P161" s="160" t="s">
        <v>240</v>
      </c>
      <c r="Q161" s="160" t="s">
        <v>977</v>
      </c>
      <c r="R161" s="148" t="s">
        <v>976</v>
      </c>
      <c r="S161" s="148" t="s">
        <v>955</v>
      </c>
      <c r="T161" s="148" t="s">
        <v>1142</v>
      </c>
      <c r="U161" s="160"/>
      <c r="V161" s="160" t="s">
        <v>1141</v>
      </c>
      <c r="W161" s="148">
        <f t="shared" si="35"/>
        <v>0</v>
      </c>
      <c r="X161" s="148">
        <f t="shared" si="36"/>
        <v>0</v>
      </c>
      <c r="Y161" s="148">
        <f t="shared" si="37"/>
        <v>0</v>
      </c>
      <c r="Z161" s="148">
        <f t="shared" si="38"/>
        <v>0</v>
      </c>
      <c r="AA161" s="148">
        <f t="shared" si="39"/>
        <v>0</v>
      </c>
      <c r="AB161" s="148">
        <f t="shared" si="40"/>
        <v>0</v>
      </c>
      <c r="AC161" s="148"/>
      <c r="AD161" s="147" t="s">
        <v>187</v>
      </c>
      <c r="AE161" s="148"/>
      <c r="AF161" s="148"/>
      <c r="AG161" s="147"/>
      <c r="AH161" s="147" t="s">
        <v>186</v>
      </c>
      <c r="AI161" s="151"/>
      <c r="AJ161" s="150"/>
      <c r="AK161" s="157"/>
      <c r="AL161" s="151"/>
      <c r="AM161" s="151"/>
      <c r="AN161" s="155"/>
      <c r="AO161" s="156"/>
      <c r="AP161" s="155"/>
      <c r="AQ161" s="149"/>
      <c r="AR161" s="148" t="s">
        <v>185</v>
      </c>
      <c r="AS161" s="148"/>
      <c r="AT161" s="148"/>
      <c r="AU161" s="148"/>
      <c r="AV161" s="148"/>
      <c r="AW161" s="147" t="s">
        <v>220</v>
      </c>
      <c r="AX161" s="147"/>
    </row>
    <row r="162" spans="1:50" ht="20.100000000000001" customHeight="1">
      <c r="A162" s="148"/>
      <c r="B162" s="148"/>
      <c r="C162" s="148" t="s">
        <v>224</v>
      </c>
      <c r="D162" s="148">
        <v>3</v>
      </c>
      <c r="E162" s="148" t="s">
        <v>1081</v>
      </c>
      <c r="F162" s="148"/>
      <c r="G162" s="158" t="s">
        <v>944</v>
      </c>
      <c r="H162" s="148"/>
      <c r="I162" s="148"/>
      <c r="J162" s="148">
        <v>0</v>
      </c>
      <c r="K162" s="148">
        <f t="shared" si="34"/>
        <v>0</v>
      </c>
      <c r="L162" s="148" t="s">
        <v>190</v>
      </c>
      <c r="M162" s="158" t="s">
        <v>1174</v>
      </c>
      <c r="N162" s="160"/>
      <c r="O162" s="160"/>
      <c r="P162" s="160" t="s">
        <v>240</v>
      </c>
      <c r="Q162" s="160" t="s">
        <v>1078</v>
      </c>
      <c r="R162" s="148" t="s">
        <v>998</v>
      </c>
      <c r="S162" s="148" t="s">
        <v>947</v>
      </c>
      <c r="T162" s="148" t="s">
        <v>1142</v>
      </c>
      <c r="U162" s="160"/>
      <c r="V162" s="160" t="s">
        <v>1141</v>
      </c>
      <c r="W162" s="148">
        <f t="shared" si="35"/>
        <v>0</v>
      </c>
      <c r="X162" s="148">
        <f t="shared" si="36"/>
        <v>0</v>
      </c>
      <c r="Y162" s="148">
        <f t="shared" si="37"/>
        <v>0</v>
      </c>
      <c r="Z162" s="148">
        <f t="shared" si="38"/>
        <v>0</v>
      </c>
      <c r="AA162" s="148">
        <f t="shared" si="39"/>
        <v>0</v>
      </c>
      <c r="AB162" s="148">
        <f t="shared" si="40"/>
        <v>0</v>
      </c>
      <c r="AC162" s="148"/>
      <c r="AD162" s="147" t="s">
        <v>187</v>
      </c>
      <c r="AE162" s="148"/>
      <c r="AF162" s="148"/>
      <c r="AG162" s="147"/>
      <c r="AH162" s="147" t="s">
        <v>186</v>
      </c>
      <c r="AI162" s="151"/>
      <c r="AJ162" s="150"/>
      <c r="AK162" s="157"/>
      <c r="AL162" s="151"/>
      <c r="AM162" s="151"/>
      <c r="AN162" s="155"/>
      <c r="AO162" s="156"/>
      <c r="AP162" s="155"/>
      <c r="AQ162" s="149"/>
      <c r="AR162" s="148" t="s">
        <v>185</v>
      </c>
      <c r="AS162" s="148"/>
      <c r="AT162" s="148"/>
      <c r="AU162" s="148"/>
      <c r="AV162" s="148"/>
      <c r="AW162" s="147" t="s">
        <v>220</v>
      </c>
      <c r="AX162" s="147"/>
    </row>
    <row r="163" spans="1:50" ht="20.100000000000001" customHeight="1">
      <c r="A163" s="148"/>
      <c r="B163" s="148"/>
      <c r="C163" s="148" t="s">
        <v>224</v>
      </c>
      <c r="D163" s="148">
        <v>4</v>
      </c>
      <c r="E163" s="148" t="s">
        <v>896</v>
      </c>
      <c r="F163" s="148"/>
      <c r="G163" s="158" t="s">
        <v>895</v>
      </c>
      <c r="H163" s="148"/>
      <c r="I163" s="148"/>
      <c r="J163" s="148">
        <v>0</v>
      </c>
      <c r="K163" s="148">
        <f t="shared" si="34"/>
        <v>0</v>
      </c>
      <c r="L163" s="148" t="s">
        <v>190</v>
      </c>
      <c r="M163" s="158" t="s">
        <v>1173</v>
      </c>
      <c r="N163" s="160" t="s">
        <v>893</v>
      </c>
      <c r="O163" s="160" t="s">
        <v>891</v>
      </c>
      <c r="P163" s="160" t="s">
        <v>240</v>
      </c>
      <c r="Q163" s="160" t="s">
        <v>892</v>
      </c>
      <c r="R163" s="148" t="s">
        <v>891</v>
      </c>
      <c r="S163" s="148" t="s">
        <v>890</v>
      </c>
      <c r="T163" s="148" t="s">
        <v>1142</v>
      </c>
      <c r="U163" s="160"/>
      <c r="V163" s="160" t="s">
        <v>1141</v>
      </c>
      <c r="W163" s="148">
        <f t="shared" si="35"/>
        <v>0</v>
      </c>
      <c r="X163" s="148">
        <f t="shared" si="36"/>
        <v>0</v>
      </c>
      <c r="Y163" s="148">
        <f t="shared" si="37"/>
        <v>0</v>
      </c>
      <c r="Z163" s="148">
        <f t="shared" si="38"/>
        <v>0</v>
      </c>
      <c r="AA163" s="148">
        <f t="shared" si="39"/>
        <v>0</v>
      </c>
      <c r="AB163" s="148">
        <f t="shared" si="40"/>
        <v>0</v>
      </c>
      <c r="AC163" s="148"/>
      <c r="AD163" s="147" t="s">
        <v>187</v>
      </c>
      <c r="AE163" s="148"/>
      <c r="AF163" s="148"/>
      <c r="AG163" s="147"/>
      <c r="AH163" s="147" t="s">
        <v>186</v>
      </c>
      <c r="AI163" s="151"/>
      <c r="AJ163" s="150"/>
      <c r="AK163" s="157"/>
      <c r="AL163" s="151"/>
      <c r="AM163" s="151"/>
      <c r="AN163" s="155"/>
      <c r="AO163" s="156"/>
      <c r="AP163" s="155"/>
      <c r="AQ163" s="149"/>
      <c r="AR163" s="148" t="s">
        <v>185</v>
      </c>
      <c r="AS163" s="148"/>
      <c r="AT163" s="148"/>
      <c r="AU163" s="148"/>
      <c r="AV163" s="148"/>
      <c r="AW163" s="147" t="s">
        <v>220</v>
      </c>
      <c r="AX163" s="147"/>
    </row>
    <row r="164" spans="1:50" ht="20.100000000000001" customHeight="1">
      <c r="A164" s="148"/>
      <c r="B164" s="148"/>
      <c r="C164" s="148" t="s">
        <v>224</v>
      </c>
      <c r="D164" s="148">
        <v>5</v>
      </c>
      <c r="E164" s="148" t="s">
        <v>1172</v>
      </c>
      <c r="F164" s="148"/>
      <c r="G164" s="158"/>
      <c r="H164" s="148"/>
      <c r="I164" s="148"/>
      <c r="J164" s="148">
        <v>0</v>
      </c>
      <c r="K164" s="148">
        <f t="shared" si="34"/>
        <v>0</v>
      </c>
      <c r="L164" s="148" t="s">
        <v>190</v>
      </c>
      <c r="M164" s="158" t="s">
        <v>1171</v>
      </c>
      <c r="N164" s="160"/>
      <c r="O164" s="160"/>
      <c r="P164" s="160"/>
      <c r="Q164" s="160"/>
      <c r="R164" s="148"/>
      <c r="S164" s="148" t="s">
        <v>1170</v>
      </c>
      <c r="T164" s="148" t="s">
        <v>236</v>
      </c>
      <c r="U164" s="160" t="s">
        <v>1169</v>
      </c>
      <c r="V164" s="160" t="s">
        <v>472</v>
      </c>
      <c r="W164" s="148">
        <f t="shared" si="35"/>
        <v>0</v>
      </c>
      <c r="X164" s="148">
        <f t="shared" si="36"/>
        <v>0</v>
      </c>
      <c r="Y164" s="148">
        <f t="shared" si="37"/>
        <v>0</v>
      </c>
      <c r="Z164" s="148">
        <f t="shared" si="38"/>
        <v>0</v>
      </c>
      <c r="AA164" s="148">
        <f t="shared" si="39"/>
        <v>0</v>
      </c>
      <c r="AB164" s="148">
        <f t="shared" si="40"/>
        <v>0</v>
      </c>
      <c r="AC164" s="148"/>
      <c r="AD164" s="147" t="s">
        <v>187</v>
      </c>
      <c r="AE164" s="148"/>
      <c r="AF164" s="148"/>
      <c r="AG164" s="147"/>
      <c r="AH164" s="147" t="s">
        <v>186</v>
      </c>
      <c r="AI164" s="151"/>
      <c r="AJ164" s="150"/>
      <c r="AK164" s="157"/>
      <c r="AL164" s="151"/>
      <c r="AM164" s="151"/>
      <c r="AN164" s="155"/>
      <c r="AO164" s="156"/>
      <c r="AP164" s="155"/>
      <c r="AQ164" s="149"/>
      <c r="AR164" s="148" t="s">
        <v>185</v>
      </c>
      <c r="AS164" s="148"/>
      <c r="AT164" s="148"/>
      <c r="AU164" s="148"/>
      <c r="AV164" s="148"/>
      <c r="AW164" s="147" t="s">
        <v>220</v>
      </c>
      <c r="AX164" s="147"/>
    </row>
    <row r="165" spans="1:50" ht="20.100000000000001" customHeight="1">
      <c r="A165" s="148"/>
      <c r="B165" s="148"/>
      <c r="C165" s="148" t="s">
        <v>224</v>
      </c>
      <c r="D165" s="148">
        <v>6</v>
      </c>
      <c r="E165" s="148" t="s">
        <v>828</v>
      </c>
      <c r="F165" s="148"/>
      <c r="G165" s="158" t="s">
        <v>776</v>
      </c>
      <c r="H165" s="148"/>
      <c r="I165" s="148"/>
      <c r="J165" s="148">
        <v>0</v>
      </c>
      <c r="K165" s="148">
        <f t="shared" si="34"/>
        <v>0</v>
      </c>
      <c r="L165" s="148" t="s">
        <v>190</v>
      </c>
      <c r="M165" s="158" t="s">
        <v>1168</v>
      </c>
      <c r="N165" s="160" t="s">
        <v>787</v>
      </c>
      <c r="O165" s="160" t="s">
        <v>826</v>
      </c>
      <c r="P165" s="160" t="s">
        <v>240</v>
      </c>
      <c r="Q165" s="160" t="s">
        <v>825</v>
      </c>
      <c r="R165" s="148" t="s">
        <v>824</v>
      </c>
      <c r="S165" s="148" t="s">
        <v>823</v>
      </c>
      <c r="T165" s="148" t="s">
        <v>1142</v>
      </c>
      <c r="U165" s="160"/>
      <c r="V165" s="160" t="s">
        <v>1141</v>
      </c>
      <c r="W165" s="148">
        <f t="shared" si="35"/>
        <v>0</v>
      </c>
      <c r="X165" s="148">
        <f t="shared" si="36"/>
        <v>0</v>
      </c>
      <c r="Y165" s="148">
        <f t="shared" si="37"/>
        <v>0</v>
      </c>
      <c r="Z165" s="148">
        <f t="shared" si="38"/>
        <v>0</v>
      </c>
      <c r="AA165" s="148">
        <f t="shared" si="39"/>
        <v>0</v>
      </c>
      <c r="AB165" s="148">
        <f t="shared" si="40"/>
        <v>0</v>
      </c>
      <c r="AC165" s="148"/>
      <c r="AD165" s="147" t="s">
        <v>187</v>
      </c>
      <c r="AE165" s="148"/>
      <c r="AF165" s="148"/>
      <c r="AG165" s="147"/>
      <c r="AH165" s="147" t="s">
        <v>186</v>
      </c>
      <c r="AI165" s="151"/>
      <c r="AJ165" s="150"/>
      <c r="AK165" s="157"/>
      <c r="AL165" s="151"/>
      <c r="AM165" s="151"/>
      <c r="AN165" s="155"/>
      <c r="AO165" s="156"/>
      <c r="AP165" s="155"/>
      <c r="AQ165" s="149"/>
      <c r="AR165" s="148" t="s">
        <v>185</v>
      </c>
      <c r="AS165" s="148"/>
      <c r="AT165" s="148"/>
      <c r="AU165" s="148"/>
      <c r="AV165" s="148"/>
      <c r="AW165" s="147" t="s">
        <v>220</v>
      </c>
      <c r="AX165" s="147"/>
    </row>
    <row r="166" spans="1:50" ht="20.100000000000001" customHeight="1">
      <c r="A166" s="148"/>
      <c r="B166" s="148"/>
      <c r="C166" s="148" t="s">
        <v>224</v>
      </c>
      <c r="D166" s="148">
        <v>7</v>
      </c>
      <c r="E166" s="148" t="s">
        <v>805</v>
      </c>
      <c r="F166" s="148"/>
      <c r="G166" s="158" t="s">
        <v>776</v>
      </c>
      <c r="H166" s="148"/>
      <c r="I166" s="148"/>
      <c r="J166" s="148">
        <v>0</v>
      </c>
      <c r="K166" s="148">
        <f t="shared" si="34"/>
        <v>0</v>
      </c>
      <c r="L166" s="148" t="s">
        <v>190</v>
      </c>
      <c r="M166" s="158" t="s">
        <v>1167</v>
      </c>
      <c r="N166" s="160" t="s">
        <v>803</v>
      </c>
      <c r="O166" s="160" t="s">
        <v>802</v>
      </c>
      <c r="P166" s="160" t="s">
        <v>240</v>
      </c>
      <c r="Q166" s="160" t="s">
        <v>801</v>
      </c>
      <c r="R166" s="148" t="s">
        <v>800</v>
      </c>
      <c r="S166" s="148" t="s">
        <v>799</v>
      </c>
      <c r="T166" s="148" t="s">
        <v>1142</v>
      </c>
      <c r="U166" s="160"/>
      <c r="V166" s="160" t="s">
        <v>1141</v>
      </c>
      <c r="W166" s="148">
        <f t="shared" si="35"/>
        <v>0</v>
      </c>
      <c r="X166" s="148">
        <f t="shared" si="36"/>
        <v>0</v>
      </c>
      <c r="Y166" s="148">
        <f t="shared" si="37"/>
        <v>0</v>
      </c>
      <c r="Z166" s="148">
        <f t="shared" si="38"/>
        <v>0</v>
      </c>
      <c r="AA166" s="148">
        <f t="shared" si="39"/>
        <v>0</v>
      </c>
      <c r="AB166" s="148">
        <f t="shared" si="40"/>
        <v>0</v>
      </c>
      <c r="AC166" s="148"/>
      <c r="AD166" s="147" t="s">
        <v>187</v>
      </c>
      <c r="AE166" s="148"/>
      <c r="AF166" s="148"/>
      <c r="AG166" s="147"/>
      <c r="AH166" s="147" t="s">
        <v>186</v>
      </c>
      <c r="AI166" s="151"/>
      <c r="AJ166" s="150"/>
      <c r="AK166" s="157"/>
      <c r="AL166" s="151"/>
      <c r="AM166" s="151"/>
      <c r="AN166" s="155"/>
      <c r="AO166" s="156"/>
      <c r="AP166" s="155"/>
      <c r="AQ166" s="149"/>
      <c r="AR166" s="148" t="s">
        <v>185</v>
      </c>
      <c r="AS166" s="148"/>
      <c r="AT166" s="148"/>
      <c r="AU166" s="148"/>
      <c r="AV166" s="148"/>
      <c r="AW166" s="147" t="s">
        <v>220</v>
      </c>
      <c r="AX166" s="147"/>
    </row>
    <row r="167" spans="1:50" ht="20.100000000000001" customHeight="1">
      <c r="A167" s="148"/>
      <c r="B167" s="148"/>
      <c r="C167" s="148" t="s">
        <v>224</v>
      </c>
      <c r="D167" s="148">
        <v>8</v>
      </c>
      <c r="E167" s="148" t="s">
        <v>1166</v>
      </c>
      <c r="F167" s="148"/>
      <c r="G167" s="158"/>
      <c r="H167" s="148"/>
      <c r="I167" s="148"/>
      <c r="J167" s="148">
        <v>0</v>
      </c>
      <c r="K167" s="148">
        <f t="shared" si="34"/>
        <v>0</v>
      </c>
      <c r="L167" s="148" t="s">
        <v>190</v>
      </c>
      <c r="M167" s="158" t="s">
        <v>1165</v>
      </c>
      <c r="N167" s="160"/>
      <c r="O167" s="160"/>
      <c r="P167" s="160"/>
      <c r="Q167" s="160"/>
      <c r="R167" s="148"/>
      <c r="S167" s="148" t="s">
        <v>1164</v>
      </c>
      <c r="T167" s="148" t="s">
        <v>1142</v>
      </c>
      <c r="U167" s="160"/>
      <c r="V167" s="160" t="s">
        <v>1141</v>
      </c>
      <c r="W167" s="148">
        <f t="shared" si="35"/>
        <v>0</v>
      </c>
      <c r="X167" s="148">
        <f t="shared" si="36"/>
        <v>0</v>
      </c>
      <c r="Y167" s="148">
        <f t="shared" si="37"/>
        <v>0</v>
      </c>
      <c r="Z167" s="148">
        <f t="shared" si="38"/>
        <v>0</v>
      </c>
      <c r="AA167" s="148">
        <f t="shared" si="39"/>
        <v>0</v>
      </c>
      <c r="AB167" s="148">
        <f t="shared" si="40"/>
        <v>0</v>
      </c>
      <c r="AC167" s="148"/>
      <c r="AD167" s="147" t="s">
        <v>187</v>
      </c>
      <c r="AE167" s="148"/>
      <c r="AF167" s="148"/>
      <c r="AG167" s="147"/>
      <c r="AH167" s="147" t="s">
        <v>186</v>
      </c>
      <c r="AI167" s="151"/>
      <c r="AJ167" s="150"/>
      <c r="AK167" s="157"/>
      <c r="AL167" s="151"/>
      <c r="AM167" s="151"/>
      <c r="AN167" s="155"/>
      <c r="AO167" s="156"/>
      <c r="AP167" s="155"/>
      <c r="AQ167" s="149"/>
      <c r="AR167" s="148" t="s">
        <v>185</v>
      </c>
      <c r="AS167" s="148"/>
      <c r="AT167" s="148"/>
      <c r="AU167" s="148"/>
      <c r="AV167" s="148"/>
      <c r="AW167" s="147" t="s">
        <v>220</v>
      </c>
      <c r="AX167" s="147"/>
    </row>
    <row r="168" spans="1:50" ht="20.100000000000001" customHeight="1">
      <c r="A168" s="148"/>
      <c r="B168" s="148"/>
      <c r="C168" s="148" t="s">
        <v>224</v>
      </c>
      <c r="D168" s="148">
        <v>9</v>
      </c>
      <c r="E168" s="148" t="s">
        <v>1163</v>
      </c>
      <c r="F168" s="148"/>
      <c r="G168" s="158" t="s">
        <v>487</v>
      </c>
      <c r="H168" s="148"/>
      <c r="I168" s="148"/>
      <c r="J168" s="148">
        <v>0</v>
      </c>
      <c r="K168" s="148">
        <f t="shared" si="34"/>
        <v>0</v>
      </c>
      <c r="L168" s="148" t="s">
        <v>190</v>
      </c>
      <c r="M168" s="158" t="s">
        <v>1162</v>
      </c>
      <c r="N168" s="160"/>
      <c r="O168" s="160"/>
      <c r="P168" s="160" t="s">
        <v>240</v>
      </c>
      <c r="Q168" s="160" t="s">
        <v>212</v>
      </c>
      <c r="R168" s="148" t="s">
        <v>1159</v>
      </c>
      <c r="S168" s="148" t="s">
        <v>481</v>
      </c>
      <c r="T168" s="148" t="s">
        <v>1142</v>
      </c>
      <c r="U168" s="160"/>
      <c r="V168" s="160" t="s">
        <v>1141</v>
      </c>
      <c r="W168" s="148">
        <f t="shared" si="35"/>
        <v>0</v>
      </c>
      <c r="X168" s="148">
        <f t="shared" si="36"/>
        <v>0</v>
      </c>
      <c r="Y168" s="148">
        <f t="shared" si="37"/>
        <v>0</v>
      </c>
      <c r="Z168" s="148">
        <f t="shared" si="38"/>
        <v>0</v>
      </c>
      <c r="AA168" s="148">
        <f t="shared" si="39"/>
        <v>0</v>
      </c>
      <c r="AB168" s="148">
        <f t="shared" si="40"/>
        <v>0</v>
      </c>
      <c r="AC168" s="148"/>
      <c r="AD168" s="147" t="s">
        <v>187</v>
      </c>
      <c r="AE168" s="148"/>
      <c r="AF168" s="148"/>
      <c r="AG168" s="147"/>
      <c r="AH168" s="147" t="s">
        <v>186</v>
      </c>
      <c r="AI168" s="151"/>
      <c r="AJ168" s="150"/>
      <c r="AK168" s="157"/>
      <c r="AL168" s="151"/>
      <c r="AM168" s="151"/>
      <c r="AN168" s="155"/>
      <c r="AO168" s="156"/>
      <c r="AP168" s="155"/>
      <c r="AQ168" s="149"/>
      <c r="AR168" s="148" t="s">
        <v>185</v>
      </c>
      <c r="AS168" s="148"/>
      <c r="AT168" s="148"/>
      <c r="AU168" s="148"/>
      <c r="AV168" s="148"/>
      <c r="AW168" s="147" t="s">
        <v>220</v>
      </c>
      <c r="AX168" s="147"/>
    </row>
    <row r="169" spans="1:50" ht="20.100000000000001" customHeight="1">
      <c r="A169" s="148"/>
      <c r="B169" s="148"/>
      <c r="C169" s="148" t="s">
        <v>224</v>
      </c>
      <c r="D169" s="148">
        <v>10</v>
      </c>
      <c r="E169" s="148" t="s">
        <v>1161</v>
      </c>
      <c r="F169" s="148"/>
      <c r="G169" s="158" t="s">
        <v>487</v>
      </c>
      <c r="H169" s="148"/>
      <c r="I169" s="148"/>
      <c r="J169" s="148">
        <v>0</v>
      </c>
      <c r="K169" s="148">
        <f t="shared" si="34"/>
        <v>0</v>
      </c>
      <c r="L169" s="148" t="s">
        <v>190</v>
      </c>
      <c r="M169" s="158" t="s">
        <v>1160</v>
      </c>
      <c r="N169" s="160"/>
      <c r="O169" s="160"/>
      <c r="P169" s="160"/>
      <c r="Q169" s="160" t="s">
        <v>212</v>
      </c>
      <c r="R169" s="148" t="s">
        <v>1159</v>
      </c>
      <c r="S169" s="148" t="s">
        <v>491</v>
      </c>
      <c r="T169" s="148" t="s">
        <v>1142</v>
      </c>
      <c r="U169" s="160"/>
      <c r="V169" s="160" t="s">
        <v>1158</v>
      </c>
      <c r="W169" s="148">
        <f t="shared" si="35"/>
        <v>0</v>
      </c>
      <c r="X169" s="148">
        <f t="shared" si="36"/>
        <v>0</v>
      </c>
      <c r="Y169" s="148">
        <f t="shared" si="37"/>
        <v>0</v>
      </c>
      <c r="Z169" s="148">
        <f t="shared" si="38"/>
        <v>0</v>
      </c>
      <c r="AA169" s="148">
        <f t="shared" si="39"/>
        <v>0</v>
      </c>
      <c r="AB169" s="148">
        <f t="shared" si="40"/>
        <v>0</v>
      </c>
      <c r="AC169" s="148"/>
      <c r="AD169" s="147" t="s">
        <v>187</v>
      </c>
      <c r="AE169" s="148"/>
      <c r="AF169" s="148"/>
      <c r="AG169" s="147"/>
      <c r="AH169" s="147" t="s">
        <v>186</v>
      </c>
      <c r="AI169" s="151"/>
      <c r="AJ169" s="150"/>
      <c r="AK169" s="157"/>
      <c r="AL169" s="151"/>
      <c r="AM169" s="151"/>
      <c r="AN169" s="155"/>
      <c r="AO169" s="156"/>
      <c r="AP169" s="155"/>
      <c r="AQ169" s="149"/>
      <c r="AR169" s="148" t="s">
        <v>185</v>
      </c>
      <c r="AS169" s="148"/>
      <c r="AT169" s="148"/>
      <c r="AU169" s="148"/>
      <c r="AV169" s="148"/>
      <c r="AW169" s="147" t="s">
        <v>220</v>
      </c>
      <c r="AX169" s="147"/>
    </row>
    <row r="170" spans="1:50" ht="20.100000000000001" customHeight="1">
      <c r="A170" s="148"/>
      <c r="B170" s="148"/>
      <c r="C170" s="148" t="s">
        <v>224</v>
      </c>
      <c r="D170" s="148">
        <v>11</v>
      </c>
      <c r="E170" s="148" t="s">
        <v>1157</v>
      </c>
      <c r="F170" s="148"/>
      <c r="G170" s="158" t="s">
        <v>487</v>
      </c>
      <c r="H170" s="148"/>
      <c r="I170" s="148"/>
      <c r="J170" s="148">
        <v>0</v>
      </c>
      <c r="K170" s="148">
        <f t="shared" si="34"/>
        <v>0</v>
      </c>
      <c r="L170" s="148" t="s">
        <v>190</v>
      </c>
      <c r="M170" s="158" t="s">
        <v>1156</v>
      </c>
      <c r="N170" s="160"/>
      <c r="O170" s="160"/>
      <c r="P170" s="160" t="s">
        <v>342</v>
      </c>
      <c r="Q170" s="160" t="s">
        <v>1155</v>
      </c>
      <c r="R170" s="148" t="s">
        <v>1154</v>
      </c>
      <c r="S170" s="148" t="s">
        <v>481</v>
      </c>
      <c r="T170" s="148" t="s">
        <v>1142</v>
      </c>
      <c r="U170" s="160"/>
      <c r="V170" s="160" t="s">
        <v>1141</v>
      </c>
      <c r="W170" s="148">
        <f t="shared" si="35"/>
        <v>0</v>
      </c>
      <c r="X170" s="148">
        <f t="shared" si="36"/>
        <v>0</v>
      </c>
      <c r="Y170" s="148">
        <f t="shared" si="37"/>
        <v>0</v>
      </c>
      <c r="Z170" s="148">
        <f t="shared" si="38"/>
        <v>0</v>
      </c>
      <c r="AA170" s="148">
        <f t="shared" si="39"/>
        <v>0</v>
      </c>
      <c r="AB170" s="148">
        <f t="shared" si="40"/>
        <v>0</v>
      </c>
      <c r="AC170" s="148"/>
      <c r="AD170" s="147" t="s">
        <v>187</v>
      </c>
      <c r="AE170" s="148"/>
      <c r="AF170" s="148"/>
      <c r="AG170" s="147"/>
      <c r="AH170" s="147" t="s">
        <v>186</v>
      </c>
      <c r="AI170" s="151"/>
      <c r="AJ170" s="150"/>
      <c r="AK170" s="157"/>
      <c r="AL170" s="151"/>
      <c r="AM170" s="151"/>
      <c r="AN170" s="155"/>
      <c r="AO170" s="156"/>
      <c r="AP170" s="155"/>
      <c r="AQ170" s="149"/>
      <c r="AR170" s="148" t="s">
        <v>185</v>
      </c>
      <c r="AS170" s="148"/>
      <c r="AT170" s="148"/>
      <c r="AU170" s="148"/>
      <c r="AV170" s="148"/>
      <c r="AW170" s="147" t="s">
        <v>220</v>
      </c>
      <c r="AX170" s="147"/>
    </row>
    <row r="171" spans="1:50" ht="20.100000000000001" customHeight="1">
      <c r="A171" s="148"/>
      <c r="B171" s="148"/>
      <c r="C171" s="148" t="s">
        <v>224</v>
      </c>
      <c r="D171" s="148">
        <v>12</v>
      </c>
      <c r="E171" s="148" t="s">
        <v>573</v>
      </c>
      <c r="F171" s="148"/>
      <c r="G171" s="158" t="s">
        <v>550</v>
      </c>
      <c r="H171" s="148"/>
      <c r="I171" s="148"/>
      <c r="J171" s="148">
        <v>0</v>
      </c>
      <c r="K171" s="148">
        <f t="shared" si="34"/>
        <v>0</v>
      </c>
      <c r="L171" s="148" t="s">
        <v>190</v>
      </c>
      <c r="M171" s="158" t="s">
        <v>1153</v>
      </c>
      <c r="N171" s="160"/>
      <c r="O171" s="160"/>
      <c r="P171" s="160" t="s">
        <v>389</v>
      </c>
      <c r="Q171" s="160" t="s">
        <v>570</v>
      </c>
      <c r="R171" s="148" t="s">
        <v>569</v>
      </c>
      <c r="S171" s="148" t="s">
        <v>481</v>
      </c>
      <c r="T171" s="148" t="s">
        <v>1142</v>
      </c>
      <c r="U171" s="160"/>
      <c r="V171" s="160" t="s">
        <v>1141</v>
      </c>
      <c r="W171" s="148">
        <f t="shared" si="35"/>
        <v>0</v>
      </c>
      <c r="X171" s="148">
        <f t="shared" si="36"/>
        <v>0</v>
      </c>
      <c r="Y171" s="148">
        <f t="shared" si="37"/>
        <v>0</v>
      </c>
      <c r="Z171" s="148">
        <f t="shared" si="38"/>
        <v>0</v>
      </c>
      <c r="AA171" s="148">
        <f t="shared" si="39"/>
        <v>0</v>
      </c>
      <c r="AB171" s="148">
        <f t="shared" si="40"/>
        <v>0</v>
      </c>
      <c r="AC171" s="148"/>
      <c r="AD171" s="147" t="s">
        <v>187</v>
      </c>
      <c r="AE171" s="148"/>
      <c r="AF171" s="148"/>
      <c r="AG171" s="147"/>
      <c r="AH171" s="147" t="s">
        <v>186</v>
      </c>
      <c r="AI171" s="151"/>
      <c r="AJ171" s="150"/>
      <c r="AK171" s="157"/>
      <c r="AL171" s="151"/>
      <c r="AM171" s="151"/>
      <c r="AN171" s="155"/>
      <c r="AO171" s="156"/>
      <c r="AP171" s="155"/>
      <c r="AQ171" s="149"/>
      <c r="AR171" s="148" t="s">
        <v>185</v>
      </c>
      <c r="AS171" s="148"/>
      <c r="AT171" s="148"/>
      <c r="AU171" s="148"/>
      <c r="AV171" s="148"/>
      <c r="AW171" s="147" t="s">
        <v>220</v>
      </c>
      <c r="AX171" s="147"/>
    </row>
    <row r="172" spans="1:50" ht="20.100000000000001" customHeight="1">
      <c r="A172" s="148"/>
      <c r="B172" s="148"/>
      <c r="C172" s="148" t="s">
        <v>224</v>
      </c>
      <c r="D172" s="148">
        <v>13</v>
      </c>
      <c r="E172" s="148" t="s">
        <v>1152</v>
      </c>
      <c r="F172" s="148"/>
      <c r="G172" s="158" t="s">
        <v>487</v>
      </c>
      <c r="H172" s="148"/>
      <c r="I172" s="148"/>
      <c r="J172" s="148">
        <v>0</v>
      </c>
      <c r="K172" s="148">
        <f t="shared" si="34"/>
        <v>0</v>
      </c>
      <c r="L172" s="148" t="s">
        <v>190</v>
      </c>
      <c r="M172" s="158" t="s">
        <v>1151</v>
      </c>
      <c r="N172" s="160"/>
      <c r="O172" s="160"/>
      <c r="P172" s="160" t="s">
        <v>240</v>
      </c>
      <c r="Q172" s="160" t="s">
        <v>1150</v>
      </c>
      <c r="R172" s="148" t="s">
        <v>1149</v>
      </c>
      <c r="S172" s="148" t="s">
        <v>491</v>
      </c>
      <c r="T172" s="148" t="s">
        <v>1142</v>
      </c>
      <c r="U172" s="160"/>
      <c r="V172" s="160" t="s">
        <v>1141</v>
      </c>
      <c r="W172" s="148">
        <f t="shared" si="35"/>
        <v>0</v>
      </c>
      <c r="X172" s="148">
        <f t="shared" si="36"/>
        <v>0</v>
      </c>
      <c r="Y172" s="148">
        <f t="shared" si="37"/>
        <v>0</v>
      </c>
      <c r="Z172" s="148">
        <f t="shared" si="38"/>
        <v>0</v>
      </c>
      <c r="AA172" s="148">
        <f t="shared" si="39"/>
        <v>0</v>
      </c>
      <c r="AB172" s="148">
        <f t="shared" si="40"/>
        <v>0</v>
      </c>
      <c r="AC172" s="148"/>
      <c r="AD172" s="147" t="s">
        <v>187</v>
      </c>
      <c r="AE172" s="148"/>
      <c r="AF172" s="148"/>
      <c r="AG172" s="147"/>
      <c r="AH172" s="147" t="s">
        <v>186</v>
      </c>
      <c r="AI172" s="151"/>
      <c r="AJ172" s="150"/>
      <c r="AK172" s="157"/>
      <c r="AL172" s="151"/>
      <c r="AM172" s="151"/>
      <c r="AN172" s="155"/>
      <c r="AO172" s="156"/>
      <c r="AP172" s="155"/>
      <c r="AQ172" s="149"/>
      <c r="AR172" s="148" t="s">
        <v>185</v>
      </c>
      <c r="AS172" s="148"/>
      <c r="AT172" s="148"/>
      <c r="AU172" s="148"/>
      <c r="AV172" s="148"/>
      <c r="AW172" s="147" t="s">
        <v>220</v>
      </c>
      <c r="AX172" s="147"/>
    </row>
    <row r="173" spans="1:50" ht="20.100000000000001" customHeight="1">
      <c r="A173" s="148"/>
      <c r="B173" s="148"/>
      <c r="C173" s="148" t="s">
        <v>224</v>
      </c>
      <c r="D173" s="148">
        <v>14</v>
      </c>
      <c r="E173" s="148" t="s">
        <v>1148</v>
      </c>
      <c r="F173" s="148"/>
      <c r="G173" s="158" t="s">
        <v>487</v>
      </c>
      <c r="H173" s="148"/>
      <c r="I173" s="148"/>
      <c r="J173" s="148">
        <v>0</v>
      </c>
      <c r="K173" s="148">
        <f t="shared" si="34"/>
        <v>0</v>
      </c>
      <c r="L173" s="148" t="s">
        <v>190</v>
      </c>
      <c r="M173" s="158" t="s">
        <v>1147</v>
      </c>
      <c r="N173" s="160"/>
      <c r="O173" s="160"/>
      <c r="P173" s="160" t="s">
        <v>342</v>
      </c>
      <c r="Q173" s="160" t="s">
        <v>1146</v>
      </c>
      <c r="R173" s="148" t="s">
        <v>1145</v>
      </c>
      <c r="S173" s="148" t="s">
        <v>491</v>
      </c>
      <c r="T173" s="148" t="s">
        <v>1142</v>
      </c>
      <c r="U173" s="160"/>
      <c r="V173" s="160" t="s">
        <v>1141</v>
      </c>
      <c r="W173" s="148">
        <f t="shared" si="35"/>
        <v>0</v>
      </c>
      <c r="X173" s="148">
        <f t="shared" si="36"/>
        <v>0</v>
      </c>
      <c r="Y173" s="148">
        <f t="shared" si="37"/>
        <v>0</v>
      </c>
      <c r="Z173" s="148">
        <f t="shared" si="38"/>
        <v>0</v>
      </c>
      <c r="AA173" s="148">
        <f t="shared" si="39"/>
        <v>0</v>
      </c>
      <c r="AB173" s="148">
        <f t="shared" si="40"/>
        <v>0</v>
      </c>
      <c r="AC173" s="148"/>
      <c r="AD173" s="147" t="s">
        <v>187</v>
      </c>
      <c r="AE173" s="148"/>
      <c r="AF173" s="148"/>
      <c r="AG173" s="147"/>
      <c r="AH173" s="147" t="s">
        <v>186</v>
      </c>
      <c r="AI173" s="151"/>
      <c r="AJ173" s="150"/>
      <c r="AK173" s="157"/>
      <c r="AL173" s="151"/>
      <c r="AM173" s="151"/>
      <c r="AN173" s="155"/>
      <c r="AO173" s="156"/>
      <c r="AP173" s="155"/>
      <c r="AQ173" s="149"/>
      <c r="AR173" s="148" t="s">
        <v>185</v>
      </c>
      <c r="AS173" s="148"/>
      <c r="AT173" s="148"/>
      <c r="AU173" s="148"/>
      <c r="AV173" s="148"/>
      <c r="AW173" s="147" t="s">
        <v>220</v>
      </c>
      <c r="AX173" s="147"/>
    </row>
    <row r="174" spans="1:50" ht="20.100000000000001" customHeight="1">
      <c r="A174" s="148"/>
      <c r="B174" s="148"/>
      <c r="C174" s="148" t="s">
        <v>224</v>
      </c>
      <c r="D174" s="148">
        <v>15</v>
      </c>
      <c r="E174" s="148" t="s">
        <v>537</v>
      </c>
      <c r="F174" s="148"/>
      <c r="G174" s="158" t="s">
        <v>487</v>
      </c>
      <c r="H174" s="148"/>
      <c r="I174" s="148"/>
      <c r="J174" s="148">
        <v>0</v>
      </c>
      <c r="K174" s="148">
        <f t="shared" si="34"/>
        <v>0</v>
      </c>
      <c r="L174" s="148" t="s">
        <v>190</v>
      </c>
      <c r="M174" s="158" t="s">
        <v>1144</v>
      </c>
      <c r="N174" s="160"/>
      <c r="O174" s="160"/>
      <c r="P174" s="160" t="s">
        <v>240</v>
      </c>
      <c r="Q174" s="160" t="s">
        <v>534</v>
      </c>
      <c r="R174" s="148" t="s">
        <v>482</v>
      </c>
      <c r="S174" s="148" t="s">
        <v>491</v>
      </c>
      <c r="T174" s="148" t="s">
        <v>1142</v>
      </c>
      <c r="U174" s="160"/>
      <c r="V174" s="160" t="s">
        <v>1141</v>
      </c>
      <c r="W174" s="148">
        <f t="shared" si="35"/>
        <v>0</v>
      </c>
      <c r="X174" s="148">
        <f t="shared" si="36"/>
        <v>0</v>
      </c>
      <c r="Y174" s="148">
        <f t="shared" si="37"/>
        <v>0</v>
      </c>
      <c r="Z174" s="148">
        <f t="shared" si="38"/>
        <v>0</v>
      </c>
      <c r="AA174" s="148">
        <f t="shared" si="39"/>
        <v>0</v>
      </c>
      <c r="AB174" s="148">
        <f t="shared" si="40"/>
        <v>0</v>
      </c>
      <c r="AC174" s="148"/>
      <c r="AD174" s="147" t="s">
        <v>187</v>
      </c>
      <c r="AE174" s="148"/>
      <c r="AF174" s="148"/>
      <c r="AG174" s="147"/>
      <c r="AH174" s="147" t="s">
        <v>186</v>
      </c>
      <c r="AI174" s="151"/>
      <c r="AJ174" s="150"/>
      <c r="AK174" s="157"/>
      <c r="AL174" s="151"/>
      <c r="AM174" s="151"/>
      <c r="AN174" s="155"/>
      <c r="AO174" s="156"/>
      <c r="AP174" s="155"/>
      <c r="AQ174" s="149"/>
      <c r="AR174" s="148" t="s">
        <v>185</v>
      </c>
      <c r="AS174" s="148"/>
      <c r="AT174" s="148"/>
      <c r="AU174" s="148"/>
      <c r="AV174" s="148"/>
      <c r="AW174" s="147" t="s">
        <v>220</v>
      </c>
      <c r="AX174" s="147"/>
    </row>
    <row r="175" spans="1:50" ht="20.100000000000001" customHeight="1">
      <c r="A175" s="148"/>
      <c r="B175" s="148"/>
      <c r="C175" s="148" t="s">
        <v>224</v>
      </c>
      <c r="D175" s="148">
        <v>16</v>
      </c>
      <c r="E175" s="148" t="s">
        <v>253</v>
      </c>
      <c r="F175" s="148"/>
      <c r="G175" s="158"/>
      <c r="H175" s="148"/>
      <c r="I175" s="148"/>
      <c r="J175" s="148">
        <v>0</v>
      </c>
      <c r="K175" s="148">
        <f t="shared" si="34"/>
        <v>0</v>
      </c>
      <c r="L175" s="148" t="s">
        <v>190</v>
      </c>
      <c r="M175" s="158" t="s">
        <v>1143</v>
      </c>
      <c r="N175" s="160" t="s">
        <v>251</v>
      </c>
      <c r="O175" s="160" t="s">
        <v>247</v>
      </c>
      <c r="P175" s="160" t="s">
        <v>240</v>
      </c>
      <c r="Q175" s="160" t="s">
        <v>250</v>
      </c>
      <c r="R175" s="148" t="s">
        <v>247</v>
      </c>
      <c r="S175" s="148" t="s">
        <v>249</v>
      </c>
      <c r="T175" s="148" t="s">
        <v>1142</v>
      </c>
      <c r="U175" s="160"/>
      <c r="V175" s="160" t="s">
        <v>1141</v>
      </c>
      <c r="W175" s="148">
        <f t="shared" si="35"/>
        <v>0</v>
      </c>
      <c r="X175" s="148">
        <f t="shared" si="36"/>
        <v>0</v>
      </c>
      <c r="Y175" s="148">
        <f t="shared" si="37"/>
        <v>0</v>
      </c>
      <c r="Z175" s="148">
        <f t="shared" si="38"/>
        <v>0</v>
      </c>
      <c r="AA175" s="148">
        <f t="shared" si="39"/>
        <v>0</v>
      </c>
      <c r="AB175" s="148">
        <f t="shared" si="40"/>
        <v>0</v>
      </c>
      <c r="AC175" s="148"/>
      <c r="AD175" s="147" t="s">
        <v>187</v>
      </c>
      <c r="AE175" s="148"/>
      <c r="AF175" s="148"/>
      <c r="AG175" s="147"/>
      <c r="AH175" s="147" t="s">
        <v>186</v>
      </c>
      <c r="AI175" s="151"/>
      <c r="AJ175" s="150"/>
      <c r="AK175" s="157"/>
      <c r="AL175" s="151"/>
      <c r="AM175" s="151"/>
      <c r="AN175" s="155"/>
      <c r="AO175" s="156"/>
      <c r="AP175" s="155"/>
      <c r="AQ175" s="149"/>
      <c r="AR175" s="148" t="s">
        <v>185</v>
      </c>
      <c r="AS175" s="148"/>
      <c r="AT175" s="148"/>
      <c r="AU175" s="148"/>
      <c r="AV175" s="148"/>
      <c r="AW175" s="147" t="s">
        <v>220</v>
      </c>
      <c r="AX175" s="147"/>
    </row>
    <row r="176" spans="1:50" ht="20.100000000000001" customHeight="1">
      <c r="A176" s="164"/>
      <c r="B176" s="164"/>
      <c r="C176" s="164" t="s">
        <v>245</v>
      </c>
      <c r="D176" s="148">
        <v>17</v>
      </c>
      <c r="E176" s="148" t="s">
        <v>1140</v>
      </c>
      <c r="F176" s="164"/>
      <c r="G176" s="158" t="s">
        <v>944</v>
      </c>
      <c r="H176" s="148"/>
      <c r="I176" s="148"/>
      <c r="J176" s="148">
        <v>5</v>
      </c>
      <c r="K176" s="148">
        <f t="shared" si="34"/>
        <v>5</v>
      </c>
      <c r="L176" s="148" t="s">
        <v>190</v>
      </c>
      <c r="M176" s="166" t="s">
        <v>1139</v>
      </c>
      <c r="N176" s="160" t="s">
        <v>774</v>
      </c>
      <c r="O176" s="160" t="s">
        <v>1137</v>
      </c>
      <c r="P176" s="165" t="s">
        <v>240</v>
      </c>
      <c r="Q176" s="165" t="s">
        <v>1138</v>
      </c>
      <c r="R176" s="164" t="s">
        <v>1100</v>
      </c>
      <c r="S176" s="164" t="s">
        <v>955</v>
      </c>
      <c r="T176" s="164" t="s">
        <v>236</v>
      </c>
      <c r="U176" s="165"/>
      <c r="V176" s="165"/>
      <c r="W176" s="164">
        <f t="shared" si="35"/>
        <v>0</v>
      </c>
      <c r="X176" s="164">
        <f t="shared" si="36"/>
        <v>0</v>
      </c>
      <c r="Y176" s="164">
        <f t="shared" si="37"/>
        <v>1500</v>
      </c>
      <c r="Z176" s="164">
        <f t="shared" si="38"/>
        <v>0</v>
      </c>
      <c r="AA176" s="164">
        <f t="shared" si="39"/>
        <v>0</v>
      </c>
      <c r="AB176" s="164">
        <f t="shared" si="40"/>
        <v>3000</v>
      </c>
      <c r="AC176" s="148"/>
      <c r="AD176" s="147" t="s">
        <v>560</v>
      </c>
      <c r="AE176" s="148" t="s">
        <v>988</v>
      </c>
      <c r="AF176" s="148">
        <v>10000</v>
      </c>
      <c r="AG176" s="147" t="s">
        <v>1137</v>
      </c>
      <c r="AH176" s="147" t="s">
        <v>769</v>
      </c>
      <c r="AI176" s="163">
        <f>VLOOKUP(AJ:AJ,'Currency Exchange'!B:C,2,0)</f>
        <v>1</v>
      </c>
      <c r="AJ176" s="150" t="s">
        <v>15</v>
      </c>
      <c r="AK176" s="157">
        <v>10000</v>
      </c>
      <c r="AL176" s="163">
        <v>1.8600000000000001E-3</v>
      </c>
      <c r="AM176" s="163">
        <f t="shared" ref="AM176:AM207" si="45">AL176/AI176</f>
        <v>1.8600000000000001E-3</v>
      </c>
      <c r="AN176" s="161">
        <f t="shared" ref="AN176:AN207" si="46">AM176*K176</f>
        <v>9.300000000000001E-3</v>
      </c>
      <c r="AO176" s="162">
        <f t="shared" ref="AO176:AO207" si="47">AM176*H176</f>
        <v>0</v>
      </c>
      <c r="AP176" s="161">
        <f t="shared" ref="AP176:AP207" si="48">AM176*J176</f>
        <v>9.300000000000001E-3</v>
      </c>
      <c r="AQ176" s="149" t="s">
        <v>227</v>
      </c>
      <c r="AR176" s="148" t="s">
        <v>227</v>
      </c>
      <c r="AS176" s="148" t="s">
        <v>227</v>
      </c>
      <c r="AT176" s="148"/>
      <c r="AU176" s="148"/>
      <c r="AV176" s="148"/>
      <c r="AW176" s="147" t="s">
        <v>768</v>
      </c>
      <c r="AX176" s="147"/>
    </row>
    <row r="177" spans="1:50" ht="20.100000000000001" customHeight="1">
      <c r="A177" s="164"/>
      <c r="B177" s="164"/>
      <c r="C177" s="164" t="s">
        <v>245</v>
      </c>
      <c r="D177" s="148">
        <v>18</v>
      </c>
      <c r="E177" s="148" t="s">
        <v>1136</v>
      </c>
      <c r="F177" s="164"/>
      <c r="G177" s="158" t="s">
        <v>944</v>
      </c>
      <c r="H177" s="148"/>
      <c r="I177" s="148"/>
      <c r="J177" s="148">
        <v>45</v>
      </c>
      <c r="K177" s="148">
        <f t="shared" si="34"/>
        <v>45</v>
      </c>
      <c r="L177" s="148" t="s">
        <v>190</v>
      </c>
      <c r="M177" s="166" t="s">
        <v>1135</v>
      </c>
      <c r="N177" s="160" t="s">
        <v>485</v>
      </c>
      <c r="O177" s="160" t="s">
        <v>1134</v>
      </c>
      <c r="P177" s="165" t="s">
        <v>240</v>
      </c>
      <c r="Q177" s="165" t="s">
        <v>1133</v>
      </c>
      <c r="R177" s="164" t="s">
        <v>1012</v>
      </c>
      <c r="S177" s="164" t="s">
        <v>955</v>
      </c>
      <c r="T177" s="164" t="s">
        <v>236</v>
      </c>
      <c r="U177" s="165"/>
      <c r="V177" s="165"/>
      <c r="W177" s="164">
        <f t="shared" si="35"/>
        <v>0</v>
      </c>
      <c r="X177" s="164">
        <f t="shared" si="36"/>
        <v>0</v>
      </c>
      <c r="Y177" s="164">
        <f t="shared" si="37"/>
        <v>13500</v>
      </c>
      <c r="Z177" s="164">
        <f t="shared" si="38"/>
        <v>0</v>
      </c>
      <c r="AA177" s="164">
        <f t="shared" si="39"/>
        <v>0</v>
      </c>
      <c r="AB177" s="164">
        <f t="shared" si="40"/>
        <v>27000</v>
      </c>
      <c r="AC177" s="148"/>
      <c r="AD177" s="147" t="s">
        <v>480</v>
      </c>
      <c r="AE177" s="148">
        <v>18</v>
      </c>
      <c r="AF177" s="148">
        <v>10000</v>
      </c>
      <c r="AG177" s="147" t="s">
        <v>1132</v>
      </c>
      <c r="AH177" s="147" t="s">
        <v>497</v>
      </c>
      <c r="AI177" s="163">
        <f>VLOOKUP(AJ:AJ,'Currency Exchange'!B:C,2,0)</f>
        <v>1</v>
      </c>
      <c r="AJ177" s="150" t="s">
        <v>15</v>
      </c>
      <c r="AK177" s="157">
        <v>10000</v>
      </c>
      <c r="AL177" s="163">
        <v>6.9999999999999999E-4</v>
      </c>
      <c r="AM177" s="163">
        <f t="shared" si="45"/>
        <v>6.9999999999999999E-4</v>
      </c>
      <c r="AN177" s="161">
        <f t="shared" si="46"/>
        <v>3.15E-2</v>
      </c>
      <c r="AO177" s="162">
        <f t="shared" si="47"/>
        <v>0</v>
      </c>
      <c r="AP177" s="161">
        <f t="shared" si="48"/>
        <v>3.15E-2</v>
      </c>
      <c r="AQ177" s="149" t="s">
        <v>227</v>
      </c>
      <c r="AR177" s="148" t="s">
        <v>385</v>
      </c>
      <c r="AS177" s="148" t="s">
        <v>227</v>
      </c>
      <c r="AT177" s="148"/>
      <c r="AU177" s="148"/>
      <c r="AV177" s="148"/>
      <c r="AW177" s="147" t="s">
        <v>496</v>
      </c>
      <c r="AX177" s="147"/>
    </row>
    <row r="178" spans="1:50" ht="20.100000000000001" customHeight="1">
      <c r="A178" s="148"/>
      <c r="B178" s="148"/>
      <c r="C178" s="148" t="s">
        <v>245</v>
      </c>
      <c r="D178" s="148">
        <v>19</v>
      </c>
      <c r="E178" s="148" t="s">
        <v>1131</v>
      </c>
      <c r="F178" s="148"/>
      <c r="G178" s="158" t="s">
        <v>944</v>
      </c>
      <c r="H178" s="148"/>
      <c r="I178" s="148"/>
      <c r="J178" s="148">
        <v>4</v>
      </c>
      <c r="K178" s="148">
        <f t="shared" si="34"/>
        <v>4</v>
      </c>
      <c r="L178" s="148" t="s">
        <v>190</v>
      </c>
      <c r="M178" s="158" t="s">
        <v>1130</v>
      </c>
      <c r="N178" s="160" t="s">
        <v>951</v>
      </c>
      <c r="O178" s="160" t="s">
        <v>1129</v>
      </c>
      <c r="P178" s="160" t="s">
        <v>240</v>
      </c>
      <c r="Q178" s="160" t="s">
        <v>1128</v>
      </c>
      <c r="R178" s="148" t="s">
        <v>969</v>
      </c>
      <c r="S178" s="148" t="s">
        <v>947</v>
      </c>
      <c r="T178" s="148" t="s">
        <v>236</v>
      </c>
      <c r="U178" s="160"/>
      <c r="V178" s="160"/>
      <c r="W178" s="148">
        <f t="shared" si="35"/>
        <v>0</v>
      </c>
      <c r="X178" s="148">
        <f t="shared" si="36"/>
        <v>0</v>
      </c>
      <c r="Y178" s="148">
        <f t="shared" si="37"/>
        <v>1200</v>
      </c>
      <c r="Z178" s="148">
        <f t="shared" si="38"/>
        <v>0</v>
      </c>
      <c r="AA178" s="148">
        <f t="shared" si="39"/>
        <v>0</v>
      </c>
      <c r="AB178" s="148">
        <f t="shared" si="40"/>
        <v>2400</v>
      </c>
      <c r="AC178" s="148"/>
      <c r="AD178" s="147" t="s">
        <v>480</v>
      </c>
      <c r="AE178" s="148">
        <v>20</v>
      </c>
      <c r="AF178" s="148">
        <v>3000</v>
      </c>
      <c r="AG178" s="147" t="s">
        <v>1127</v>
      </c>
      <c r="AH178" s="147" t="s">
        <v>497</v>
      </c>
      <c r="AI178" s="151">
        <f>VLOOKUP(AJ:AJ,'Currency Exchange'!B:C,2,0)</f>
        <v>1</v>
      </c>
      <c r="AJ178" s="150" t="s">
        <v>15</v>
      </c>
      <c r="AK178" s="157">
        <v>3000</v>
      </c>
      <c r="AL178" s="151">
        <v>6.4999999999999997E-3</v>
      </c>
      <c r="AM178" s="151">
        <f t="shared" si="45"/>
        <v>6.4999999999999997E-3</v>
      </c>
      <c r="AN178" s="155">
        <f t="shared" si="46"/>
        <v>2.5999999999999999E-2</v>
      </c>
      <c r="AO178" s="156">
        <f t="shared" si="47"/>
        <v>0</v>
      </c>
      <c r="AP178" s="155">
        <f t="shared" si="48"/>
        <v>2.5999999999999999E-2</v>
      </c>
      <c r="AQ178" s="149" t="s">
        <v>227</v>
      </c>
      <c r="AR178" s="148" t="s">
        <v>385</v>
      </c>
      <c r="AS178" s="148" t="s">
        <v>226</v>
      </c>
      <c r="AT178" s="148"/>
      <c r="AU178" s="148"/>
      <c r="AV178" s="148"/>
      <c r="AW178" s="147" t="s">
        <v>496</v>
      </c>
      <c r="AX178" s="147"/>
    </row>
    <row r="179" spans="1:50" ht="20.100000000000001" customHeight="1">
      <c r="A179" s="148"/>
      <c r="B179" s="148"/>
      <c r="C179" s="148" t="s">
        <v>245</v>
      </c>
      <c r="D179" s="148">
        <v>20</v>
      </c>
      <c r="E179" s="148" t="s">
        <v>1126</v>
      </c>
      <c r="F179" s="148"/>
      <c r="G179" s="158" t="s">
        <v>944</v>
      </c>
      <c r="H179" s="148"/>
      <c r="I179" s="148"/>
      <c r="J179" s="148">
        <v>1</v>
      </c>
      <c r="K179" s="148">
        <f t="shared" si="34"/>
        <v>1</v>
      </c>
      <c r="L179" s="148" t="s">
        <v>190</v>
      </c>
      <c r="M179" s="158" t="s">
        <v>1125</v>
      </c>
      <c r="N179" s="160" t="s">
        <v>711</v>
      </c>
      <c r="O179" s="160" t="s">
        <v>1122</v>
      </c>
      <c r="P179" s="160" t="s">
        <v>240</v>
      </c>
      <c r="Q179" s="160" t="s">
        <v>1124</v>
      </c>
      <c r="R179" s="148" t="s">
        <v>1123</v>
      </c>
      <c r="S179" s="148" t="s">
        <v>939</v>
      </c>
      <c r="T179" s="148" t="s">
        <v>236</v>
      </c>
      <c r="U179" s="160"/>
      <c r="V179" s="160"/>
      <c r="W179" s="148">
        <f t="shared" si="35"/>
        <v>0</v>
      </c>
      <c r="X179" s="148">
        <f t="shared" si="36"/>
        <v>0</v>
      </c>
      <c r="Y179" s="148">
        <f t="shared" si="37"/>
        <v>300</v>
      </c>
      <c r="Z179" s="148">
        <f t="shared" si="38"/>
        <v>0</v>
      </c>
      <c r="AA179" s="148">
        <f t="shared" si="39"/>
        <v>0</v>
      </c>
      <c r="AB179" s="148">
        <f t="shared" si="40"/>
        <v>600</v>
      </c>
      <c r="AC179" s="148"/>
      <c r="AD179" s="147" t="s">
        <v>480</v>
      </c>
      <c r="AE179" s="148">
        <v>18</v>
      </c>
      <c r="AF179" s="148">
        <v>4000</v>
      </c>
      <c r="AG179" s="147" t="s">
        <v>1122</v>
      </c>
      <c r="AH179" s="147" t="s">
        <v>497</v>
      </c>
      <c r="AI179" s="151">
        <f>VLOOKUP(AJ:AJ,'Currency Exchange'!B:C,2,0)</f>
        <v>1</v>
      </c>
      <c r="AJ179" s="150" t="s">
        <v>15</v>
      </c>
      <c r="AK179" s="157">
        <v>4000</v>
      </c>
      <c r="AL179" s="151">
        <v>2E-3</v>
      </c>
      <c r="AM179" s="151">
        <f t="shared" si="45"/>
        <v>2E-3</v>
      </c>
      <c r="AN179" s="155">
        <f t="shared" si="46"/>
        <v>2E-3</v>
      </c>
      <c r="AO179" s="156">
        <f t="shared" si="47"/>
        <v>0</v>
      </c>
      <c r="AP179" s="155">
        <f t="shared" si="48"/>
        <v>2E-3</v>
      </c>
      <c r="AQ179" s="149" t="s">
        <v>227</v>
      </c>
      <c r="AR179" s="148" t="s">
        <v>227</v>
      </c>
      <c r="AS179" s="148" t="s">
        <v>227</v>
      </c>
      <c r="AT179" s="148"/>
      <c r="AU179" s="148"/>
      <c r="AV179" s="148"/>
      <c r="AW179" s="147"/>
      <c r="AX179" s="147"/>
    </row>
    <row r="180" spans="1:50" ht="20.100000000000001" customHeight="1">
      <c r="A180" s="148"/>
      <c r="B180" s="148"/>
      <c r="C180" s="148" t="s">
        <v>245</v>
      </c>
      <c r="D180" s="148">
        <v>21</v>
      </c>
      <c r="E180" s="148" t="s">
        <v>1121</v>
      </c>
      <c r="F180" s="148"/>
      <c r="G180" s="158" t="s">
        <v>944</v>
      </c>
      <c r="H180" s="148"/>
      <c r="I180" s="148"/>
      <c r="J180" s="148">
        <v>2</v>
      </c>
      <c r="K180" s="148">
        <f t="shared" si="34"/>
        <v>2</v>
      </c>
      <c r="L180" s="148" t="s">
        <v>190</v>
      </c>
      <c r="M180" s="158" t="s">
        <v>1120</v>
      </c>
      <c r="N180" s="160" t="s">
        <v>959</v>
      </c>
      <c r="O180" s="160" t="s">
        <v>1119</v>
      </c>
      <c r="P180" s="160" t="s">
        <v>240</v>
      </c>
      <c r="Q180" s="160" t="s">
        <v>1118</v>
      </c>
      <c r="R180" s="148" t="s">
        <v>1117</v>
      </c>
      <c r="S180" s="148" t="s">
        <v>939</v>
      </c>
      <c r="T180" s="148" t="s">
        <v>236</v>
      </c>
      <c r="U180" s="160"/>
      <c r="V180" s="160"/>
      <c r="W180" s="148">
        <f t="shared" si="35"/>
        <v>0</v>
      </c>
      <c r="X180" s="148">
        <f t="shared" si="36"/>
        <v>0</v>
      </c>
      <c r="Y180" s="148">
        <f t="shared" si="37"/>
        <v>600</v>
      </c>
      <c r="Z180" s="148">
        <f t="shared" si="38"/>
        <v>0</v>
      </c>
      <c r="AA180" s="148">
        <f t="shared" si="39"/>
        <v>0</v>
      </c>
      <c r="AB180" s="148">
        <f t="shared" si="40"/>
        <v>1200</v>
      </c>
      <c r="AC180" s="148"/>
      <c r="AD180" s="147" t="s">
        <v>480</v>
      </c>
      <c r="AE180" s="148">
        <v>20</v>
      </c>
      <c r="AF180" s="148">
        <v>4000</v>
      </c>
      <c r="AG180" s="160" t="s">
        <v>1116</v>
      </c>
      <c r="AH180" s="147" t="s">
        <v>478</v>
      </c>
      <c r="AI180" s="151">
        <f>VLOOKUP(AJ:AJ,'Currency Exchange'!B:C,2,0)</f>
        <v>1</v>
      </c>
      <c r="AJ180" s="150" t="s">
        <v>15</v>
      </c>
      <c r="AK180" s="157">
        <v>4000</v>
      </c>
      <c r="AL180" s="151">
        <v>2.5999999999999999E-3</v>
      </c>
      <c r="AM180" s="151">
        <f t="shared" si="45"/>
        <v>2.5999999999999999E-3</v>
      </c>
      <c r="AN180" s="155">
        <f t="shared" si="46"/>
        <v>5.1999999999999998E-3</v>
      </c>
      <c r="AO180" s="156">
        <f t="shared" si="47"/>
        <v>0</v>
      </c>
      <c r="AP180" s="155">
        <f t="shared" si="48"/>
        <v>5.1999999999999998E-3</v>
      </c>
      <c r="AQ180" s="149" t="s">
        <v>227</v>
      </c>
      <c r="AR180" s="148" t="s">
        <v>385</v>
      </c>
      <c r="AS180" s="148" t="s">
        <v>226</v>
      </c>
      <c r="AT180" s="148"/>
      <c r="AU180" s="148"/>
      <c r="AV180" s="148"/>
      <c r="AW180" s="147" t="s">
        <v>477</v>
      </c>
      <c r="AX180" s="147"/>
    </row>
    <row r="181" spans="1:50" ht="20.100000000000001" customHeight="1">
      <c r="A181" s="148"/>
      <c r="B181" s="148"/>
      <c r="C181" s="148" t="s">
        <v>245</v>
      </c>
      <c r="D181" s="148">
        <v>22</v>
      </c>
      <c r="E181" s="148" t="s">
        <v>1115</v>
      </c>
      <c r="F181" s="148"/>
      <c r="G181" s="158" t="s">
        <v>944</v>
      </c>
      <c r="H181" s="148"/>
      <c r="I181" s="148"/>
      <c r="J181" s="148">
        <v>3</v>
      </c>
      <c r="K181" s="148">
        <f t="shared" si="34"/>
        <v>3</v>
      </c>
      <c r="L181" s="148" t="s">
        <v>190</v>
      </c>
      <c r="M181" s="158" t="s">
        <v>1114</v>
      </c>
      <c r="N181" s="160" t="s">
        <v>787</v>
      </c>
      <c r="O181" s="160" t="s">
        <v>1111</v>
      </c>
      <c r="P181" s="160" t="s">
        <v>240</v>
      </c>
      <c r="Q181" s="160" t="s">
        <v>1113</v>
      </c>
      <c r="R181" s="148" t="s">
        <v>1112</v>
      </c>
      <c r="S181" s="148" t="s">
        <v>939</v>
      </c>
      <c r="T181" s="148" t="s">
        <v>236</v>
      </c>
      <c r="U181" s="160"/>
      <c r="V181" s="160"/>
      <c r="W181" s="148">
        <f t="shared" si="35"/>
        <v>0</v>
      </c>
      <c r="X181" s="148">
        <f t="shared" si="36"/>
        <v>0</v>
      </c>
      <c r="Y181" s="148">
        <f t="shared" si="37"/>
        <v>900</v>
      </c>
      <c r="Z181" s="148">
        <f t="shared" si="38"/>
        <v>0</v>
      </c>
      <c r="AA181" s="148">
        <f t="shared" si="39"/>
        <v>0</v>
      </c>
      <c r="AB181" s="148">
        <f t="shared" si="40"/>
        <v>1800</v>
      </c>
      <c r="AC181" s="148"/>
      <c r="AD181" s="147" t="s">
        <v>560</v>
      </c>
      <c r="AE181" s="148">
        <v>32</v>
      </c>
      <c r="AF181" s="148">
        <v>4000</v>
      </c>
      <c r="AG181" s="160" t="s">
        <v>1111</v>
      </c>
      <c r="AH181" s="147" t="s">
        <v>787</v>
      </c>
      <c r="AI181" s="151">
        <f>VLOOKUP(AJ:AJ,'Currency Exchange'!B:C,2,0)</f>
        <v>1</v>
      </c>
      <c r="AJ181" s="150" t="s">
        <v>15</v>
      </c>
      <c r="AK181" s="157">
        <v>4000</v>
      </c>
      <c r="AL181" s="151">
        <v>3.3000000000000002E-2</v>
      </c>
      <c r="AM181" s="151">
        <f t="shared" si="45"/>
        <v>3.3000000000000002E-2</v>
      </c>
      <c r="AN181" s="155">
        <f t="shared" si="46"/>
        <v>9.9000000000000005E-2</v>
      </c>
      <c r="AO181" s="156">
        <f t="shared" si="47"/>
        <v>0</v>
      </c>
      <c r="AP181" s="155">
        <f t="shared" si="48"/>
        <v>9.9000000000000005E-2</v>
      </c>
      <c r="AQ181" s="149" t="s">
        <v>227</v>
      </c>
      <c r="AR181" s="148" t="s">
        <v>227</v>
      </c>
      <c r="AS181" s="148" t="s">
        <v>227</v>
      </c>
      <c r="AT181" s="148"/>
      <c r="AU181" s="148"/>
      <c r="AV181" s="148"/>
      <c r="AW181" s="147" t="s">
        <v>1059</v>
      </c>
      <c r="AX181" s="147"/>
    </row>
    <row r="182" spans="1:50" ht="20.100000000000001" customHeight="1">
      <c r="A182" s="148"/>
      <c r="B182" s="148"/>
      <c r="C182" s="148" t="s">
        <v>245</v>
      </c>
      <c r="D182" s="148">
        <v>23</v>
      </c>
      <c r="E182" s="148" t="s">
        <v>1110</v>
      </c>
      <c r="F182" s="148"/>
      <c r="G182" s="158" t="s">
        <v>944</v>
      </c>
      <c r="H182" s="148"/>
      <c r="I182" s="148"/>
      <c r="J182" s="148">
        <v>2</v>
      </c>
      <c r="K182" s="148">
        <f t="shared" si="34"/>
        <v>2</v>
      </c>
      <c r="L182" s="148" t="s">
        <v>190</v>
      </c>
      <c r="M182" s="158" t="s">
        <v>1109</v>
      </c>
      <c r="N182" s="160" t="s">
        <v>951</v>
      </c>
      <c r="O182" s="160" t="s">
        <v>1108</v>
      </c>
      <c r="P182" s="160" t="s">
        <v>240</v>
      </c>
      <c r="Q182" s="160" t="s">
        <v>1107</v>
      </c>
      <c r="R182" s="148" t="s">
        <v>1106</v>
      </c>
      <c r="S182" s="148" t="s">
        <v>939</v>
      </c>
      <c r="T182" s="148" t="s">
        <v>236</v>
      </c>
      <c r="U182" s="160"/>
      <c r="V182" s="160"/>
      <c r="W182" s="148">
        <f t="shared" si="35"/>
        <v>0</v>
      </c>
      <c r="X182" s="148">
        <f t="shared" si="36"/>
        <v>0</v>
      </c>
      <c r="Y182" s="148">
        <f t="shared" si="37"/>
        <v>600</v>
      </c>
      <c r="Z182" s="148">
        <f t="shared" si="38"/>
        <v>0</v>
      </c>
      <c r="AA182" s="148">
        <f t="shared" si="39"/>
        <v>0</v>
      </c>
      <c r="AB182" s="148">
        <f t="shared" si="40"/>
        <v>1200</v>
      </c>
      <c r="AC182" s="148"/>
      <c r="AD182" s="147" t="s">
        <v>480</v>
      </c>
      <c r="AE182" s="148">
        <v>20</v>
      </c>
      <c r="AF182" s="148">
        <v>4000</v>
      </c>
      <c r="AG182" s="147" t="s">
        <v>1105</v>
      </c>
      <c r="AH182" s="147" t="s">
        <v>478</v>
      </c>
      <c r="AI182" s="151">
        <f>VLOOKUP(AJ:AJ,'Currency Exchange'!B:C,2,0)</f>
        <v>1</v>
      </c>
      <c r="AJ182" s="150" t="s">
        <v>15</v>
      </c>
      <c r="AK182" s="157">
        <v>4000</v>
      </c>
      <c r="AL182" s="151">
        <v>8.0000000000000002E-3</v>
      </c>
      <c r="AM182" s="151">
        <f t="shared" si="45"/>
        <v>8.0000000000000002E-3</v>
      </c>
      <c r="AN182" s="155">
        <f t="shared" si="46"/>
        <v>1.6E-2</v>
      </c>
      <c r="AO182" s="156">
        <f t="shared" si="47"/>
        <v>0</v>
      </c>
      <c r="AP182" s="155">
        <f t="shared" si="48"/>
        <v>1.6E-2</v>
      </c>
      <c r="AQ182" s="149" t="s">
        <v>227</v>
      </c>
      <c r="AR182" s="148" t="s">
        <v>385</v>
      </c>
      <c r="AS182" s="148" t="s">
        <v>227</v>
      </c>
      <c r="AT182" s="148"/>
      <c r="AU182" s="148"/>
      <c r="AV182" s="148"/>
      <c r="AW182" s="147" t="s">
        <v>477</v>
      </c>
      <c r="AX182" s="147"/>
    </row>
    <row r="183" spans="1:50" ht="20.100000000000001" customHeight="1">
      <c r="A183" s="148"/>
      <c r="B183" s="148"/>
      <c r="C183" s="148" t="s">
        <v>245</v>
      </c>
      <c r="D183" s="148">
        <v>24</v>
      </c>
      <c r="E183" s="148" t="s">
        <v>1104</v>
      </c>
      <c r="F183" s="148"/>
      <c r="G183" s="158" t="s">
        <v>944</v>
      </c>
      <c r="H183" s="148"/>
      <c r="I183" s="148"/>
      <c r="J183" s="148">
        <v>2</v>
      </c>
      <c r="K183" s="148">
        <f t="shared" si="34"/>
        <v>2</v>
      </c>
      <c r="L183" s="148" t="s">
        <v>190</v>
      </c>
      <c r="M183" s="158" t="s">
        <v>1103</v>
      </c>
      <c r="N183" s="160" t="s">
        <v>951</v>
      </c>
      <c r="O183" s="160" t="s">
        <v>1102</v>
      </c>
      <c r="P183" s="160" t="s">
        <v>240</v>
      </c>
      <c r="Q183" s="160" t="s">
        <v>1101</v>
      </c>
      <c r="R183" s="148" t="s">
        <v>1100</v>
      </c>
      <c r="S183" s="148" t="s">
        <v>939</v>
      </c>
      <c r="T183" s="148" t="s">
        <v>236</v>
      </c>
      <c r="U183" s="160"/>
      <c r="V183" s="160"/>
      <c r="W183" s="148">
        <f t="shared" si="35"/>
        <v>0</v>
      </c>
      <c r="X183" s="148">
        <f t="shared" si="36"/>
        <v>0</v>
      </c>
      <c r="Y183" s="148">
        <f t="shared" si="37"/>
        <v>600</v>
      </c>
      <c r="Z183" s="148">
        <f t="shared" si="38"/>
        <v>0</v>
      </c>
      <c r="AA183" s="148">
        <f t="shared" si="39"/>
        <v>0</v>
      </c>
      <c r="AB183" s="148">
        <f t="shared" si="40"/>
        <v>1200</v>
      </c>
      <c r="AC183" s="148"/>
      <c r="AD183" s="147" t="s">
        <v>480</v>
      </c>
      <c r="AE183" s="148">
        <v>20</v>
      </c>
      <c r="AF183" s="148">
        <v>4000</v>
      </c>
      <c r="AG183" s="147" t="s">
        <v>1099</v>
      </c>
      <c r="AH183" s="147" t="s">
        <v>478</v>
      </c>
      <c r="AI183" s="151">
        <f>VLOOKUP(AJ:AJ,'Currency Exchange'!B:C,2,0)</f>
        <v>1</v>
      </c>
      <c r="AJ183" s="150" t="s">
        <v>15</v>
      </c>
      <c r="AK183" s="157">
        <v>4000</v>
      </c>
      <c r="AL183" s="151">
        <v>2.5000000000000001E-3</v>
      </c>
      <c r="AM183" s="151">
        <f t="shared" si="45"/>
        <v>2.5000000000000001E-3</v>
      </c>
      <c r="AN183" s="155">
        <f t="shared" si="46"/>
        <v>5.0000000000000001E-3</v>
      </c>
      <c r="AO183" s="156">
        <f t="shared" si="47"/>
        <v>0</v>
      </c>
      <c r="AP183" s="155">
        <f t="shared" si="48"/>
        <v>5.0000000000000001E-3</v>
      </c>
      <c r="AQ183" s="149" t="s">
        <v>227</v>
      </c>
      <c r="AR183" s="148" t="s">
        <v>385</v>
      </c>
      <c r="AS183" s="148" t="s">
        <v>227</v>
      </c>
      <c r="AT183" s="148"/>
      <c r="AU183" s="148"/>
      <c r="AV183" s="148"/>
      <c r="AW183" s="147" t="s">
        <v>477</v>
      </c>
      <c r="AX183" s="147"/>
    </row>
    <row r="184" spans="1:50" ht="20.100000000000001" customHeight="1">
      <c r="A184" s="148"/>
      <c r="B184" s="148"/>
      <c r="C184" s="148" t="s">
        <v>245</v>
      </c>
      <c r="D184" s="148">
        <v>25</v>
      </c>
      <c r="E184" s="148" t="s">
        <v>1098</v>
      </c>
      <c r="F184" s="148"/>
      <c r="G184" s="158" t="s">
        <v>944</v>
      </c>
      <c r="H184" s="148"/>
      <c r="I184" s="148"/>
      <c r="J184" s="148">
        <v>1</v>
      </c>
      <c r="K184" s="148">
        <f t="shared" si="34"/>
        <v>1</v>
      </c>
      <c r="L184" s="148" t="s">
        <v>190</v>
      </c>
      <c r="M184" s="158" t="s">
        <v>1097</v>
      </c>
      <c r="N184" s="160" t="s">
        <v>485</v>
      </c>
      <c r="O184" s="160" t="s">
        <v>1096</v>
      </c>
      <c r="P184" s="160" t="s">
        <v>240</v>
      </c>
      <c r="Q184" s="160" t="s">
        <v>1095</v>
      </c>
      <c r="R184" s="148" t="s">
        <v>1094</v>
      </c>
      <c r="S184" s="148" t="s">
        <v>939</v>
      </c>
      <c r="T184" s="148" t="s">
        <v>236</v>
      </c>
      <c r="U184" s="160"/>
      <c r="V184" s="160"/>
      <c r="W184" s="148">
        <f t="shared" si="35"/>
        <v>0</v>
      </c>
      <c r="X184" s="148">
        <f t="shared" si="36"/>
        <v>0</v>
      </c>
      <c r="Y184" s="148">
        <f t="shared" si="37"/>
        <v>300</v>
      </c>
      <c r="Z184" s="148">
        <f t="shared" si="38"/>
        <v>0</v>
      </c>
      <c r="AA184" s="148">
        <f t="shared" si="39"/>
        <v>0</v>
      </c>
      <c r="AB184" s="148">
        <f t="shared" si="40"/>
        <v>600</v>
      </c>
      <c r="AC184" s="148"/>
      <c r="AD184" s="147" t="s">
        <v>480</v>
      </c>
      <c r="AE184" s="148">
        <v>18</v>
      </c>
      <c r="AF184" s="148">
        <v>4000</v>
      </c>
      <c r="AG184" s="147" t="s">
        <v>1093</v>
      </c>
      <c r="AH184" s="147" t="s">
        <v>497</v>
      </c>
      <c r="AI184" s="151">
        <f>VLOOKUP(AJ:AJ,'Currency Exchange'!B:C,2,0)</f>
        <v>1</v>
      </c>
      <c r="AJ184" s="150" t="s">
        <v>15</v>
      </c>
      <c r="AK184" s="157">
        <v>4000</v>
      </c>
      <c r="AL184" s="151">
        <v>4.4999999999999997E-3</v>
      </c>
      <c r="AM184" s="151">
        <f t="shared" si="45"/>
        <v>4.4999999999999997E-3</v>
      </c>
      <c r="AN184" s="155">
        <f t="shared" si="46"/>
        <v>4.4999999999999997E-3</v>
      </c>
      <c r="AO184" s="156">
        <f t="shared" si="47"/>
        <v>0</v>
      </c>
      <c r="AP184" s="155">
        <f t="shared" si="48"/>
        <v>4.4999999999999997E-3</v>
      </c>
      <c r="AQ184" s="149" t="s">
        <v>227</v>
      </c>
      <c r="AR184" s="148" t="s">
        <v>385</v>
      </c>
      <c r="AS184" s="148" t="s">
        <v>227</v>
      </c>
      <c r="AT184" s="148"/>
      <c r="AU184" s="148"/>
      <c r="AV184" s="148"/>
      <c r="AW184" s="147" t="s">
        <v>496</v>
      </c>
      <c r="AX184" s="147"/>
    </row>
    <row r="185" spans="1:50" ht="20.100000000000001" customHeight="1">
      <c r="A185" s="148"/>
      <c r="B185" s="148"/>
      <c r="C185" s="148" t="s">
        <v>245</v>
      </c>
      <c r="D185" s="148">
        <v>26</v>
      </c>
      <c r="E185" s="148" t="s">
        <v>1092</v>
      </c>
      <c r="F185" s="148"/>
      <c r="G185" s="158" t="s">
        <v>944</v>
      </c>
      <c r="H185" s="148"/>
      <c r="I185" s="148"/>
      <c r="J185" s="148">
        <v>1</v>
      </c>
      <c r="K185" s="148">
        <f t="shared" si="34"/>
        <v>1</v>
      </c>
      <c r="L185" s="148" t="s">
        <v>190</v>
      </c>
      <c r="M185" s="158" t="s">
        <v>1091</v>
      </c>
      <c r="N185" s="160" t="s">
        <v>951</v>
      </c>
      <c r="O185" s="160" t="s">
        <v>1090</v>
      </c>
      <c r="P185" s="160" t="s">
        <v>240</v>
      </c>
      <c r="Q185" s="160" t="s">
        <v>1089</v>
      </c>
      <c r="R185" s="148" t="s">
        <v>1088</v>
      </c>
      <c r="S185" s="148" t="s">
        <v>939</v>
      </c>
      <c r="T185" s="148" t="s">
        <v>236</v>
      </c>
      <c r="U185" s="160"/>
      <c r="V185" s="160"/>
      <c r="W185" s="148">
        <f t="shared" si="35"/>
        <v>0</v>
      </c>
      <c r="X185" s="148">
        <f t="shared" si="36"/>
        <v>0</v>
      </c>
      <c r="Y185" s="148">
        <f t="shared" si="37"/>
        <v>300</v>
      </c>
      <c r="Z185" s="148">
        <f t="shared" si="38"/>
        <v>0</v>
      </c>
      <c r="AA185" s="148">
        <f t="shared" si="39"/>
        <v>0</v>
      </c>
      <c r="AB185" s="148">
        <f t="shared" si="40"/>
        <v>600</v>
      </c>
      <c r="AC185" s="148"/>
      <c r="AD185" s="147" t="s">
        <v>480</v>
      </c>
      <c r="AE185" s="148">
        <v>20</v>
      </c>
      <c r="AF185" s="148">
        <v>4000</v>
      </c>
      <c r="AG185" s="147" t="s">
        <v>1087</v>
      </c>
      <c r="AH185" s="147" t="s">
        <v>478</v>
      </c>
      <c r="AI185" s="151">
        <f>VLOOKUP(AJ:AJ,'Currency Exchange'!B:C,2,0)</f>
        <v>1</v>
      </c>
      <c r="AJ185" s="150" t="s">
        <v>15</v>
      </c>
      <c r="AK185" s="157">
        <v>4000</v>
      </c>
      <c r="AL185" s="151">
        <v>4.0000000000000001E-3</v>
      </c>
      <c r="AM185" s="151">
        <f t="shared" si="45"/>
        <v>4.0000000000000001E-3</v>
      </c>
      <c r="AN185" s="155">
        <f t="shared" si="46"/>
        <v>4.0000000000000001E-3</v>
      </c>
      <c r="AO185" s="156">
        <f t="shared" si="47"/>
        <v>0</v>
      </c>
      <c r="AP185" s="155">
        <f t="shared" si="48"/>
        <v>4.0000000000000001E-3</v>
      </c>
      <c r="AQ185" s="149" t="s">
        <v>227</v>
      </c>
      <c r="AR185" s="148" t="s">
        <v>385</v>
      </c>
      <c r="AS185" s="148" t="s">
        <v>227</v>
      </c>
      <c r="AT185" s="148"/>
      <c r="AU185" s="148"/>
      <c r="AV185" s="148"/>
      <c r="AW185" s="147" t="s">
        <v>477</v>
      </c>
      <c r="AX185" s="147"/>
    </row>
    <row r="186" spans="1:50" ht="20.100000000000001" customHeight="1">
      <c r="A186" s="164"/>
      <c r="B186" s="164"/>
      <c r="C186" s="164" t="s">
        <v>245</v>
      </c>
      <c r="D186" s="148">
        <v>27</v>
      </c>
      <c r="E186" s="148" t="s">
        <v>1086</v>
      </c>
      <c r="F186" s="164"/>
      <c r="G186" s="158" t="s">
        <v>944</v>
      </c>
      <c r="H186" s="148"/>
      <c r="I186" s="148"/>
      <c r="J186" s="148">
        <v>6</v>
      </c>
      <c r="K186" s="148">
        <f t="shared" si="34"/>
        <v>6</v>
      </c>
      <c r="L186" s="148" t="s">
        <v>190</v>
      </c>
      <c r="M186" s="166" t="s">
        <v>1085</v>
      </c>
      <c r="N186" s="160" t="s">
        <v>485</v>
      </c>
      <c r="O186" s="160" t="s">
        <v>1084</v>
      </c>
      <c r="P186" s="165" t="s">
        <v>240</v>
      </c>
      <c r="Q186" s="165" t="s">
        <v>1083</v>
      </c>
      <c r="R186" s="164" t="s">
        <v>989</v>
      </c>
      <c r="S186" s="164" t="s">
        <v>947</v>
      </c>
      <c r="T186" s="164" t="s">
        <v>236</v>
      </c>
      <c r="U186" s="165"/>
      <c r="V186" s="165"/>
      <c r="W186" s="164">
        <f t="shared" si="35"/>
        <v>0</v>
      </c>
      <c r="X186" s="164">
        <f t="shared" si="36"/>
        <v>0</v>
      </c>
      <c r="Y186" s="164">
        <f t="shared" si="37"/>
        <v>1800</v>
      </c>
      <c r="Z186" s="164">
        <f t="shared" si="38"/>
        <v>0</v>
      </c>
      <c r="AA186" s="164">
        <f t="shared" si="39"/>
        <v>0</v>
      </c>
      <c r="AB186" s="164">
        <f t="shared" si="40"/>
        <v>3600</v>
      </c>
      <c r="AC186" s="148"/>
      <c r="AD186" s="147" t="s">
        <v>480</v>
      </c>
      <c r="AE186" s="148">
        <v>20</v>
      </c>
      <c r="AF186" s="148">
        <v>3000</v>
      </c>
      <c r="AG186" s="147" t="s">
        <v>1082</v>
      </c>
      <c r="AH186" s="147" t="s">
        <v>497</v>
      </c>
      <c r="AI186" s="163">
        <f>VLOOKUP(AJ:AJ,'Currency Exchange'!B:C,2,0)</f>
        <v>1</v>
      </c>
      <c r="AJ186" s="150" t="s">
        <v>15</v>
      </c>
      <c r="AK186" s="157">
        <v>3000</v>
      </c>
      <c r="AL186" s="163">
        <v>1.2999999999999999E-2</v>
      </c>
      <c r="AM186" s="163">
        <f t="shared" si="45"/>
        <v>1.2999999999999999E-2</v>
      </c>
      <c r="AN186" s="161">
        <f t="shared" si="46"/>
        <v>7.8E-2</v>
      </c>
      <c r="AO186" s="162">
        <f t="shared" si="47"/>
        <v>0</v>
      </c>
      <c r="AP186" s="161">
        <f t="shared" si="48"/>
        <v>7.8E-2</v>
      </c>
      <c r="AQ186" s="149" t="s">
        <v>227</v>
      </c>
      <c r="AR186" s="148" t="s">
        <v>385</v>
      </c>
      <c r="AS186" s="148" t="s">
        <v>226</v>
      </c>
      <c r="AT186" s="148"/>
      <c r="AU186" s="148"/>
      <c r="AV186" s="148"/>
      <c r="AW186" s="147" t="s">
        <v>496</v>
      </c>
      <c r="AX186" s="147"/>
    </row>
    <row r="187" spans="1:50" ht="20.100000000000001" customHeight="1">
      <c r="A187" s="148"/>
      <c r="B187" s="148"/>
      <c r="C187" s="148" t="s">
        <v>245</v>
      </c>
      <c r="D187" s="148">
        <v>28</v>
      </c>
      <c r="E187" s="148" t="s">
        <v>1081</v>
      </c>
      <c r="F187" s="148"/>
      <c r="G187" s="158" t="s">
        <v>944</v>
      </c>
      <c r="H187" s="148"/>
      <c r="I187" s="148"/>
      <c r="J187" s="148">
        <v>8</v>
      </c>
      <c r="K187" s="148">
        <f t="shared" si="34"/>
        <v>8</v>
      </c>
      <c r="L187" s="148" t="s">
        <v>190</v>
      </c>
      <c r="M187" s="158" t="s">
        <v>1080</v>
      </c>
      <c r="N187" s="160" t="s">
        <v>951</v>
      </c>
      <c r="O187" s="160" t="s">
        <v>1079</v>
      </c>
      <c r="P187" s="160" t="s">
        <v>240</v>
      </c>
      <c r="Q187" s="160" t="s">
        <v>1078</v>
      </c>
      <c r="R187" s="148" t="s">
        <v>998</v>
      </c>
      <c r="S187" s="148" t="s">
        <v>947</v>
      </c>
      <c r="T187" s="148" t="s">
        <v>236</v>
      </c>
      <c r="U187" s="160"/>
      <c r="V187" s="160"/>
      <c r="W187" s="148">
        <f t="shared" si="35"/>
        <v>0</v>
      </c>
      <c r="X187" s="148">
        <f t="shared" si="36"/>
        <v>0</v>
      </c>
      <c r="Y187" s="148">
        <f t="shared" si="37"/>
        <v>2400</v>
      </c>
      <c r="Z187" s="148">
        <f t="shared" si="38"/>
        <v>0</v>
      </c>
      <c r="AA187" s="148">
        <f t="shared" si="39"/>
        <v>0</v>
      </c>
      <c r="AB187" s="148">
        <f t="shared" si="40"/>
        <v>4800</v>
      </c>
      <c r="AC187" s="148"/>
      <c r="AD187" s="147" t="s">
        <v>480</v>
      </c>
      <c r="AE187" s="148">
        <v>20</v>
      </c>
      <c r="AF187" s="148">
        <v>3000</v>
      </c>
      <c r="AG187" s="147" t="s">
        <v>1077</v>
      </c>
      <c r="AH187" s="147" t="s">
        <v>497</v>
      </c>
      <c r="AI187" s="151">
        <f>VLOOKUP(AJ:AJ,'Currency Exchange'!B:C,2,0)</f>
        <v>1</v>
      </c>
      <c r="AJ187" s="150" t="s">
        <v>15</v>
      </c>
      <c r="AK187" s="157">
        <v>3000</v>
      </c>
      <c r="AL187" s="151">
        <v>1.4999999999999999E-2</v>
      </c>
      <c r="AM187" s="151">
        <f t="shared" si="45"/>
        <v>1.4999999999999999E-2</v>
      </c>
      <c r="AN187" s="155">
        <f t="shared" si="46"/>
        <v>0.12</v>
      </c>
      <c r="AO187" s="156">
        <f t="shared" si="47"/>
        <v>0</v>
      </c>
      <c r="AP187" s="155">
        <f t="shared" si="48"/>
        <v>0.12</v>
      </c>
      <c r="AQ187" s="149" t="s">
        <v>227</v>
      </c>
      <c r="AR187" s="148" t="s">
        <v>385</v>
      </c>
      <c r="AS187" s="148" t="s">
        <v>226</v>
      </c>
      <c r="AT187" s="148"/>
      <c r="AU187" s="148"/>
      <c r="AV187" s="148"/>
      <c r="AW187" s="147" t="s">
        <v>496</v>
      </c>
      <c r="AX187" s="147"/>
    </row>
    <row r="188" spans="1:50" ht="20.100000000000001" customHeight="1">
      <c r="A188" s="148"/>
      <c r="B188" s="148"/>
      <c r="C188" s="148" t="s">
        <v>245</v>
      </c>
      <c r="D188" s="148">
        <v>29</v>
      </c>
      <c r="E188" s="148" t="s">
        <v>1076</v>
      </c>
      <c r="F188" s="148"/>
      <c r="G188" s="158" t="s">
        <v>944</v>
      </c>
      <c r="H188" s="148"/>
      <c r="I188" s="148"/>
      <c r="J188" s="148">
        <v>4</v>
      </c>
      <c r="K188" s="148">
        <f t="shared" si="34"/>
        <v>4</v>
      </c>
      <c r="L188" s="148" t="s">
        <v>190</v>
      </c>
      <c r="M188" s="158" t="s">
        <v>1075</v>
      </c>
      <c r="N188" s="160" t="s">
        <v>485</v>
      </c>
      <c r="O188" s="160" t="s">
        <v>1074</v>
      </c>
      <c r="P188" s="160" t="s">
        <v>240</v>
      </c>
      <c r="Q188" s="160" t="s">
        <v>1073</v>
      </c>
      <c r="R188" s="148" t="s">
        <v>1072</v>
      </c>
      <c r="S188" s="148" t="s">
        <v>955</v>
      </c>
      <c r="T188" s="148" t="s">
        <v>236</v>
      </c>
      <c r="U188" s="160"/>
      <c r="V188" s="160"/>
      <c r="W188" s="148">
        <f t="shared" si="35"/>
        <v>0</v>
      </c>
      <c r="X188" s="148">
        <f t="shared" si="36"/>
        <v>0</v>
      </c>
      <c r="Y188" s="148">
        <f t="shared" si="37"/>
        <v>1200</v>
      </c>
      <c r="Z188" s="148">
        <f t="shared" si="38"/>
        <v>0</v>
      </c>
      <c r="AA188" s="148">
        <f t="shared" si="39"/>
        <v>0</v>
      </c>
      <c r="AB188" s="148">
        <f t="shared" si="40"/>
        <v>2400</v>
      </c>
      <c r="AC188" s="148"/>
      <c r="AD188" s="147" t="s">
        <v>480</v>
      </c>
      <c r="AE188" s="148">
        <v>18</v>
      </c>
      <c r="AF188" s="148">
        <v>10000</v>
      </c>
      <c r="AG188" s="160" t="s">
        <v>1071</v>
      </c>
      <c r="AH188" s="147" t="s">
        <v>497</v>
      </c>
      <c r="AI188" s="151">
        <f>VLOOKUP(AJ:AJ,'Currency Exchange'!B:C,2,0)</f>
        <v>1</v>
      </c>
      <c r="AJ188" s="150" t="s">
        <v>15</v>
      </c>
      <c r="AK188" s="157">
        <v>10000</v>
      </c>
      <c r="AL188" s="151">
        <v>3.2000000000000002E-3</v>
      </c>
      <c r="AM188" s="151">
        <f t="shared" si="45"/>
        <v>3.2000000000000002E-3</v>
      </c>
      <c r="AN188" s="155">
        <f t="shared" si="46"/>
        <v>1.2800000000000001E-2</v>
      </c>
      <c r="AO188" s="156">
        <f t="shared" si="47"/>
        <v>0</v>
      </c>
      <c r="AP188" s="155">
        <f t="shared" si="48"/>
        <v>1.2800000000000001E-2</v>
      </c>
      <c r="AQ188" s="149" t="s">
        <v>227</v>
      </c>
      <c r="AR188" s="148" t="s">
        <v>385</v>
      </c>
      <c r="AS188" s="148" t="s">
        <v>227</v>
      </c>
      <c r="AT188" s="148"/>
      <c r="AU188" s="148"/>
      <c r="AV188" s="148"/>
      <c r="AW188" s="147" t="s">
        <v>496</v>
      </c>
      <c r="AX188" s="147"/>
    </row>
    <row r="189" spans="1:50" ht="20.100000000000001" customHeight="1">
      <c r="A189" s="164"/>
      <c r="B189" s="164"/>
      <c r="C189" s="164" t="s">
        <v>245</v>
      </c>
      <c r="D189" s="148">
        <v>30</v>
      </c>
      <c r="E189" s="148" t="s">
        <v>1070</v>
      </c>
      <c r="F189" s="164"/>
      <c r="G189" s="158" t="s">
        <v>944</v>
      </c>
      <c r="H189" s="148"/>
      <c r="I189" s="148"/>
      <c r="J189" s="148">
        <v>7</v>
      </c>
      <c r="K189" s="148">
        <f t="shared" si="34"/>
        <v>7</v>
      </c>
      <c r="L189" s="148" t="s">
        <v>190</v>
      </c>
      <c r="M189" s="166" t="s">
        <v>1069</v>
      </c>
      <c r="N189" s="160" t="s">
        <v>951</v>
      </c>
      <c r="O189" s="160" t="s">
        <v>1068</v>
      </c>
      <c r="P189" s="165" t="s">
        <v>240</v>
      </c>
      <c r="Q189" s="165" t="s">
        <v>1067</v>
      </c>
      <c r="R189" s="164" t="s">
        <v>1066</v>
      </c>
      <c r="S189" s="164" t="s">
        <v>955</v>
      </c>
      <c r="T189" s="164" t="s">
        <v>236</v>
      </c>
      <c r="U189" s="165"/>
      <c r="V189" s="165"/>
      <c r="W189" s="164">
        <f t="shared" si="35"/>
        <v>0</v>
      </c>
      <c r="X189" s="164">
        <f t="shared" si="36"/>
        <v>0</v>
      </c>
      <c r="Y189" s="164">
        <f t="shared" si="37"/>
        <v>2100</v>
      </c>
      <c r="Z189" s="164">
        <f t="shared" si="38"/>
        <v>0</v>
      </c>
      <c r="AA189" s="164">
        <f t="shared" si="39"/>
        <v>0</v>
      </c>
      <c r="AB189" s="164">
        <f t="shared" si="40"/>
        <v>4200</v>
      </c>
      <c r="AC189" s="148"/>
      <c r="AD189" s="147" t="s">
        <v>480</v>
      </c>
      <c r="AE189" s="148">
        <v>20</v>
      </c>
      <c r="AF189" s="148">
        <v>10000</v>
      </c>
      <c r="AG189" s="147" t="s">
        <v>1065</v>
      </c>
      <c r="AH189" s="147" t="s">
        <v>497</v>
      </c>
      <c r="AI189" s="163">
        <f>VLOOKUP(AJ:AJ,'Currency Exchange'!B:C,2,0)</f>
        <v>1</v>
      </c>
      <c r="AJ189" s="150" t="s">
        <v>15</v>
      </c>
      <c r="AK189" s="157">
        <v>10000</v>
      </c>
      <c r="AL189" s="163">
        <v>2.2000000000000001E-3</v>
      </c>
      <c r="AM189" s="163">
        <f t="shared" si="45"/>
        <v>2.2000000000000001E-3</v>
      </c>
      <c r="AN189" s="161">
        <f t="shared" si="46"/>
        <v>1.54E-2</v>
      </c>
      <c r="AO189" s="162">
        <f t="shared" si="47"/>
        <v>0</v>
      </c>
      <c r="AP189" s="161">
        <f t="shared" si="48"/>
        <v>1.54E-2</v>
      </c>
      <c r="AQ189" s="149" t="s">
        <v>227</v>
      </c>
      <c r="AR189" s="148" t="s">
        <v>385</v>
      </c>
      <c r="AS189" s="148" t="s">
        <v>227</v>
      </c>
      <c r="AT189" s="148"/>
      <c r="AU189" s="148"/>
      <c r="AV189" s="148"/>
      <c r="AW189" s="147" t="s">
        <v>496</v>
      </c>
      <c r="AX189" s="147"/>
    </row>
    <row r="190" spans="1:50" ht="20.100000000000001" customHeight="1">
      <c r="A190" s="164"/>
      <c r="B190" s="164"/>
      <c r="C190" s="164" t="s">
        <v>245</v>
      </c>
      <c r="D190" s="148">
        <v>31</v>
      </c>
      <c r="E190" s="148" t="s">
        <v>1064</v>
      </c>
      <c r="F190" s="164"/>
      <c r="G190" s="158" t="s">
        <v>944</v>
      </c>
      <c r="H190" s="148"/>
      <c r="I190" s="148"/>
      <c r="J190" s="148">
        <v>2</v>
      </c>
      <c r="K190" s="148">
        <f t="shared" si="34"/>
        <v>2</v>
      </c>
      <c r="L190" s="148" t="s">
        <v>190</v>
      </c>
      <c r="M190" s="166" t="s">
        <v>1063</v>
      </c>
      <c r="N190" s="160" t="s">
        <v>787</v>
      </c>
      <c r="O190" s="160" t="s">
        <v>1060</v>
      </c>
      <c r="P190" s="165" t="s">
        <v>240</v>
      </c>
      <c r="Q190" s="165" t="s">
        <v>1062</v>
      </c>
      <c r="R190" s="164" t="s">
        <v>1061</v>
      </c>
      <c r="S190" s="164" t="s">
        <v>939</v>
      </c>
      <c r="T190" s="164" t="s">
        <v>236</v>
      </c>
      <c r="U190" s="165"/>
      <c r="V190" s="165"/>
      <c r="W190" s="164">
        <f t="shared" si="35"/>
        <v>0</v>
      </c>
      <c r="X190" s="164">
        <f t="shared" si="36"/>
        <v>0</v>
      </c>
      <c r="Y190" s="164">
        <f t="shared" si="37"/>
        <v>600</v>
      </c>
      <c r="Z190" s="164">
        <f t="shared" si="38"/>
        <v>0</v>
      </c>
      <c r="AA190" s="164">
        <f t="shared" si="39"/>
        <v>0</v>
      </c>
      <c r="AB190" s="164">
        <f t="shared" si="40"/>
        <v>1200</v>
      </c>
      <c r="AC190" s="148"/>
      <c r="AD190" s="147" t="s">
        <v>560</v>
      </c>
      <c r="AE190" s="148">
        <v>28</v>
      </c>
      <c r="AF190" s="148">
        <v>4000</v>
      </c>
      <c r="AG190" s="147" t="s">
        <v>1060</v>
      </c>
      <c r="AH190" s="147" t="s">
        <v>787</v>
      </c>
      <c r="AI190" s="163">
        <f>VLOOKUP(AJ:AJ,'Currency Exchange'!B:C,2,0)</f>
        <v>1</v>
      </c>
      <c r="AJ190" s="150" t="s">
        <v>15</v>
      </c>
      <c r="AK190" s="157">
        <v>4000</v>
      </c>
      <c r="AL190" s="163">
        <v>3.4799999999999998E-2</v>
      </c>
      <c r="AM190" s="163">
        <f t="shared" si="45"/>
        <v>3.4799999999999998E-2</v>
      </c>
      <c r="AN190" s="161">
        <f t="shared" si="46"/>
        <v>6.9599999999999995E-2</v>
      </c>
      <c r="AO190" s="162">
        <f t="shared" si="47"/>
        <v>0</v>
      </c>
      <c r="AP190" s="161">
        <f t="shared" si="48"/>
        <v>6.9599999999999995E-2</v>
      </c>
      <c r="AQ190" s="149" t="s">
        <v>227</v>
      </c>
      <c r="AR190" s="149" t="s">
        <v>227</v>
      </c>
      <c r="AS190" s="149" t="s">
        <v>227</v>
      </c>
      <c r="AT190" s="148"/>
      <c r="AU190" s="148"/>
      <c r="AV190" s="148"/>
      <c r="AW190" s="147" t="s">
        <v>1059</v>
      </c>
      <c r="AX190" s="147"/>
    </row>
    <row r="191" spans="1:50" ht="20.100000000000001" customHeight="1">
      <c r="A191" s="164"/>
      <c r="B191" s="164"/>
      <c r="C191" s="164" t="s">
        <v>245</v>
      </c>
      <c r="D191" s="148">
        <v>32</v>
      </c>
      <c r="E191" s="148" t="s">
        <v>1057</v>
      </c>
      <c r="F191" s="164"/>
      <c r="G191" s="158" t="s">
        <v>944</v>
      </c>
      <c r="H191" s="148"/>
      <c r="I191" s="148"/>
      <c r="J191" s="148">
        <v>1</v>
      </c>
      <c r="K191" s="148">
        <f t="shared" si="34"/>
        <v>1</v>
      </c>
      <c r="L191" s="148" t="s">
        <v>190</v>
      </c>
      <c r="M191" s="166" t="s">
        <v>1058</v>
      </c>
      <c r="N191" s="160" t="s">
        <v>774</v>
      </c>
      <c r="O191" s="160" t="s">
        <v>1055</v>
      </c>
      <c r="P191" s="165" t="s">
        <v>240</v>
      </c>
      <c r="Q191" s="165" t="s">
        <v>1054</v>
      </c>
      <c r="R191" s="164" t="s">
        <v>989</v>
      </c>
      <c r="S191" s="164" t="s">
        <v>955</v>
      </c>
      <c r="T191" s="164" t="s">
        <v>236</v>
      </c>
      <c r="U191" s="165"/>
      <c r="V191" s="165"/>
      <c r="W191" s="164">
        <f t="shared" si="35"/>
        <v>0</v>
      </c>
      <c r="X191" s="164">
        <f t="shared" si="36"/>
        <v>0</v>
      </c>
      <c r="Y191" s="164">
        <f t="shared" si="37"/>
        <v>300</v>
      </c>
      <c r="Z191" s="164">
        <f t="shared" si="38"/>
        <v>0</v>
      </c>
      <c r="AA191" s="164">
        <f t="shared" si="39"/>
        <v>0</v>
      </c>
      <c r="AB191" s="164">
        <f t="shared" si="40"/>
        <v>600</v>
      </c>
      <c r="AC191" s="148"/>
      <c r="AD191" s="147" t="s">
        <v>480</v>
      </c>
      <c r="AE191" s="148">
        <v>20</v>
      </c>
      <c r="AF191" s="157">
        <v>10000</v>
      </c>
      <c r="AG191" s="147" t="s">
        <v>1053</v>
      </c>
      <c r="AH191" s="147" t="s">
        <v>497</v>
      </c>
      <c r="AI191" s="163">
        <f>VLOOKUP(AJ:AJ,'Currency Exchange'!B:C,2,0)</f>
        <v>1</v>
      </c>
      <c r="AJ191" s="150" t="s">
        <v>15</v>
      </c>
      <c r="AK191" s="157">
        <v>10000</v>
      </c>
      <c r="AL191" s="163">
        <v>8.9999999999999993E-3</v>
      </c>
      <c r="AM191" s="163">
        <f t="shared" si="45"/>
        <v>8.9999999999999993E-3</v>
      </c>
      <c r="AN191" s="161">
        <f t="shared" si="46"/>
        <v>8.9999999999999993E-3</v>
      </c>
      <c r="AO191" s="162">
        <f t="shared" si="47"/>
        <v>0</v>
      </c>
      <c r="AP191" s="161">
        <f t="shared" si="48"/>
        <v>8.9999999999999993E-3</v>
      </c>
      <c r="AQ191" s="149" t="s">
        <v>227</v>
      </c>
      <c r="AR191" s="148" t="s">
        <v>907</v>
      </c>
      <c r="AS191" s="148" t="s">
        <v>226</v>
      </c>
      <c r="AT191" s="148"/>
      <c r="AU191" s="148"/>
      <c r="AV191" s="148"/>
      <c r="AW191" s="147" t="s">
        <v>1052</v>
      </c>
      <c r="AX191" s="147"/>
    </row>
    <row r="192" spans="1:50" ht="20.100000000000001" customHeight="1">
      <c r="A192" s="164"/>
      <c r="B192" s="164"/>
      <c r="C192" s="164" t="s">
        <v>245</v>
      </c>
      <c r="D192" s="148">
        <v>33</v>
      </c>
      <c r="E192" s="148" t="s">
        <v>1057</v>
      </c>
      <c r="F192" s="164"/>
      <c r="G192" s="158" t="s">
        <v>944</v>
      </c>
      <c r="H192" s="148"/>
      <c r="I192" s="148"/>
      <c r="J192" s="148">
        <v>1</v>
      </c>
      <c r="K192" s="148">
        <f t="shared" si="34"/>
        <v>1</v>
      </c>
      <c r="L192" s="148" t="s">
        <v>190</v>
      </c>
      <c r="M192" s="166" t="s">
        <v>1056</v>
      </c>
      <c r="N192" s="160" t="s">
        <v>774</v>
      </c>
      <c r="O192" s="160" t="s">
        <v>1055</v>
      </c>
      <c r="P192" s="165" t="s">
        <v>240</v>
      </c>
      <c r="Q192" s="165" t="s">
        <v>1054</v>
      </c>
      <c r="R192" s="164" t="s">
        <v>989</v>
      </c>
      <c r="S192" s="164" t="s">
        <v>955</v>
      </c>
      <c r="T192" s="164" t="s">
        <v>236</v>
      </c>
      <c r="U192" s="165"/>
      <c r="V192" s="165"/>
      <c r="W192" s="164">
        <f t="shared" si="35"/>
        <v>0</v>
      </c>
      <c r="X192" s="164">
        <f t="shared" si="36"/>
        <v>0</v>
      </c>
      <c r="Y192" s="164">
        <f t="shared" si="37"/>
        <v>300</v>
      </c>
      <c r="Z192" s="164">
        <f t="shared" si="38"/>
        <v>0</v>
      </c>
      <c r="AA192" s="164">
        <f t="shared" si="39"/>
        <v>0</v>
      </c>
      <c r="AB192" s="164">
        <f t="shared" si="40"/>
        <v>600</v>
      </c>
      <c r="AC192" s="148"/>
      <c r="AD192" s="147" t="s">
        <v>480</v>
      </c>
      <c r="AE192" s="148">
        <v>20</v>
      </c>
      <c r="AF192" s="157">
        <v>10000</v>
      </c>
      <c r="AG192" s="147" t="s">
        <v>1053</v>
      </c>
      <c r="AH192" s="147" t="s">
        <v>497</v>
      </c>
      <c r="AI192" s="163">
        <f>VLOOKUP(AJ:AJ,'Currency Exchange'!B:C,2,0)</f>
        <v>1</v>
      </c>
      <c r="AJ192" s="150" t="s">
        <v>15</v>
      </c>
      <c r="AK192" s="157">
        <v>10000</v>
      </c>
      <c r="AL192" s="163">
        <v>8.9999999999999993E-3</v>
      </c>
      <c r="AM192" s="163">
        <f t="shared" si="45"/>
        <v>8.9999999999999993E-3</v>
      </c>
      <c r="AN192" s="161">
        <f t="shared" si="46"/>
        <v>8.9999999999999993E-3</v>
      </c>
      <c r="AO192" s="162">
        <f t="shared" si="47"/>
        <v>0</v>
      </c>
      <c r="AP192" s="161">
        <f t="shared" si="48"/>
        <v>8.9999999999999993E-3</v>
      </c>
      <c r="AQ192" s="149" t="s">
        <v>227</v>
      </c>
      <c r="AR192" s="148" t="s">
        <v>907</v>
      </c>
      <c r="AS192" s="148" t="s">
        <v>226</v>
      </c>
      <c r="AT192" s="148"/>
      <c r="AU192" s="148"/>
      <c r="AV192" s="148"/>
      <c r="AW192" s="147" t="s">
        <v>1052</v>
      </c>
      <c r="AX192" s="147"/>
    </row>
    <row r="193" spans="1:50" ht="20.100000000000001" customHeight="1">
      <c r="A193" s="148"/>
      <c r="B193" s="148"/>
      <c r="C193" s="148" t="s">
        <v>245</v>
      </c>
      <c r="D193" s="148">
        <v>34</v>
      </c>
      <c r="E193" s="148" t="s">
        <v>1051</v>
      </c>
      <c r="F193" s="148"/>
      <c r="G193" s="158" t="s">
        <v>944</v>
      </c>
      <c r="H193" s="148"/>
      <c r="I193" s="148"/>
      <c r="J193" s="148">
        <v>2</v>
      </c>
      <c r="K193" s="148">
        <f t="shared" si="34"/>
        <v>2</v>
      </c>
      <c r="L193" s="148" t="s">
        <v>190</v>
      </c>
      <c r="M193" s="158" t="s">
        <v>1050</v>
      </c>
      <c r="N193" s="160"/>
      <c r="O193" s="160"/>
      <c r="P193" s="160" t="s">
        <v>240</v>
      </c>
      <c r="Q193" s="160" t="s">
        <v>1049</v>
      </c>
      <c r="R193" s="148" t="s">
        <v>1048</v>
      </c>
      <c r="S193" s="148" t="s">
        <v>939</v>
      </c>
      <c r="T193" s="148" t="s">
        <v>236</v>
      </c>
      <c r="U193" s="160"/>
      <c r="V193" s="160"/>
      <c r="W193" s="148">
        <f t="shared" si="35"/>
        <v>0</v>
      </c>
      <c r="X193" s="148">
        <f t="shared" si="36"/>
        <v>0</v>
      </c>
      <c r="Y193" s="148">
        <f t="shared" si="37"/>
        <v>600</v>
      </c>
      <c r="Z193" s="148">
        <f t="shared" si="38"/>
        <v>0</v>
      </c>
      <c r="AA193" s="148">
        <f t="shared" si="39"/>
        <v>0</v>
      </c>
      <c r="AB193" s="148">
        <f t="shared" si="40"/>
        <v>1200</v>
      </c>
      <c r="AC193" s="148"/>
      <c r="AD193" s="147" t="s">
        <v>480</v>
      </c>
      <c r="AE193" s="148">
        <v>20</v>
      </c>
      <c r="AF193" s="157">
        <v>4000</v>
      </c>
      <c r="AG193" s="147" t="s">
        <v>1047</v>
      </c>
      <c r="AH193" s="147" t="s">
        <v>769</v>
      </c>
      <c r="AI193" s="151">
        <f>VLOOKUP(AJ:AJ,'Currency Exchange'!B:C,2,0)</f>
        <v>1</v>
      </c>
      <c r="AJ193" s="150" t="s">
        <v>15</v>
      </c>
      <c r="AK193" s="157">
        <v>4000</v>
      </c>
      <c r="AL193" s="151">
        <v>7.3000000000000001E-3</v>
      </c>
      <c r="AM193" s="151">
        <f t="shared" si="45"/>
        <v>7.3000000000000001E-3</v>
      </c>
      <c r="AN193" s="155">
        <f t="shared" si="46"/>
        <v>1.46E-2</v>
      </c>
      <c r="AO193" s="156">
        <f t="shared" si="47"/>
        <v>0</v>
      </c>
      <c r="AP193" s="155">
        <f t="shared" si="48"/>
        <v>1.46E-2</v>
      </c>
      <c r="AQ193" s="149" t="s">
        <v>227</v>
      </c>
      <c r="AR193" s="148" t="s">
        <v>993</v>
      </c>
      <c r="AS193" s="148" t="s">
        <v>226</v>
      </c>
      <c r="AT193" s="148"/>
      <c r="AU193" s="148"/>
      <c r="AV193" s="148"/>
      <c r="AW193" s="147" t="s">
        <v>477</v>
      </c>
      <c r="AX193" s="147"/>
    </row>
    <row r="194" spans="1:50" ht="20.100000000000001" customHeight="1">
      <c r="A194" s="148"/>
      <c r="B194" s="148"/>
      <c r="C194" s="148" t="s">
        <v>245</v>
      </c>
      <c r="D194" s="148">
        <v>35</v>
      </c>
      <c r="E194" s="148" t="s">
        <v>1046</v>
      </c>
      <c r="F194" s="148"/>
      <c r="G194" s="158" t="s">
        <v>944</v>
      </c>
      <c r="H194" s="148"/>
      <c r="I194" s="148"/>
      <c r="J194" s="148">
        <v>3</v>
      </c>
      <c r="K194" s="148">
        <f t="shared" si="34"/>
        <v>3</v>
      </c>
      <c r="L194" s="148" t="s">
        <v>190</v>
      </c>
      <c r="M194" s="158" t="s">
        <v>1045</v>
      </c>
      <c r="N194" s="160" t="s">
        <v>485</v>
      </c>
      <c r="O194" s="160" t="s">
        <v>1044</v>
      </c>
      <c r="P194" s="160" t="s">
        <v>240</v>
      </c>
      <c r="Q194" s="160" t="s">
        <v>1043</v>
      </c>
      <c r="R194" s="148" t="s">
        <v>1042</v>
      </c>
      <c r="S194" s="148" t="s">
        <v>955</v>
      </c>
      <c r="T194" s="148" t="s">
        <v>236</v>
      </c>
      <c r="U194" s="160"/>
      <c r="V194" s="160"/>
      <c r="W194" s="148">
        <f t="shared" si="35"/>
        <v>0</v>
      </c>
      <c r="X194" s="148">
        <f t="shared" si="36"/>
        <v>0</v>
      </c>
      <c r="Y194" s="148">
        <f t="shared" si="37"/>
        <v>900</v>
      </c>
      <c r="Z194" s="148">
        <f t="shared" si="38"/>
        <v>0</v>
      </c>
      <c r="AA194" s="148">
        <f t="shared" si="39"/>
        <v>0</v>
      </c>
      <c r="AB194" s="148">
        <f t="shared" si="40"/>
        <v>1800</v>
      </c>
      <c r="AC194" s="148"/>
      <c r="AD194" s="147" t="s">
        <v>480</v>
      </c>
      <c r="AE194" s="148">
        <v>18</v>
      </c>
      <c r="AF194" s="148">
        <v>10000</v>
      </c>
      <c r="AG194" s="160" t="s">
        <v>1041</v>
      </c>
      <c r="AH194" s="160" t="s">
        <v>497</v>
      </c>
      <c r="AI194" s="151">
        <f>VLOOKUP(AJ:AJ,'Currency Exchange'!B:C,2,0)</f>
        <v>1</v>
      </c>
      <c r="AJ194" s="150" t="s">
        <v>15</v>
      </c>
      <c r="AK194" s="157">
        <v>10000</v>
      </c>
      <c r="AL194" s="151">
        <v>1.1000000000000001E-3</v>
      </c>
      <c r="AM194" s="151">
        <f t="shared" si="45"/>
        <v>1.1000000000000001E-3</v>
      </c>
      <c r="AN194" s="155">
        <f t="shared" si="46"/>
        <v>3.3E-3</v>
      </c>
      <c r="AO194" s="156">
        <f t="shared" si="47"/>
        <v>0</v>
      </c>
      <c r="AP194" s="155">
        <f t="shared" si="48"/>
        <v>3.3E-3</v>
      </c>
      <c r="AQ194" s="149" t="s">
        <v>227</v>
      </c>
      <c r="AR194" s="148" t="s">
        <v>385</v>
      </c>
      <c r="AS194" s="148" t="s">
        <v>227</v>
      </c>
      <c r="AT194" s="148"/>
      <c r="AU194" s="148"/>
      <c r="AV194" s="148"/>
      <c r="AW194" s="147" t="s">
        <v>496</v>
      </c>
      <c r="AX194" s="147"/>
    </row>
    <row r="195" spans="1:50" ht="20.100000000000001" customHeight="1">
      <c r="A195" s="148"/>
      <c r="B195" s="148"/>
      <c r="C195" s="148" t="s">
        <v>245</v>
      </c>
      <c r="D195" s="148">
        <v>36</v>
      </c>
      <c r="E195" s="148" t="s">
        <v>1040</v>
      </c>
      <c r="F195" s="148"/>
      <c r="G195" s="158" t="s">
        <v>944</v>
      </c>
      <c r="H195" s="148"/>
      <c r="I195" s="148"/>
      <c r="J195" s="148">
        <v>1</v>
      </c>
      <c r="K195" s="148">
        <f t="shared" si="34"/>
        <v>1</v>
      </c>
      <c r="L195" s="148" t="s">
        <v>190</v>
      </c>
      <c r="M195" s="158" t="s">
        <v>1039</v>
      </c>
      <c r="N195" s="160" t="s">
        <v>711</v>
      </c>
      <c r="O195" s="160" t="s">
        <v>1036</v>
      </c>
      <c r="P195" s="160" t="s">
        <v>240</v>
      </c>
      <c r="Q195" s="160" t="s">
        <v>1038</v>
      </c>
      <c r="R195" s="148" t="s">
        <v>1037</v>
      </c>
      <c r="S195" s="148" t="s">
        <v>955</v>
      </c>
      <c r="T195" s="148" t="s">
        <v>236</v>
      </c>
      <c r="U195" s="160"/>
      <c r="V195" s="160"/>
      <c r="W195" s="148">
        <f t="shared" si="35"/>
        <v>0</v>
      </c>
      <c r="X195" s="148">
        <f t="shared" si="36"/>
        <v>0</v>
      </c>
      <c r="Y195" s="148">
        <f t="shared" si="37"/>
        <v>300</v>
      </c>
      <c r="Z195" s="148">
        <f t="shared" si="38"/>
        <v>0</v>
      </c>
      <c r="AA195" s="148">
        <f t="shared" si="39"/>
        <v>0</v>
      </c>
      <c r="AB195" s="148">
        <f t="shared" si="40"/>
        <v>600</v>
      </c>
      <c r="AC195" s="148"/>
      <c r="AD195" s="147" t="s">
        <v>480</v>
      </c>
      <c r="AE195" s="148">
        <v>18</v>
      </c>
      <c r="AF195" s="148">
        <v>10000</v>
      </c>
      <c r="AG195" s="147" t="s">
        <v>1036</v>
      </c>
      <c r="AH195" s="147" t="s">
        <v>497</v>
      </c>
      <c r="AI195" s="151">
        <f>VLOOKUP(AJ:AJ,'Currency Exchange'!B:C,2,0)</f>
        <v>1</v>
      </c>
      <c r="AJ195" s="150" t="s">
        <v>15</v>
      </c>
      <c r="AK195" s="157">
        <v>10000</v>
      </c>
      <c r="AL195" s="151">
        <v>6.9999999999999999E-4</v>
      </c>
      <c r="AM195" s="151">
        <f t="shared" si="45"/>
        <v>6.9999999999999999E-4</v>
      </c>
      <c r="AN195" s="155">
        <f t="shared" si="46"/>
        <v>6.9999999999999999E-4</v>
      </c>
      <c r="AO195" s="156">
        <f t="shared" si="47"/>
        <v>0</v>
      </c>
      <c r="AP195" s="155">
        <f t="shared" si="48"/>
        <v>6.9999999999999999E-4</v>
      </c>
      <c r="AQ195" s="149" t="s">
        <v>227</v>
      </c>
      <c r="AR195" s="148" t="s">
        <v>227</v>
      </c>
      <c r="AS195" s="148" t="s">
        <v>227</v>
      </c>
      <c r="AT195" s="148"/>
      <c r="AU195" s="148"/>
      <c r="AV195" s="148"/>
      <c r="AW195" s="147"/>
      <c r="AX195" s="147"/>
    </row>
    <row r="196" spans="1:50" ht="20.100000000000001" customHeight="1">
      <c r="A196" s="148"/>
      <c r="B196" s="148"/>
      <c r="C196" s="148" t="s">
        <v>245</v>
      </c>
      <c r="D196" s="148">
        <v>37</v>
      </c>
      <c r="E196" s="148" t="s">
        <v>1035</v>
      </c>
      <c r="F196" s="148"/>
      <c r="G196" s="158" t="s">
        <v>944</v>
      </c>
      <c r="H196" s="148"/>
      <c r="I196" s="148"/>
      <c r="J196" s="148">
        <v>1</v>
      </c>
      <c r="K196" s="148">
        <f t="shared" si="34"/>
        <v>1</v>
      </c>
      <c r="L196" s="148" t="s">
        <v>190</v>
      </c>
      <c r="M196" s="158" t="s">
        <v>1034</v>
      </c>
      <c r="N196" s="160" t="s">
        <v>711</v>
      </c>
      <c r="O196" s="160" t="s">
        <v>1031</v>
      </c>
      <c r="P196" s="160" t="s">
        <v>240</v>
      </c>
      <c r="Q196" s="160" t="s">
        <v>1033</v>
      </c>
      <c r="R196" s="148" t="s">
        <v>1032</v>
      </c>
      <c r="S196" s="148" t="s">
        <v>939</v>
      </c>
      <c r="T196" s="148" t="s">
        <v>236</v>
      </c>
      <c r="U196" s="160"/>
      <c r="V196" s="160"/>
      <c r="W196" s="148">
        <f t="shared" si="35"/>
        <v>0</v>
      </c>
      <c r="X196" s="148">
        <f t="shared" si="36"/>
        <v>0</v>
      </c>
      <c r="Y196" s="148">
        <f t="shared" si="37"/>
        <v>300</v>
      </c>
      <c r="Z196" s="148">
        <f t="shared" si="38"/>
        <v>0</v>
      </c>
      <c r="AA196" s="148">
        <f t="shared" si="39"/>
        <v>0</v>
      </c>
      <c r="AB196" s="148">
        <f t="shared" si="40"/>
        <v>600</v>
      </c>
      <c r="AC196" s="148"/>
      <c r="AD196" s="147" t="s">
        <v>480</v>
      </c>
      <c r="AE196" s="148">
        <v>18</v>
      </c>
      <c r="AF196" s="148">
        <v>4000</v>
      </c>
      <c r="AG196" s="147" t="s">
        <v>1031</v>
      </c>
      <c r="AH196" s="147" t="s">
        <v>497</v>
      </c>
      <c r="AI196" s="151">
        <f>VLOOKUP(AJ:AJ,'Currency Exchange'!B:C,2,0)</f>
        <v>1</v>
      </c>
      <c r="AJ196" s="150" t="s">
        <v>15</v>
      </c>
      <c r="AK196" s="157">
        <v>4000</v>
      </c>
      <c r="AL196" s="151">
        <v>3.8E-3</v>
      </c>
      <c r="AM196" s="151">
        <f t="shared" si="45"/>
        <v>3.8E-3</v>
      </c>
      <c r="AN196" s="155">
        <f t="shared" si="46"/>
        <v>3.8E-3</v>
      </c>
      <c r="AO196" s="156">
        <f t="shared" si="47"/>
        <v>0</v>
      </c>
      <c r="AP196" s="155">
        <f t="shared" si="48"/>
        <v>3.8E-3</v>
      </c>
      <c r="AQ196" s="149" t="s">
        <v>227</v>
      </c>
      <c r="AR196" s="148" t="s">
        <v>227</v>
      </c>
      <c r="AS196" s="148" t="s">
        <v>227</v>
      </c>
      <c r="AT196" s="148"/>
      <c r="AU196" s="148"/>
      <c r="AV196" s="148"/>
      <c r="AW196" s="147"/>
      <c r="AX196" s="147"/>
    </row>
    <row r="197" spans="1:50" ht="20.100000000000001" customHeight="1">
      <c r="A197" s="148"/>
      <c r="B197" s="148"/>
      <c r="C197" s="148" t="s">
        <v>245</v>
      </c>
      <c r="D197" s="148">
        <v>38</v>
      </c>
      <c r="E197" s="148" t="s">
        <v>1030</v>
      </c>
      <c r="F197" s="148"/>
      <c r="G197" s="158" t="s">
        <v>944</v>
      </c>
      <c r="H197" s="148"/>
      <c r="I197" s="148"/>
      <c r="J197" s="148">
        <v>2</v>
      </c>
      <c r="K197" s="148">
        <f t="shared" si="34"/>
        <v>2</v>
      </c>
      <c r="L197" s="148" t="s">
        <v>190</v>
      </c>
      <c r="M197" s="158" t="s">
        <v>1029</v>
      </c>
      <c r="N197" s="160" t="s">
        <v>769</v>
      </c>
      <c r="O197" s="160" t="s">
        <v>1028</v>
      </c>
      <c r="P197" s="160" t="s">
        <v>240</v>
      </c>
      <c r="Q197" s="160" t="s">
        <v>1027</v>
      </c>
      <c r="R197" s="148" t="s">
        <v>948</v>
      </c>
      <c r="S197" s="148" t="s">
        <v>939</v>
      </c>
      <c r="T197" s="148" t="s">
        <v>236</v>
      </c>
      <c r="U197" s="160"/>
      <c r="V197" s="160"/>
      <c r="W197" s="148">
        <f t="shared" si="35"/>
        <v>0</v>
      </c>
      <c r="X197" s="148">
        <f t="shared" si="36"/>
        <v>0</v>
      </c>
      <c r="Y197" s="148">
        <f t="shared" si="37"/>
        <v>600</v>
      </c>
      <c r="Z197" s="148">
        <f t="shared" si="38"/>
        <v>0</v>
      </c>
      <c r="AA197" s="148">
        <f t="shared" si="39"/>
        <v>0</v>
      </c>
      <c r="AB197" s="148">
        <f t="shared" si="40"/>
        <v>1200</v>
      </c>
      <c r="AC197" s="148"/>
      <c r="AD197" s="147" t="s">
        <v>480</v>
      </c>
      <c r="AE197" s="148">
        <v>20</v>
      </c>
      <c r="AF197" s="148">
        <v>3000</v>
      </c>
      <c r="AG197" s="147" t="s">
        <v>1026</v>
      </c>
      <c r="AH197" s="147" t="s">
        <v>497</v>
      </c>
      <c r="AI197" s="151">
        <f>VLOOKUP(AJ:AJ,'Currency Exchange'!B:C,2,0)</f>
        <v>1</v>
      </c>
      <c r="AJ197" s="150" t="s">
        <v>15</v>
      </c>
      <c r="AK197" s="157">
        <v>3000</v>
      </c>
      <c r="AL197" s="151">
        <v>2.2499999999999999E-2</v>
      </c>
      <c r="AM197" s="151">
        <f t="shared" si="45"/>
        <v>2.2499999999999999E-2</v>
      </c>
      <c r="AN197" s="155">
        <f t="shared" si="46"/>
        <v>4.4999999999999998E-2</v>
      </c>
      <c r="AO197" s="156">
        <f t="shared" si="47"/>
        <v>0</v>
      </c>
      <c r="AP197" s="155">
        <f t="shared" si="48"/>
        <v>4.4999999999999998E-2</v>
      </c>
      <c r="AQ197" s="149" t="s">
        <v>227</v>
      </c>
      <c r="AR197" s="148" t="s">
        <v>385</v>
      </c>
      <c r="AS197" s="148" t="s">
        <v>226</v>
      </c>
      <c r="AT197" s="148"/>
      <c r="AU197" s="148"/>
      <c r="AV197" s="148"/>
      <c r="AW197" s="147" t="s">
        <v>496</v>
      </c>
      <c r="AX197" s="147"/>
    </row>
    <row r="198" spans="1:50" ht="20.100000000000001" customHeight="1">
      <c r="A198" s="148"/>
      <c r="B198" s="148"/>
      <c r="C198" s="148" t="s">
        <v>245</v>
      </c>
      <c r="D198" s="148">
        <v>39</v>
      </c>
      <c r="E198" s="148" t="s">
        <v>1025</v>
      </c>
      <c r="F198" s="148"/>
      <c r="G198" s="158" t="s">
        <v>944</v>
      </c>
      <c r="H198" s="148"/>
      <c r="I198" s="148"/>
      <c r="J198" s="148">
        <v>3</v>
      </c>
      <c r="K198" s="148">
        <f t="shared" ref="K198:K261" si="49">MAX(H198,I198,J198,)</f>
        <v>3</v>
      </c>
      <c r="L198" s="148" t="s">
        <v>190</v>
      </c>
      <c r="M198" s="158" t="s">
        <v>1024</v>
      </c>
      <c r="N198" s="160" t="s">
        <v>478</v>
      </c>
      <c r="O198" s="160" t="s">
        <v>1022</v>
      </c>
      <c r="P198" s="160" t="s">
        <v>240</v>
      </c>
      <c r="Q198" s="160" t="s">
        <v>1023</v>
      </c>
      <c r="R198" s="148" t="s">
        <v>969</v>
      </c>
      <c r="S198" s="148" t="s">
        <v>955</v>
      </c>
      <c r="T198" s="148" t="s">
        <v>236</v>
      </c>
      <c r="U198" s="160"/>
      <c r="V198" s="160"/>
      <c r="W198" s="148">
        <f t="shared" ref="W198:W261" si="50">$W$3*H198</f>
        <v>0</v>
      </c>
      <c r="X198" s="148">
        <f t="shared" ref="X198:X261" si="51">$X$3*I198</f>
        <v>0</v>
      </c>
      <c r="Y198" s="148">
        <f t="shared" ref="Y198:Y261" si="52">$Y$3*J198</f>
        <v>900</v>
      </c>
      <c r="Z198" s="148">
        <f t="shared" ref="Z198:Z261" si="53">$W$2*H198</f>
        <v>0</v>
      </c>
      <c r="AA198" s="148">
        <f t="shared" ref="AA198:AA261" si="54">$X$2*I198</f>
        <v>0</v>
      </c>
      <c r="AB198" s="148">
        <f t="shared" ref="AB198:AB261" si="55">$Y$2*J198</f>
        <v>1800</v>
      </c>
      <c r="AC198" s="148"/>
      <c r="AD198" s="147" t="s">
        <v>480</v>
      </c>
      <c r="AE198" s="148">
        <v>18</v>
      </c>
      <c r="AF198" s="148">
        <v>10000</v>
      </c>
      <c r="AG198" s="147" t="s">
        <v>1022</v>
      </c>
      <c r="AH198" s="147" t="s">
        <v>478</v>
      </c>
      <c r="AI198" s="151">
        <f>VLOOKUP(AJ:AJ,'Currency Exchange'!B:C,2,0)</f>
        <v>1</v>
      </c>
      <c r="AJ198" s="150" t="s">
        <v>15</v>
      </c>
      <c r="AK198" s="157">
        <v>10000</v>
      </c>
      <c r="AL198" s="151">
        <v>5.4999999999999997E-3</v>
      </c>
      <c r="AM198" s="151">
        <f t="shared" si="45"/>
        <v>5.4999999999999997E-3</v>
      </c>
      <c r="AN198" s="155">
        <f t="shared" si="46"/>
        <v>1.6500000000000001E-2</v>
      </c>
      <c r="AO198" s="156">
        <f t="shared" si="47"/>
        <v>0</v>
      </c>
      <c r="AP198" s="155">
        <f t="shared" si="48"/>
        <v>1.6500000000000001E-2</v>
      </c>
      <c r="AQ198" s="149" t="s">
        <v>227</v>
      </c>
      <c r="AR198" s="148" t="s">
        <v>227</v>
      </c>
      <c r="AS198" s="148" t="s">
        <v>227</v>
      </c>
      <c r="AT198" s="148"/>
      <c r="AU198" s="148"/>
      <c r="AV198" s="148"/>
      <c r="AW198" s="147"/>
      <c r="AX198" s="147"/>
    </row>
    <row r="199" spans="1:50" ht="20.100000000000001" customHeight="1">
      <c r="A199" s="148"/>
      <c r="B199" s="148"/>
      <c r="C199" s="148" t="s">
        <v>245</v>
      </c>
      <c r="D199" s="148">
        <v>40</v>
      </c>
      <c r="E199" s="148" t="s">
        <v>1021</v>
      </c>
      <c r="F199" s="148"/>
      <c r="G199" s="158" t="s">
        <v>944</v>
      </c>
      <c r="H199" s="148"/>
      <c r="I199" s="148"/>
      <c r="J199" s="148">
        <v>2</v>
      </c>
      <c r="K199" s="148">
        <f t="shared" si="49"/>
        <v>2</v>
      </c>
      <c r="L199" s="148" t="s">
        <v>190</v>
      </c>
      <c r="M199" s="158" t="s">
        <v>1020</v>
      </c>
      <c r="N199" s="160" t="s">
        <v>951</v>
      </c>
      <c r="O199" s="160" t="s">
        <v>1019</v>
      </c>
      <c r="P199" s="160" t="s">
        <v>240</v>
      </c>
      <c r="Q199" s="160" t="s">
        <v>1018</v>
      </c>
      <c r="R199" s="148" t="s">
        <v>940</v>
      </c>
      <c r="S199" s="148" t="s">
        <v>955</v>
      </c>
      <c r="T199" s="148" t="s">
        <v>236</v>
      </c>
      <c r="U199" s="160"/>
      <c r="V199" s="160"/>
      <c r="W199" s="148">
        <f t="shared" si="50"/>
        <v>0</v>
      </c>
      <c r="X199" s="148">
        <f t="shared" si="51"/>
        <v>0</v>
      </c>
      <c r="Y199" s="148">
        <f t="shared" si="52"/>
        <v>600</v>
      </c>
      <c r="Z199" s="148">
        <f t="shared" si="53"/>
        <v>0</v>
      </c>
      <c r="AA199" s="148">
        <f t="shared" si="54"/>
        <v>0</v>
      </c>
      <c r="AB199" s="148">
        <f t="shared" si="55"/>
        <v>1200</v>
      </c>
      <c r="AC199" s="148"/>
      <c r="AD199" s="147" t="s">
        <v>480</v>
      </c>
      <c r="AE199" s="148">
        <v>18</v>
      </c>
      <c r="AF199" s="148">
        <v>10000</v>
      </c>
      <c r="AG199" s="147" t="s">
        <v>1017</v>
      </c>
      <c r="AH199" s="147" t="s">
        <v>478</v>
      </c>
      <c r="AI199" s="151">
        <f>VLOOKUP(AJ:AJ,'Currency Exchange'!B:C,2,0)</f>
        <v>1</v>
      </c>
      <c r="AJ199" s="150" t="s">
        <v>15</v>
      </c>
      <c r="AK199" s="157">
        <v>10000</v>
      </c>
      <c r="AL199" s="151">
        <v>8.0000000000000004E-4</v>
      </c>
      <c r="AM199" s="151">
        <f t="shared" si="45"/>
        <v>8.0000000000000004E-4</v>
      </c>
      <c r="AN199" s="155">
        <f t="shared" si="46"/>
        <v>1.6000000000000001E-3</v>
      </c>
      <c r="AO199" s="156">
        <f t="shared" si="47"/>
        <v>0</v>
      </c>
      <c r="AP199" s="155">
        <f t="shared" si="48"/>
        <v>1.6000000000000001E-3</v>
      </c>
      <c r="AQ199" s="149" t="s">
        <v>227</v>
      </c>
      <c r="AR199" s="148" t="s">
        <v>385</v>
      </c>
      <c r="AS199" s="148" t="s">
        <v>227</v>
      </c>
      <c r="AT199" s="148"/>
      <c r="AU199" s="148"/>
      <c r="AV199" s="148"/>
      <c r="AW199" s="147" t="s">
        <v>477</v>
      </c>
      <c r="AX199" s="147"/>
    </row>
    <row r="200" spans="1:50" ht="20.100000000000001" customHeight="1">
      <c r="A200" s="148"/>
      <c r="B200" s="148"/>
      <c r="C200" s="148" t="s">
        <v>245</v>
      </c>
      <c r="D200" s="148">
        <v>41</v>
      </c>
      <c r="E200" s="148" t="s">
        <v>1016</v>
      </c>
      <c r="F200" s="148"/>
      <c r="G200" s="158" t="s">
        <v>944</v>
      </c>
      <c r="H200" s="148"/>
      <c r="I200" s="148"/>
      <c r="J200" s="148">
        <v>10</v>
      </c>
      <c r="K200" s="148">
        <f t="shared" si="49"/>
        <v>10</v>
      </c>
      <c r="L200" s="148" t="s">
        <v>190</v>
      </c>
      <c r="M200" s="158" t="s">
        <v>1015</v>
      </c>
      <c r="N200" s="160" t="s">
        <v>485</v>
      </c>
      <c r="O200" s="160" t="s">
        <v>1014</v>
      </c>
      <c r="P200" s="160" t="s">
        <v>240</v>
      </c>
      <c r="Q200" s="160" t="s">
        <v>1013</v>
      </c>
      <c r="R200" s="148" t="s">
        <v>1012</v>
      </c>
      <c r="S200" s="148" t="s">
        <v>939</v>
      </c>
      <c r="T200" s="148" t="s">
        <v>236</v>
      </c>
      <c r="U200" s="160"/>
      <c r="V200" s="160"/>
      <c r="W200" s="148">
        <f t="shared" si="50"/>
        <v>0</v>
      </c>
      <c r="X200" s="148">
        <f t="shared" si="51"/>
        <v>0</v>
      </c>
      <c r="Y200" s="148">
        <f t="shared" si="52"/>
        <v>3000</v>
      </c>
      <c r="Z200" s="148">
        <f t="shared" si="53"/>
        <v>0</v>
      </c>
      <c r="AA200" s="148">
        <f t="shared" si="54"/>
        <v>0</v>
      </c>
      <c r="AB200" s="148">
        <f t="shared" si="55"/>
        <v>6000</v>
      </c>
      <c r="AC200" s="148"/>
      <c r="AD200" s="147" t="s">
        <v>480</v>
      </c>
      <c r="AE200" s="148">
        <v>18</v>
      </c>
      <c r="AF200" s="148">
        <v>4000</v>
      </c>
      <c r="AG200" s="160" t="s">
        <v>1011</v>
      </c>
      <c r="AH200" s="147" t="s">
        <v>497</v>
      </c>
      <c r="AI200" s="151">
        <f>VLOOKUP(AJ:AJ,'Currency Exchange'!B:C,2,0)</f>
        <v>1</v>
      </c>
      <c r="AJ200" s="150" t="s">
        <v>15</v>
      </c>
      <c r="AK200" s="157">
        <v>4000</v>
      </c>
      <c r="AL200" s="151">
        <v>2E-3</v>
      </c>
      <c r="AM200" s="151">
        <f t="shared" si="45"/>
        <v>2E-3</v>
      </c>
      <c r="AN200" s="155">
        <f t="shared" si="46"/>
        <v>0.02</v>
      </c>
      <c r="AO200" s="156">
        <f t="shared" si="47"/>
        <v>0</v>
      </c>
      <c r="AP200" s="155">
        <f t="shared" si="48"/>
        <v>0.02</v>
      </c>
      <c r="AQ200" s="149" t="s">
        <v>227</v>
      </c>
      <c r="AR200" s="148" t="s">
        <v>385</v>
      </c>
      <c r="AS200" s="148" t="s">
        <v>227</v>
      </c>
      <c r="AT200" s="148"/>
      <c r="AU200" s="148"/>
      <c r="AV200" s="148"/>
      <c r="AW200" s="147" t="s">
        <v>496</v>
      </c>
      <c r="AX200" s="147"/>
    </row>
    <row r="201" spans="1:50" ht="20.100000000000001" customHeight="1">
      <c r="A201" s="164"/>
      <c r="B201" s="164"/>
      <c r="C201" s="164" t="s">
        <v>245</v>
      </c>
      <c r="D201" s="148">
        <v>42</v>
      </c>
      <c r="E201" s="148" t="s">
        <v>1010</v>
      </c>
      <c r="F201" s="164"/>
      <c r="G201" s="158" t="s">
        <v>944</v>
      </c>
      <c r="H201" s="148"/>
      <c r="I201" s="148"/>
      <c r="J201" s="148">
        <v>1</v>
      </c>
      <c r="K201" s="148">
        <f t="shared" si="49"/>
        <v>1</v>
      </c>
      <c r="L201" s="148" t="s">
        <v>190</v>
      </c>
      <c r="M201" s="166" t="s">
        <v>1009</v>
      </c>
      <c r="N201" s="160" t="s">
        <v>787</v>
      </c>
      <c r="O201" s="160" t="s">
        <v>1008</v>
      </c>
      <c r="P201" s="165" t="s">
        <v>240</v>
      </c>
      <c r="Q201" s="165" t="s">
        <v>1007</v>
      </c>
      <c r="R201" s="164" t="s">
        <v>989</v>
      </c>
      <c r="S201" s="164" t="s">
        <v>1006</v>
      </c>
      <c r="T201" s="164" t="s">
        <v>236</v>
      </c>
      <c r="U201" s="165"/>
      <c r="V201" s="165"/>
      <c r="W201" s="164">
        <f t="shared" si="50"/>
        <v>0</v>
      </c>
      <c r="X201" s="164">
        <f t="shared" si="51"/>
        <v>0</v>
      </c>
      <c r="Y201" s="164">
        <f t="shared" si="52"/>
        <v>300</v>
      </c>
      <c r="Z201" s="164">
        <f t="shared" si="53"/>
        <v>0</v>
      </c>
      <c r="AA201" s="164">
        <f t="shared" si="54"/>
        <v>0</v>
      </c>
      <c r="AB201" s="164">
        <f t="shared" si="55"/>
        <v>600</v>
      </c>
      <c r="AC201" s="148"/>
      <c r="AD201" s="147" t="s">
        <v>480</v>
      </c>
      <c r="AE201" s="148">
        <v>22</v>
      </c>
      <c r="AF201" s="148">
        <v>1000</v>
      </c>
      <c r="AG201" s="147" t="s">
        <v>1005</v>
      </c>
      <c r="AH201" s="147" t="s">
        <v>497</v>
      </c>
      <c r="AI201" s="163">
        <f>VLOOKUP(AJ:AJ,'Currency Exchange'!B:C,2,0)</f>
        <v>1</v>
      </c>
      <c r="AJ201" s="150" t="s">
        <v>15</v>
      </c>
      <c r="AK201" s="157">
        <v>1000</v>
      </c>
      <c r="AL201" s="163">
        <v>7.0000000000000007E-2</v>
      </c>
      <c r="AM201" s="163">
        <f t="shared" si="45"/>
        <v>7.0000000000000007E-2</v>
      </c>
      <c r="AN201" s="161">
        <f t="shared" si="46"/>
        <v>7.0000000000000007E-2</v>
      </c>
      <c r="AO201" s="162">
        <f t="shared" si="47"/>
        <v>0</v>
      </c>
      <c r="AP201" s="161">
        <f t="shared" si="48"/>
        <v>7.0000000000000007E-2</v>
      </c>
      <c r="AQ201" s="149" t="s">
        <v>227</v>
      </c>
      <c r="AR201" s="148" t="s">
        <v>1004</v>
      </c>
      <c r="AS201" s="148" t="s">
        <v>226</v>
      </c>
      <c r="AT201" s="148"/>
      <c r="AU201" s="148"/>
      <c r="AV201" s="148"/>
      <c r="AW201" s="147" t="s">
        <v>1003</v>
      </c>
      <c r="AX201" s="147"/>
    </row>
    <row r="202" spans="1:50" ht="12.75">
      <c r="A202" s="148"/>
      <c r="B202" s="148"/>
      <c r="C202" s="148" t="s">
        <v>245</v>
      </c>
      <c r="D202" s="148">
        <v>43</v>
      </c>
      <c r="E202" s="148" t="s">
        <v>1002</v>
      </c>
      <c r="F202" s="148"/>
      <c r="G202" s="158" t="s">
        <v>944</v>
      </c>
      <c r="H202" s="148"/>
      <c r="I202" s="148"/>
      <c r="J202" s="148">
        <v>2</v>
      </c>
      <c r="K202" s="148">
        <f t="shared" si="49"/>
        <v>2</v>
      </c>
      <c r="L202" s="148" t="s">
        <v>190</v>
      </c>
      <c r="M202" s="158" t="s">
        <v>1001</v>
      </c>
      <c r="N202" s="160" t="s">
        <v>959</v>
      </c>
      <c r="O202" s="160" t="s">
        <v>1000</v>
      </c>
      <c r="P202" s="160" t="s">
        <v>240</v>
      </c>
      <c r="Q202" s="160" t="s">
        <v>999</v>
      </c>
      <c r="R202" s="148" t="s">
        <v>998</v>
      </c>
      <c r="S202" s="148" t="s">
        <v>939</v>
      </c>
      <c r="T202" s="148" t="s">
        <v>236</v>
      </c>
      <c r="U202" s="160"/>
      <c r="V202" s="160"/>
      <c r="W202" s="148">
        <f t="shared" si="50"/>
        <v>0</v>
      </c>
      <c r="X202" s="148">
        <f t="shared" si="51"/>
        <v>0</v>
      </c>
      <c r="Y202" s="148">
        <f t="shared" si="52"/>
        <v>600</v>
      </c>
      <c r="Z202" s="148">
        <f t="shared" si="53"/>
        <v>0</v>
      </c>
      <c r="AA202" s="148">
        <f t="shared" si="54"/>
        <v>0</v>
      </c>
      <c r="AB202" s="148">
        <f t="shared" si="55"/>
        <v>1200</v>
      </c>
      <c r="AC202" s="148"/>
      <c r="AD202" s="147" t="s">
        <v>480</v>
      </c>
      <c r="AE202" s="148">
        <v>20</v>
      </c>
      <c r="AF202" s="148">
        <v>4000</v>
      </c>
      <c r="AG202" s="160" t="s">
        <v>997</v>
      </c>
      <c r="AH202" s="147" t="s">
        <v>497</v>
      </c>
      <c r="AI202" s="151">
        <f>VLOOKUP(AJ:AJ,'Currency Exchange'!B:C,2,0)</f>
        <v>1</v>
      </c>
      <c r="AJ202" s="150" t="s">
        <v>15</v>
      </c>
      <c r="AK202" s="157">
        <v>4000</v>
      </c>
      <c r="AL202" s="151">
        <v>4.0000000000000001E-3</v>
      </c>
      <c r="AM202" s="151">
        <f t="shared" si="45"/>
        <v>4.0000000000000001E-3</v>
      </c>
      <c r="AN202" s="155">
        <f t="shared" si="46"/>
        <v>8.0000000000000002E-3</v>
      </c>
      <c r="AO202" s="156">
        <f t="shared" si="47"/>
        <v>0</v>
      </c>
      <c r="AP202" s="155">
        <f t="shared" si="48"/>
        <v>8.0000000000000002E-3</v>
      </c>
      <c r="AQ202" s="149" t="s">
        <v>227</v>
      </c>
      <c r="AR202" s="148" t="s">
        <v>385</v>
      </c>
      <c r="AS202" s="148" t="s">
        <v>226</v>
      </c>
      <c r="AT202" s="148"/>
      <c r="AU202" s="148"/>
      <c r="AV202" s="148"/>
      <c r="AW202" s="147" t="s">
        <v>496</v>
      </c>
      <c r="AX202" s="147"/>
    </row>
    <row r="203" spans="1:50" ht="20.100000000000001" customHeight="1">
      <c r="A203" s="148"/>
      <c r="B203" s="148"/>
      <c r="C203" s="148" t="s">
        <v>245</v>
      </c>
      <c r="D203" s="148">
        <v>44</v>
      </c>
      <c r="E203" s="148" t="s">
        <v>996</v>
      </c>
      <c r="F203" s="148"/>
      <c r="G203" s="158" t="s">
        <v>944</v>
      </c>
      <c r="H203" s="148"/>
      <c r="I203" s="148"/>
      <c r="J203" s="148">
        <v>1</v>
      </c>
      <c r="K203" s="148">
        <f t="shared" si="49"/>
        <v>1</v>
      </c>
      <c r="L203" s="148" t="s">
        <v>190</v>
      </c>
      <c r="M203" s="158" t="s">
        <v>995</v>
      </c>
      <c r="N203" s="160"/>
      <c r="O203" s="160"/>
      <c r="P203" s="160"/>
      <c r="Q203" s="160"/>
      <c r="R203" s="148" t="s">
        <v>948</v>
      </c>
      <c r="S203" s="148" t="s">
        <v>939</v>
      </c>
      <c r="T203" s="148" t="s">
        <v>236</v>
      </c>
      <c r="U203" s="160"/>
      <c r="V203" s="160"/>
      <c r="W203" s="148">
        <f t="shared" si="50"/>
        <v>0</v>
      </c>
      <c r="X203" s="148">
        <f t="shared" si="51"/>
        <v>0</v>
      </c>
      <c r="Y203" s="148">
        <f t="shared" si="52"/>
        <v>300</v>
      </c>
      <c r="Z203" s="148">
        <f t="shared" si="53"/>
        <v>0</v>
      </c>
      <c r="AA203" s="148">
        <f t="shared" si="54"/>
        <v>0</v>
      </c>
      <c r="AB203" s="148">
        <f t="shared" si="55"/>
        <v>600</v>
      </c>
      <c r="AC203" s="148"/>
      <c r="AD203" s="147" t="s">
        <v>480</v>
      </c>
      <c r="AE203" s="148">
        <v>22</v>
      </c>
      <c r="AF203" s="148">
        <v>4000</v>
      </c>
      <c r="AG203" s="147" t="s">
        <v>994</v>
      </c>
      <c r="AH203" s="147" t="s">
        <v>497</v>
      </c>
      <c r="AI203" s="151">
        <f>VLOOKUP(AJ:AJ,'Currency Exchange'!B:C,2,0)</f>
        <v>1</v>
      </c>
      <c r="AJ203" s="150" t="s">
        <v>15</v>
      </c>
      <c r="AK203" s="157">
        <v>4000</v>
      </c>
      <c r="AL203" s="151">
        <v>0.04</v>
      </c>
      <c r="AM203" s="151">
        <f t="shared" si="45"/>
        <v>0.04</v>
      </c>
      <c r="AN203" s="155">
        <f t="shared" si="46"/>
        <v>0.04</v>
      </c>
      <c r="AO203" s="156">
        <f t="shared" si="47"/>
        <v>0</v>
      </c>
      <c r="AP203" s="155">
        <f t="shared" si="48"/>
        <v>0.04</v>
      </c>
      <c r="AQ203" s="149" t="s">
        <v>227</v>
      </c>
      <c r="AR203" s="148" t="s">
        <v>993</v>
      </c>
      <c r="AS203" s="148" t="s">
        <v>226</v>
      </c>
      <c r="AT203" s="148"/>
      <c r="AU203" s="148"/>
      <c r="AV203" s="148"/>
      <c r="AW203" s="147" t="s">
        <v>496</v>
      </c>
      <c r="AX203" s="147"/>
    </row>
    <row r="204" spans="1:50" ht="20.100000000000001" customHeight="1">
      <c r="A204" s="164"/>
      <c r="B204" s="164"/>
      <c r="C204" s="164" t="s">
        <v>245</v>
      </c>
      <c r="D204" s="148">
        <v>45</v>
      </c>
      <c r="E204" s="148" t="s">
        <v>992</v>
      </c>
      <c r="F204" s="164"/>
      <c r="G204" s="158" t="s">
        <v>944</v>
      </c>
      <c r="H204" s="148"/>
      <c r="I204" s="148"/>
      <c r="J204" s="148">
        <v>2</v>
      </c>
      <c r="K204" s="148">
        <f t="shared" si="49"/>
        <v>2</v>
      </c>
      <c r="L204" s="148" t="s">
        <v>190</v>
      </c>
      <c r="M204" s="166" t="s">
        <v>991</v>
      </c>
      <c r="N204" s="160" t="s">
        <v>769</v>
      </c>
      <c r="O204" s="160" t="s">
        <v>987</v>
      </c>
      <c r="P204" s="165" t="s">
        <v>240</v>
      </c>
      <c r="Q204" s="165" t="s">
        <v>990</v>
      </c>
      <c r="R204" s="164" t="s">
        <v>989</v>
      </c>
      <c r="S204" s="164" t="s">
        <v>939</v>
      </c>
      <c r="T204" s="164" t="s">
        <v>236</v>
      </c>
      <c r="U204" s="165"/>
      <c r="V204" s="165"/>
      <c r="W204" s="164">
        <f t="shared" si="50"/>
        <v>0</v>
      </c>
      <c r="X204" s="164">
        <f t="shared" si="51"/>
        <v>0</v>
      </c>
      <c r="Y204" s="164">
        <f t="shared" si="52"/>
        <v>600</v>
      </c>
      <c r="Z204" s="164">
        <f t="shared" si="53"/>
        <v>0</v>
      </c>
      <c r="AA204" s="164">
        <f t="shared" si="54"/>
        <v>0</v>
      </c>
      <c r="AB204" s="164">
        <f t="shared" si="55"/>
        <v>1200</v>
      </c>
      <c r="AC204" s="148"/>
      <c r="AD204" s="147" t="s">
        <v>560</v>
      </c>
      <c r="AE204" s="148" t="s">
        <v>988</v>
      </c>
      <c r="AF204" s="148">
        <v>3000</v>
      </c>
      <c r="AG204" s="147" t="s">
        <v>987</v>
      </c>
      <c r="AH204" s="147" t="s">
        <v>769</v>
      </c>
      <c r="AI204" s="163">
        <f>VLOOKUP(AJ:AJ,'Currency Exchange'!B:C,2,0)</f>
        <v>1</v>
      </c>
      <c r="AJ204" s="150" t="s">
        <v>15</v>
      </c>
      <c r="AK204" s="157">
        <v>3000</v>
      </c>
      <c r="AL204" s="163">
        <v>6.13E-2</v>
      </c>
      <c r="AM204" s="163">
        <f t="shared" si="45"/>
        <v>6.13E-2</v>
      </c>
      <c r="AN204" s="161">
        <f t="shared" si="46"/>
        <v>0.1226</v>
      </c>
      <c r="AO204" s="162">
        <f t="shared" si="47"/>
        <v>0</v>
      </c>
      <c r="AP204" s="161">
        <f t="shared" si="48"/>
        <v>0.1226</v>
      </c>
      <c r="AQ204" s="149" t="s">
        <v>227</v>
      </c>
      <c r="AR204" s="148" t="s">
        <v>227</v>
      </c>
      <c r="AS204" s="148" t="s">
        <v>227</v>
      </c>
      <c r="AT204" s="148"/>
      <c r="AU204" s="148"/>
      <c r="AV204" s="148"/>
      <c r="AW204" s="147" t="s">
        <v>768</v>
      </c>
      <c r="AX204" s="147"/>
    </row>
    <row r="205" spans="1:50" ht="20.100000000000001" customHeight="1">
      <c r="A205" s="164"/>
      <c r="B205" s="164"/>
      <c r="C205" s="164" t="s">
        <v>245</v>
      </c>
      <c r="D205" s="148">
        <v>46</v>
      </c>
      <c r="E205" s="148" t="s">
        <v>986</v>
      </c>
      <c r="F205" s="164"/>
      <c r="G205" s="158" t="s">
        <v>944</v>
      </c>
      <c r="H205" s="148"/>
      <c r="I205" s="148"/>
      <c r="J205" s="148">
        <v>2</v>
      </c>
      <c r="K205" s="148">
        <f t="shared" si="49"/>
        <v>2</v>
      </c>
      <c r="L205" s="148" t="s">
        <v>190</v>
      </c>
      <c r="M205" s="166" t="s">
        <v>985</v>
      </c>
      <c r="N205" s="160" t="s">
        <v>485</v>
      </c>
      <c r="O205" s="160" t="s">
        <v>984</v>
      </c>
      <c r="P205" s="165" t="s">
        <v>240</v>
      </c>
      <c r="Q205" s="165" t="s">
        <v>983</v>
      </c>
      <c r="R205" s="164" t="s">
        <v>982</v>
      </c>
      <c r="S205" s="164" t="s">
        <v>955</v>
      </c>
      <c r="T205" s="164" t="s">
        <v>236</v>
      </c>
      <c r="U205" s="165"/>
      <c r="V205" s="165"/>
      <c r="W205" s="164">
        <f t="shared" si="50"/>
        <v>0</v>
      </c>
      <c r="X205" s="164">
        <f t="shared" si="51"/>
        <v>0</v>
      </c>
      <c r="Y205" s="164">
        <f t="shared" si="52"/>
        <v>600</v>
      </c>
      <c r="Z205" s="164">
        <f t="shared" si="53"/>
        <v>0</v>
      </c>
      <c r="AA205" s="164">
        <f t="shared" si="54"/>
        <v>0</v>
      </c>
      <c r="AB205" s="164">
        <f t="shared" si="55"/>
        <v>1200</v>
      </c>
      <c r="AC205" s="148"/>
      <c r="AD205" s="147" t="s">
        <v>480</v>
      </c>
      <c r="AE205" s="148">
        <v>18</v>
      </c>
      <c r="AF205" s="148">
        <v>10000</v>
      </c>
      <c r="AG205" s="147" t="s">
        <v>981</v>
      </c>
      <c r="AH205" s="147" t="s">
        <v>497</v>
      </c>
      <c r="AI205" s="163">
        <f>VLOOKUP(AJ:AJ,'Currency Exchange'!B:C,2,0)</f>
        <v>1</v>
      </c>
      <c r="AJ205" s="150" t="s">
        <v>15</v>
      </c>
      <c r="AK205" s="157">
        <v>10000</v>
      </c>
      <c r="AL205" s="163">
        <v>6.9999999999999999E-4</v>
      </c>
      <c r="AM205" s="163">
        <f t="shared" si="45"/>
        <v>6.9999999999999999E-4</v>
      </c>
      <c r="AN205" s="161">
        <f t="shared" si="46"/>
        <v>1.4E-3</v>
      </c>
      <c r="AO205" s="162">
        <f t="shared" si="47"/>
        <v>0</v>
      </c>
      <c r="AP205" s="161">
        <f t="shared" si="48"/>
        <v>1.4E-3</v>
      </c>
      <c r="AQ205" s="149" t="s">
        <v>227</v>
      </c>
      <c r="AR205" s="148" t="s">
        <v>385</v>
      </c>
      <c r="AS205" s="148" t="s">
        <v>227</v>
      </c>
      <c r="AT205" s="148"/>
      <c r="AU205" s="148"/>
      <c r="AV205" s="148"/>
      <c r="AW205" s="147" t="s">
        <v>496</v>
      </c>
      <c r="AX205" s="147"/>
    </row>
    <row r="206" spans="1:50" ht="20.100000000000001" customHeight="1">
      <c r="A206" s="164"/>
      <c r="B206" s="164"/>
      <c r="C206" s="164" t="s">
        <v>245</v>
      </c>
      <c r="D206" s="148">
        <v>47</v>
      </c>
      <c r="E206" s="148" t="s">
        <v>980</v>
      </c>
      <c r="F206" s="164"/>
      <c r="G206" s="158" t="s">
        <v>944</v>
      </c>
      <c r="H206" s="148"/>
      <c r="I206" s="148"/>
      <c r="J206" s="148">
        <v>2</v>
      </c>
      <c r="K206" s="148">
        <f t="shared" si="49"/>
        <v>2</v>
      </c>
      <c r="L206" s="148" t="s">
        <v>190</v>
      </c>
      <c r="M206" s="166" t="s">
        <v>979</v>
      </c>
      <c r="N206" s="160" t="s">
        <v>951</v>
      </c>
      <c r="O206" s="160" t="s">
        <v>978</v>
      </c>
      <c r="P206" s="165" t="s">
        <v>240</v>
      </c>
      <c r="Q206" s="165" t="s">
        <v>977</v>
      </c>
      <c r="R206" s="164" t="s">
        <v>976</v>
      </c>
      <c r="S206" s="164" t="s">
        <v>955</v>
      </c>
      <c r="T206" s="164" t="s">
        <v>236</v>
      </c>
      <c r="U206" s="165"/>
      <c r="V206" s="165"/>
      <c r="W206" s="164">
        <f t="shared" si="50"/>
        <v>0</v>
      </c>
      <c r="X206" s="164">
        <f t="shared" si="51"/>
        <v>0</v>
      </c>
      <c r="Y206" s="164">
        <f t="shared" si="52"/>
        <v>600</v>
      </c>
      <c r="Z206" s="164">
        <f t="shared" si="53"/>
        <v>0</v>
      </c>
      <c r="AA206" s="164">
        <f t="shared" si="54"/>
        <v>0</v>
      </c>
      <c r="AB206" s="164">
        <f t="shared" si="55"/>
        <v>1200</v>
      </c>
      <c r="AC206" s="148"/>
      <c r="AD206" s="147" t="s">
        <v>480</v>
      </c>
      <c r="AE206" s="148">
        <v>18</v>
      </c>
      <c r="AF206" s="157">
        <v>10000</v>
      </c>
      <c r="AG206" s="147" t="s">
        <v>975</v>
      </c>
      <c r="AH206" s="147" t="s">
        <v>497</v>
      </c>
      <c r="AI206" s="163">
        <f>VLOOKUP(AJ:AJ,'Currency Exchange'!B:C,2,0)</f>
        <v>1</v>
      </c>
      <c r="AJ206" s="150" t="s">
        <v>15</v>
      </c>
      <c r="AK206" s="157">
        <v>10000</v>
      </c>
      <c r="AL206" s="163">
        <v>6.9999999999999999E-4</v>
      </c>
      <c r="AM206" s="163">
        <f t="shared" si="45"/>
        <v>6.9999999999999999E-4</v>
      </c>
      <c r="AN206" s="161">
        <f t="shared" si="46"/>
        <v>1.4E-3</v>
      </c>
      <c r="AO206" s="162">
        <f t="shared" si="47"/>
        <v>0</v>
      </c>
      <c r="AP206" s="161">
        <f t="shared" si="48"/>
        <v>1.4E-3</v>
      </c>
      <c r="AQ206" s="149" t="s">
        <v>227</v>
      </c>
      <c r="AR206" s="148" t="s">
        <v>385</v>
      </c>
      <c r="AS206" s="148" t="s">
        <v>227</v>
      </c>
      <c r="AT206" s="148"/>
      <c r="AU206" s="148"/>
      <c r="AV206" s="148"/>
      <c r="AW206" s="147" t="s">
        <v>496</v>
      </c>
      <c r="AX206" s="147"/>
    </row>
    <row r="207" spans="1:50" ht="20.100000000000001" customHeight="1">
      <c r="A207" s="164"/>
      <c r="B207" s="164"/>
      <c r="C207" s="164" t="s">
        <v>245</v>
      </c>
      <c r="D207" s="148">
        <v>48</v>
      </c>
      <c r="E207" s="148" t="s">
        <v>974</v>
      </c>
      <c r="F207" s="164"/>
      <c r="G207" s="158" t="s">
        <v>944</v>
      </c>
      <c r="H207" s="148"/>
      <c r="I207" s="148"/>
      <c r="J207" s="148">
        <v>8</v>
      </c>
      <c r="K207" s="148">
        <f t="shared" si="49"/>
        <v>8</v>
      </c>
      <c r="L207" s="148" t="s">
        <v>190</v>
      </c>
      <c r="M207" s="166" t="s">
        <v>973</v>
      </c>
      <c r="N207" s="160" t="s">
        <v>972</v>
      </c>
      <c r="O207" s="160" t="s">
        <v>971</v>
      </c>
      <c r="P207" s="165" t="s">
        <v>240</v>
      </c>
      <c r="Q207" s="165" t="s">
        <v>970</v>
      </c>
      <c r="R207" s="164" t="s">
        <v>969</v>
      </c>
      <c r="S207" s="164" t="s">
        <v>939</v>
      </c>
      <c r="T207" s="164" t="s">
        <v>236</v>
      </c>
      <c r="U207" s="165"/>
      <c r="V207" s="165"/>
      <c r="W207" s="164">
        <f t="shared" si="50"/>
        <v>0</v>
      </c>
      <c r="X207" s="164">
        <f t="shared" si="51"/>
        <v>0</v>
      </c>
      <c r="Y207" s="164">
        <f t="shared" si="52"/>
        <v>2400</v>
      </c>
      <c r="Z207" s="164">
        <f t="shared" si="53"/>
        <v>0</v>
      </c>
      <c r="AA207" s="164">
        <f t="shared" si="54"/>
        <v>0</v>
      </c>
      <c r="AB207" s="164">
        <f t="shared" si="55"/>
        <v>4800</v>
      </c>
      <c r="AC207" s="148"/>
      <c r="AD207" s="147" t="s">
        <v>480</v>
      </c>
      <c r="AE207" s="148">
        <v>20</v>
      </c>
      <c r="AF207" s="148">
        <v>4000</v>
      </c>
      <c r="AG207" s="147" t="s">
        <v>968</v>
      </c>
      <c r="AH207" s="147" t="s">
        <v>497</v>
      </c>
      <c r="AI207" s="163">
        <f>VLOOKUP(AJ:AJ,'Currency Exchange'!B:C,2,0)</f>
        <v>1</v>
      </c>
      <c r="AJ207" s="150" t="s">
        <v>15</v>
      </c>
      <c r="AK207" s="157">
        <v>4000</v>
      </c>
      <c r="AL207" s="163">
        <v>6.4999999999999997E-3</v>
      </c>
      <c r="AM207" s="163">
        <f t="shared" si="45"/>
        <v>6.4999999999999997E-3</v>
      </c>
      <c r="AN207" s="161">
        <f t="shared" si="46"/>
        <v>5.1999999999999998E-2</v>
      </c>
      <c r="AO207" s="162">
        <f t="shared" si="47"/>
        <v>0</v>
      </c>
      <c r="AP207" s="161">
        <f t="shared" si="48"/>
        <v>5.1999999999999998E-2</v>
      </c>
      <c r="AQ207" s="149" t="s">
        <v>227</v>
      </c>
      <c r="AR207" s="148" t="s">
        <v>385</v>
      </c>
      <c r="AS207" s="148" t="s">
        <v>227</v>
      </c>
      <c r="AT207" s="148"/>
      <c r="AU207" s="148"/>
      <c r="AV207" s="148"/>
      <c r="AW207" s="147" t="s">
        <v>496</v>
      </c>
      <c r="AX207" s="147"/>
    </row>
    <row r="208" spans="1:50" ht="20.100000000000001" customHeight="1">
      <c r="A208" s="164"/>
      <c r="B208" s="164"/>
      <c r="C208" s="164" t="s">
        <v>245</v>
      </c>
      <c r="D208" s="148">
        <v>49</v>
      </c>
      <c r="E208" s="148" t="s">
        <v>967</v>
      </c>
      <c r="F208" s="164"/>
      <c r="G208" s="158" t="s">
        <v>944</v>
      </c>
      <c r="H208" s="148"/>
      <c r="I208" s="148"/>
      <c r="J208" s="148">
        <v>2</v>
      </c>
      <c r="K208" s="148">
        <f t="shared" si="49"/>
        <v>2</v>
      </c>
      <c r="L208" s="148" t="s">
        <v>190</v>
      </c>
      <c r="M208" s="166" t="s">
        <v>966</v>
      </c>
      <c r="N208" s="160" t="s">
        <v>769</v>
      </c>
      <c r="O208" s="160" t="s">
        <v>962</v>
      </c>
      <c r="P208" s="165" t="s">
        <v>240</v>
      </c>
      <c r="Q208" s="165" t="s">
        <v>965</v>
      </c>
      <c r="R208" s="164" t="s">
        <v>964</v>
      </c>
      <c r="S208" s="164" t="s">
        <v>939</v>
      </c>
      <c r="T208" s="164" t="s">
        <v>236</v>
      </c>
      <c r="U208" s="165"/>
      <c r="V208" s="165"/>
      <c r="W208" s="164">
        <f t="shared" si="50"/>
        <v>0</v>
      </c>
      <c r="X208" s="164">
        <f t="shared" si="51"/>
        <v>0</v>
      </c>
      <c r="Y208" s="164">
        <f t="shared" si="52"/>
        <v>600</v>
      </c>
      <c r="Z208" s="164">
        <f t="shared" si="53"/>
        <v>0</v>
      </c>
      <c r="AA208" s="164">
        <f t="shared" si="54"/>
        <v>0</v>
      </c>
      <c r="AB208" s="164">
        <f t="shared" si="55"/>
        <v>1200</v>
      </c>
      <c r="AC208" s="148"/>
      <c r="AD208" s="147" t="s">
        <v>560</v>
      </c>
      <c r="AE208" s="148" t="s">
        <v>963</v>
      </c>
      <c r="AF208" s="148">
        <v>4000</v>
      </c>
      <c r="AG208" s="147" t="s">
        <v>962</v>
      </c>
      <c r="AH208" s="147" t="s">
        <v>769</v>
      </c>
      <c r="AI208" s="163">
        <f>VLOOKUP(AJ:AJ,'Currency Exchange'!B:C,2,0)</f>
        <v>1</v>
      </c>
      <c r="AJ208" s="150" t="s">
        <v>15</v>
      </c>
      <c r="AK208" s="157">
        <v>4000</v>
      </c>
      <c r="AL208" s="163">
        <v>9.7300000000000008E-3</v>
      </c>
      <c r="AM208" s="163">
        <f t="shared" ref="AM208:AM239" si="56">AL208/AI208</f>
        <v>9.7300000000000008E-3</v>
      </c>
      <c r="AN208" s="161">
        <f t="shared" ref="AN208:AN239" si="57">AM208*K208</f>
        <v>1.9460000000000002E-2</v>
      </c>
      <c r="AO208" s="162">
        <f t="shared" ref="AO208:AO239" si="58">AM208*H208</f>
        <v>0</v>
      </c>
      <c r="AP208" s="161">
        <f t="shared" ref="AP208:AP239" si="59">AM208*J208</f>
        <v>1.9460000000000002E-2</v>
      </c>
      <c r="AQ208" s="149" t="s">
        <v>227</v>
      </c>
      <c r="AR208" s="148" t="s">
        <v>227</v>
      </c>
      <c r="AS208" s="148" t="s">
        <v>227</v>
      </c>
      <c r="AT208" s="148"/>
      <c r="AU208" s="148"/>
      <c r="AV208" s="148"/>
      <c r="AW208" s="147" t="s">
        <v>768</v>
      </c>
      <c r="AX208" s="147"/>
    </row>
    <row r="209" spans="1:50" ht="20.100000000000001" customHeight="1">
      <c r="A209" s="164"/>
      <c r="B209" s="164"/>
      <c r="C209" s="164" t="s">
        <v>245</v>
      </c>
      <c r="D209" s="148">
        <v>50</v>
      </c>
      <c r="E209" s="148" t="s">
        <v>961</v>
      </c>
      <c r="F209" s="164"/>
      <c r="G209" s="158" t="s">
        <v>944</v>
      </c>
      <c r="H209" s="148"/>
      <c r="I209" s="148"/>
      <c r="J209" s="148">
        <v>3</v>
      </c>
      <c r="K209" s="148">
        <f t="shared" si="49"/>
        <v>3</v>
      </c>
      <c r="L209" s="148" t="s">
        <v>190</v>
      </c>
      <c r="M209" s="166" t="s">
        <v>960</v>
      </c>
      <c r="N209" s="160" t="s">
        <v>959</v>
      </c>
      <c r="O209" s="160" t="s">
        <v>958</v>
      </c>
      <c r="P209" s="165" t="s">
        <v>240</v>
      </c>
      <c r="Q209" s="165" t="s">
        <v>957</v>
      </c>
      <c r="R209" s="164" t="s">
        <v>956</v>
      </c>
      <c r="S209" s="164" t="s">
        <v>955</v>
      </c>
      <c r="T209" s="164" t="s">
        <v>236</v>
      </c>
      <c r="U209" s="165"/>
      <c r="V209" s="165"/>
      <c r="W209" s="164">
        <f t="shared" si="50"/>
        <v>0</v>
      </c>
      <c r="X209" s="164">
        <f t="shared" si="51"/>
        <v>0</v>
      </c>
      <c r="Y209" s="164">
        <f t="shared" si="52"/>
        <v>900</v>
      </c>
      <c r="Z209" s="164">
        <f t="shared" si="53"/>
        <v>0</v>
      </c>
      <c r="AA209" s="164">
        <f t="shared" si="54"/>
        <v>0</v>
      </c>
      <c r="AB209" s="164">
        <f t="shared" si="55"/>
        <v>1800</v>
      </c>
      <c r="AC209" s="148"/>
      <c r="AD209" s="147" t="s">
        <v>480</v>
      </c>
      <c r="AE209" s="148">
        <v>20</v>
      </c>
      <c r="AF209" s="148">
        <v>10000</v>
      </c>
      <c r="AG209" s="147" t="s">
        <v>954</v>
      </c>
      <c r="AH209" s="147" t="s">
        <v>497</v>
      </c>
      <c r="AI209" s="163">
        <f>VLOOKUP(AJ:AJ,'Currency Exchange'!B:C,2,0)</f>
        <v>1</v>
      </c>
      <c r="AJ209" s="150" t="s">
        <v>15</v>
      </c>
      <c r="AK209" s="157">
        <v>10000</v>
      </c>
      <c r="AL209" s="163">
        <v>1.1999999999999999E-3</v>
      </c>
      <c r="AM209" s="163">
        <f t="shared" si="56"/>
        <v>1.1999999999999999E-3</v>
      </c>
      <c r="AN209" s="161">
        <f t="shared" si="57"/>
        <v>3.5999999999999999E-3</v>
      </c>
      <c r="AO209" s="162">
        <f t="shared" si="58"/>
        <v>0</v>
      </c>
      <c r="AP209" s="161">
        <f t="shared" si="59"/>
        <v>3.5999999999999999E-3</v>
      </c>
      <c r="AQ209" s="149" t="s">
        <v>227</v>
      </c>
      <c r="AR209" s="148" t="s">
        <v>385</v>
      </c>
      <c r="AS209" s="148" t="s">
        <v>227</v>
      </c>
      <c r="AT209" s="148"/>
      <c r="AU209" s="148"/>
      <c r="AV209" s="148"/>
      <c r="AW209" s="147" t="s">
        <v>496</v>
      </c>
      <c r="AX209" s="147"/>
    </row>
    <row r="210" spans="1:50" ht="20.100000000000001" customHeight="1">
      <c r="A210" s="148"/>
      <c r="B210" s="148"/>
      <c r="C210" s="148" t="s">
        <v>245</v>
      </c>
      <c r="D210" s="148">
        <v>51</v>
      </c>
      <c r="E210" s="148" t="s">
        <v>953</v>
      </c>
      <c r="F210" s="148"/>
      <c r="G210" s="158" t="s">
        <v>944</v>
      </c>
      <c r="H210" s="148"/>
      <c r="I210" s="148"/>
      <c r="J210" s="148">
        <v>1</v>
      </c>
      <c r="K210" s="148">
        <f t="shared" si="49"/>
        <v>1</v>
      </c>
      <c r="L210" s="148" t="s">
        <v>190</v>
      </c>
      <c r="M210" s="158" t="s">
        <v>952</v>
      </c>
      <c r="N210" s="160" t="s">
        <v>951</v>
      </c>
      <c r="O210" s="160" t="s">
        <v>950</v>
      </c>
      <c r="P210" s="160" t="s">
        <v>240</v>
      </c>
      <c r="Q210" s="160" t="s">
        <v>949</v>
      </c>
      <c r="R210" s="148" t="s">
        <v>948</v>
      </c>
      <c r="S210" s="148" t="s">
        <v>947</v>
      </c>
      <c r="T210" s="148" t="s">
        <v>236</v>
      </c>
      <c r="U210" s="160"/>
      <c r="V210" s="160"/>
      <c r="W210" s="148">
        <f t="shared" si="50"/>
        <v>0</v>
      </c>
      <c r="X210" s="148">
        <f t="shared" si="51"/>
        <v>0</v>
      </c>
      <c r="Y210" s="148">
        <f t="shared" si="52"/>
        <v>300</v>
      </c>
      <c r="Z210" s="148">
        <f t="shared" si="53"/>
        <v>0</v>
      </c>
      <c r="AA210" s="148">
        <f t="shared" si="54"/>
        <v>0</v>
      </c>
      <c r="AB210" s="148">
        <f t="shared" si="55"/>
        <v>600</v>
      </c>
      <c r="AC210" s="148"/>
      <c r="AD210" s="147" t="s">
        <v>480</v>
      </c>
      <c r="AE210" s="148">
        <v>24</v>
      </c>
      <c r="AF210" s="148">
        <v>3000</v>
      </c>
      <c r="AG210" s="147" t="s">
        <v>946</v>
      </c>
      <c r="AH210" s="147" t="s">
        <v>497</v>
      </c>
      <c r="AI210" s="163">
        <f>VLOOKUP(AJ:AJ,'Currency Exchange'!B:C,2,0)</f>
        <v>1</v>
      </c>
      <c r="AJ210" s="150" t="s">
        <v>15</v>
      </c>
      <c r="AK210" s="157">
        <v>3000</v>
      </c>
      <c r="AL210" s="163">
        <v>2.1000000000000001E-2</v>
      </c>
      <c r="AM210" s="163">
        <f t="shared" si="56"/>
        <v>2.1000000000000001E-2</v>
      </c>
      <c r="AN210" s="161">
        <f t="shared" si="57"/>
        <v>2.1000000000000001E-2</v>
      </c>
      <c r="AO210" s="162">
        <f t="shared" si="58"/>
        <v>0</v>
      </c>
      <c r="AP210" s="161">
        <f t="shared" si="59"/>
        <v>2.1000000000000001E-2</v>
      </c>
      <c r="AQ210" s="149" t="s">
        <v>227</v>
      </c>
      <c r="AR210" s="148" t="s">
        <v>385</v>
      </c>
      <c r="AS210" s="148" t="s">
        <v>226</v>
      </c>
      <c r="AT210" s="148"/>
      <c r="AU210" s="148"/>
      <c r="AV210" s="148"/>
      <c r="AW210" s="147" t="s">
        <v>496</v>
      </c>
      <c r="AX210" s="147"/>
    </row>
    <row r="211" spans="1:50" ht="20.100000000000001" customHeight="1">
      <c r="A211" s="148"/>
      <c r="B211" s="148"/>
      <c r="C211" s="148" t="s">
        <v>245</v>
      </c>
      <c r="D211" s="148">
        <v>52</v>
      </c>
      <c r="E211" s="148" t="s">
        <v>945</v>
      </c>
      <c r="F211" s="148"/>
      <c r="G211" s="158" t="s">
        <v>944</v>
      </c>
      <c r="H211" s="148"/>
      <c r="I211" s="148"/>
      <c r="J211" s="148">
        <v>1</v>
      </c>
      <c r="K211" s="148">
        <f t="shared" si="49"/>
        <v>1</v>
      </c>
      <c r="L211" s="148" t="s">
        <v>190</v>
      </c>
      <c r="M211" s="158" t="s">
        <v>943</v>
      </c>
      <c r="N211" s="160" t="s">
        <v>485</v>
      </c>
      <c r="O211" s="160" t="s">
        <v>942</v>
      </c>
      <c r="P211" s="160" t="s">
        <v>240</v>
      </c>
      <c r="Q211" s="160" t="s">
        <v>941</v>
      </c>
      <c r="R211" s="148" t="s">
        <v>940</v>
      </c>
      <c r="S211" s="148" t="s">
        <v>939</v>
      </c>
      <c r="T211" s="148" t="s">
        <v>236</v>
      </c>
      <c r="U211" s="160"/>
      <c r="V211" s="160"/>
      <c r="W211" s="148">
        <f t="shared" si="50"/>
        <v>0</v>
      </c>
      <c r="X211" s="148">
        <f t="shared" si="51"/>
        <v>0</v>
      </c>
      <c r="Y211" s="148">
        <f t="shared" si="52"/>
        <v>300</v>
      </c>
      <c r="Z211" s="148">
        <f t="shared" si="53"/>
        <v>0</v>
      </c>
      <c r="AA211" s="148">
        <f t="shared" si="54"/>
        <v>0</v>
      </c>
      <c r="AB211" s="148">
        <f t="shared" si="55"/>
        <v>600</v>
      </c>
      <c r="AC211" s="148"/>
      <c r="AD211" s="147" t="s">
        <v>480</v>
      </c>
      <c r="AE211" s="148">
        <v>20</v>
      </c>
      <c r="AF211" s="148">
        <v>4000</v>
      </c>
      <c r="AG211" s="160" t="s">
        <v>938</v>
      </c>
      <c r="AH211" s="147" t="s">
        <v>497</v>
      </c>
      <c r="AI211" s="163">
        <f>VLOOKUP(AJ:AJ,'Currency Exchange'!B:C,2,0)</f>
        <v>1</v>
      </c>
      <c r="AJ211" s="150" t="s">
        <v>15</v>
      </c>
      <c r="AK211" s="157">
        <v>4000</v>
      </c>
      <c r="AL211" s="163">
        <v>2.5000000000000001E-3</v>
      </c>
      <c r="AM211" s="163">
        <f t="shared" si="56"/>
        <v>2.5000000000000001E-3</v>
      </c>
      <c r="AN211" s="161">
        <f t="shared" si="57"/>
        <v>2.5000000000000001E-3</v>
      </c>
      <c r="AO211" s="162">
        <f t="shared" si="58"/>
        <v>0</v>
      </c>
      <c r="AP211" s="161">
        <f t="shared" si="59"/>
        <v>2.5000000000000001E-3</v>
      </c>
      <c r="AQ211" s="149" t="s">
        <v>227</v>
      </c>
      <c r="AR211" s="148" t="s">
        <v>385</v>
      </c>
      <c r="AS211" s="148" t="s">
        <v>227</v>
      </c>
      <c r="AT211" s="148"/>
      <c r="AU211" s="148"/>
      <c r="AV211" s="148"/>
      <c r="AW211" s="147" t="s">
        <v>496</v>
      </c>
      <c r="AX211" s="147"/>
    </row>
    <row r="212" spans="1:50" ht="25.5">
      <c r="A212" s="148"/>
      <c r="B212" s="148"/>
      <c r="C212" s="148" t="s">
        <v>245</v>
      </c>
      <c r="D212" s="148">
        <v>53</v>
      </c>
      <c r="E212" s="148" t="s">
        <v>937</v>
      </c>
      <c r="F212" s="148"/>
      <c r="G212" s="158" t="s">
        <v>936</v>
      </c>
      <c r="H212" s="148"/>
      <c r="I212" s="148"/>
      <c r="J212" s="148">
        <v>1</v>
      </c>
      <c r="K212" s="148">
        <f t="shared" si="49"/>
        <v>1</v>
      </c>
      <c r="L212" s="148" t="s">
        <v>190</v>
      </c>
      <c r="M212" s="158" t="s">
        <v>935</v>
      </c>
      <c r="N212" s="160" t="s">
        <v>934</v>
      </c>
      <c r="O212" s="160" t="s">
        <v>932</v>
      </c>
      <c r="P212" s="160" t="s">
        <v>240</v>
      </c>
      <c r="Q212" s="160" t="s">
        <v>933</v>
      </c>
      <c r="R212" s="148" t="s">
        <v>932</v>
      </c>
      <c r="S212" s="148" t="s">
        <v>275</v>
      </c>
      <c r="T212" s="148" t="s">
        <v>236</v>
      </c>
      <c r="U212" s="160"/>
      <c r="V212" s="160"/>
      <c r="W212" s="148">
        <f t="shared" si="50"/>
        <v>0</v>
      </c>
      <c r="X212" s="148">
        <f t="shared" si="51"/>
        <v>0</v>
      </c>
      <c r="Y212" s="148">
        <f t="shared" si="52"/>
        <v>300</v>
      </c>
      <c r="Z212" s="148">
        <f t="shared" si="53"/>
        <v>0</v>
      </c>
      <c r="AA212" s="148">
        <f t="shared" si="54"/>
        <v>0</v>
      </c>
      <c r="AB212" s="148">
        <f t="shared" si="55"/>
        <v>600</v>
      </c>
      <c r="AC212" s="148"/>
      <c r="AD212" s="147" t="s">
        <v>560</v>
      </c>
      <c r="AE212" s="148">
        <v>24</v>
      </c>
      <c r="AF212" s="148">
        <v>3000</v>
      </c>
      <c r="AG212" s="147" t="s">
        <v>931</v>
      </c>
      <c r="AH212" s="147" t="s">
        <v>303</v>
      </c>
      <c r="AI212" s="151">
        <f>VLOOKUP(AJ:AJ,'Currency Exchange'!B:C,2,0)</f>
        <v>1</v>
      </c>
      <c r="AJ212" s="150" t="s">
        <v>15</v>
      </c>
      <c r="AK212" s="157">
        <v>3000</v>
      </c>
      <c r="AL212" s="151">
        <v>2.3199999999999998E-2</v>
      </c>
      <c r="AM212" s="151">
        <f t="shared" si="56"/>
        <v>2.3199999999999998E-2</v>
      </c>
      <c r="AN212" s="155">
        <f t="shared" si="57"/>
        <v>2.3199999999999998E-2</v>
      </c>
      <c r="AO212" s="156">
        <f t="shared" si="58"/>
        <v>0</v>
      </c>
      <c r="AP212" s="155">
        <f t="shared" si="59"/>
        <v>2.3199999999999998E-2</v>
      </c>
      <c r="AQ212" s="149" t="s">
        <v>227</v>
      </c>
      <c r="AR212" s="148" t="s">
        <v>385</v>
      </c>
      <c r="AS212" s="148" t="s">
        <v>227</v>
      </c>
      <c r="AT212" s="148"/>
      <c r="AU212" s="148"/>
      <c r="AV212" s="148"/>
      <c r="AW212" s="158" t="s">
        <v>897</v>
      </c>
      <c r="AX212" s="147"/>
    </row>
    <row r="213" spans="1:50" ht="20.100000000000001" customHeight="1">
      <c r="A213" s="148"/>
      <c r="B213" s="148"/>
      <c r="C213" s="148" t="s">
        <v>245</v>
      </c>
      <c r="D213" s="148">
        <v>54</v>
      </c>
      <c r="E213" s="148" t="s">
        <v>930</v>
      </c>
      <c r="F213" s="148"/>
      <c r="G213" s="158" t="s">
        <v>929</v>
      </c>
      <c r="H213" s="148"/>
      <c r="I213" s="148"/>
      <c r="J213" s="148">
        <v>1</v>
      </c>
      <c r="K213" s="148">
        <f t="shared" si="49"/>
        <v>1</v>
      </c>
      <c r="L213" s="148" t="s">
        <v>190</v>
      </c>
      <c r="M213" s="158" t="s">
        <v>928</v>
      </c>
      <c r="N213" s="160" t="s">
        <v>818</v>
      </c>
      <c r="O213" s="160" t="s">
        <v>926</v>
      </c>
      <c r="P213" s="160" t="s">
        <v>240</v>
      </c>
      <c r="Q213" s="160" t="s">
        <v>927</v>
      </c>
      <c r="R213" s="148" t="s">
        <v>926</v>
      </c>
      <c r="S213" s="148" t="s">
        <v>275</v>
      </c>
      <c r="T213" s="148" t="s">
        <v>236</v>
      </c>
      <c r="U213" s="160"/>
      <c r="V213" s="160"/>
      <c r="W213" s="148">
        <f t="shared" si="50"/>
        <v>0</v>
      </c>
      <c r="X213" s="148">
        <f t="shared" si="51"/>
        <v>0</v>
      </c>
      <c r="Y213" s="148">
        <f t="shared" si="52"/>
        <v>300</v>
      </c>
      <c r="Z213" s="148">
        <f t="shared" si="53"/>
        <v>0</v>
      </c>
      <c r="AA213" s="148">
        <f t="shared" si="54"/>
        <v>0</v>
      </c>
      <c r="AB213" s="148">
        <f t="shared" si="55"/>
        <v>600</v>
      </c>
      <c r="AC213" s="148"/>
      <c r="AD213" s="147" t="s">
        <v>782</v>
      </c>
      <c r="AE213" s="148">
        <v>18</v>
      </c>
      <c r="AF213" s="148">
        <v>5</v>
      </c>
      <c r="AG213" s="147" t="s">
        <v>926</v>
      </c>
      <c r="AH213" s="147" t="s">
        <v>813</v>
      </c>
      <c r="AI213" s="151">
        <f>VLOOKUP(AJ:AJ,'Currency Exchange'!B:C,2,0)</f>
        <v>4.6106626593229327</v>
      </c>
      <c r="AJ213" s="150" t="s">
        <v>779</v>
      </c>
      <c r="AK213" s="157">
        <v>300</v>
      </c>
      <c r="AL213" s="151">
        <v>0.38600000000000001</v>
      </c>
      <c r="AM213" s="151">
        <f t="shared" si="56"/>
        <v>8.371898543032498E-2</v>
      </c>
      <c r="AN213" s="155">
        <f t="shared" si="57"/>
        <v>8.371898543032498E-2</v>
      </c>
      <c r="AO213" s="156">
        <f t="shared" si="58"/>
        <v>0</v>
      </c>
      <c r="AP213" s="155">
        <f t="shared" si="59"/>
        <v>8.371898543032498E-2</v>
      </c>
      <c r="AQ213" s="149" t="s">
        <v>227</v>
      </c>
      <c r="AR213" s="148" t="s">
        <v>227</v>
      </c>
      <c r="AS213" s="148" t="s">
        <v>226</v>
      </c>
      <c r="AT213" s="148"/>
      <c r="AU213" s="148"/>
      <c r="AV213" s="148"/>
      <c r="AW213" s="147" t="s">
        <v>925</v>
      </c>
      <c r="AX213" s="147"/>
    </row>
    <row r="214" spans="1:50" ht="20.100000000000001" customHeight="1">
      <c r="A214" s="148"/>
      <c r="B214" s="148"/>
      <c r="C214" s="148" t="s">
        <v>245</v>
      </c>
      <c r="D214" s="148">
        <v>55</v>
      </c>
      <c r="E214" s="148" t="s">
        <v>924</v>
      </c>
      <c r="F214" s="148"/>
      <c r="G214" s="158" t="s">
        <v>923</v>
      </c>
      <c r="H214" s="148"/>
      <c r="I214" s="148"/>
      <c r="J214" s="148">
        <v>1</v>
      </c>
      <c r="K214" s="148">
        <f t="shared" si="49"/>
        <v>1</v>
      </c>
      <c r="L214" s="148" t="s">
        <v>190</v>
      </c>
      <c r="M214" s="158" t="s">
        <v>922</v>
      </c>
      <c r="N214" s="160" t="s">
        <v>921</v>
      </c>
      <c r="O214" s="160" t="s">
        <v>917</v>
      </c>
      <c r="P214" s="160" t="s">
        <v>240</v>
      </c>
      <c r="Q214" s="160" t="s">
        <v>920</v>
      </c>
      <c r="R214" s="148" t="s">
        <v>919</v>
      </c>
      <c r="S214" s="148" t="s">
        <v>918</v>
      </c>
      <c r="T214" s="148" t="s">
        <v>236</v>
      </c>
      <c r="U214" s="160"/>
      <c r="V214" s="160"/>
      <c r="W214" s="148">
        <f t="shared" si="50"/>
        <v>0</v>
      </c>
      <c r="X214" s="148">
        <f t="shared" si="51"/>
        <v>0</v>
      </c>
      <c r="Y214" s="148">
        <f t="shared" si="52"/>
        <v>300</v>
      </c>
      <c r="Z214" s="148">
        <f t="shared" si="53"/>
        <v>0</v>
      </c>
      <c r="AA214" s="148">
        <f t="shared" si="54"/>
        <v>0</v>
      </c>
      <c r="AB214" s="148">
        <f t="shared" si="55"/>
        <v>600</v>
      </c>
      <c r="AC214" s="148"/>
      <c r="AD214" s="147" t="s">
        <v>248</v>
      </c>
      <c r="AE214" s="148">
        <v>54</v>
      </c>
      <c r="AF214" s="148">
        <v>2000</v>
      </c>
      <c r="AG214" s="147" t="s">
        <v>917</v>
      </c>
      <c r="AH214" s="147" t="s">
        <v>916</v>
      </c>
      <c r="AI214" s="151">
        <f>VLOOKUP(AJ:AJ,'Currency Exchange'!B:C,2,0)</f>
        <v>1</v>
      </c>
      <c r="AJ214" s="150" t="s">
        <v>15</v>
      </c>
      <c r="AK214" s="157">
        <v>10000</v>
      </c>
      <c r="AL214" s="151">
        <v>0.34300000000000003</v>
      </c>
      <c r="AM214" s="151">
        <f t="shared" si="56"/>
        <v>0.34300000000000003</v>
      </c>
      <c r="AN214" s="155">
        <f t="shared" si="57"/>
        <v>0.34300000000000003</v>
      </c>
      <c r="AO214" s="156">
        <f t="shared" si="58"/>
        <v>0</v>
      </c>
      <c r="AP214" s="155">
        <f t="shared" si="59"/>
        <v>0.34300000000000003</v>
      </c>
      <c r="AQ214" s="149" t="s">
        <v>227</v>
      </c>
      <c r="AR214" s="148" t="s">
        <v>227</v>
      </c>
      <c r="AS214" s="148" t="s">
        <v>227</v>
      </c>
      <c r="AT214" s="148"/>
      <c r="AU214" s="148"/>
      <c r="AV214" s="148"/>
      <c r="AW214" s="147"/>
      <c r="AX214" s="147"/>
    </row>
    <row r="215" spans="1:50" ht="20.100000000000001" customHeight="1">
      <c r="A215" s="148"/>
      <c r="B215" s="148"/>
      <c r="C215" s="148" t="s">
        <v>245</v>
      </c>
      <c r="D215" s="148">
        <v>56</v>
      </c>
      <c r="E215" s="148" t="s">
        <v>915</v>
      </c>
      <c r="F215" s="148"/>
      <c r="G215" s="158" t="s">
        <v>914</v>
      </c>
      <c r="H215" s="148"/>
      <c r="I215" s="148"/>
      <c r="J215" s="148">
        <v>2</v>
      </c>
      <c r="K215" s="148">
        <f t="shared" si="49"/>
        <v>2</v>
      </c>
      <c r="L215" s="148" t="s">
        <v>190</v>
      </c>
      <c r="M215" s="158" t="s">
        <v>913</v>
      </c>
      <c r="N215" s="160" t="s">
        <v>912</v>
      </c>
      <c r="O215" s="160" t="s">
        <v>911</v>
      </c>
      <c r="P215" s="160" t="s">
        <v>240</v>
      </c>
      <c r="Q215" s="160" t="s">
        <v>910</v>
      </c>
      <c r="R215" s="148" t="s">
        <v>909</v>
      </c>
      <c r="S215" s="148" t="s">
        <v>900</v>
      </c>
      <c r="T215" s="148" t="s">
        <v>236</v>
      </c>
      <c r="U215" s="160"/>
      <c r="V215" s="160"/>
      <c r="W215" s="148">
        <f t="shared" si="50"/>
        <v>0</v>
      </c>
      <c r="X215" s="148">
        <f t="shared" si="51"/>
        <v>0</v>
      </c>
      <c r="Y215" s="148">
        <f t="shared" si="52"/>
        <v>600</v>
      </c>
      <c r="Z215" s="148">
        <f t="shared" si="53"/>
        <v>0</v>
      </c>
      <c r="AA215" s="148">
        <f t="shared" si="54"/>
        <v>0</v>
      </c>
      <c r="AB215" s="148">
        <f t="shared" si="55"/>
        <v>1200</v>
      </c>
      <c r="AC215" s="148"/>
      <c r="AD215" s="147" t="s">
        <v>305</v>
      </c>
      <c r="AE215" s="148">
        <v>20</v>
      </c>
      <c r="AF215" s="148">
        <v>3000</v>
      </c>
      <c r="AG215" s="147" t="s">
        <v>908</v>
      </c>
      <c r="AH215" s="147" t="s">
        <v>898</v>
      </c>
      <c r="AI215" s="151">
        <f>VLOOKUP(AJ:AJ,'Currency Exchange'!B:C,2,0)</f>
        <v>1</v>
      </c>
      <c r="AJ215" s="150" t="s">
        <v>15</v>
      </c>
      <c r="AK215" s="157">
        <v>3000</v>
      </c>
      <c r="AL215" s="151">
        <v>1.24E-2</v>
      </c>
      <c r="AM215" s="151">
        <f t="shared" si="56"/>
        <v>1.24E-2</v>
      </c>
      <c r="AN215" s="155">
        <f t="shared" si="57"/>
        <v>2.4799999999999999E-2</v>
      </c>
      <c r="AO215" s="156">
        <f t="shared" si="58"/>
        <v>0</v>
      </c>
      <c r="AP215" s="155">
        <f t="shared" si="59"/>
        <v>2.4799999999999999E-2</v>
      </c>
      <c r="AQ215" s="149" t="s">
        <v>227</v>
      </c>
      <c r="AR215" s="148" t="s">
        <v>907</v>
      </c>
      <c r="AS215" s="148" t="s">
        <v>226</v>
      </c>
      <c r="AT215" s="148"/>
      <c r="AU215" s="148"/>
      <c r="AV215" s="148"/>
      <c r="AW215" s="147" t="s">
        <v>906</v>
      </c>
      <c r="AX215" s="147"/>
    </row>
    <row r="216" spans="1:50" ht="25.5">
      <c r="A216" s="148"/>
      <c r="B216" s="148"/>
      <c r="C216" s="148" t="s">
        <v>245</v>
      </c>
      <c r="D216" s="148">
        <v>57</v>
      </c>
      <c r="E216" s="148" t="s">
        <v>905</v>
      </c>
      <c r="F216" s="148"/>
      <c r="G216" s="158" t="s">
        <v>895</v>
      </c>
      <c r="H216" s="148"/>
      <c r="I216" s="148"/>
      <c r="J216" s="148">
        <v>1</v>
      </c>
      <c r="K216" s="148">
        <f t="shared" si="49"/>
        <v>1</v>
      </c>
      <c r="L216" s="148" t="s">
        <v>190</v>
      </c>
      <c r="M216" s="158" t="s">
        <v>904</v>
      </c>
      <c r="N216" s="160" t="s">
        <v>903</v>
      </c>
      <c r="O216" s="160" t="s">
        <v>901</v>
      </c>
      <c r="P216" s="160" t="s">
        <v>240</v>
      </c>
      <c r="Q216" s="160" t="s">
        <v>902</v>
      </c>
      <c r="R216" s="148" t="s">
        <v>901</v>
      </c>
      <c r="S216" s="148" t="s">
        <v>900</v>
      </c>
      <c r="T216" s="148" t="s">
        <v>236</v>
      </c>
      <c r="U216" s="160"/>
      <c r="V216" s="160"/>
      <c r="W216" s="148">
        <f t="shared" si="50"/>
        <v>0</v>
      </c>
      <c r="X216" s="148">
        <f t="shared" si="51"/>
        <v>0</v>
      </c>
      <c r="Y216" s="148">
        <f t="shared" si="52"/>
        <v>300</v>
      </c>
      <c r="Z216" s="148">
        <f t="shared" si="53"/>
        <v>0</v>
      </c>
      <c r="AA216" s="148">
        <f t="shared" si="54"/>
        <v>0</v>
      </c>
      <c r="AB216" s="148">
        <f t="shared" si="55"/>
        <v>600</v>
      </c>
      <c r="AC216" s="148"/>
      <c r="AD216" s="147" t="s">
        <v>560</v>
      </c>
      <c r="AE216" s="148">
        <v>12</v>
      </c>
      <c r="AF216" s="148">
        <v>3000</v>
      </c>
      <c r="AG216" s="147" t="s">
        <v>899</v>
      </c>
      <c r="AH216" s="147" t="s">
        <v>898</v>
      </c>
      <c r="AI216" s="151">
        <f>VLOOKUP(AJ:AJ,'Currency Exchange'!B:C,2,0)</f>
        <v>1</v>
      </c>
      <c r="AJ216" s="150" t="s">
        <v>15</v>
      </c>
      <c r="AK216" s="157">
        <v>3000</v>
      </c>
      <c r="AL216" s="151">
        <v>3.56E-2</v>
      </c>
      <c r="AM216" s="151">
        <f t="shared" si="56"/>
        <v>3.56E-2</v>
      </c>
      <c r="AN216" s="155">
        <f t="shared" si="57"/>
        <v>3.56E-2</v>
      </c>
      <c r="AO216" s="156">
        <f t="shared" si="58"/>
        <v>0</v>
      </c>
      <c r="AP216" s="155">
        <f t="shared" si="59"/>
        <v>3.56E-2</v>
      </c>
      <c r="AQ216" s="149" t="s">
        <v>227</v>
      </c>
      <c r="AR216" s="148" t="s">
        <v>385</v>
      </c>
      <c r="AS216" s="148" t="s">
        <v>227</v>
      </c>
      <c r="AT216" s="148"/>
      <c r="AU216" s="148"/>
      <c r="AV216" s="148"/>
      <c r="AW216" s="158" t="s">
        <v>897</v>
      </c>
      <c r="AX216" s="147"/>
    </row>
    <row r="217" spans="1:50" ht="20.100000000000001" customHeight="1">
      <c r="A217" s="148"/>
      <c r="B217" s="148"/>
      <c r="C217" s="148" t="s">
        <v>245</v>
      </c>
      <c r="D217" s="148">
        <v>58</v>
      </c>
      <c r="E217" s="148" t="s">
        <v>896</v>
      </c>
      <c r="F217" s="148"/>
      <c r="G217" s="158" t="s">
        <v>895</v>
      </c>
      <c r="H217" s="148"/>
      <c r="I217" s="148"/>
      <c r="J217" s="148">
        <v>1</v>
      </c>
      <c r="K217" s="148">
        <f t="shared" si="49"/>
        <v>1</v>
      </c>
      <c r="L217" s="148" t="s">
        <v>190</v>
      </c>
      <c r="M217" s="158" t="s">
        <v>894</v>
      </c>
      <c r="N217" s="160" t="s">
        <v>893</v>
      </c>
      <c r="O217" s="160" t="s">
        <v>891</v>
      </c>
      <c r="P217" s="160" t="s">
        <v>240</v>
      </c>
      <c r="Q217" s="160" t="s">
        <v>892</v>
      </c>
      <c r="R217" s="148" t="s">
        <v>891</v>
      </c>
      <c r="S217" s="148" t="s">
        <v>890</v>
      </c>
      <c r="T217" s="148" t="s">
        <v>236</v>
      </c>
      <c r="U217" s="160"/>
      <c r="V217" s="160"/>
      <c r="W217" s="148">
        <f t="shared" si="50"/>
        <v>0</v>
      </c>
      <c r="X217" s="148">
        <f t="shared" si="51"/>
        <v>0</v>
      </c>
      <c r="Y217" s="148">
        <f t="shared" si="52"/>
        <v>300</v>
      </c>
      <c r="Z217" s="148">
        <f t="shared" si="53"/>
        <v>0</v>
      </c>
      <c r="AA217" s="148">
        <f t="shared" si="54"/>
        <v>0</v>
      </c>
      <c r="AB217" s="148">
        <f t="shared" si="55"/>
        <v>600</v>
      </c>
      <c r="AC217" s="148"/>
      <c r="AD217" s="147" t="s">
        <v>248</v>
      </c>
      <c r="AE217" s="148">
        <v>86</v>
      </c>
      <c r="AF217" s="148">
        <v>3000</v>
      </c>
      <c r="AG217" s="147" t="s">
        <v>889</v>
      </c>
      <c r="AH217" s="147" t="s">
        <v>353</v>
      </c>
      <c r="AI217" s="151">
        <f>VLOOKUP(AJ:AJ,'Currency Exchange'!B:C,2,0)</f>
        <v>1</v>
      </c>
      <c r="AJ217" s="150" t="s">
        <v>15</v>
      </c>
      <c r="AK217" s="157">
        <v>3000</v>
      </c>
      <c r="AL217" s="151">
        <v>0.14499999999999999</v>
      </c>
      <c r="AM217" s="151">
        <f t="shared" si="56"/>
        <v>0.14499999999999999</v>
      </c>
      <c r="AN217" s="155">
        <f t="shared" si="57"/>
        <v>0.14499999999999999</v>
      </c>
      <c r="AO217" s="156">
        <f t="shared" si="58"/>
        <v>0</v>
      </c>
      <c r="AP217" s="155">
        <f t="shared" si="59"/>
        <v>0.14499999999999999</v>
      </c>
      <c r="AQ217" s="149" t="s">
        <v>227</v>
      </c>
      <c r="AR217" s="148" t="s">
        <v>255</v>
      </c>
      <c r="AS217" s="148" t="s">
        <v>226</v>
      </c>
      <c r="AT217" s="148"/>
      <c r="AU217" s="148"/>
      <c r="AV217" s="148"/>
      <c r="AW217" s="147" t="s">
        <v>254</v>
      </c>
      <c r="AX217" s="147"/>
    </row>
    <row r="218" spans="1:50" ht="20.100000000000001" customHeight="1">
      <c r="A218" s="148"/>
      <c r="B218" s="148"/>
      <c r="C218" s="148" t="s">
        <v>245</v>
      </c>
      <c r="D218" s="148">
        <v>59</v>
      </c>
      <c r="E218" s="303" t="s">
        <v>888</v>
      </c>
      <c r="F218" s="148"/>
      <c r="G218" s="158" t="s">
        <v>887</v>
      </c>
      <c r="H218" s="148"/>
      <c r="I218" s="148"/>
      <c r="J218" s="148">
        <v>1</v>
      </c>
      <c r="K218" s="148">
        <f t="shared" si="49"/>
        <v>1</v>
      </c>
      <c r="L218" s="148" t="s">
        <v>190</v>
      </c>
      <c r="M218" s="158" t="s">
        <v>886</v>
      </c>
      <c r="N218" s="160" t="s">
        <v>885</v>
      </c>
      <c r="O218" s="160" t="s">
        <v>881</v>
      </c>
      <c r="P218" s="160" t="s">
        <v>240</v>
      </c>
      <c r="Q218" s="160" t="s">
        <v>884</v>
      </c>
      <c r="R218" s="148" t="s">
        <v>883</v>
      </c>
      <c r="S218" s="148" t="s">
        <v>882</v>
      </c>
      <c r="T218" s="148" t="s">
        <v>236</v>
      </c>
      <c r="U218" s="160"/>
      <c r="V218" s="160"/>
      <c r="W218" s="148">
        <f t="shared" si="50"/>
        <v>0</v>
      </c>
      <c r="X218" s="148">
        <f t="shared" si="51"/>
        <v>0</v>
      </c>
      <c r="Y218" s="148">
        <f t="shared" si="52"/>
        <v>300</v>
      </c>
      <c r="Z218" s="148">
        <f t="shared" si="53"/>
        <v>0</v>
      </c>
      <c r="AA218" s="148">
        <f t="shared" si="54"/>
        <v>0</v>
      </c>
      <c r="AB218" s="148">
        <f t="shared" si="55"/>
        <v>600</v>
      </c>
      <c r="AC218" s="148"/>
      <c r="AD218" s="147" t="s">
        <v>560</v>
      </c>
      <c r="AE218" s="148" t="s">
        <v>874</v>
      </c>
      <c r="AF218" s="148">
        <v>1500</v>
      </c>
      <c r="AG218" s="147" t="s">
        <v>881</v>
      </c>
      <c r="AH218" s="147" t="s">
        <v>548</v>
      </c>
      <c r="AI218" s="151">
        <f>VLOOKUP(AJ:AJ,'Currency Exchange'!B:C,2,0)</f>
        <v>1</v>
      </c>
      <c r="AJ218" s="150" t="s">
        <v>15</v>
      </c>
      <c r="AK218" s="157">
        <v>1500</v>
      </c>
      <c r="AL218" s="151">
        <v>0.255</v>
      </c>
      <c r="AM218" s="151">
        <f t="shared" si="56"/>
        <v>0.255</v>
      </c>
      <c r="AN218" s="155">
        <f t="shared" si="57"/>
        <v>0.255</v>
      </c>
      <c r="AO218" s="156">
        <f t="shared" si="58"/>
        <v>0</v>
      </c>
      <c r="AP218" s="155">
        <f t="shared" si="59"/>
        <v>0.255</v>
      </c>
      <c r="AQ218" s="149" t="s">
        <v>227</v>
      </c>
      <c r="AR218" s="149" t="s">
        <v>227</v>
      </c>
      <c r="AS218" s="149" t="s">
        <v>227</v>
      </c>
      <c r="AT218" s="148"/>
      <c r="AU218" s="148"/>
      <c r="AV218" s="148"/>
      <c r="AW218" s="147" t="s">
        <v>462</v>
      </c>
      <c r="AX218" s="147"/>
    </row>
    <row r="219" spans="1:50" ht="20.100000000000001" customHeight="1">
      <c r="A219" s="148"/>
      <c r="B219" s="148"/>
      <c r="C219" s="148" t="s">
        <v>245</v>
      </c>
      <c r="D219" s="148">
        <v>60</v>
      </c>
      <c r="E219" s="148" t="s">
        <v>880</v>
      </c>
      <c r="F219" s="148"/>
      <c r="G219" s="158" t="s">
        <v>879</v>
      </c>
      <c r="H219" s="148"/>
      <c r="I219" s="148"/>
      <c r="J219" s="148">
        <v>1</v>
      </c>
      <c r="K219" s="148">
        <f t="shared" si="49"/>
        <v>1</v>
      </c>
      <c r="L219" s="148" t="s">
        <v>190</v>
      </c>
      <c r="M219" s="158" t="s">
        <v>878</v>
      </c>
      <c r="N219" s="160" t="s">
        <v>850</v>
      </c>
      <c r="O219" s="160" t="s">
        <v>873</v>
      </c>
      <c r="P219" s="160" t="s">
        <v>240</v>
      </c>
      <c r="Q219" s="160" t="s">
        <v>877</v>
      </c>
      <c r="R219" s="148" t="s">
        <v>876</v>
      </c>
      <c r="S219" s="148" t="s">
        <v>875</v>
      </c>
      <c r="T219" s="148" t="s">
        <v>236</v>
      </c>
      <c r="U219" s="160"/>
      <c r="V219" s="160"/>
      <c r="W219" s="148">
        <f t="shared" si="50"/>
        <v>0</v>
      </c>
      <c r="X219" s="148">
        <f t="shared" si="51"/>
        <v>0</v>
      </c>
      <c r="Y219" s="148">
        <f t="shared" si="52"/>
        <v>300</v>
      </c>
      <c r="Z219" s="148">
        <f t="shared" si="53"/>
        <v>0</v>
      </c>
      <c r="AA219" s="148">
        <f t="shared" si="54"/>
        <v>0</v>
      </c>
      <c r="AB219" s="148">
        <f t="shared" si="55"/>
        <v>600</v>
      </c>
      <c r="AC219" s="148"/>
      <c r="AD219" s="147" t="s">
        <v>560</v>
      </c>
      <c r="AE219" s="148" t="s">
        <v>874</v>
      </c>
      <c r="AF219" s="148">
        <v>600</v>
      </c>
      <c r="AG219" s="147" t="s">
        <v>873</v>
      </c>
      <c r="AH219" s="147" t="s">
        <v>872</v>
      </c>
      <c r="AI219" s="151">
        <f>VLOOKUP(AJ:AJ,'Currency Exchange'!B:C,2,0)</f>
        <v>1</v>
      </c>
      <c r="AJ219" s="150" t="s">
        <v>15</v>
      </c>
      <c r="AK219" s="157">
        <v>600</v>
      </c>
      <c r="AL219" s="151">
        <v>0.435</v>
      </c>
      <c r="AM219" s="151">
        <f t="shared" si="56"/>
        <v>0.435</v>
      </c>
      <c r="AN219" s="155">
        <f t="shared" si="57"/>
        <v>0.435</v>
      </c>
      <c r="AO219" s="156">
        <f t="shared" si="58"/>
        <v>0</v>
      </c>
      <c r="AP219" s="155">
        <f t="shared" si="59"/>
        <v>0.435</v>
      </c>
      <c r="AQ219" s="149" t="s">
        <v>227</v>
      </c>
      <c r="AR219" s="148" t="s">
        <v>227</v>
      </c>
      <c r="AS219" s="148" t="s">
        <v>227</v>
      </c>
      <c r="AT219" s="148"/>
      <c r="AU219" s="148"/>
      <c r="AV219" s="148"/>
      <c r="AW219" s="147" t="s">
        <v>462</v>
      </c>
      <c r="AX219" s="147"/>
    </row>
    <row r="220" spans="1:50" ht="25.5">
      <c r="A220" s="148"/>
      <c r="B220" s="148"/>
      <c r="C220" s="148" t="s">
        <v>245</v>
      </c>
      <c r="D220" s="148">
        <v>61</v>
      </c>
      <c r="E220" s="148" t="s">
        <v>871</v>
      </c>
      <c r="F220" s="148"/>
      <c r="G220" s="158" t="s">
        <v>868</v>
      </c>
      <c r="H220" s="148"/>
      <c r="I220" s="148"/>
      <c r="J220" s="148">
        <v>2</v>
      </c>
      <c r="K220" s="148">
        <f t="shared" si="49"/>
        <v>2</v>
      </c>
      <c r="L220" s="148" t="s">
        <v>190</v>
      </c>
      <c r="M220" s="158" t="s">
        <v>870</v>
      </c>
      <c r="N220" s="160" t="s">
        <v>869</v>
      </c>
      <c r="O220" s="160" t="s">
        <v>868</v>
      </c>
      <c r="P220" s="160" t="s">
        <v>240</v>
      </c>
      <c r="Q220" s="160" t="s">
        <v>867</v>
      </c>
      <c r="R220" s="148" t="s">
        <v>866</v>
      </c>
      <c r="S220" s="148" t="s">
        <v>865</v>
      </c>
      <c r="T220" s="148" t="s">
        <v>236</v>
      </c>
      <c r="U220" s="160"/>
      <c r="V220" s="160"/>
      <c r="W220" s="148">
        <f t="shared" si="50"/>
        <v>0</v>
      </c>
      <c r="X220" s="148">
        <f t="shared" si="51"/>
        <v>0</v>
      </c>
      <c r="Y220" s="148">
        <f t="shared" si="52"/>
        <v>600</v>
      </c>
      <c r="Z220" s="148">
        <f t="shared" si="53"/>
        <v>0</v>
      </c>
      <c r="AA220" s="148">
        <f t="shared" si="54"/>
        <v>0</v>
      </c>
      <c r="AB220" s="148">
        <f t="shared" si="55"/>
        <v>1200</v>
      </c>
      <c r="AC220" s="148"/>
      <c r="AD220" s="147" t="s">
        <v>864</v>
      </c>
      <c r="AE220" s="148">
        <v>7</v>
      </c>
      <c r="AF220" s="148">
        <v>1500</v>
      </c>
      <c r="AG220" s="147" t="s">
        <v>863</v>
      </c>
      <c r="AH220" s="147" t="s">
        <v>862</v>
      </c>
      <c r="AI220" s="151">
        <f>VLOOKUP(AJ:AJ,'Currency Exchange'!B:C,2,0)</f>
        <v>1</v>
      </c>
      <c r="AJ220" s="150" t="s">
        <v>15</v>
      </c>
      <c r="AK220" s="157">
        <v>1500</v>
      </c>
      <c r="AL220" s="151">
        <v>2.82</v>
      </c>
      <c r="AM220" s="151">
        <f t="shared" si="56"/>
        <v>2.82</v>
      </c>
      <c r="AN220" s="155">
        <f t="shared" si="57"/>
        <v>5.64</v>
      </c>
      <c r="AO220" s="156">
        <f t="shared" si="58"/>
        <v>0</v>
      </c>
      <c r="AP220" s="155">
        <f t="shared" si="59"/>
        <v>5.64</v>
      </c>
      <c r="AQ220" s="149" t="s">
        <v>227</v>
      </c>
      <c r="AR220" s="148" t="s">
        <v>255</v>
      </c>
      <c r="AS220" s="148" t="s">
        <v>226</v>
      </c>
      <c r="AT220" s="148"/>
      <c r="AU220" s="148"/>
      <c r="AV220" s="148"/>
      <c r="AW220" s="158" t="s">
        <v>861</v>
      </c>
      <c r="AX220" s="147"/>
    </row>
    <row r="221" spans="1:50" ht="20.100000000000001" customHeight="1">
      <c r="A221" s="148"/>
      <c r="B221" s="148"/>
      <c r="C221" s="148" t="s">
        <v>245</v>
      </c>
      <c r="D221" s="148">
        <v>62</v>
      </c>
      <c r="E221" s="148" t="s">
        <v>860</v>
      </c>
      <c r="F221" s="148"/>
      <c r="G221" s="158" t="s">
        <v>859</v>
      </c>
      <c r="H221" s="148"/>
      <c r="I221" s="148"/>
      <c r="J221" s="148">
        <v>1</v>
      </c>
      <c r="K221" s="148">
        <f t="shared" si="49"/>
        <v>1</v>
      </c>
      <c r="L221" s="148" t="s">
        <v>190</v>
      </c>
      <c r="M221" s="158" t="s">
        <v>858</v>
      </c>
      <c r="N221" s="160" t="s">
        <v>840</v>
      </c>
      <c r="O221" s="160" t="s">
        <v>857</v>
      </c>
      <c r="P221" s="160" t="s">
        <v>240</v>
      </c>
      <c r="Q221" s="160" t="s">
        <v>856</v>
      </c>
      <c r="R221" s="148" t="s">
        <v>855</v>
      </c>
      <c r="S221" s="148" t="s">
        <v>854</v>
      </c>
      <c r="T221" s="148" t="s">
        <v>236</v>
      </c>
      <c r="U221" s="160"/>
      <c r="V221" s="160"/>
      <c r="W221" s="148">
        <f t="shared" si="50"/>
        <v>0</v>
      </c>
      <c r="X221" s="148">
        <f t="shared" si="51"/>
        <v>0</v>
      </c>
      <c r="Y221" s="148">
        <f t="shared" si="52"/>
        <v>300</v>
      </c>
      <c r="Z221" s="148">
        <f t="shared" si="53"/>
        <v>0</v>
      </c>
      <c r="AA221" s="148">
        <f t="shared" si="54"/>
        <v>0</v>
      </c>
      <c r="AB221" s="148">
        <f t="shared" si="55"/>
        <v>600</v>
      </c>
      <c r="AC221" s="148"/>
      <c r="AD221" s="147" t="s">
        <v>305</v>
      </c>
      <c r="AE221" s="148">
        <v>14</v>
      </c>
      <c r="AF221" s="148">
        <v>8000</v>
      </c>
      <c r="AG221" s="160">
        <v>532610371</v>
      </c>
      <c r="AH221" s="147" t="s">
        <v>835</v>
      </c>
      <c r="AI221" s="151">
        <f>VLOOKUP(AJ:AJ,'Currency Exchange'!B:C,2,0)</f>
        <v>1</v>
      </c>
      <c r="AJ221" s="150" t="s">
        <v>15</v>
      </c>
      <c r="AK221" s="157">
        <v>8000</v>
      </c>
      <c r="AL221" s="151">
        <v>0.11</v>
      </c>
      <c r="AM221" s="151">
        <f t="shared" si="56"/>
        <v>0.11</v>
      </c>
      <c r="AN221" s="155">
        <f t="shared" si="57"/>
        <v>0.11</v>
      </c>
      <c r="AO221" s="156">
        <f t="shared" si="58"/>
        <v>0</v>
      </c>
      <c r="AP221" s="155">
        <f t="shared" si="59"/>
        <v>0.11</v>
      </c>
      <c r="AQ221" s="149" t="s">
        <v>227</v>
      </c>
      <c r="AR221" s="148" t="s">
        <v>558</v>
      </c>
      <c r="AS221" s="148" t="s">
        <v>226</v>
      </c>
      <c r="AT221" s="148"/>
      <c r="AU221" s="148"/>
      <c r="AV221" s="148"/>
      <c r="AW221" s="147"/>
      <c r="AX221" s="147"/>
    </row>
    <row r="222" spans="1:50" s="643" customFormat="1" ht="20.100000000000001" customHeight="1">
      <c r="A222" s="633"/>
      <c r="B222" s="633"/>
      <c r="C222" s="633" t="s">
        <v>245</v>
      </c>
      <c r="D222" s="633">
        <v>63</v>
      </c>
      <c r="E222" s="633" t="s">
        <v>853</v>
      </c>
      <c r="F222" s="633"/>
      <c r="G222" s="634" t="s">
        <v>852</v>
      </c>
      <c r="H222" s="633"/>
      <c r="I222" s="633"/>
      <c r="J222" s="633">
        <v>1</v>
      </c>
      <c r="K222" s="633">
        <f t="shared" si="49"/>
        <v>1</v>
      </c>
      <c r="L222" s="633" t="s">
        <v>190</v>
      </c>
      <c r="M222" s="634" t="s">
        <v>851</v>
      </c>
      <c r="N222" s="635" t="s">
        <v>850</v>
      </c>
      <c r="O222" s="635" t="s">
        <v>845</v>
      </c>
      <c r="P222" s="635" t="s">
        <v>309</v>
      </c>
      <c r="Q222" s="635" t="s">
        <v>849</v>
      </c>
      <c r="R222" s="633" t="s">
        <v>848</v>
      </c>
      <c r="S222" s="633" t="s">
        <v>847</v>
      </c>
      <c r="T222" s="633" t="s">
        <v>236</v>
      </c>
      <c r="U222" s="635"/>
      <c r="V222" s="635"/>
      <c r="W222" s="633">
        <f t="shared" si="50"/>
        <v>0</v>
      </c>
      <c r="X222" s="633">
        <f t="shared" si="51"/>
        <v>0</v>
      </c>
      <c r="Y222" s="633">
        <f t="shared" si="52"/>
        <v>300</v>
      </c>
      <c r="Z222" s="633">
        <f t="shared" si="53"/>
        <v>0</v>
      </c>
      <c r="AA222" s="633">
        <f t="shared" si="54"/>
        <v>0</v>
      </c>
      <c r="AB222" s="633">
        <f t="shared" si="55"/>
        <v>600</v>
      </c>
      <c r="AC222" s="633"/>
      <c r="AD222" s="636" t="s">
        <v>846</v>
      </c>
      <c r="AE222" s="633">
        <v>24</v>
      </c>
      <c r="AF222" s="633">
        <v>1000</v>
      </c>
      <c r="AG222" s="636" t="s">
        <v>845</v>
      </c>
      <c r="AH222" s="636" t="s">
        <v>844</v>
      </c>
      <c r="AI222" s="637">
        <f>VLOOKUP(AJ:AJ,'Currency Exchange'!B:C,2,0)</f>
        <v>1</v>
      </c>
      <c r="AJ222" s="638" t="s">
        <v>15</v>
      </c>
      <c r="AK222" s="639">
        <v>1000</v>
      </c>
      <c r="AL222" s="637">
        <v>2.9</v>
      </c>
      <c r="AM222" s="637">
        <f t="shared" si="56"/>
        <v>2.9</v>
      </c>
      <c r="AN222" s="640">
        <f t="shared" si="57"/>
        <v>2.9</v>
      </c>
      <c r="AO222" s="641">
        <f t="shared" si="58"/>
        <v>0</v>
      </c>
      <c r="AP222" s="640">
        <f t="shared" si="59"/>
        <v>2.9</v>
      </c>
      <c r="AQ222" s="642" t="s">
        <v>227</v>
      </c>
      <c r="AR222" s="633" t="s">
        <v>227</v>
      </c>
      <c r="AS222" s="633" t="s">
        <v>226</v>
      </c>
      <c r="AT222" s="633"/>
      <c r="AU222" s="633"/>
      <c r="AV222" s="633"/>
      <c r="AW222" s="634" t="s">
        <v>462</v>
      </c>
      <c r="AX222" s="636"/>
    </row>
    <row r="223" spans="1:50" ht="20.100000000000001" customHeight="1">
      <c r="A223" s="148"/>
      <c r="B223" s="148"/>
      <c r="C223" s="148" t="s">
        <v>245</v>
      </c>
      <c r="D223" s="148">
        <v>64</v>
      </c>
      <c r="E223" s="148" t="s">
        <v>843</v>
      </c>
      <c r="F223" s="148"/>
      <c r="G223" s="158" t="s">
        <v>842</v>
      </c>
      <c r="H223" s="148"/>
      <c r="I223" s="148"/>
      <c r="J223" s="148">
        <v>2</v>
      </c>
      <c r="K223" s="148">
        <f t="shared" si="49"/>
        <v>2</v>
      </c>
      <c r="L223" s="148" t="s">
        <v>190</v>
      </c>
      <c r="M223" s="158" t="s">
        <v>841</v>
      </c>
      <c r="N223" s="160" t="s">
        <v>840</v>
      </c>
      <c r="O223" s="160" t="s">
        <v>836</v>
      </c>
      <c r="P223" s="160" t="s">
        <v>240</v>
      </c>
      <c r="Q223" s="160" t="s">
        <v>839</v>
      </c>
      <c r="R223" s="148" t="s">
        <v>838</v>
      </c>
      <c r="S223" s="148" t="s">
        <v>837</v>
      </c>
      <c r="T223" s="148" t="s">
        <v>236</v>
      </c>
      <c r="U223" s="160"/>
      <c r="V223" s="160"/>
      <c r="W223" s="148">
        <f t="shared" si="50"/>
        <v>0</v>
      </c>
      <c r="X223" s="148">
        <f t="shared" si="51"/>
        <v>0</v>
      </c>
      <c r="Y223" s="148">
        <f t="shared" si="52"/>
        <v>600</v>
      </c>
      <c r="Z223" s="148">
        <f t="shared" si="53"/>
        <v>0</v>
      </c>
      <c r="AA223" s="148">
        <f t="shared" si="54"/>
        <v>0</v>
      </c>
      <c r="AB223" s="148">
        <f t="shared" si="55"/>
        <v>1200</v>
      </c>
      <c r="AC223" s="148"/>
      <c r="AD223" s="147" t="s">
        <v>305</v>
      </c>
      <c r="AE223" s="148">
        <v>14</v>
      </c>
      <c r="AF223" s="148">
        <v>6000</v>
      </c>
      <c r="AG223" s="147" t="s">
        <v>836</v>
      </c>
      <c r="AH223" s="147" t="s">
        <v>835</v>
      </c>
      <c r="AI223" s="151">
        <f>VLOOKUP(AJ:AJ,'Currency Exchange'!B:C,2,0)</f>
        <v>1</v>
      </c>
      <c r="AJ223" s="150" t="s">
        <v>15</v>
      </c>
      <c r="AK223" s="157">
        <v>6000</v>
      </c>
      <c r="AL223" s="151">
        <v>0.40799999999999997</v>
      </c>
      <c r="AM223" s="151">
        <f t="shared" si="56"/>
        <v>0.40799999999999997</v>
      </c>
      <c r="AN223" s="155">
        <f t="shared" si="57"/>
        <v>0.81599999999999995</v>
      </c>
      <c r="AO223" s="156">
        <f t="shared" si="58"/>
        <v>0</v>
      </c>
      <c r="AP223" s="155">
        <f t="shared" si="59"/>
        <v>0.81599999999999995</v>
      </c>
      <c r="AQ223" s="149" t="s">
        <v>227</v>
      </c>
      <c r="AR223" s="148" t="s">
        <v>227</v>
      </c>
      <c r="AS223" s="148" t="s">
        <v>227</v>
      </c>
      <c r="AT223" s="148"/>
      <c r="AU223" s="148"/>
      <c r="AV223" s="148"/>
      <c r="AW223" s="147"/>
      <c r="AX223" s="147"/>
    </row>
    <row r="224" spans="1:50" ht="20.100000000000001" customHeight="1">
      <c r="A224" s="148"/>
      <c r="B224" s="148"/>
      <c r="C224" s="148" t="s">
        <v>245</v>
      </c>
      <c r="D224" s="148">
        <v>65</v>
      </c>
      <c r="E224" s="148" t="s">
        <v>834</v>
      </c>
      <c r="F224" s="148"/>
      <c r="G224" s="158" t="s">
        <v>776</v>
      </c>
      <c r="H224" s="148"/>
      <c r="I224" s="148"/>
      <c r="J224" s="148">
        <v>1</v>
      </c>
      <c r="K224" s="148">
        <f t="shared" si="49"/>
        <v>1</v>
      </c>
      <c r="L224" s="148" t="s">
        <v>190</v>
      </c>
      <c r="M224" s="158" t="s">
        <v>833</v>
      </c>
      <c r="N224" s="160" t="s">
        <v>803</v>
      </c>
      <c r="O224" s="160" t="s">
        <v>829</v>
      </c>
      <c r="P224" s="160" t="s">
        <v>422</v>
      </c>
      <c r="Q224" s="160" t="s">
        <v>832</v>
      </c>
      <c r="R224" s="148" t="s">
        <v>831</v>
      </c>
      <c r="S224" s="148" t="s">
        <v>830</v>
      </c>
      <c r="T224" s="148" t="s">
        <v>236</v>
      </c>
      <c r="U224" s="160"/>
      <c r="V224" s="160"/>
      <c r="W224" s="148">
        <f t="shared" si="50"/>
        <v>0</v>
      </c>
      <c r="X224" s="148">
        <f t="shared" si="51"/>
        <v>0</v>
      </c>
      <c r="Y224" s="148">
        <f t="shared" si="52"/>
        <v>300</v>
      </c>
      <c r="Z224" s="148">
        <f t="shared" si="53"/>
        <v>0</v>
      </c>
      <c r="AA224" s="148">
        <f t="shared" si="54"/>
        <v>0</v>
      </c>
      <c r="AB224" s="148">
        <f t="shared" si="55"/>
        <v>600</v>
      </c>
      <c r="AC224" s="148"/>
      <c r="AD224" s="147" t="s">
        <v>798</v>
      </c>
      <c r="AE224" s="148">
        <v>12</v>
      </c>
      <c r="AF224" s="148">
        <v>400</v>
      </c>
      <c r="AG224" s="147" t="s">
        <v>829</v>
      </c>
      <c r="AH224" s="147" t="s">
        <v>796</v>
      </c>
      <c r="AI224" s="151">
        <f>VLOOKUP(AJ:AJ,'Currency Exchange'!B:C,2,0)</f>
        <v>1</v>
      </c>
      <c r="AJ224" s="150" t="s">
        <v>15</v>
      </c>
      <c r="AK224" s="157">
        <v>400</v>
      </c>
      <c r="AL224" s="151">
        <v>0.65</v>
      </c>
      <c r="AM224" s="151">
        <f t="shared" si="56"/>
        <v>0.65</v>
      </c>
      <c r="AN224" s="155">
        <f t="shared" si="57"/>
        <v>0.65</v>
      </c>
      <c r="AO224" s="156">
        <f t="shared" si="58"/>
        <v>0</v>
      </c>
      <c r="AP224" s="155">
        <f t="shared" si="59"/>
        <v>0.65</v>
      </c>
      <c r="AQ224" s="149" t="s">
        <v>227</v>
      </c>
      <c r="AR224" s="148" t="s">
        <v>227</v>
      </c>
      <c r="AS224" s="148" t="s">
        <v>226</v>
      </c>
      <c r="AT224" s="148"/>
      <c r="AU224" s="148"/>
      <c r="AV224" s="148"/>
      <c r="AW224" s="147" t="s">
        <v>462</v>
      </c>
      <c r="AX224" s="147"/>
    </row>
    <row r="225" spans="1:50" ht="25.5">
      <c r="A225" s="148"/>
      <c r="B225" s="148"/>
      <c r="C225" s="148" t="s">
        <v>245</v>
      </c>
      <c r="D225" s="148">
        <v>66</v>
      </c>
      <c r="E225" s="148" t="s">
        <v>828</v>
      </c>
      <c r="F225" s="148"/>
      <c r="G225" s="158" t="s">
        <v>776</v>
      </c>
      <c r="H225" s="148"/>
      <c r="I225" s="148"/>
      <c r="J225" s="148">
        <v>3</v>
      </c>
      <c r="K225" s="148">
        <f t="shared" si="49"/>
        <v>3</v>
      </c>
      <c r="L225" s="148" t="s">
        <v>190</v>
      </c>
      <c r="M225" s="158" t="s">
        <v>827</v>
      </c>
      <c r="N225" s="160" t="s">
        <v>787</v>
      </c>
      <c r="O225" s="160" t="s">
        <v>826</v>
      </c>
      <c r="P225" s="160" t="s">
        <v>240</v>
      </c>
      <c r="Q225" s="160" t="s">
        <v>825</v>
      </c>
      <c r="R225" s="148" t="s">
        <v>824</v>
      </c>
      <c r="S225" s="148" t="s">
        <v>823</v>
      </c>
      <c r="T225" s="148" t="s">
        <v>236</v>
      </c>
      <c r="U225" s="160"/>
      <c r="V225" s="160"/>
      <c r="W225" s="148">
        <f t="shared" si="50"/>
        <v>0</v>
      </c>
      <c r="X225" s="148">
        <f t="shared" si="51"/>
        <v>0</v>
      </c>
      <c r="Y225" s="148">
        <f t="shared" si="52"/>
        <v>900</v>
      </c>
      <c r="Z225" s="148">
        <f t="shared" si="53"/>
        <v>0</v>
      </c>
      <c r="AA225" s="148">
        <f t="shared" si="54"/>
        <v>0</v>
      </c>
      <c r="AB225" s="148">
        <f t="shared" si="55"/>
        <v>1800</v>
      </c>
      <c r="AC225" s="148"/>
      <c r="AD225" s="147" t="s">
        <v>789</v>
      </c>
      <c r="AE225" s="148">
        <v>34</v>
      </c>
      <c r="AF225" s="148">
        <v>10000</v>
      </c>
      <c r="AG225" s="147" t="s">
        <v>822</v>
      </c>
      <c r="AH225" s="147" t="s">
        <v>787</v>
      </c>
      <c r="AI225" s="151">
        <f>VLOOKUP(AJ:AJ,'Currency Exchange'!B:C,2,0)</f>
        <v>1</v>
      </c>
      <c r="AJ225" s="150" t="s">
        <v>15</v>
      </c>
      <c r="AK225" s="157">
        <v>10000</v>
      </c>
      <c r="AL225" s="151">
        <v>8.6E-3</v>
      </c>
      <c r="AM225" s="151">
        <f t="shared" si="56"/>
        <v>8.6E-3</v>
      </c>
      <c r="AN225" s="155">
        <f t="shared" si="57"/>
        <v>2.58E-2</v>
      </c>
      <c r="AO225" s="156">
        <f t="shared" si="58"/>
        <v>0</v>
      </c>
      <c r="AP225" s="155">
        <f t="shared" si="59"/>
        <v>2.58E-2</v>
      </c>
      <c r="AQ225" s="149" t="s">
        <v>227</v>
      </c>
      <c r="AR225" s="148" t="s">
        <v>385</v>
      </c>
      <c r="AS225" s="148" t="s">
        <v>226</v>
      </c>
      <c r="AT225" s="148"/>
      <c r="AU225" s="148"/>
      <c r="AV225" s="148"/>
      <c r="AW225" s="158" t="s">
        <v>821</v>
      </c>
      <c r="AX225" s="147"/>
    </row>
    <row r="226" spans="1:50" ht="20.100000000000001" customHeight="1">
      <c r="A226" s="148"/>
      <c r="B226" s="148"/>
      <c r="C226" s="148" t="s">
        <v>245</v>
      </c>
      <c r="D226" s="148">
        <v>67</v>
      </c>
      <c r="E226" s="148" t="s">
        <v>820</v>
      </c>
      <c r="F226" s="148"/>
      <c r="G226" s="158" t="s">
        <v>776</v>
      </c>
      <c r="H226" s="148"/>
      <c r="I226" s="148"/>
      <c r="J226" s="148">
        <v>2</v>
      </c>
      <c r="K226" s="148">
        <f t="shared" si="49"/>
        <v>2</v>
      </c>
      <c r="L226" s="148" t="s">
        <v>190</v>
      </c>
      <c r="M226" s="158" t="s">
        <v>819</v>
      </c>
      <c r="N226" s="160" t="s">
        <v>818</v>
      </c>
      <c r="O226" s="160" t="s">
        <v>814</v>
      </c>
      <c r="P226" s="160" t="s">
        <v>240</v>
      </c>
      <c r="Q226" s="160" t="s">
        <v>817</v>
      </c>
      <c r="R226" s="148" t="s">
        <v>816</v>
      </c>
      <c r="S226" s="148" t="s">
        <v>815</v>
      </c>
      <c r="T226" s="148" t="s">
        <v>236</v>
      </c>
      <c r="U226" s="160"/>
      <c r="V226" s="160"/>
      <c r="W226" s="148">
        <f t="shared" si="50"/>
        <v>0</v>
      </c>
      <c r="X226" s="148">
        <f t="shared" si="51"/>
        <v>0</v>
      </c>
      <c r="Y226" s="148">
        <f t="shared" si="52"/>
        <v>600</v>
      </c>
      <c r="Z226" s="148">
        <f t="shared" si="53"/>
        <v>0</v>
      </c>
      <c r="AA226" s="148">
        <f t="shared" si="54"/>
        <v>0</v>
      </c>
      <c r="AB226" s="148">
        <f t="shared" si="55"/>
        <v>1200</v>
      </c>
      <c r="AC226" s="148"/>
      <c r="AD226" s="147" t="s">
        <v>782</v>
      </c>
      <c r="AE226" s="148">
        <v>41</v>
      </c>
      <c r="AF226" s="148">
        <v>600</v>
      </c>
      <c r="AG226" s="147" t="s">
        <v>814</v>
      </c>
      <c r="AH226" s="147" t="s">
        <v>813</v>
      </c>
      <c r="AI226" s="151">
        <f>VLOOKUP(AJ:AJ,'Currency Exchange'!B:C,2,0)</f>
        <v>4.6106626593229327</v>
      </c>
      <c r="AJ226" s="150" t="s">
        <v>779</v>
      </c>
      <c r="AK226" s="157">
        <v>600</v>
      </c>
      <c r="AL226" s="151">
        <v>1</v>
      </c>
      <c r="AM226" s="151">
        <f t="shared" si="56"/>
        <v>0.21688856329099734</v>
      </c>
      <c r="AN226" s="155">
        <f t="shared" si="57"/>
        <v>0.43377712658199469</v>
      </c>
      <c r="AO226" s="156">
        <f t="shared" si="58"/>
        <v>0</v>
      </c>
      <c r="AP226" s="155">
        <f t="shared" si="59"/>
        <v>0.43377712658199469</v>
      </c>
      <c r="AQ226" s="149" t="s">
        <v>227</v>
      </c>
      <c r="AR226" s="148" t="s">
        <v>227</v>
      </c>
      <c r="AS226" s="148" t="s">
        <v>226</v>
      </c>
      <c r="AT226" s="148"/>
      <c r="AU226" s="148"/>
      <c r="AV226" s="148"/>
      <c r="AW226" s="147" t="s">
        <v>778</v>
      </c>
      <c r="AX226" s="147"/>
    </row>
    <row r="227" spans="1:50" ht="20.100000000000001" customHeight="1">
      <c r="A227" s="153" t="s">
        <v>1887</v>
      </c>
      <c r="B227" s="153"/>
      <c r="C227" s="153" t="s">
        <v>245</v>
      </c>
      <c r="D227" s="153">
        <v>68</v>
      </c>
      <c r="E227" s="153" t="s">
        <v>812</v>
      </c>
      <c r="F227" s="153"/>
      <c r="G227" s="154" t="s">
        <v>811</v>
      </c>
      <c r="H227" s="153"/>
      <c r="I227" s="153"/>
      <c r="J227" s="153">
        <v>1</v>
      </c>
      <c r="K227" s="153">
        <f t="shared" si="49"/>
        <v>1</v>
      </c>
      <c r="L227" s="153" t="s">
        <v>190</v>
      </c>
      <c r="M227" s="154" t="s">
        <v>810</v>
      </c>
      <c r="N227" s="152" t="s">
        <v>787</v>
      </c>
      <c r="O227" s="152" t="s">
        <v>806</v>
      </c>
      <c r="P227" s="152" t="s">
        <v>240</v>
      </c>
      <c r="Q227" s="152" t="s">
        <v>809</v>
      </c>
      <c r="R227" s="153" t="s">
        <v>808</v>
      </c>
      <c r="S227" s="153" t="s">
        <v>807</v>
      </c>
      <c r="T227" s="153" t="s">
        <v>236</v>
      </c>
      <c r="U227" s="152"/>
      <c r="V227" s="152"/>
      <c r="W227" s="153">
        <f t="shared" si="50"/>
        <v>0</v>
      </c>
      <c r="X227" s="153">
        <f t="shared" si="51"/>
        <v>0</v>
      </c>
      <c r="Y227" s="153">
        <f t="shared" si="52"/>
        <v>300</v>
      </c>
      <c r="Z227" s="153">
        <f t="shared" si="53"/>
        <v>0</v>
      </c>
      <c r="AA227" s="153">
        <f t="shared" si="54"/>
        <v>0</v>
      </c>
      <c r="AB227" s="153">
        <f t="shared" si="55"/>
        <v>600</v>
      </c>
      <c r="AC227" s="153"/>
      <c r="AD227" s="292" t="s">
        <v>355</v>
      </c>
      <c r="AE227" s="153"/>
      <c r="AF227" s="153">
        <v>1</v>
      </c>
      <c r="AG227" s="152" t="s">
        <v>806</v>
      </c>
      <c r="AH227" s="152" t="s">
        <v>787</v>
      </c>
      <c r="AI227" s="293">
        <f>VLOOKUP(AJ:AJ,'Currency Exchange'!B:C,2,0)</f>
        <v>0.85235098264939624</v>
      </c>
      <c r="AJ227" s="294" t="s">
        <v>92</v>
      </c>
      <c r="AK227" s="295">
        <v>1</v>
      </c>
      <c r="AL227" s="293">
        <v>41</v>
      </c>
      <c r="AM227" s="293">
        <f t="shared" si="56"/>
        <v>48.102249935300222</v>
      </c>
      <c r="AN227" s="296">
        <f t="shared" si="57"/>
        <v>48.102249935300222</v>
      </c>
      <c r="AO227" s="297">
        <f t="shared" si="58"/>
        <v>0</v>
      </c>
      <c r="AP227" s="296">
        <f t="shared" si="59"/>
        <v>48.102249935300222</v>
      </c>
      <c r="AQ227" s="298" t="s">
        <v>226</v>
      </c>
      <c r="AR227" s="153" t="s">
        <v>227</v>
      </c>
      <c r="AS227" s="153" t="s">
        <v>226</v>
      </c>
      <c r="AT227" s="153"/>
      <c r="AU227" s="153"/>
      <c r="AV227" s="153"/>
      <c r="AW227" s="292" t="s">
        <v>352</v>
      </c>
      <c r="AX227" s="292"/>
    </row>
    <row r="228" spans="1:50" ht="38.25">
      <c r="A228" s="148"/>
      <c r="B228" s="148"/>
      <c r="C228" s="148" t="s">
        <v>245</v>
      </c>
      <c r="D228" s="148">
        <v>69</v>
      </c>
      <c r="E228" s="148" t="s">
        <v>805</v>
      </c>
      <c r="F228" s="148"/>
      <c r="G228" s="158" t="s">
        <v>776</v>
      </c>
      <c r="H228" s="148"/>
      <c r="I228" s="148"/>
      <c r="J228" s="148">
        <v>1</v>
      </c>
      <c r="K228" s="148">
        <f t="shared" si="49"/>
        <v>1</v>
      </c>
      <c r="L228" s="148" t="s">
        <v>190</v>
      </c>
      <c r="M228" s="158" t="s">
        <v>804</v>
      </c>
      <c r="N228" s="160" t="s">
        <v>803</v>
      </c>
      <c r="O228" s="160" t="s">
        <v>802</v>
      </c>
      <c r="P228" s="160" t="s">
        <v>240</v>
      </c>
      <c r="Q228" s="160" t="s">
        <v>801</v>
      </c>
      <c r="R228" s="148" t="s">
        <v>800</v>
      </c>
      <c r="S228" s="148" t="s">
        <v>799</v>
      </c>
      <c r="T228" s="148" t="s">
        <v>236</v>
      </c>
      <c r="U228" s="160"/>
      <c r="V228" s="160"/>
      <c r="W228" s="148">
        <f t="shared" si="50"/>
        <v>0</v>
      </c>
      <c r="X228" s="148">
        <f t="shared" si="51"/>
        <v>0</v>
      </c>
      <c r="Y228" s="148">
        <f t="shared" si="52"/>
        <v>300</v>
      </c>
      <c r="Z228" s="148">
        <f t="shared" si="53"/>
        <v>0</v>
      </c>
      <c r="AA228" s="148">
        <f t="shared" si="54"/>
        <v>0</v>
      </c>
      <c r="AB228" s="148">
        <f t="shared" si="55"/>
        <v>600</v>
      </c>
      <c r="AC228" s="148"/>
      <c r="AD228" s="147" t="s">
        <v>798</v>
      </c>
      <c r="AE228" s="148">
        <v>12</v>
      </c>
      <c r="AF228" s="148">
        <v>1000</v>
      </c>
      <c r="AG228" s="147" t="s">
        <v>797</v>
      </c>
      <c r="AH228" s="147" t="s">
        <v>796</v>
      </c>
      <c r="AI228" s="151">
        <f>VLOOKUP(AJ:AJ,'Currency Exchange'!B:C,2,0)</f>
        <v>1</v>
      </c>
      <c r="AJ228" s="150" t="s">
        <v>15</v>
      </c>
      <c r="AK228" s="157">
        <v>1000</v>
      </c>
      <c r="AL228" s="151">
        <v>0.41</v>
      </c>
      <c r="AM228" s="151">
        <f t="shared" si="56"/>
        <v>0.41</v>
      </c>
      <c r="AN228" s="155">
        <f t="shared" si="57"/>
        <v>0.41</v>
      </c>
      <c r="AO228" s="156">
        <f t="shared" si="58"/>
        <v>0</v>
      </c>
      <c r="AP228" s="155">
        <f t="shared" si="59"/>
        <v>0.41</v>
      </c>
      <c r="AQ228" s="149" t="s">
        <v>227</v>
      </c>
      <c r="AR228" s="148" t="s">
        <v>255</v>
      </c>
      <c r="AS228" s="148" t="s">
        <v>226</v>
      </c>
      <c r="AT228" s="148"/>
      <c r="AU228" s="148"/>
      <c r="AV228" s="148"/>
      <c r="AW228" s="158" t="s">
        <v>795</v>
      </c>
      <c r="AX228" s="147"/>
    </row>
    <row r="229" spans="1:50" ht="20.100000000000001" customHeight="1">
      <c r="A229" s="148"/>
      <c r="B229" s="148"/>
      <c r="C229" s="148" t="s">
        <v>245</v>
      </c>
      <c r="D229" s="148">
        <v>70</v>
      </c>
      <c r="E229" s="148" t="s">
        <v>794</v>
      </c>
      <c r="F229" s="148"/>
      <c r="G229" s="158" t="s">
        <v>776</v>
      </c>
      <c r="H229" s="148"/>
      <c r="I229" s="148"/>
      <c r="J229" s="148">
        <v>2</v>
      </c>
      <c r="K229" s="148">
        <f t="shared" si="49"/>
        <v>2</v>
      </c>
      <c r="L229" s="148" t="s">
        <v>190</v>
      </c>
      <c r="M229" s="158" t="s">
        <v>793</v>
      </c>
      <c r="N229" s="160" t="s">
        <v>787</v>
      </c>
      <c r="O229" s="160" t="s">
        <v>788</v>
      </c>
      <c r="P229" s="160" t="s">
        <v>240</v>
      </c>
      <c r="Q229" s="160" t="s">
        <v>792</v>
      </c>
      <c r="R229" s="148" t="s">
        <v>791</v>
      </c>
      <c r="S229" s="148" t="s">
        <v>790</v>
      </c>
      <c r="T229" s="148" t="s">
        <v>236</v>
      </c>
      <c r="U229" s="160"/>
      <c r="V229" s="160"/>
      <c r="W229" s="148">
        <f t="shared" si="50"/>
        <v>0</v>
      </c>
      <c r="X229" s="148">
        <f t="shared" si="51"/>
        <v>0</v>
      </c>
      <c r="Y229" s="148">
        <f t="shared" si="52"/>
        <v>600</v>
      </c>
      <c r="Z229" s="148">
        <f t="shared" si="53"/>
        <v>0</v>
      </c>
      <c r="AA229" s="148">
        <f t="shared" si="54"/>
        <v>0</v>
      </c>
      <c r="AB229" s="148">
        <f t="shared" si="55"/>
        <v>1200</v>
      </c>
      <c r="AC229" s="148"/>
      <c r="AD229" s="147" t="s">
        <v>789</v>
      </c>
      <c r="AE229" s="148">
        <v>34</v>
      </c>
      <c r="AF229" s="148">
        <v>2000</v>
      </c>
      <c r="AG229" s="147" t="s">
        <v>788</v>
      </c>
      <c r="AH229" s="147" t="s">
        <v>787</v>
      </c>
      <c r="AI229" s="151">
        <f>VLOOKUP(AJ:AJ,'Currency Exchange'!B:C,2,0)</f>
        <v>1</v>
      </c>
      <c r="AJ229" s="150" t="s">
        <v>15</v>
      </c>
      <c r="AK229" s="157">
        <v>2000</v>
      </c>
      <c r="AL229" s="151">
        <v>6.8000000000000005E-2</v>
      </c>
      <c r="AM229" s="151">
        <f t="shared" si="56"/>
        <v>6.8000000000000005E-2</v>
      </c>
      <c r="AN229" s="155">
        <f t="shared" si="57"/>
        <v>0.13600000000000001</v>
      </c>
      <c r="AO229" s="156">
        <f t="shared" si="58"/>
        <v>0</v>
      </c>
      <c r="AP229" s="155">
        <f t="shared" si="59"/>
        <v>0.13600000000000001</v>
      </c>
      <c r="AQ229" s="149" t="s">
        <v>227</v>
      </c>
      <c r="AR229" s="148" t="s">
        <v>227</v>
      </c>
      <c r="AS229" s="148" t="s">
        <v>227</v>
      </c>
      <c r="AT229" s="148"/>
      <c r="AU229" s="148"/>
      <c r="AV229" s="148"/>
      <c r="AW229" s="147" t="s">
        <v>786</v>
      </c>
      <c r="AX229" s="147"/>
    </row>
    <row r="230" spans="1:50" ht="20.100000000000001" customHeight="1">
      <c r="A230" s="148"/>
      <c r="B230" s="148"/>
      <c r="C230" s="148" t="s">
        <v>245</v>
      </c>
      <c r="D230" s="148">
        <v>71</v>
      </c>
      <c r="E230" s="148" t="s">
        <v>785</v>
      </c>
      <c r="F230" s="148"/>
      <c r="G230" s="158" t="s">
        <v>776</v>
      </c>
      <c r="H230" s="148"/>
      <c r="I230" s="148"/>
      <c r="J230" s="148">
        <v>2</v>
      </c>
      <c r="K230" s="148">
        <f t="shared" si="49"/>
        <v>2</v>
      </c>
      <c r="L230" s="148" t="s">
        <v>190</v>
      </c>
      <c r="M230" s="158" t="s">
        <v>784</v>
      </c>
      <c r="N230" s="160" t="s">
        <v>780</v>
      </c>
      <c r="O230" s="160" t="s">
        <v>781</v>
      </c>
      <c r="P230" s="160" t="s">
        <v>240</v>
      </c>
      <c r="Q230" s="160" t="s">
        <v>783</v>
      </c>
      <c r="R230" s="148" t="s">
        <v>636</v>
      </c>
      <c r="S230" s="148" t="s">
        <v>771</v>
      </c>
      <c r="T230" s="148" t="s">
        <v>236</v>
      </c>
      <c r="U230" s="160"/>
      <c r="V230" s="160"/>
      <c r="W230" s="148">
        <f t="shared" si="50"/>
        <v>0</v>
      </c>
      <c r="X230" s="148">
        <f t="shared" si="51"/>
        <v>0</v>
      </c>
      <c r="Y230" s="148">
        <f t="shared" si="52"/>
        <v>600</v>
      </c>
      <c r="Z230" s="148">
        <f t="shared" si="53"/>
        <v>0</v>
      </c>
      <c r="AA230" s="148">
        <f t="shared" si="54"/>
        <v>0</v>
      </c>
      <c r="AB230" s="148">
        <f t="shared" si="55"/>
        <v>1200</v>
      </c>
      <c r="AC230" s="148"/>
      <c r="AD230" s="147" t="s">
        <v>782</v>
      </c>
      <c r="AE230" s="148">
        <v>38</v>
      </c>
      <c r="AF230" s="148">
        <v>500</v>
      </c>
      <c r="AG230" s="147" t="s">
        <v>781</v>
      </c>
      <c r="AH230" s="147" t="s">
        <v>780</v>
      </c>
      <c r="AI230" s="151">
        <f>VLOOKUP(AJ:AJ,'Currency Exchange'!B:C,2,0)</f>
        <v>4.6106626593229327</v>
      </c>
      <c r="AJ230" s="150" t="s">
        <v>779</v>
      </c>
      <c r="AK230" s="157">
        <v>600</v>
      </c>
      <c r="AL230" s="151">
        <v>0.2414</v>
      </c>
      <c r="AM230" s="151">
        <f t="shared" si="56"/>
        <v>5.2356899178446756E-2</v>
      </c>
      <c r="AN230" s="155">
        <f t="shared" si="57"/>
        <v>0.10471379835689351</v>
      </c>
      <c r="AO230" s="156">
        <f t="shared" si="58"/>
        <v>0</v>
      </c>
      <c r="AP230" s="155">
        <f t="shared" si="59"/>
        <v>0.10471379835689351</v>
      </c>
      <c r="AQ230" s="149" t="s">
        <v>227</v>
      </c>
      <c r="AR230" s="148" t="s">
        <v>227</v>
      </c>
      <c r="AS230" s="148" t="s">
        <v>226</v>
      </c>
      <c r="AT230" s="148"/>
      <c r="AU230" s="148"/>
      <c r="AV230" s="148"/>
      <c r="AW230" s="147" t="s">
        <v>778</v>
      </c>
      <c r="AX230" s="147"/>
    </row>
    <row r="231" spans="1:50" ht="20.100000000000001" customHeight="1">
      <c r="A231" s="148"/>
      <c r="B231" s="148"/>
      <c r="C231" s="148" t="s">
        <v>245</v>
      </c>
      <c r="D231" s="148">
        <v>72</v>
      </c>
      <c r="E231" s="148" t="s">
        <v>777</v>
      </c>
      <c r="F231" s="148"/>
      <c r="G231" s="158" t="s">
        <v>776</v>
      </c>
      <c r="H231" s="148"/>
      <c r="I231" s="148"/>
      <c r="J231" s="148">
        <v>1</v>
      </c>
      <c r="K231" s="148">
        <f t="shared" si="49"/>
        <v>1</v>
      </c>
      <c r="L231" s="148" t="s">
        <v>190</v>
      </c>
      <c r="M231" s="158" t="s">
        <v>775</v>
      </c>
      <c r="N231" s="160" t="s">
        <v>774</v>
      </c>
      <c r="O231" s="160" t="s">
        <v>770</v>
      </c>
      <c r="P231" s="160" t="s">
        <v>240</v>
      </c>
      <c r="Q231" s="160" t="s">
        <v>773</v>
      </c>
      <c r="R231" s="148" t="s">
        <v>772</v>
      </c>
      <c r="S231" s="148" t="s">
        <v>771</v>
      </c>
      <c r="T231" s="148" t="s">
        <v>236</v>
      </c>
      <c r="U231" s="160"/>
      <c r="V231" s="160"/>
      <c r="W231" s="148">
        <f t="shared" si="50"/>
        <v>0</v>
      </c>
      <c r="X231" s="148">
        <f t="shared" si="51"/>
        <v>0</v>
      </c>
      <c r="Y231" s="148">
        <f t="shared" si="52"/>
        <v>300</v>
      </c>
      <c r="Z231" s="148">
        <f t="shared" si="53"/>
        <v>0</v>
      </c>
      <c r="AA231" s="148">
        <f t="shared" si="54"/>
        <v>0</v>
      </c>
      <c r="AB231" s="148">
        <f t="shared" si="55"/>
        <v>600</v>
      </c>
      <c r="AC231" s="148"/>
      <c r="AD231" s="147" t="s">
        <v>560</v>
      </c>
      <c r="AE231" s="148">
        <v>16</v>
      </c>
      <c r="AF231" s="148">
        <v>4000</v>
      </c>
      <c r="AG231" s="147" t="s">
        <v>770</v>
      </c>
      <c r="AH231" s="147" t="s">
        <v>769</v>
      </c>
      <c r="AI231" s="151">
        <f>VLOOKUP(AJ:AJ,'Currency Exchange'!B:C,2,0)</f>
        <v>1</v>
      </c>
      <c r="AJ231" s="150" t="s">
        <v>15</v>
      </c>
      <c r="AK231" s="157">
        <v>4000</v>
      </c>
      <c r="AL231" s="151">
        <v>5.0499999999999998E-3</v>
      </c>
      <c r="AM231" s="151">
        <f t="shared" si="56"/>
        <v>5.0499999999999998E-3</v>
      </c>
      <c r="AN231" s="155">
        <f t="shared" si="57"/>
        <v>5.0499999999999998E-3</v>
      </c>
      <c r="AO231" s="156">
        <f t="shared" si="58"/>
        <v>0</v>
      </c>
      <c r="AP231" s="155">
        <f t="shared" si="59"/>
        <v>5.0499999999999998E-3</v>
      </c>
      <c r="AQ231" s="149" t="s">
        <v>227</v>
      </c>
      <c r="AR231" s="148" t="s">
        <v>227</v>
      </c>
      <c r="AS231" s="148" t="s">
        <v>227</v>
      </c>
      <c r="AT231" s="148"/>
      <c r="AU231" s="148"/>
      <c r="AV231" s="148"/>
      <c r="AW231" s="147" t="s">
        <v>768</v>
      </c>
      <c r="AX231" s="147"/>
    </row>
    <row r="232" spans="1:50" ht="20.100000000000001" customHeight="1">
      <c r="A232" s="148"/>
      <c r="B232" s="148"/>
      <c r="C232" s="148" t="s">
        <v>245</v>
      </c>
      <c r="D232" s="148">
        <v>73</v>
      </c>
      <c r="E232" s="148" t="s">
        <v>767</v>
      </c>
      <c r="F232" s="148"/>
      <c r="G232" s="158" t="s">
        <v>766</v>
      </c>
      <c r="H232" s="148"/>
      <c r="I232" s="148"/>
      <c r="J232" s="148">
        <v>1</v>
      </c>
      <c r="K232" s="148">
        <f t="shared" si="49"/>
        <v>1</v>
      </c>
      <c r="L232" s="148" t="s">
        <v>190</v>
      </c>
      <c r="M232" s="158" t="s">
        <v>765</v>
      </c>
      <c r="N232" s="160" t="s">
        <v>758</v>
      </c>
      <c r="O232" s="160" t="s">
        <v>762</v>
      </c>
      <c r="P232" s="160" t="s">
        <v>240</v>
      </c>
      <c r="Q232" s="160" t="s">
        <v>764</v>
      </c>
      <c r="R232" s="148" t="s">
        <v>762</v>
      </c>
      <c r="S232" s="148" t="s">
        <v>763</v>
      </c>
      <c r="T232" s="148" t="s">
        <v>236</v>
      </c>
      <c r="U232" s="160"/>
      <c r="V232" s="160"/>
      <c r="W232" s="148">
        <f t="shared" si="50"/>
        <v>0</v>
      </c>
      <c r="X232" s="148">
        <f t="shared" si="51"/>
        <v>0</v>
      </c>
      <c r="Y232" s="148">
        <f t="shared" si="52"/>
        <v>300</v>
      </c>
      <c r="Z232" s="148">
        <f t="shared" si="53"/>
        <v>0</v>
      </c>
      <c r="AA232" s="148">
        <f t="shared" si="54"/>
        <v>0</v>
      </c>
      <c r="AB232" s="148">
        <f t="shared" si="55"/>
        <v>600</v>
      </c>
      <c r="AC232" s="148"/>
      <c r="AD232" s="147" t="s">
        <v>560</v>
      </c>
      <c r="AE232" s="148">
        <v>52</v>
      </c>
      <c r="AF232" s="148">
        <v>3000</v>
      </c>
      <c r="AG232" s="147" t="s">
        <v>762</v>
      </c>
      <c r="AH232" s="147" t="s">
        <v>353</v>
      </c>
      <c r="AI232" s="151">
        <f>VLOOKUP(AJ:AJ,'Currency Exchange'!B:C,2,0)</f>
        <v>1</v>
      </c>
      <c r="AJ232" s="150" t="s">
        <v>15</v>
      </c>
      <c r="AK232" s="157">
        <v>3000</v>
      </c>
      <c r="AL232" s="151">
        <v>0.28899999999999998</v>
      </c>
      <c r="AM232" s="151">
        <f t="shared" si="56"/>
        <v>0.28899999999999998</v>
      </c>
      <c r="AN232" s="155">
        <f t="shared" si="57"/>
        <v>0.28899999999999998</v>
      </c>
      <c r="AO232" s="156">
        <f t="shared" si="58"/>
        <v>0</v>
      </c>
      <c r="AP232" s="155">
        <f t="shared" si="59"/>
        <v>0.28899999999999998</v>
      </c>
      <c r="AQ232" s="149" t="s">
        <v>227</v>
      </c>
      <c r="AR232" s="148" t="s">
        <v>227</v>
      </c>
      <c r="AS232" s="148" t="s">
        <v>226</v>
      </c>
      <c r="AT232" s="148"/>
      <c r="AU232" s="148"/>
      <c r="AV232" s="148"/>
      <c r="AW232" s="147" t="s">
        <v>462</v>
      </c>
      <c r="AX232" s="147"/>
    </row>
    <row r="233" spans="1:50" ht="20.100000000000001" customHeight="1">
      <c r="A233" s="153" t="s">
        <v>1887</v>
      </c>
      <c r="B233" s="153"/>
      <c r="C233" s="153" t="s">
        <v>245</v>
      </c>
      <c r="D233" s="153">
        <v>74</v>
      </c>
      <c r="E233" s="153" t="s">
        <v>761</v>
      </c>
      <c r="F233" s="153"/>
      <c r="G233" s="154" t="s">
        <v>760</v>
      </c>
      <c r="H233" s="153"/>
      <c r="I233" s="153"/>
      <c r="J233" s="153">
        <v>1</v>
      </c>
      <c r="K233" s="153">
        <f t="shared" si="49"/>
        <v>1</v>
      </c>
      <c r="L233" s="153" t="s">
        <v>190</v>
      </c>
      <c r="M233" s="154" t="s">
        <v>759</v>
      </c>
      <c r="N233" s="152" t="s">
        <v>758</v>
      </c>
      <c r="O233" s="152" t="s">
        <v>756</v>
      </c>
      <c r="P233" s="152" t="s">
        <v>389</v>
      </c>
      <c r="Q233" s="152" t="s">
        <v>757</v>
      </c>
      <c r="R233" s="153" t="s">
        <v>756</v>
      </c>
      <c r="S233" s="153" t="s">
        <v>268</v>
      </c>
      <c r="T233" s="153" t="s">
        <v>236</v>
      </c>
      <c r="U233" s="152"/>
      <c r="V233" s="152" t="s">
        <v>455</v>
      </c>
      <c r="W233" s="153">
        <f t="shared" si="50"/>
        <v>0</v>
      </c>
      <c r="X233" s="153">
        <f t="shared" si="51"/>
        <v>0</v>
      </c>
      <c r="Y233" s="153">
        <f t="shared" si="52"/>
        <v>300</v>
      </c>
      <c r="Z233" s="153">
        <f t="shared" si="53"/>
        <v>0</v>
      </c>
      <c r="AA233" s="153">
        <f t="shared" si="54"/>
        <v>0</v>
      </c>
      <c r="AB233" s="153">
        <f t="shared" si="55"/>
        <v>600</v>
      </c>
      <c r="AC233" s="153"/>
      <c r="AD233" s="292" t="s">
        <v>355</v>
      </c>
      <c r="AE233" s="153"/>
      <c r="AF233" s="153">
        <v>1</v>
      </c>
      <c r="AG233" s="152" t="s">
        <v>756</v>
      </c>
      <c r="AH233" s="292" t="s">
        <v>755</v>
      </c>
      <c r="AI233" s="293">
        <f>VLOOKUP(AJ:AJ,'Currency Exchange'!B:C,2,0)</f>
        <v>0.85235098264939624</v>
      </c>
      <c r="AJ233" s="294" t="s">
        <v>92</v>
      </c>
      <c r="AK233" s="295">
        <v>1</v>
      </c>
      <c r="AL233" s="293">
        <v>10.6</v>
      </c>
      <c r="AM233" s="293">
        <f t="shared" si="56"/>
        <v>12.436191446687374</v>
      </c>
      <c r="AN233" s="296">
        <f t="shared" si="57"/>
        <v>12.436191446687374</v>
      </c>
      <c r="AO233" s="297">
        <f t="shared" si="58"/>
        <v>0</v>
      </c>
      <c r="AP233" s="296">
        <f t="shared" si="59"/>
        <v>12.436191446687374</v>
      </c>
      <c r="AQ233" s="298" t="s">
        <v>226</v>
      </c>
      <c r="AR233" s="153" t="s">
        <v>227</v>
      </c>
      <c r="AS233" s="153" t="s">
        <v>226</v>
      </c>
      <c r="AT233" s="153"/>
      <c r="AU233" s="153"/>
      <c r="AV233" s="153"/>
      <c r="AW233" s="292" t="s">
        <v>352</v>
      </c>
      <c r="AX233" s="292"/>
    </row>
    <row r="234" spans="1:50" ht="20.100000000000001" customHeight="1">
      <c r="A234" s="148"/>
      <c r="B234" s="148"/>
      <c r="C234" s="148" t="s">
        <v>245</v>
      </c>
      <c r="D234" s="148">
        <v>75</v>
      </c>
      <c r="E234" s="148" t="s">
        <v>754</v>
      </c>
      <c r="F234" s="148"/>
      <c r="G234" s="158" t="s">
        <v>753</v>
      </c>
      <c r="H234" s="148"/>
      <c r="I234" s="148"/>
      <c r="J234" s="148">
        <v>1</v>
      </c>
      <c r="K234" s="148">
        <f t="shared" si="49"/>
        <v>1</v>
      </c>
      <c r="L234" s="148" t="s">
        <v>190</v>
      </c>
      <c r="M234" s="158" t="s">
        <v>752</v>
      </c>
      <c r="N234" s="160" t="s">
        <v>358</v>
      </c>
      <c r="O234" s="160" t="s">
        <v>749</v>
      </c>
      <c r="P234" s="160" t="s">
        <v>240</v>
      </c>
      <c r="Q234" s="160" t="s">
        <v>751</v>
      </c>
      <c r="R234" s="148" t="s">
        <v>749</v>
      </c>
      <c r="S234" s="148" t="s">
        <v>750</v>
      </c>
      <c r="T234" s="148" t="s">
        <v>236</v>
      </c>
      <c r="U234" s="160"/>
      <c r="V234" s="160"/>
      <c r="W234" s="148">
        <f t="shared" si="50"/>
        <v>0</v>
      </c>
      <c r="X234" s="148">
        <f t="shared" si="51"/>
        <v>0</v>
      </c>
      <c r="Y234" s="148">
        <f t="shared" si="52"/>
        <v>300</v>
      </c>
      <c r="Z234" s="148">
        <f t="shared" si="53"/>
        <v>0</v>
      </c>
      <c r="AA234" s="148">
        <f t="shared" si="54"/>
        <v>0</v>
      </c>
      <c r="AB234" s="148">
        <f t="shared" si="55"/>
        <v>600</v>
      </c>
      <c r="AC234" s="148"/>
      <c r="AD234" s="147" t="s">
        <v>305</v>
      </c>
      <c r="AE234" s="148">
        <v>65</v>
      </c>
      <c r="AF234" s="148">
        <v>3000</v>
      </c>
      <c r="AG234" s="147" t="s">
        <v>749</v>
      </c>
      <c r="AH234" s="147" t="s">
        <v>353</v>
      </c>
      <c r="AI234" s="151">
        <f>VLOOKUP(AJ:AJ,'Currency Exchange'!B:C,2,0)</f>
        <v>1</v>
      </c>
      <c r="AJ234" s="150" t="s">
        <v>15</v>
      </c>
      <c r="AK234" s="157">
        <v>6000</v>
      </c>
      <c r="AL234" s="151">
        <v>0.11600000000000001</v>
      </c>
      <c r="AM234" s="151">
        <f t="shared" si="56"/>
        <v>0.11600000000000001</v>
      </c>
      <c r="AN234" s="155">
        <f t="shared" si="57"/>
        <v>0.11600000000000001</v>
      </c>
      <c r="AO234" s="156">
        <f t="shared" si="58"/>
        <v>0</v>
      </c>
      <c r="AP234" s="155">
        <f t="shared" si="59"/>
        <v>0.11600000000000001</v>
      </c>
      <c r="AQ234" s="149" t="s">
        <v>227</v>
      </c>
      <c r="AR234" s="148" t="s">
        <v>227</v>
      </c>
      <c r="AS234" s="148" t="s">
        <v>226</v>
      </c>
      <c r="AT234" s="148"/>
      <c r="AU234" s="148"/>
      <c r="AV234" s="148"/>
      <c r="AW234" s="147"/>
      <c r="AX234" s="147"/>
    </row>
    <row r="235" spans="1:50" ht="20.100000000000001" customHeight="1">
      <c r="A235" s="148"/>
      <c r="B235" s="148"/>
      <c r="C235" s="148" t="s">
        <v>245</v>
      </c>
      <c r="D235" s="148">
        <v>76</v>
      </c>
      <c r="E235" s="148" t="s">
        <v>748</v>
      </c>
      <c r="F235" s="148"/>
      <c r="G235" s="158" t="s">
        <v>747</v>
      </c>
      <c r="H235" s="148"/>
      <c r="I235" s="148"/>
      <c r="J235" s="148">
        <v>3</v>
      </c>
      <c r="K235" s="148">
        <f t="shared" si="49"/>
        <v>3</v>
      </c>
      <c r="L235" s="148" t="s">
        <v>190</v>
      </c>
      <c r="M235" s="158" t="s">
        <v>746</v>
      </c>
      <c r="N235" s="160" t="s">
        <v>358</v>
      </c>
      <c r="O235" s="160" t="s">
        <v>744</v>
      </c>
      <c r="P235" s="160" t="s">
        <v>240</v>
      </c>
      <c r="Q235" s="160" t="s">
        <v>745</v>
      </c>
      <c r="R235" s="148" t="s">
        <v>744</v>
      </c>
      <c r="S235" s="148" t="s">
        <v>375</v>
      </c>
      <c r="T235" s="148" t="s">
        <v>236</v>
      </c>
      <c r="U235" s="160"/>
      <c r="V235" s="160"/>
      <c r="W235" s="148">
        <f t="shared" si="50"/>
        <v>0</v>
      </c>
      <c r="X235" s="148">
        <f t="shared" si="51"/>
        <v>0</v>
      </c>
      <c r="Y235" s="148">
        <f t="shared" si="52"/>
        <v>900</v>
      </c>
      <c r="Z235" s="148">
        <f t="shared" si="53"/>
        <v>0</v>
      </c>
      <c r="AA235" s="148">
        <f t="shared" si="54"/>
        <v>0</v>
      </c>
      <c r="AB235" s="148">
        <f t="shared" si="55"/>
        <v>1800</v>
      </c>
      <c r="AC235" s="148"/>
      <c r="AD235" s="147" t="s">
        <v>560</v>
      </c>
      <c r="AE235" s="148">
        <v>52</v>
      </c>
      <c r="AF235" s="148">
        <v>3000</v>
      </c>
      <c r="AG235" s="147" t="s">
        <v>744</v>
      </c>
      <c r="AH235" s="147" t="s">
        <v>353</v>
      </c>
      <c r="AI235" s="151">
        <f>VLOOKUP(AJ:AJ,'Currency Exchange'!B:C,2,0)</f>
        <v>1</v>
      </c>
      <c r="AJ235" s="150" t="s">
        <v>15</v>
      </c>
      <c r="AK235" s="157">
        <v>3000</v>
      </c>
      <c r="AL235" s="151">
        <v>4.9399999999999999E-2</v>
      </c>
      <c r="AM235" s="151">
        <f t="shared" si="56"/>
        <v>4.9399999999999999E-2</v>
      </c>
      <c r="AN235" s="155">
        <f t="shared" si="57"/>
        <v>0.1482</v>
      </c>
      <c r="AO235" s="156">
        <f t="shared" si="58"/>
        <v>0</v>
      </c>
      <c r="AP235" s="155">
        <f t="shared" si="59"/>
        <v>0.1482</v>
      </c>
      <c r="AQ235" s="149" t="s">
        <v>227</v>
      </c>
      <c r="AR235" s="148" t="s">
        <v>227</v>
      </c>
      <c r="AS235" s="148" t="s">
        <v>227</v>
      </c>
      <c r="AT235" s="148"/>
      <c r="AU235" s="148"/>
      <c r="AV235" s="148"/>
      <c r="AW235" s="147" t="s">
        <v>462</v>
      </c>
      <c r="AX235" s="147"/>
    </row>
    <row r="236" spans="1:50" ht="20.100000000000001" customHeight="1">
      <c r="A236" s="148"/>
      <c r="B236" s="148"/>
      <c r="C236" s="148" t="s">
        <v>245</v>
      </c>
      <c r="D236" s="148">
        <v>77</v>
      </c>
      <c r="E236" s="148" t="s">
        <v>743</v>
      </c>
      <c r="F236" s="148"/>
      <c r="G236" s="158" t="s">
        <v>742</v>
      </c>
      <c r="H236" s="148"/>
      <c r="I236" s="148"/>
      <c r="J236" s="148">
        <v>1</v>
      </c>
      <c r="K236" s="148">
        <f t="shared" si="49"/>
        <v>1</v>
      </c>
      <c r="L236" s="148" t="s">
        <v>190</v>
      </c>
      <c r="M236" s="158" t="s">
        <v>741</v>
      </c>
      <c r="N236" s="160" t="s">
        <v>740</v>
      </c>
      <c r="O236" s="160" t="s">
        <v>738</v>
      </c>
      <c r="P236" s="160" t="s">
        <v>240</v>
      </c>
      <c r="Q236" s="160" t="s">
        <v>739</v>
      </c>
      <c r="R236" s="148" t="s">
        <v>738</v>
      </c>
      <c r="S236" s="148" t="s">
        <v>375</v>
      </c>
      <c r="T236" s="148" t="s">
        <v>236</v>
      </c>
      <c r="U236" s="160"/>
      <c r="V236" s="160"/>
      <c r="W236" s="148">
        <f t="shared" si="50"/>
        <v>0</v>
      </c>
      <c r="X236" s="148">
        <f t="shared" si="51"/>
        <v>0</v>
      </c>
      <c r="Y236" s="148">
        <f t="shared" si="52"/>
        <v>300</v>
      </c>
      <c r="Z236" s="148">
        <f t="shared" si="53"/>
        <v>0</v>
      </c>
      <c r="AA236" s="148">
        <f t="shared" si="54"/>
        <v>0</v>
      </c>
      <c r="AB236" s="148">
        <f t="shared" si="55"/>
        <v>600</v>
      </c>
      <c r="AC236" s="148"/>
      <c r="AD236" s="147" t="s">
        <v>560</v>
      </c>
      <c r="AE236" s="148">
        <v>48</v>
      </c>
      <c r="AF236" s="148">
        <v>3000</v>
      </c>
      <c r="AG236" s="147" t="s">
        <v>738</v>
      </c>
      <c r="AH236" s="147" t="s">
        <v>737</v>
      </c>
      <c r="AI236" s="151">
        <f>VLOOKUP(AJ:AJ,'Currency Exchange'!B:C,2,0)</f>
        <v>1</v>
      </c>
      <c r="AJ236" s="150" t="s">
        <v>15</v>
      </c>
      <c r="AK236" s="157">
        <v>3000</v>
      </c>
      <c r="AL236" s="151">
        <v>1.61E-2</v>
      </c>
      <c r="AM236" s="151">
        <f t="shared" si="56"/>
        <v>1.61E-2</v>
      </c>
      <c r="AN236" s="155">
        <f t="shared" si="57"/>
        <v>1.61E-2</v>
      </c>
      <c r="AO236" s="156">
        <f t="shared" si="58"/>
        <v>0</v>
      </c>
      <c r="AP236" s="155">
        <f t="shared" si="59"/>
        <v>1.61E-2</v>
      </c>
      <c r="AQ236" s="149" t="s">
        <v>227</v>
      </c>
      <c r="AR236" s="148" t="s">
        <v>227</v>
      </c>
      <c r="AS236" s="148" t="s">
        <v>227</v>
      </c>
      <c r="AT236" s="148"/>
      <c r="AU236" s="148"/>
      <c r="AV236" s="148"/>
      <c r="AW236" s="147" t="s">
        <v>462</v>
      </c>
      <c r="AX236" s="147"/>
    </row>
    <row r="237" spans="1:50" ht="20.100000000000001" customHeight="1">
      <c r="A237" s="148"/>
      <c r="B237" s="148"/>
      <c r="C237" s="148" t="s">
        <v>245</v>
      </c>
      <c r="D237" s="148">
        <v>78</v>
      </c>
      <c r="E237" s="148" t="s">
        <v>634</v>
      </c>
      <c r="F237" s="148"/>
      <c r="G237" s="158" t="s">
        <v>487</v>
      </c>
      <c r="H237" s="148"/>
      <c r="I237" s="148"/>
      <c r="J237" s="148">
        <v>1</v>
      </c>
      <c r="K237" s="148">
        <f t="shared" si="49"/>
        <v>1</v>
      </c>
      <c r="L237" s="148" t="s">
        <v>190</v>
      </c>
      <c r="M237" s="158" t="s">
        <v>736</v>
      </c>
      <c r="N237" s="160" t="s">
        <v>485</v>
      </c>
      <c r="O237" s="160" t="s">
        <v>632</v>
      </c>
      <c r="P237" s="160" t="s">
        <v>240</v>
      </c>
      <c r="Q237" s="160" t="s">
        <v>631</v>
      </c>
      <c r="R237" s="148" t="s">
        <v>630</v>
      </c>
      <c r="S237" s="148" t="s">
        <v>491</v>
      </c>
      <c r="T237" s="148" t="s">
        <v>236</v>
      </c>
      <c r="U237" s="160"/>
      <c r="V237" s="160"/>
      <c r="W237" s="148">
        <f t="shared" si="50"/>
        <v>0</v>
      </c>
      <c r="X237" s="148">
        <f t="shared" si="51"/>
        <v>0</v>
      </c>
      <c r="Y237" s="148">
        <f t="shared" si="52"/>
        <v>300</v>
      </c>
      <c r="Z237" s="148">
        <f t="shared" si="53"/>
        <v>0</v>
      </c>
      <c r="AA237" s="148">
        <f t="shared" si="54"/>
        <v>0</v>
      </c>
      <c r="AB237" s="148">
        <f t="shared" si="55"/>
        <v>600</v>
      </c>
      <c r="AC237" s="148"/>
      <c r="AD237" s="147" t="s">
        <v>480</v>
      </c>
      <c r="AE237" s="148">
        <v>18</v>
      </c>
      <c r="AF237" s="148">
        <v>10000</v>
      </c>
      <c r="AG237" s="160" t="s">
        <v>629</v>
      </c>
      <c r="AH237" s="160" t="s">
        <v>497</v>
      </c>
      <c r="AI237" s="151">
        <f>VLOOKUP(AJ:AJ,'Currency Exchange'!B:C,2,0)</f>
        <v>1</v>
      </c>
      <c r="AJ237" s="150" t="s">
        <v>15</v>
      </c>
      <c r="AK237" s="157">
        <v>10000</v>
      </c>
      <c r="AL237" s="151">
        <v>6.9999999999999999E-4</v>
      </c>
      <c r="AM237" s="151">
        <f t="shared" si="56"/>
        <v>6.9999999999999999E-4</v>
      </c>
      <c r="AN237" s="155">
        <f t="shared" si="57"/>
        <v>6.9999999999999999E-4</v>
      </c>
      <c r="AO237" s="156">
        <f t="shared" si="58"/>
        <v>0</v>
      </c>
      <c r="AP237" s="155">
        <f t="shared" si="59"/>
        <v>6.9999999999999999E-4</v>
      </c>
      <c r="AQ237" s="149" t="s">
        <v>227</v>
      </c>
      <c r="AR237" s="148" t="s">
        <v>385</v>
      </c>
      <c r="AS237" s="148" t="s">
        <v>226</v>
      </c>
      <c r="AT237" s="148"/>
      <c r="AU237" s="148"/>
      <c r="AV237" s="148"/>
      <c r="AW237" s="147" t="s">
        <v>496</v>
      </c>
      <c r="AX237" s="147"/>
    </row>
    <row r="238" spans="1:50" ht="20.100000000000001" customHeight="1">
      <c r="A238" s="148"/>
      <c r="B238" s="148"/>
      <c r="C238" s="148" t="s">
        <v>245</v>
      </c>
      <c r="D238" s="148">
        <v>79</v>
      </c>
      <c r="E238" s="148" t="s">
        <v>735</v>
      </c>
      <c r="F238" s="148"/>
      <c r="G238" s="158" t="s">
        <v>487</v>
      </c>
      <c r="H238" s="148"/>
      <c r="I238" s="148"/>
      <c r="J238" s="148">
        <v>1</v>
      </c>
      <c r="K238" s="148">
        <f t="shared" si="49"/>
        <v>1</v>
      </c>
      <c r="L238" s="148" t="s">
        <v>190</v>
      </c>
      <c r="M238" s="158" t="s">
        <v>734</v>
      </c>
      <c r="N238" s="160" t="s">
        <v>485</v>
      </c>
      <c r="O238" s="160" t="s">
        <v>733</v>
      </c>
      <c r="P238" s="160" t="s">
        <v>240</v>
      </c>
      <c r="Q238" s="160" t="s">
        <v>732</v>
      </c>
      <c r="R238" s="148" t="s">
        <v>731</v>
      </c>
      <c r="S238" s="148" t="s">
        <v>491</v>
      </c>
      <c r="T238" s="148" t="s">
        <v>236</v>
      </c>
      <c r="U238" s="160"/>
      <c r="V238" s="160"/>
      <c r="W238" s="148">
        <f t="shared" si="50"/>
        <v>0</v>
      </c>
      <c r="X238" s="148">
        <f t="shared" si="51"/>
        <v>0</v>
      </c>
      <c r="Y238" s="148">
        <f t="shared" si="52"/>
        <v>300</v>
      </c>
      <c r="Z238" s="148">
        <f t="shared" si="53"/>
        <v>0</v>
      </c>
      <c r="AA238" s="148">
        <f t="shared" si="54"/>
        <v>0</v>
      </c>
      <c r="AB238" s="148">
        <f t="shared" si="55"/>
        <v>600</v>
      </c>
      <c r="AC238" s="148"/>
      <c r="AD238" s="147" t="s">
        <v>480</v>
      </c>
      <c r="AE238" s="148">
        <v>18</v>
      </c>
      <c r="AF238" s="148">
        <v>10000</v>
      </c>
      <c r="AG238" s="160" t="s">
        <v>730</v>
      </c>
      <c r="AH238" s="160" t="s">
        <v>497</v>
      </c>
      <c r="AI238" s="151">
        <f>VLOOKUP(AJ:AJ,'Currency Exchange'!B:C,2,0)</f>
        <v>1</v>
      </c>
      <c r="AJ238" s="150" t="s">
        <v>15</v>
      </c>
      <c r="AK238" s="157">
        <v>10000</v>
      </c>
      <c r="AL238" s="151">
        <v>5.9999999999999995E-4</v>
      </c>
      <c r="AM238" s="151">
        <f t="shared" si="56"/>
        <v>5.9999999999999995E-4</v>
      </c>
      <c r="AN238" s="155">
        <f t="shared" si="57"/>
        <v>5.9999999999999995E-4</v>
      </c>
      <c r="AO238" s="156">
        <f t="shared" si="58"/>
        <v>0</v>
      </c>
      <c r="AP238" s="155">
        <f t="shared" si="59"/>
        <v>5.9999999999999995E-4</v>
      </c>
      <c r="AQ238" s="149" t="s">
        <v>227</v>
      </c>
      <c r="AR238" s="148" t="s">
        <v>385</v>
      </c>
      <c r="AS238" s="148" t="s">
        <v>226</v>
      </c>
      <c r="AT238" s="148"/>
      <c r="AU238" s="148"/>
      <c r="AV238" s="148"/>
      <c r="AW238" s="147" t="s">
        <v>496</v>
      </c>
      <c r="AX238" s="147"/>
    </row>
    <row r="239" spans="1:50" ht="20.100000000000001" customHeight="1">
      <c r="A239" s="148"/>
      <c r="B239" s="148"/>
      <c r="C239" s="148" t="s">
        <v>245</v>
      </c>
      <c r="D239" s="148">
        <v>80</v>
      </c>
      <c r="E239" s="148" t="s">
        <v>729</v>
      </c>
      <c r="F239" s="148"/>
      <c r="G239" s="158" t="s">
        <v>487</v>
      </c>
      <c r="H239" s="148"/>
      <c r="I239" s="148"/>
      <c r="J239" s="148">
        <v>23</v>
      </c>
      <c r="K239" s="148">
        <f t="shared" si="49"/>
        <v>23</v>
      </c>
      <c r="L239" s="148" t="s">
        <v>190</v>
      </c>
      <c r="M239" s="158" t="s">
        <v>728</v>
      </c>
      <c r="N239" s="160" t="s">
        <v>485</v>
      </c>
      <c r="O239" s="160" t="s">
        <v>727</v>
      </c>
      <c r="P239" s="160" t="s">
        <v>240</v>
      </c>
      <c r="Q239" s="160" t="s">
        <v>726</v>
      </c>
      <c r="R239" s="148" t="s">
        <v>587</v>
      </c>
      <c r="S239" s="148" t="s">
        <v>491</v>
      </c>
      <c r="T239" s="148" t="s">
        <v>236</v>
      </c>
      <c r="U239" s="160"/>
      <c r="V239" s="160"/>
      <c r="W239" s="148">
        <f t="shared" si="50"/>
        <v>0</v>
      </c>
      <c r="X239" s="148">
        <f t="shared" si="51"/>
        <v>0</v>
      </c>
      <c r="Y239" s="148">
        <f t="shared" si="52"/>
        <v>6900</v>
      </c>
      <c r="Z239" s="148">
        <f t="shared" si="53"/>
        <v>0</v>
      </c>
      <c r="AA239" s="148">
        <f t="shared" si="54"/>
        <v>0</v>
      </c>
      <c r="AB239" s="148">
        <f t="shared" si="55"/>
        <v>13800</v>
      </c>
      <c r="AC239" s="148"/>
      <c r="AD239" s="147" t="s">
        <v>480</v>
      </c>
      <c r="AE239" s="148">
        <v>18</v>
      </c>
      <c r="AF239" s="148">
        <v>10000</v>
      </c>
      <c r="AG239" s="160" t="s">
        <v>725</v>
      </c>
      <c r="AH239" s="160" t="s">
        <v>497</v>
      </c>
      <c r="AI239" s="151">
        <f>VLOOKUP(AJ:AJ,'Currency Exchange'!B:C,2,0)</f>
        <v>1</v>
      </c>
      <c r="AJ239" s="150" t="s">
        <v>15</v>
      </c>
      <c r="AK239" s="157">
        <v>10000</v>
      </c>
      <c r="AL239" s="151">
        <v>2.9999999999999997E-4</v>
      </c>
      <c r="AM239" s="151">
        <f t="shared" si="56"/>
        <v>2.9999999999999997E-4</v>
      </c>
      <c r="AN239" s="155">
        <f t="shared" si="57"/>
        <v>6.899999999999999E-3</v>
      </c>
      <c r="AO239" s="156">
        <f t="shared" si="58"/>
        <v>0</v>
      </c>
      <c r="AP239" s="155">
        <f t="shared" si="59"/>
        <v>6.899999999999999E-3</v>
      </c>
      <c r="AQ239" s="149" t="s">
        <v>227</v>
      </c>
      <c r="AR239" s="148" t="s">
        <v>385</v>
      </c>
      <c r="AS239" s="148" t="s">
        <v>227</v>
      </c>
      <c r="AT239" s="148"/>
      <c r="AU239" s="148"/>
      <c r="AV239" s="148"/>
      <c r="AW239" s="147" t="s">
        <v>496</v>
      </c>
      <c r="AX239" s="147"/>
    </row>
    <row r="240" spans="1:50" ht="20.100000000000001" customHeight="1">
      <c r="A240" s="148"/>
      <c r="B240" s="148"/>
      <c r="C240" s="148" t="s">
        <v>245</v>
      </c>
      <c r="D240" s="148">
        <v>81</v>
      </c>
      <c r="E240" s="148" t="s">
        <v>724</v>
      </c>
      <c r="F240" s="148"/>
      <c r="G240" s="158" t="s">
        <v>487</v>
      </c>
      <c r="H240" s="148"/>
      <c r="I240" s="148"/>
      <c r="J240" s="148">
        <v>26</v>
      </c>
      <c r="K240" s="148">
        <f t="shared" si="49"/>
        <v>26</v>
      </c>
      <c r="L240" s="148" t="s">
        <v>190</v>
      </c>
      <c r="M240" s="158" t="s">
        <v>723</v>
      </c>
      <c r="N240" s="160" t="s">
        <v>485</v>
      </c>
      <c r="O240" s="160" t="s">
        <v>722</v>
      </c>
      <c r="P240" s="160" t="s">
        <v>240</v>
      </c>
      <c r="Q240" s="160" t="s">
        <v>721</v>
      </c>
      <c r="R240" s="148" t="s">
        <v>720</v>
      </c>
      <c r="S240" s="148" t="s">
        <v>491</v>
      </c>
      <c r="T240" s="148" t="s">
        <v>236</v>
      </c>
      <c r="U240" s="160"/>
      <c r="V240" s="160"/>
      <c r="W240" s="148">
        <f t="shared" si="50"/>
        <v>0</v>
      </c>
      <c r="X240" s="148">
        <f t="shared" si="51"/>
        <v>0</v>
      </c>
      <c r="Y240" s="148">
        <f t="shared" si="52"/>
        <v>7800</v>
      </c>
      <c r="Z240" s="148">
        <f t="shared" si="53"/>
        <v>0</v>
      </c>
      <c r="AA240" s="148">
        <f t="shared" si="54"/>
        <v>0</v>
      </c>
      <c r="AB240" s="148">
        <f t="shared" si="55"/>
        <v>15600</v>
      </c>
      <c r="AC240" s="148"/>
      <c r="AD240" s="147" t="s">
        <v>480</v>
      </c>
      <c r="AE240" s="148">
        <v>18</v>
      </c>
      <c r="AF240" s="148">
        <v>10000</v>
      </c>
      <c r="AG240" s="160" t="s">
        <v>719</v>
      </c>
      <c r="AH240" s="160" t="s">
        <v>497</v>
      </c>
      <c r="AI240" s="151">
        <f>VLOOKUP(AJ:AJ,'Currency Exchange'!B:C,2,0)</f>
        <v>1</v>
      </c>
      <c r="AJ240" s="150" t="s">
        <v>15</v>
      </c>
      <c r="AK240" s="157">
        <v>10000</v>
      </c>
      <c r="AL240" s="151">
        <v>4.0000000000000002E-4</v>
      </c>
      <c r="AM240" s="151">
        <f t="shared" ref="AM240:AM271" si="60">AL240/AI240</f>
        <v>4.0000000000000002E-4</v>
      </c>
      <c r="AN240" s="155">
        <f t="shared" ref="AN240:AN271" si="61">AM240*K240</f>
        <v>1.0400000000000001E-2</v>
      </c>
      <c r="AO240" s="156">
        <f t="shared" ref="AO240:AO271" si="62">AM240*H240</f>
        <v>0</v>
      </c>
      <c r="AP240" s="155">
        <f t="shared" ref="AP240:AP271" si="63">AM240*J240</f>
        <v>1.0400000000000001E-2</v>
      </c>
      <c r="AQ240" s="149" t="s">
        <v>227</v>
      </c>
      <c r="AR240" s="148" t="s">
        <v>385</v>
      </c>
      <c r="AS240" s="148" t="s">
        <v>227</v>
      </c>
      <c r="AT240" s="148"/>
      <c r="AU240" s="148"/>
      <c r="AV240" s="148"/>
      <c r="AW240" s="147" t="s">
        <v>496</v>
      </c>
      <c r="AX240" s="147"/>
    </row>
    <row r="241" spans="1:50" ht="20.100000000000001" customHeight="1">
      <c r="A241" s="148"/>
      <c r="B241" s="148"/>
      <c r="C241" s="148" t="s">
        <v>245</v>
      </c>
      <c r="D241" s="148">
        <v>82</v>
      </c>
      <c r="E241" s="148" t="s">
        <v>718</v>
      </c>
      <c r="F241" s="148"/>
      <c r="G241" s="158" t="s">
        <v>487</v>
      </c>
      <c r="H241" s="148"/>
      <c r="I241" s="148"/>
      <c r="J241" s="148">
        <v>1</v>
      </c>
      <c r="K241" s="148">
        <f t="shared" si="49"/>
        <v>1</v>
      </c>
      <c r="L241" s="148" t="s">
        <v>190</v>
      </c>
      <c r="M241" s="158" t="s">
        <v>717</v>
      </c>
      <c r="N241" s="160" t="s">
        <v>478</v>
      </c>
      <c r="O241" s="160" t="s">
        <v>714</v>
      </c>
      <c r="P241" s="160" t="s">
        <v>240</v>
      </c>
      <c r="Q241" s="160" t="s">
        <v>716</v>
      </c>
      <c r="R241" s="148" t="s">
        <v>715</v>
      </c>
      <c r="S241" s="148" t="s">
        <v>491</v>
      </c>
      <c r="T241" s="148" t="s">
        <v>236</v>
      </c>
      <c r="U241" s="160"/>
      <c r="V241" s="160"/>
      <c r="W241" s="148">
        <f t="shared" si="50"/>
        <v>0</v>
      </c>
      <c r="X241" s="148">
        <f t="shared" si="51"/>
        <v>0</v>
      </c>
      <c r="Y241" s="148">
        <f t="shared" si="52"/>
        <v>300</v>
      </c>
      <c r="Z241" s="148">
        <f t="shared" si="53"/>
        <v>0</v>
      </c>
      <c r="AA241" s="148">
        <f t="shared" si="54"/>
        <v>0</v>
      </c>
      <c r="AB241" s="148">
        <f t="shared" si="55"/>
        <v>600</v>
      </c>
      <c r="AC241" s="148"/>
      <c r="AD241" s="147" t="s">
        <v>480</v>
      </c>
      <c r="AE241" s="148">
        <v>18</v>
      </c>
      <c r="AF241" s="148">
        <v>10000</v>
      </c>
      <c r="AG241" s="147" t="s">
        <v>714</v>
      </c>
      <c r="AH241" s="147" t="s">
        <v>478</v>
      </c>
      <c r="AI241" s="151">
        <f>VLOOKUP(AJ:AJ,'Currency Exchange'!B:C,2,0)</f>
        <v>1</v>
      </c>
      <c r="AJ241" s="150" t="s">
        <v>15</v>
      </c>
      <c r="AK241" s="157">
        <v>10000</v>
      </c>
      <c r="AL241" s="151">
        <v>4.0000000000000002E-4</v>
      </c>
      <c r="AM241" s="151">
        <f t="shared" si="60"/>
        <v>4.0000000000000002E-4</v>
      </c>
      <c r="AN241" s="155">
        <f t="shared" si="61"/>
        <v>4.0000000000000002E-4</v>
      </c>
      <c r="AO241" s="156">
        <f t="shared" si="62"/>
        <v>0</v>
      </c>
      <c r="AP241" s="155">
        <f t="shared" si="63"/>
        <v>4.0000000000000002E-4</v>
      </c>
      <c r="AQ241" s="149" t="s">
        <v>227</v>
      </c>
      <c r="AR241" s="148" t="s">
        <v>227</v>
      </c>
      <c r="AS241" s="148" t="s">
        <v>227</v>
      </c>
      <c r="AT241" s="148"/>
      <c r="AU241" s="148"/>
      <c r="AV241" s="148"/>
      <c r="AW241" s="147"/>
      <c r="AX241" s="147"/>
    </row>
    <row r="242" spans="1:50" ht="20.100000000000001" customHeight="1">
      <c r="A242" s="148"/>
      <c r="B242" s="148"/>
      <c r="C242" s="148" t="s">
        <v>245</v>
      </c>
      <c r="D242" s="148">
        <v>83</v>
      </c>
      <c r="E242" s="148" t="s">
        <v>713</v>
      </c>
      <c r="F242" s="148"/>
      <c r="G242" s="158" t="s">
        <v>487</v>
      </c>
      <c r="H242" s="148"/>
      <c r="I242" s="148"/>
      <c r="J242" s="148">
        <v>1</v>
      </c>
      <c r="K242" s="148">
        <f t="shared" si="49"/>
        <v>1</v>
      </c>
      <c r="L242" s="148" t="s">
        <v>190</v>
      </c>
      <c r="M242" s="158" t="s">
        <v>712</v>
      </c>
      <c r="N242" s="160" t="s">
        <v>711</v>
      </c>
      <c r="O242" s="160" t="s">
        <v>708</v>
      </c>
      <c r="P242" s="160" t="s">
        <v>240</v>
      </c>
      <c r="Q242" s="160" t="s">
        <v>710</v>
      </c>
      <c r="R242" s="148" t="s">
        <v>709</v>
      </c>
      <c r="S242" s="148" t="s">
        <v>491</v>
      </c>
      <c r="T242" s="148" t="s">
        <v>236</v>
      </c>
      <c r="U242" s="160"/>
      <c r="V242" s="160"/>
      <c r="W242" s="148">
        <f t="shared" si="50"/>
        <v>0</v>
      </c>
      <c r="X242" s="148">
        <f t="shared" si="51"/>
        <v>0</v>
      </c>
      <c r="Y242" s="148">
        <f t="shared" si="52"/>
        <v>300</v>
      </c>
      <c r="Z242" s="148">
        <f t="shared" si="53"/>
        <v>0</v>
      </c>
      <c r="AA242" s="148">
        <f t="shared" si="54"/>
        <v>0</v>
      </c>
      <c r="AB242" s="148">
        <f t="shared" si="55"/>
        <v>600</v>
      </c>
      <c r="AC242" s="148"/>
      <c r="AD242" s="147" t="s">
        <v>480</v>
      </c>
      <c r="AE242" s="148">
        <v>18</v>
      </c>
      <c r="AF242" s="148">
        <v>10000</v>
      </c>
      <c r="AG242" s="147" t="s">
        <v>708</v>
      </c>
      <c r="AH242" s="147" t="s">
        <v>497</v>
      </c>
      <c r="AI242" s="151">
        <f>VLOOKUP(AJ:AJ,'Currency Exchange'!B:C,2,0)</f>
        <v>1</v>
      </c>
      <c r="AJ242" s="150" t="s">
        <v>15</v>
      </c>
      <c r="AK242" s="157">
        <v>10000</v>
      </c>
      <c r="AL242" s="151">
        <v>4.0000000000000002E-4</v>
      </c>
      <c r="AM242" s="151">
        <f t="shared" si="60"/>
        <v>4.0000000000000002E-4</v>
      </c>
      <c r="AN242" s="155">
        <f t="shared" si="61"/>
        <v>4.0000000000000002E-4</v>
      </c>
      <c r="AO242" s="156">
        <f t="shared" si="62"/>
        <v>0</v>
      </c>
      <c r="AP242" s="155">
        <f t="shared" si="63"/>
        <v>4.0000000000000002E-4</v>
      </c>
      <c r="AQ242" s="149" t="s">
        <v>227</v>
      </c>
      <c r="AR242" s="148" t="s">
        <v>227</v>
      </c>
      <c r="AS242" s="148" t="s">
        <v>227</v>
      </c>
      <c r="AT242" s="148"/>
      <c r="AU242" s="148"/>
      <c r="AV242" s="148"/>
      <c r="AW242" s="147"/>
      <c r="AX242" s="147"/>
    </row>
    <row r="243" spans="1:50" ht="20.100000000000001" customHeight="1">
      <c r="A243" s="148"/>
      <c r="B243" s="148"/>
      <c r="C243" s="148" t="s">
        <v>245</v>
      </c>
      <c r="D243" s="148">
        <v>84</v>
      </c>
      <c r="E243" s="148" t="s">
        <v>707</v>
      </c>
      <c r="F243" s="148"/>
      <c r="G243" s="158" t="s">
        <v>487</v>
      </c>
      <c r="H243" s="148"/>
      <c r="I243" s="148"/>
      <c r="J243" s="148">
        <v>1</v>
      </c>
      <c r="K243" s="148">
        <f t="shared" si="49"/>
        <v>1</v>
      </c>
      <c r="L243" s="148" t="s">
        <v>190</v>
      </c>
      <c r="M243" s="158" t="s">
        <v>706</v>
      </c>
      <c r="N243" s="160" t="s">
        <v>548</v>
      </c>
      <c r="O243" s="160" t="s">
        <v>705</v>
      </c>
      <c r="P243" s="160" t="s">
        <v>240</v>
      </c>
      <c r="Q243" s="160" t="s">
        <v>704</v>
      </c>
      <c r="R243" s="148" t="s">
        <v>703</v>
      </c>
      <c r="S243" s="148" t="s">
        <v>491</v>
      </c>
      <c r="T243" s="148" t="s">
        <v>236</v>
      </c>
      <c r="U243" s="160"/>
      <c r="V243" s="160"/>
      <c r="W243" s="148">
        <f t="shared" si="50"/>
        <v>0</v>
      </c>
      <c r="X243" s="148">
        <f t="shared" si="51"/>
        <v>0</v>
      </c>
      <c r="Y243" s="148">
        <f t="shared" si="52"/>
        <v>300</v>
      </c>
      <c r="Z243" s="148">
        <f t="shared" si="53"/>
        <v>0</v>
      </c>
      <c r="AA243" s="148">
        <f t="shared" si="54"/>
        <v>0</v>
      </c>
      <c r="AB243" s="148">
        <f t="shared" si="55"/>
        <v>600</v>
      </c>
      <c r="AC243" s="148"/>
      <c r="AD243" s="147" t="s">
        <v>560</v>
      </c>
      <c r="AE243" s="148" t="s">
        <v>702</v>
      </c>
      <c r="AF243" s="148">
        <v>1000</v>
      </c>
      <c r="AG243" s="147" t="s">
        <v>701</v>
      </c>
      <c r="AH243" s="147" t="s">
        <v>548</v>
      </c>
      <c r="AI243" s="151">
        <f>VLOOKUP(AJ:AJ,'Currency Exchange'!B:C,2,0)</f>
        <v>1</v>
      </c>
      <c r="AJ243" s="150" t="s">
        <v>15</v>
      </c>
      <c r="AK243" s="157">
        <v>1000</v>
      </c>
      <c r="AL243" s="151">
        <v>8.7999999999999995E-2</v>
      </c>
      <c r="AM243" s="151">
        <f t="shared" si="60"/>
        <v>8.7999999999999995E-2</v>
      </c>
      <c r="AN243" s="155">
        <f t="shared" si="61"/>
        <v>8.7999999999999995E-2</v>
      </c>
      <c r="AO243" s="156">
        <f t="shared" si="62"/>
        <v>0</v>
      </c>
      <c r="AP243" s="155">
        <f t="shared" si="63"/>
        <v>8.7999999999999995E-2</v>
      </c>
      <c r="AQ243" s="149" t="s">
        <v>227</v>
      </c>
      <c r="AR243" s="148" t="s">
        <v>558</v>
      </c>
      <c r="AS243" s="148" t="s">
        <v>227</v>
      </c>
      <c r="AT243" s="148"/>
      <c r="AU243" s="148"/>
      <c r="AV243" s="148"/>
      <c r="AW243" s="147" t="s">
        <v>462</v>
      </c>
      <c r="AX243" s="147"/>
    </row>
    <row r="244" spans="1:50" ht="20.100000000000001" customHeight="1">
      <c r="A244" s="148"/>
      <c r="B244" s="148"/>
      <c r="C244" s="148" t="s">
        <v>245</v>
      </c>
      <c r="D244" s="148">
        <v>85</v>
      </c>
      <c r="E244" s="148" t="s">
        <v>700</v>
      </c>
      <c r="F244" s="148"/>
      <c r="G244" s="158" t="s">
        <v>487</v>
      </c>
      <c r="H244" s="148"/>
      <c r="I244" s="148"/>
      <c r="J244" s="148">
        <v>1</v>
      </c>
      <c r="K244" s="148">
        <f t="shared" si="49"/>
        <v>1</v>
      </c>
      <c r="L244" s="148" t="s">
        <v>190</v>
      </c>
      <c r="M244" s="158" t="s">
        <v>699</v>
      </c>
      <c r="N244" s="160" t="s">
        <v>615</v>
      </c>
      <c r="O244" s="160" t="s">
        <v>698</v>
      </c>
      <c r="P244" s="160" t="s">
        <v>240</v>
      </c>
      <c r="Q244" s="160" t="s">
        <v>697</v>
      </c>
      <c r="R244" s="148" t="s">
        <v>696</v>
      </c>
      <c r="S244" s="148" t="s">
        <v>491</v>
      </c>
      <c r="T244" s="148" t="s">
        <v>236</v>
      </c>
      <c r="U244" s="160"/>
      <c r="V244" s="160"/>
      <c r="W244" s="148">
        <f t="shared" si="50"/>
        <v>0</v>
      </c>
      <c r="X244" s="148">
        <f t="shared" si="51"/>
        <v>0</v>
      </c>
      <c r="Y244" s="148">
        <f t="shared" si="52"/>
        <v>300</v>
      </c>
      <c r="Z244" s="148">
        <f t="shared" si="53"/>
        <v>0</v>
      </c>
      <c r="AA244" s="148">
        <f t="shared" si="54"/>
        <v>0</v>
      </c>
      <c r="AB244" s="148">
        <f t="shared" si="55"/>
        <v>600</v>
      </c>
      <c r="AC244" s="148"/>
      <c r="AD244" s="147" t="s">
        <v>480</v>
      </c>
      <c r="AE244" s="148">
        <v>18</v>
      </c>
      <c r="AF244" s="148">
        <v>10000</v>
      </c>
      <c r="AG244" s="147" t="s">
        <v>695</v>
      </c>
      <c r="AH244" s="147" t="s">
        <v>478</v>
      </c>
      <c r="AI244" s="151">
        <f>VLOOKUP(AJ:AJ,'Currency Exchange'!B:C,2,0)</f>
        <v>1</v>
      </c>
      <c r="AJ244" s="150" t="s">
        <v>15</v>
      </c>
      <c r="AK244" s="157">
        <v>10000</v>
      </c>
      <c r="AL244" s="151">
        <v>6.9999999999999999E-4</v>
      </c>
      <c r="AM244" s="151">
        <f t="shared" si="60"/>
        <v>6.9999999999999999E-4</v>
      </c>
      <c r="AN244" s="155">
        <f t="shared" si="61"/>
        <v>6.9999999999999999E-4</v>
      </c>
      <c r="AO244" s="156">
        <f t="shared" si="62"/>
        <v>0</v>
      </c>
      <c r="AP244" s="155">
        <f t="shared" si="63"/>
        <v>6.9999999999999999E-4</v>
      </c>
      <c r="AQ244" s="149" t="s">
        <v>227</v>
      </c>
      <c r="AR244" s="148" t="s">
        <v>385</v>
      </c>
      <c r="AS244" s="148" t="s">
        <v>226</v>
      </c>
      <c r="AT244" s="148"/>
      <c r="AU244" s="148"/>
      <c r="AV244" s="148"/>
      <c r="AW244" s="147" t="s">
        <v>610</v>
      </c>
      <c r="AX244" s="147"/>
    </row>
    <row r="245" spans="1:50" ht="20.100000000000001" customHeight="1">
      <c r="A245" s="148"/>
      <c r="B245" s="148"/>
      <c r="C245" s="148" t="s">
        <v>245</v>
      </c>
      <c r="D245" s="148">
        <v>86</v>
      </c>
      <c r="E245" s="148" t="s">
        <v>694</v>
      </c>
      <c r="F245" s="148"/>
      <c r="G245" s="158" t="s">
        <v>487</v>
      </c>
      <c r="H245" s="148"/>
      <c r="I245" s="148"/>
      <c r="J245" s="148">
        <v>1</v>
      </c>
      <c r="K245" s="148">
        <f t="shared" si="49"/>
        <v>1</v>
      </c>
      <c r="L245" s="148" t="s">
        <v>190</v>
      </c>
      <c r="M245" s="158" t="s">
        <v>693</v>
      </c>
      <c r="N245" s="160" t="s">
        <v>626</v>
      </c>
      <c r="O245" s="160" t="s">
        <v>689</v>
      </c>
      <c r="P245" s="160" t="s">
        <v>240</v>
      </c>
      <c r="Q245" s="160" t="s">
        <v>692</v>
      </c>
      <c r="R245" s="148" t="s">
        <v>691</v>
      </c>
      <c r="S245" s="148" t="s">
        <v>690</v>
      </c>
      <c r="T245" s="148" t="s">
        <v>236</v>
      </c>
      <c r="U245" s="160"/>
      <c r="V245" s="160"/>
      <c r="W245" s="148">
        <f t="shared" si="50"/>
        <v>0</v>
      </c>
      <c r="X245" s="148">
        <f t="shared" si="51"/>
        <v>0</v>
      </c>
      <c r="Y245" s="148">
        <f t="shared" si="52"/>
        <v>300</v>
      </c>
      <c r="Z245" s="148">
        <f t="shared" si="53"/>
        <v>0</v>
      </c>
      <c r="AA245" s="148">
        <f t="shared" si="54"/>
        <v>0</v>
      </c>
      <c r="AB245" s="148">
        <f t="shared" si="55"/>
        <v>600</v>
      </c>
      <c r="AC245" s="148"/>
      <c r="AD245" s="147" t="s">
        <v>560</v>
      </c>
      <c r="AE245" s="148">
        <v>52</v>
      </c>
      <c r="AF245" s="148">
        <v>3000</v>
      </c>
      <c r="AG245" s="147" t="s">
        <v>689</v>
      </c>
      <c r="AH245" s="147" t="s">
        <v>688</v>
      </c>
      <c r="AI245" s="151">
        <f>VLOOKUP(AJ:AJ,'Currency Exchange'!B:C,2,0)</f>
        <v>1</v>
      </c>
      <c r="AJ245" s="150" t="s">
        <v>15</v>
      </c>
      <c r="AK245" s="157">
        <v>3000</v>
      </c>
      <c r="AL245" s="151">
        <v>0.26</v>
      </c>
      <c r="AM245" s="151">
        <f t="shared" si="60"/>
        <v>0.26</v>
      </c>
      <c r="AN245" s="155">
        <f t="shared" si="61"/>
        <v>0.26</v>
      </c>
      <c r="AO245" s="156">
        <f t="shared" si="62"/>
        <v>0</v>
      </c>
      <c r="AP245" s="155">
        <f t="shared" si="63"/>
        <v>0.26</v>
      </c>
      <c r="AQ245" s="149" t="s">
        <v>227</v>
      </c>
      <c r="AR245" s="148" t="s">
        <v>227</v>
      </c>
      <c r="AS245" s="148" t="s">
        <v>227</v>
      </c>
      <c r="AT245" s="148"/>
      <c r="AU245" s="148"/>
      <c r="AV245" s="148"/>
      <c r="AW245" s="147" t="s">
        <v>462</v>
      </c>
      <c r="AX245" s="147"/>
    </row>
    <row r="246" spans="1:50" ht="20.100000000000001" customHeight="1">
      <c r="A246" s="148"/>
      <c r="B246" s="148"/>
      <c r="C246" s="148" t="s">
        <v>245</v>
      </c>
      <c r="D246" s="148">
        <v>87</v>
      </c>
      <c r="E246" s="148" t="s">
        <v>687</v>
      </c>
      <c r="F246" s="148"/>
      <c r="G246" s="158" t="s">
        <v>487</v>
      </c>
      <c r="H246" s="148"/>
      <c r="I246" s="148"/>
      <c r="J246" s="148">
        <v>4</v>
      </c>
      <c r="K246" s="148">
        <f t="shared" si="49"/>
        <v>4</v>
      </c>
      <c r="L246" s="148" t="s">
        <v>190</v>
      </c>
      <c r="M246" s="158" t="s">
        <v>686</v>
      </c>
      <c r="N246" s="160" t="s">
        <v>485</v>
      </c>
      <c r="O246" s="160" t="s">
        <v>685</v>
      </c>
      <c r="P246" s="160" t="s">
        <v>240</v>
      </c>
      <c r="Q246" s="160" t="s">
        <v>684</v>
      </c>
      <c r="R246" s="148" t="s">
        <v>683</v>
      </c>
      <c r="S246" s="148" t="s">
        <v>491</v>
      </c>
      <c r="T246" s="148" t="s">
        <v>236</v>
      </c>
      <c r="U246" s="160"/>
      <c r="V246" s="160"/>
      <c r="W246" s="148">
        <f t="shared" si="50"/>
        <v>0</v>
      </c>
      <c r="X246" s="148">
        <f t="shared" si="51"/>
        <v>0</v>
      </c>
      <c r="Y246" s="148">
        <f t="shared" si="52"/>
        <v>1200</v>
      </c>
      <c r="Z246" s="148">
        <f t="shared" si="53"/>
        <v>0</v>
      </c>
      <c r="AA246" s="148">
        <f t="shared" si="54"/>
        <v>0</v>
      </c>
      <c r="AB246" s="148">
        <f t="shared" si="55"/>
        <v>2400</v>
      </c>
      <c r="AC246" s="148"/>
      <c r="AD246" s="147" t="s">
        <v>480</v>
      </c>
      <c r="AE246" s="148">
        <v>18</v>
      </c>
      <c r="AF246" s="148">
        <v>10000</v>
      </c>
      <c r="AG246" s="147" t="s">
        <v>682</v>
      </c>
      <c r="AH246" s="147" t="s">
        <v>497</v>
      </c>
      <c r="AI246" s="151">
        <f>VLOOKUP(AJ:AJ,'Currency Exchange'!B:C,2,0)</f>
        <v>1</v>
      </c>
      <c r="AJ246" s="150" t="s">
        <v>15</v>
      </c>
      <c r="AK246" s="157">
        <v>10000</v>
      </c>
      <c r="AL246" s="151">
        <v>6.9999999999999999E-4</v>
      </c>
      <c r="AM246" s="151">
        <f t="shared" si="60"/>
        <v>6.9999999999999999E-4</v>
      </c>
      <c r="AN246" s="155">
        <f t="shared" si="61"/>
        <v>2.8E-3</v>
      </c>
      <c r="AO246" s="156">
        <f t="shared" si="62"/>
        <v>0</v>
      </c>
      <c r="AP246" s="155">
        <f t="shared" si="63"/>
        <v>2.8E-3</v>
      </c>
      <c r="AQ246" s="149" t="s">
        <v>227</v>
      </c>
      <c r="AR246" s="148" t="s">
        <v>385</v>
      </c>
      <c r="AS246" s="148" t="s">
        <v>226</v>
      </c>
      <c r="AT246" s="148"/>
      <c r="AU246" s="148"/>
      <c r="AV246" s="148"/>
      <c r="AW246" s="147" t="s">
        <v>496</v>
      </c>
      <c r="AX246" s="147"/>
    </row>
    <row r="247" spans="1:50" ht="20.100000000000001" customHeight="1">
      <c r="A247" s="148"/>
      <c r="B247" s="148"/>
      <c r="C247" s="148" t="s">
        <v>245</v>
      </c>
      <c r="D247" s="148">
        <v>88</v>
      </c>
      <c r="E247" s="148" t="s">
        <v>681</v>
      </c>
      <c r="F247" s="148"/>
      <c r="G247" s="158" t="s">
        <v>487</v>
      </c>
      <c r="H247" s="148"/>
      <c r="I247" s="148"/>
      <c r="J247" s="148">
        <v>2</v>
      </c>
      <c r="K247" s="148">
        <f t="shared" si="49"/>
        <v>2</v>
      </c>
      <c r="L247" s="148" t="s">
        <v>190</v>
      </c>
      <c r="M247" s="158" t="s">
        <v>680</v>
      </c>
      <c r="N247" s="160" t="s">
        <v>485</v>
      </c>
      <c r="O247" s="160" t="s">
        <v>679</v>
      </c>
      <c r="P247" s="160" t="s">
        <v>240</v>
      </c>
      <c r="Q247" s="160" t="s">
        <v>678</v>
      </c>
      <c r="R247" s="148" t="s">
        <v>677</v>
      </c>
      <c r="S247" s="148" t="s">
        <v>491</v>
      </c>
      <c r="T247" s="148" t="s">
        <v>236</v>
      </c>
      <c r="U247" s="160"/>
      <c r="V247" s="160"/>
      <c r="W247" s="148">
        <f t="shared" si="50"/>
        <v>0</v>
      </c>
      <c r="X247" s="148">
        <f t="shared" si="51"/>
        <v>0</v>
      </c>
      <c r="Y247" s="148">
        <f t="shared" si="52"/>
        <v>600</v>
      </c>
      <c r="Z247" s="148">
        <f t="shared" si="53"/>
        <v>0</v>
      </c>
      <c r="AA247" s="148">
        <f t="shared" si="54"/>
        <v>0</v>
      </c>
      <c r="AB247" s="148">
        <f t="shared" si="55"/>
        <v>1200</v>
      </c>
      <c r="AC247" s="148"/>
      <c r="AD247" s="147" t="s">
        <v>480</v>
      </c>
      <c r="AE247" s="148">
        <v>18</v>
      </c>
      <c r="AF247" s="148">
        <v>10000</v>
      </c>
      <c r="AG247" s="160" t="s">
        <v>676</v>
      </c>
      <c r="AH247" s="147" t="s">
        <v>497</v>
      </c>
      <c r="AI247" s="151">
        <f>VLOOKUP(AJ:AJ,'Currency Exchange'!B:C,2,0)</f>
        <v>1</v>
      </c>
      <c r="AJ247" s="150" t="s">
        <v>15</v>
      </c>
      <c r="AK247" s="157">
        <v>10000</v>
      </c>
      <c r="AL247" s="151">
        <v>6.9999999999999999E-4</v>
      </c>
      <c r="AM247" s="151">
        <f t="shared" si="60"/>
        <v>6.9999999999999999E-4</v>
      </c>
      <c r="AN247" s="155">
        <f t="shared" si="61"/>
        <v>1.4E-3</v>
      </c>
      <c r="AO247" s="156">
        <f t="shared" si="62"/>
        <v>0</v>
      </c>
      <c r="AP247" s="155">
        <f t="shared" si="63"/>
        <v>1.4E-3</v>
      </c>
      <c r="AQ247" s="149" t="s">
        <v>227</v>
      </c>
      <c r="AR247" s="148" t="s">
        <v>385</v>
      </c>
      <c r="AS247" s="148" t="s">
        <v>226</v>
      </c>
      <c r="AT247" s="148"/>
      <c r="AU247" s="148"/>
      <c r="AV247" s="148"/>
      <c r="AW247" s="147" t="s">
        <v>496</v>
      </c>
      <c r="AX247" s="147"/>
    </row>
    <row r="248" spans="1:50" ht="20.100000000000001" customHeight="1">
      <c r="A248" s="148"/>
      <c r="B248" s="148"/>
      <c r="C248" s="148" t="s">
        <v>245</v>
      </c>
      <c r="D248" s="148">
        <v>89</v>
      </c>
      <c r="E248" s="148" t="s">
        <v>675</v>
      </c>
      <c r="F248" s="148"/>
      <c r="G248" s="158" t="s">
        <v>487</v>
      </c>
      <c r="H248" s="148"/>
      <c r="I248" s="148"/>
      <c r="J248" s="148">
        <v>2</v>
      </c>
      <c r="K248" s="148">
        <f t="shared" si="49"/>
        <v>2</v>
      </c>
      <c r="L248" s="148" t="s">
        <v>190</v>
      </c>
      <c r="M248" s="158" t="s">
        <v>674</v>
      </c>
      <c r="N248" s="160" t="s">
        <v>485</v>
      </c>
      <c r="O248" s="160" t="s">
        <v>673</v>
      </c>
      <c r="P248" s="160" t="s">
        <v>240</v>
      </c>
      <c r="Q248" s="160" t="s">
        <v>672</v>
      </c>
      <c r="R248" s="148" t="s">
        <v>671</v>
      </c>
      <c r="S248" s="148" t="s">
        <v>491</v>
      </c>
      <c r="T248" s="148" t="s">
        <v>236</v>
      </c>
      <c r="U248" s="160"/>
      <c r="V248" s="160"/>
      <c r="W248" s="148">
        <f t="shared" si="50"/>
        <v>0</v>
      </c>
      <c r="X248" s="148">
        <f t="shared" si="51"/>
        <v>0</v>
      </c>
      <c r="Y248" s="148">
        <f t="shared" si="52"/>
        <v>600</v>
      </c>
      <c r="Z248" s="148">
        <f t="shared" si="53"/>
        <v>0</v>
      </c>
      <c r="AA248" s="148">
        <f t="shared" si="54"/>
        <v>0</v>
      </c>
      <c r="AB248" s="148">
        <f t="shared" si="55"/>
        <v>1200</v>
      </c>
      <c r="AC248" s="148"/>
      <c r="AD248" s="147" t="s">
        <v>480</v>
      </c>
      <c r="AE248" s="148">
        <v>18</v>
      </c>
      <c r="AF248" s="148">
        <v>10000</v>
      </c>
      <c r="AG248" s="147" t="s">
        <v>670</v>
      </c>
      <c r="AH248" s="147" t="s">
        <v>497</v>
      </c>
      <c r="AI248" s="151">
        <f>VLOOKUP(AJ:AJ,'Currency Exchange'!B:C,2,0)</f>
        <v>1</v>
      </c>
      <c r="AJ248" s="150" t="s">
        <v>15</v>
      </c>
      <c r="AK248" s="157">
        <v>10000</v>
      </c>
      <c r="AL248" s="151">
        <v>6.9999999999999999E-4</v>
      </c>
      <c r="AM248" s="151">
        <f t="shared" si="60"/>
        <v>6.9999999999999999E-4</v>
      </c>
      <c r="AN248" s="155">
        <f t="shared" si="61"/>
        <v>1.4E-3</v>
      </c>
      <c r="AO248" s="156">
        <f t="shared" si="62"/>
        <v>0</v>
      </c>
      <c r="AP248" s="155">
        <f t="shared" si="63"/>
        <v>1.4E-3</v>
      </c>
      <c r="AQ248" s="149" t="s">
        <v>227</v>
      </c>
      <c r="AR248" s="148" t="s">
        <v>385</v>
      </c>
      <c r="AS248" s="148" t="s">
        <v>226</v>
      </c>
      <c r="AT248" s="148"/>
      <c r="AU248" s="148"/>
      <c r="AV248" s="148"/>
      <c r="AW248" s="147" t="s">
        <v>496</v>
      </c>
      <c r="AX248" s="147"/>
    </row>
    <row r="249" spans="1:50" ht="20.100000000000001" customHeight="1">
      <c r="A249" s="148"/>
      <c r="B249" s="148"/>
      <c r="C249" s="148" t="s">
        <v>245</v>
      </c>
      <c r="D249" s="148">
        <v>90</v>
      </c>
      <c r="E249" s="148" t="s">
        <v>669</v>
      </c>
      <c r="F249" s="148"/>
      <c r="G249" s="158" t="s">
        <v>487</v>
      </c>
      <c r="H249" s="148"/>
      <c r="I249" s="148"/>
      <c r="J249" s="148">
        <v>1</v>
      </c>
      <c r="K249" s="148">
        <f t="shared" si="49"/>
        <v>1</v>
      </c>
      <c r="L249" s="148" t="s">
        <v>190</v>
      </c>
      <c r="M249" s="158" t="s">
        <v>668</v>
      </c>
      <c r="N249" s="160" t="s">
        <v>478</v>
      </c>
      <c r="O249" s="160" t="s">
        <v>665</v>
      </c>
      <c r="P249" s="160" t="s">
        <v>240</v>
      </c>
      <c r="Q249" s="160" t="s">
        <v>667</v>
      </c>
      <c r="R249" s="148" t="s">
        <v>666</v>
      </c>
      <c r="S249" s="148" t="s">
        <v>491</v>
      </c>
      <c r="T249" s="148" t="s">
        <v>236</v>
      </c>
      <c r="U249" s="160"/>
      <c r="V249" s="160"/>
      <c r="W249" s="148">
        <f t="shared" si="50"/>
        <v>0</v>
      </c>
      <c r="X249" s="148">
        <f t="shared" si="51"/>
        <v>0</v>
      </c>
      <c r="Y249" s="148">
        <f t="shared" si="52"/>
        <v>300</v>
      </c>
      <c r="Z249" s="148">
        <f t="shared" si="53"/>
        <v>0</v>
      </c>
      <c r="AA249" s="148">
        <f t="shared" si="54"/>
        <v>0</v>
      </c>
      <c r="AB249" s="148">
        <f t="shared" si="55"/>
        <v>600</v>
      </c>
      <c r="AC249" s="148"/>
      <c r="AD249" s="147" t="s">
        <v>480</v>
      </c>
      <c r="AE249" s="148">
        <v>18</v>
      </c>
      <c r="AF249" s="148">
        <v>10000</v>
      </c>
      <c r="AG249" s="147" t="s">
        <v>665</v>
      </c>
      <c r="AH249" s="147" t="s">
        <v>478</v>
      </c>
      <c r="AI249" s="151">
        <f>VLOOKUP(AJ:AJ,'Currency Exchange'!B:C,2,0)</f>
        <v>1</v>
      </c>
      <c r="AJ249" s="150" t="s">
        <v>15</v>
      </c>
      <c r="AK249" s="157">
        <v>10000</v>
      </c>
      <c r="AL249" s="151">
        <v>4.0000000000000002E-4</v>
      </c>
      <c r="AM249" s="151">
        <f t="shared" si="60"/>
        <v>4.0000000000000002E-4</v>
      </c>
      <c r="AN249" s="155">
        <f t="shared" si="61"/>
        <v>4.0000000000000002E-4</v>
      </c>
      <c r="AO249" s="156">
        <f t="shared" si="62"/>
        <v>0</v>
      </c>
      <c r="AP249" s="155">
        <f t="shared" si="63"/>
        <v>4.0000000000000002E-4</v>
      </c>
      <c r="AQ249" s="149" t="s">
        <v>227</v>
      </c>
      <c r="AR249" s="148" t="s">
        <v>227</v>
      </c>
      <c r="AS249" s="148" t="s">
        <v>227</v>
      </c>
      <c r="AT249" s="148"/>
      <c r="AU249" s="148"/>
      <c r="AV249" s="148"/>
      <c r="AW249" s="147"/>
      <c r="AX249" s="147"/>
    </row>
    <row r="250" spans="1:50" ht="20.100000000000001" customHeight="1">
      <c r="A250" s="148"/>
      <c r="B250" s="148"/>
      <c r="C250" s="148" t="s">
        <v>245</v>
      </c>
      <c r="D250" s="148">
        <v>91</v>
      </c>
      <c r="E250" s="148" t="s">
        <v>664</v>
      </c>
      <c r="F250" s="148"/>
      <c r="G250" s="158" t="s">
        <v>487</v>
      </c>
      <c r="H250" s="148"/>
      <c r="I250" s="148"/>
      <c r="J250" s="148">
        <v>4</v>
      </c>
      <c r="K250" s="148">
        <f t="shared" si="49"/>
        <v>4</v>
      </c>
      <c r="L250" s="148" t="s">
        <v>190</v>
      </c>
      <c r="M250" s="158" t="s">
        <v>663</v>
      </c>
      <c r="N250" s="160" t="s">
        <v>615</v>
      </c>
      <c r="O250" s="160" t="s">
        <v>662</v>
      </c>
      <c r="P250" s="160" t="s">
        <v>240</v>
      </c>
      <c r="Q250" s="160" t="s">
        <v>661</v>
      </c>
      <c r="R250" s="148" t="s">
        <v>492</v>
      </c>
      <c r="S250" s="148" t="s">
        <v>491</v>
      </c>
      <c r="T250" s="148" t="s">
        <v>236</v>
      </c>
      <c r="U250" s="160"/>
      <c r="V250" s="160"/>
      <c r="W250" s="148">
        <f t="shared" si="50"/>
        <v>0</v>
      </c>
      <c r="X250" s="148">
        <f t="shared" si="51"/>
        <v>0</v>
      </c>
      <c r="Y250" s="148">
        <f t="shared" si="52"/>
        <v>1200</v>
      </c>
      <c r="Z250" s="148">
        <f t="shared" si="53"/>
        <v>0</v>
      </c>
      <c r="AA250" s="148">
        <f t="shared" si="54"/>
        <v>0</v>
      </c>
      <c r="AB250" s="148">
        <f t="shared" si="55"/>
        <v>2400</v>
      </c>
      <c r="AC250" s="148"/>
      <c r="AD250" s="147" t="s">
        <v>480</v>
      </c>
      <c r="AE250" s="148">
        <v>18</v>
      </c>
      <c r="AF250" s="148">
        <v>10000</v>
      </c>
      <c r="AG250" s="147" t="s">
        <v>660</v>
      </c>
      <c r="AH250" s="147" t="s">
        <v>478</v>
      </c>
      <c r="AI250" s="151">
        <f>VLOOKUP(AJ:AJ,'Currency Exchange'!B:C,2,0)</f>
        <v>1</v>
      </c>
      <c r="AJ250" s="150" t="s">
        <v>15</v>
      </c>
      <c r="AK250" s="157">
        <v>10000</v>
      </c>
      <c r="AL250" s="151">
        <v>6.9999999999999999E-4</v>
      </c>
      <c r="AM250" s="151">
        <f t="shared" si="60"/>
        <v>6.9999999999999999E-4</v>
      </c>
      <c r="AN250" s="155">
        <f t="shared" si="61"/>
        <v>2.8E-3</v>
      </c>
      <c r="AO250" s="156">
        <f t="shared" si="62"/>
        <v>0</v>
      </c>
      <c r="AP250" s="155">
        <f t="shared" si="63"/>
        <v>2.8E-3</v>
      </c>
      <c r="AQ250" s="149" t="s">
        <v>227</v>
      </c>
      <c r="AR250" s="148" t="s">
        <v>385</v>
      </c>
      <c r="AS250" s="148" t="s">
        <v>226</v>
      </c>
      <c r="AT250" s="148"/>
      <c r="AU250" s="148"/>
      <c r="AV250" s="148"/>
      <c r="AW250" s="147" t="s">
        <v>610</v>
      </c>
      <c r="AX250" s="147"/>
    </row>
    <row r="251" spans="1:50" ht="20.100000000000001" customHeight="1">
      <c r="A251" s="148"/>
      <c r="B251" s="148"/>
      <c r="C251" s="148" t="s">
        <v>245</v>
      </c>
      <c r="D251" s="148">
        <v>92</v>
      </c>
      <c r="E251" s="148" t="s">
        <v>659</v>
      </c>
      <c r="F251" s="148"/>
      <c r="G251" s="158" t="s">
        <v>487</v>
      </c>
      <c r="H251" s="148"/>
      <c r="I251" s="148"/>
      <c r="J251" s="148">
        <v>9</v>
      </c>
      <c r="K251" s="148">
        <f t="shared" si="49"/>
        <v>9</v>
      </c>
      <c r="L251" s="148" t="s">
        <v>190</v>
      </c>
      <c r="M251" s="158" t="s">
        <v>658</v>
      </c>
      <c r="N251" s="160" t="s">
        <v>615</v>
      </c>
      <c r="O251" s="160" t="s">
        <v>657</v>
      </c>
      <c r="P251" s="160" t="s">
        <v>240</v>
      </c>
      <c r="Q251" s="160" t="s">
        <v>656</v>
      </c>
      <c r="R251" s="148" t="s">
        <v>655</v>
      </c>
      <c r="S251" s="148" t="s">
        <v>491</v>
      </c>
      <c r="T251" s="148" t="s">
        <v>236</v>
      </c>
      <c r="U251" s="160"/>
      <c r="V251" s="160"/>
      <c r="W251" s="148">
        <f t="shared" si="50"/>
        <v>0</v>
      </c>
      <c r="X251" s="148">
        <f t="shared" si="51"/>
        <v>0</v>
      </c>
      <c r="Y251" s="148">
        <f t="shared" si="52"/>
        <v>2700</v>
      </c>
      <c r="Z251" s="148">
        <f t="shared" si="53"/>
        <v>0</v>
      </c>
      <c r="AA251" s="148">
        <f t="shared" si="54"/>
        <v>0</v>
      </c>
      <c r="AB251" s="148">
        <f t="shared" si="55"/>
        <v>5400</v>
      </c>
      <c r="AC251" s="148"/>
      <c r="AD251" s="147" t="s">
        <v>480</v>
      </c>
      <c r="AE251" s="148">
        <v>18</v>
      </c>
      <c r="AF251" s="148">
        <v>10000</v>
      </c>
      <c r="AG251" s="147" t="s">
        <v>654</v>
      </c>
      <c r="AH251" s="147" t="s">
        <v>478</v>
      </c>
      <c r="AI251" s="151">
        <f>VLOOKUP(AJ:AJ,'Currency Exchange'!B:C,2,0)</f>
        <v>1</v>
      </c>
      <c r="AJ251" s="150" t="s">
        <v>15</v>
      </c>
      <c r="AK251" s="157">
        <v>10000</v>
      </c>
      <c r="AL251" s="151">
        <v>6.9999999999999999E-4</v>
      </c>
      <c r="AM251" s="151">
        <f t="shared" si="60"/>
        <v>6.9999999999999999E-4</v>
      </c>
      <c r="AN251" s="155">
        <f t="shared" si="61"/>
        <v>6.3E-3</v>
      </c>
      <c r="AO251" s="156">
        <f t="shared" si="62"/>
        <v>0</v>
      </c>
      <c r="AP251" s="155">
        <f t="shared" si="63"/>
        <v>6.3E-3</v>
      </c>
      <c r="AQ251" s="149" t="s">
        <v>227</v>
      </c>
      <c r="AR251" s="148" t="s">
        <v>385</v>
      </c>
      <c r="AS251" s="148" t="s">
        <v>226</v>
      </c>
      <c r="AT251" s="148"/>
      <c r="AU251" s="148"/>
      <c r="AV251" s="148"/>
      <c r="AW251" s="147" t="s">
        <v>610</v>
      </c>
      <c r="AX251" s="147"/>
    </row>
    <row r="252" spans="1:50" ht="20.100000000000001" customHeight="1">
      <c r="A252" s="148"/>
      <c r="B252" s="148"/>
      <c r="C252" s="148" t="s">
        <v>245</v>
      </c>
      <c r="D252" s="148">
        <v>93</v>
      </c>
      <c r="E252" s="148" t="s">
        <v>653</v>
      </c>
      <c r="F252" s="148"/>
      <c r="G252" s="158" t="s">
        <v>652</v>
      </c>
      <c r="H252" s="148"/>
      <c r="I252" s="148"/>
      <c r="J252" s="148">
        <v>1</v>
      </c>
      <c r="K252" s="148">
        <f t="shared" si="49"/>
        <v>1</v>
      </c>
      <c r="L252" s="148" t="s">
        <v>190</v>
      </c>
      <c r="M252" s="158" t="s">
        <v>651</v>
      </c>
      <c r="N252" s="160" t="s">
        <v>485</v>
      </c>
      <c r="O252" s="160" t="s">
        <v>650</v>
      </c>
      <c r="P252" s="160" t="s">
        <v>240</v>
      </c>
      <c r="Q252" s="160" t="s">
        <v>649</v>
      </c>
      <c r="R252" s="148" t="s">
        <v>648</v>
      </c>
      <c r="S252" s="148" t="s">
        <v>491</v>
      </c>
      <c r="T252" s="148" t="s">
        <v>236</v>
      </c>
      <c r="U252" s="160"/>
      <c r="V252" s="160"/>
      <c r="W252" s="148">
        <f t="shared" si="50"/>
        <v>0</v>
      </c>
      <c r="X252" s="148">
        <f t="shared" si="51"/>
        <v>0</v>
      </c>
      <c r="Y252" s="148">
        <f t="shared" si="52"/>
        <v>300</v>
      </c>
      <c r="Z252" s="148">
        <f t="shared" si="53"/>
        <v>0</v>
      </c>
      <c r="AA252" s="148">
        <f t="shared" si="54"/>
        <v>0</v>
      </c>
      <c r="AB252" s="148">
        <f t="shared" si="55"/>
        <v>600</v>
      </c>
      <c r="AC252" s="148"/>
      <c r="AD252" s="147" t="s">
        <v>480</v>
      </c>
      <c r="AE252" s="148">
        <v>18</v>
      </c>
      <c r="AF252" s="157">
        <v>10000</v>
      </c>
      <c r="AG252" s="160" t="s">
        <v>647</v>
      </c>
      <c r="AH252" s="147" t="s">
        <v>497</v>
      </c>
      <c r="AI252" s="151">
        <f>VLOOKUP(AJ:AJ,'Currency Exchange'!B:C,2,0)</f>
        <v>1</v>
      </c>
      <c r="AJ252" s="150" t="s">
        <v>15</v>
      </c>
      <c r="AK252" s="157">
        <v>10000</v>
      </c>
      <c r="AL252" s="151">
        <v>4.0000000000000002E-4</v>
      </c>
      <c r="AM252" s="151">
        <f t="shared" si="60"/>
        <v>4.0000000000000002E-4</v>
      </c>
      <c r="AN252" s="155">
        <f t="shared" si="61"/>
        <v>4.0000000000000002E-4</v>
      </c>
      <c r="AO252" s="156">
        <f t="shared" si="62"/>
        <v>0</v>
      </c>
      <c r="AP252" s="155">
        <f t="shared" si="63"/>
        <v>4.0000000000000002E-4</v>
      </c>
      <c r="AQ252" s="149" t="s">
        <v>227</v>
      </c>
      <c r="AR252" s="148" t="s">
        <v>385</v>
      </c>
      <c r="AS252" s="148" t="s">
        <v>227</v>
      </c>
      <c r="AT252" s="148"/>
      <c r="AU252" s="148"/>
      <c r="AV252" s="148"/>
      <c r="AW252" s="147" t="s">
        <v>496</v>
      </c>
      <c r="AX252" s="147"/>
    </row>
    <row r="253" spans="1:50" ht="20.100000000000001" customHeight="1">
      <c r="A253" s="148"/>
      <c r="B253" s="148"/>
      <c r="C253" s="148" t="s">
        <v>245</v>
      </c>
      <c r="D253" s="148">
        <v>94</v>
      </c>
      <c r="E253" s="148" t="s">
        <v>646</v>
      </c>
      <c r="F253" s="148"/>
      <c r="G253" s="158" t="s">
        <v>487</v>
      </c>
      <c r="H253" s="148"/>
      <c r="I253" s="148"/>
      <c r="J253" s="148">
        <v>2</v>
      </c>
      <c r="K253" s="148">
        <f t="shared" si="49"/>
        <v>2</v>
      </c>
      <c r="L253" s="148" t="s">
        <v>190</v>
      </c>
      <c r="M253" s="158" t="s">
        <v>645</v>
      </c>
      <c r="N253" s="160" t="s">
        <v>485</v>
      </c>
      <c r="O253" s="160" t="s">
        <v>644</v>
      </c>
      <c r="P253" s="160" t="s">
        <v>240</v>
      </c>
      <c r="Q253" s="160" t="s">
        <v>643</v>
      </c>
      <c r="R253" s="148" t="s">
        <v>642</v>
      </c>
      <c r="S253" s="148" t="s">
        <v>491</v>
      </c>
      <c r="T253" s="148" t="s">
        <v>236</v>
      </c>
      <c r="U253" s="160"/>
      <c r="V253" s="160"/>
      <c r="W253" s="148">
        <f t="shared" si="50"/>
        <v>0</v>
      </c>
      <c r="X253" s="148">
        <f t="shared" si="51"/>
        <v>0</v>
      </c>
      <c r="Y253" s="148">
        <f t="shared" si="52"/>
        <v>600</v>
      </c>
      <c r="Z253" s="148">
        <f t="shared" si="53"/>
        <v>0</v>
      </c>
      <c r="AA253" s="148">
        <f t="shared" si="54"/>
        <v>0</v>
      </c>
      <c r="AB253" s="148">
        <f t="shared" si="55"/>
        <v>1200</v>
      </c>
      <c r="AC253" s="148"/>
      <c r="AD253" s="147" t="s">
        <v>480</v>
      </c>
      <c r="AE253" s="148">
        <v>18</v>
      </c>
      <c r="AF253" s="148">
        <v>10000</v>
      </c>
      <c r="AG253" s="147" t="s">
        <v>641</v>
      </c>
      <c r="AH253" s="147" t="s">
        <v>497</v>
      </c>
      <c r="AI253" s="151">
        <f>VLOOKUP(AJ:AJ,'Currency Exchange'!B:C,2,0)</f>
        <v>1</v>
      </c>
      <c r="AJ253" s="150" t="s">
        <v>15</v>
      </c>
      <c r="AK253" s="157">
        <v>10000</v>
      </c>
      <c r="AL253" s="151">
        <v>6.9999999999999999E-4</v>
      </c>
      <c r="AM253" s="151">
        <f t="shared" si="60"/>
        <v>6.9999999999999999E-4</v>
      </c>
      <c r="AN253" s="155">
        <f t="shared" si="61"/>
        <v>1.4E-3</v>
      </c>
      <c r="AO253" s="156">
        <f t="shared" si="62"/>
        <v>0</v>
      </c>
      <c r="AP253" s="155">
        <f t="shared" si="63"/>
        <v>1.4E-3</v>
      </c>
      <c r="AQ253" s="149" t="s">
        <v>227</v>
      </c>
      <c r="AR253" s="148" t="s">
        <v>385</v>
      </c>
      <c r="AS253" s="148" t="s">
        <v>226</v>
      </c>
      <c r="AT253" s="148"/>
      <c r="AU253" s="148"/>
      <c r="AV253" s="148"/>
      <c r="AW253" s="147" t="s">
        <v>496</v>
      </c>
      <c r="AX253" s="147"/>
    </row>
    <row r="254" spans="1:50" ht="20.100000000000001" customHeight="1">
      <c r="A254" s="148"/>
      <c r="B254" s="148"/>
      <c r="C254" s="148" t="s">
        <v>245</v>
      </c>
      <c r="D254" s="148">
        <v>95</v>
      </c>
      <c r="E254" s="148" t="s">
        <v>640</v>
      </c>
      <c r="F254" s="148"/>
      <c r="G254" s="158" t="s">
        <v>487</v>
      </c>
      <c r="H254" s="148"/>
      <c r="I254" s="148"/>
      <c r="J254" s="148">
        <v>1</v>
      </c>
      <c r="K254" s="148">
        <f t="shared" si="49"/>
        <v>1</v>
      </c>
      <c r="L254" s="148" t="s">
        <v>190</v>
      </c>
      <c r="M254" s="158" t="s">
        <v>639</v>
      </c>
      <c r="N254" s="160" t="s">
        <v>485</v>
      </c>
      <c r="O254" s="160" t="s">
        <v>638</v>
      </c>
      <c r="P254" s="160" t="s">
        <v>240</v>
      </c>
      <c r="Q254" s="160" t="s">
        <v>637</v>
      </c>
      <c r="R254" s="148" t="s">
        <v>636</v>
      </c>
      <c r="S254" s="148" t="s">
        <v>491</v>
      </c>
      <c r="T254" s="148" t="s">
        <v>236</v>
      </c>
      <c r="U254" s="160"/>
      <c r="V254" s="160"/>
      <c r="W254" s="148">
        <f t="shared" si="50"/>
        <v>0</v>
      </c>
      <c r="X254" s="148">
        <f t="shared" si="51"/>
        <v>0</v>
      </c>
      <c r="Y254" s="148">
        <f t="shared" si="52"/>
        <v>300</v>
      </c>
      <c r="Z254" s="148">
        <f t="shared" si="53"/>
        <v>0</v>
      </c>
      <c r="AA254" s="148">
        <f t="shared" si="54"/>
        <v>0</v>
      </c>
      <c r="AB254" s="148">
        <f t="shared" si="55"/>
        <v>600</v>
      </c>
      <c r="AC254" s="148"/>
      <c r="AD254" s="147" t="s">
        <v>480</v>
      </c>
      <c r="AE254" s="148">
        <v>18</v>
      </c>
      <c r="AF254" s="157">
        <v>10000</v>
      </c>
      <c r="AG254" s="160" t="s">
        <v>635</v>
      </c>
      <c r="AH254" s="147" t="s">
        <v>497</v>
      </c>
      <c r="AI254" s="151">
        <f>VLOOKUP(AJ:AJ,'Currency Exchange'!B:C,2,0)</f>
        <v>1</v>
      </c>
      <c r="AJ254" s="150" t="s">
        <v>15</v>
      </c>
      <c r="AK254" s="157">
        <v>10000</v>
      </c>
      <c r="AL254" s="151">
        <v>6.9999999999999999E-4</v>
      </c>
      <c r="AM254" s="151">
        <f t="shared" si="60"/>
        <v>6.9999999999999999E-4</v>
      </c>
      <c r="AN254" s="155">
        <f t="shared" si="61"/>
        <v>6.9999999999999999E-4</v>
      </c>
      <c r="AO254" s="156">
        <f t="shared" si="62"/>
        <v>0</v>
      </c>
      <c r="AP254" s="155">
        <f t="shared" si="63"/>
        <v>6.9999999999999999E-4</v>
      </c>
      <c r="AQ254" s="149" t="s">
        <v>227</v>
      </c>
      <c r="AR254" s="148" t="s">
        <v>385</v>
      </c>
      <c r="AS254" s="148" t="s">
        <v>226</v>
      </c>
      <c r="AT254" s="148"/>
      <c r="AU254" s="148"/>
      <c r="AV254" s="148"/>
      <c r="AW254" s="147" t="s">
        <v>496</v>
      </c>
      <c r="AX254" s="147"/>
    </row>
    <row r="255" spans="1:50" ht="20.100000000000001" customHeight="1">
      <c r="A255" s="148"/>
      <c r="B255" s="148"/>
      <c r="C255" s="148" t="s">
        <v>245</v>
      </c>
      <c r="D255" s="148">
        <v>96</v>
      </c>
      <c r="E255" s="148" t="s">
        <v>634</v>
      </c>
      <c r="F255" s="148"/>
      <c r="G255" s="158" t="s">
        <v>487</v>
      </c>
      <c r="H255" s="148"/>
      <c r="I255" s="148"/>
      <c r="J255" s="148">
        <v>1</v>
      </c>
      <c r="K255" s="148">
        <f t="shared" si="49"/>
        <v>1</v>
      </c>
      <c r="L255" s="148" t="s">
        <v>190</v>
      </c>
      <c r="M255" s="158" t="s">
        <v>633</v>
      </c>
      <c r="N255" s="160" t="s">
        <v>485</v>
      </c>
      <c r="O255" s="160" t="s">
        <v>632</v>
      </c>
      <c r="P255" s="160" t="s">
        <v>240</v>
      </c>
      <c r="Q255" s="160" t="s">
        <v>631</v>
      </c>
      <c r="R255" s="148" t="s">
        <v>630</v>
      </c>
      <c r="S255" s="148" t="s">
        <v>491</v>
      </c>
      <c r="T255" s="148" t="s">
        <v>236</v>
      </c>
      <c r="U255" s="160"/>
      <c r="V255" s="160"/>
      <c r="W255" s="148">
        <f t="shared" si="50"/>
        <v>0</v>
      </c>
      <c r="X255" s="148">
        <f t="shared" si="51"/>
        <v>0</v>
      </c>
      <c r="Y255" s="148">
        <f t="shared" si="52"/>
        <v>300</v>
      </c>
      <c r="Z255" s="148">
        <f t="shared" si="53"/>
        <v>0</v>
      </c>
      <c r="AA255" s="148">
        <f t="shared" si="54"/>
        <v>0</v>
      </c>
      <c r="AB255" s="148">
        <f t="shared" si="55"/>
        <v>600</v>
      </c>
      <c r="AC255" s="148"/>
      <c r="AD255" s="147" t="s">
        <v>480</v>
      </c>
      <c r="AE255" s="148">
        <v>18</v>
      </c>
      <c r="AF255" s="148">
        <v>10000</v>
      </c>
      <c r="AG255" s="160" t="s">
        <v>629</v>
      </c>
      <c r="AH255" s="160" t="s">
        <v>497</v>
      </c>
      <c r="AI255" s="151">
        <f>VLOOKUP(AJ:AJ,'Currency Exchange'!B:C,2,0)</f>
        <v>1</v>
      </c>
      <c r="AJ255" s="150" t="s">
        <v>15</v>
      </c>
      <c r="AK255" s="157">
        <v>10000</v>
      </c>
      <c r="AL255" s="151">
        <v>6.9999999999999999E-4</v>
      </c>
      <c r="AM255" s="151">
        <f t="shared" si="60"/>
        <v>6.9999999999999999E-4</v>
      </c>
      <c r="AN255" s="155">
        <f t="shared" si="61"/>
        <v>6.9999999999999999E-4</v>
      </c>
      <c r="AO255" s="156">
        <f t="shared" si="62"/>
        <v>0</v>
      </c>
      <c r="AP255" s="155">
        <f t="shared" si="63"/>
        <v>6.9999999999999999E-4</v>
      </c>
      <c r="AQ255" s="149" t="s">
        <v>227</v>
      </c>
      <c r="AR255" s="148" t="s">
        <v>385</v>
      </c>
      <c r="AS255" s="148" t="s">
        <v>226</v>
      </c>
      <c r="AT255" s="148"/>
      <c r="AU255" s="148"/>
      <c r="AV255" s="148"/>
      <c r="AW255" s="147" t="s">
        <v>496</v>
      </c>
      <c r="AX255" s="147"/>
    </row>
    <row r="256" spans="1:50" ht="20.100000000000001" customHeight="1">
      <c r="A256" s="148"/>
      <c r="B256" s="148"/>
      <c r="C256" s="148" t="s">
        <v>245</v>
      </c>
      <c r="D256" s="148">
        <v>97</v>
      </c>
      <c r="E256" s="148" t="s">
        <v>628</v>
      </c>
      <c r="F256" s="148"/>
      <c r="G256" s="158" t="s">
        <v>487</v>
      </c>
      <c r="H256" s="148"/>
      <c r="I256" s="148"/>
      <c r="J256" s="148">
        <v>2</v>
      </c>
      <c r="K256" s="148">
        <f t="shared" si="49"/>
        <v>2</v>
      </c>
      <c r="L256" s="148" t="s">
        <v>190</v>
      </c>
      <c r="M256" s="158" t="s">
        <v>627</v>
      </c>
      <c r="N256" s="160" t="s">
        <v>626</v>
      </c>
      <c r="O256" s="160" t="s">
        <v>625</v>
      </c>
      <c r="P256" s="160" t="s">
        <v>240</v>
      </c>
      <c r="Q256" s="160" t="s">
        <v>624</v>
      </c>
      <c r="R256" s="148" t="s">
        <v>499</v>
      </c>
      <c r="S256" s="148" t="s">
        <v>491</v>
      </c>
      <c r="T256" s="148" t="s">
        <v>236</v>
      </c>
      <c r="U256" s="160"/>
      <c r="V256" s="160"/>
      <c r="W256" s="148">
        <f t="shared" si="50"/>
        <v>0</v>
      </c>
      <c r="X256" s="148">
        <f t="shared" si="51"/>
        <v>0</v>
      </c>
      <c r="Y256" s="148">
        <f t="shared" si="52"/>
        <v>600</v>
      </c>
      <c r="Z256" s="148">
        <f t="shared" si="53"/>
        <v>0</v>
      </c>
      <c r="AA256" s="148">
        <f t="shared" si="54"/>
        <v>0</v>
      </c>
      <c r="AB256" s="148">
        <f t="shared" si="55"/>
        <v>1200</v>
      </c>
      <c r="AC256" s="148"/>
      <c r="AD256" s="147" t="s">
        <v>480</v>
      </c>
      <c r="AE256" s="148">
        <v>20</v>
      </c>
      <c r="AF256" s="157">
        <v>10000</v>
      </c>
      <c r="AG256" s="147" t="s">
        <v>623</v>
      </c>
      <c r="AH256" s="147" t="s">
        <v>478</v>
      </c>
      <c r="AI256" s="151">
        <f>VLOOKUP(AJ:AJ,'Currency Exchange'!B:C,2,0)</f>
        <v>1</v>
      </c>
      <c r="AJ256" s="150" t="s">
        <v>15</v>
      </c>
      <c r="AK256" s="157">
        <v>10000</v>
      </c>
      <c r="AL256" s="151">
        <v>1.6000000000000001E-3</v>
      </c>
      <c r="AM256" s="151">
        <f t="shared" si="60"/>
        <v>1.6000000000000001E-3</v>
      </c>
      <c r="AN256" s="155">
        <f t="shared" si="61"/>
        <v>3.2000000000000002E-3</v>
      </c>
      <c r="AO256" s="156">
        <f t="shared" si="62"/>
        <v>0</v>
      </c>
      <c r="AP256" s="155">
        <f t="shared" si="63"/>
        <v>3.2000000000000002E-3</v>
      </c>
      <c r="AQ256" s="149" t="s">
        <v>227</v>
      </c>
      <c r="AR256" s="148" t="s">
        <v>385</v>
      </c>
      <c r="AS256" s="148" t="s">
        <v>226</v>
      </c>
      <c r="AT256" s="148"/>
      <c r="AU256" s="148"/>
      <c r="AV256" s="148"/>
      <c r="AW256" s="147" t="s">
        <v>477</v>
      </c>
      <c r="AX256" s="147"/>
    </row>
    <row r="257" spans="1:50" ht="20.100000000000001" customHeight="1">
      <c r="A257" s="148"/>
      <c r="B257" s="148"/>
      <c r="C257" s="148" t="s">
        <v>245</v>
      </c>
      <c r="D257" s="148">
        <v>98</v>
      </c>
      <c r="E257" s="148" t="s">
        <v>622</v>
      </c>
      <c r="F257" s="148"/>
      <c r="G257" s="158" t="s">
        <v>487</v>
      </c>
      <c r="H257" s="148"/>
      <c r="I257" s="148"/>
      <c r="J257" s="148">
        <v>1</v>
      </c>
      <c r="K257" s="148">
        <f t="shared" si="49"/>
        <v>1</v>
      </c>
      <c r="L257" s="148" t="s">
        <v>190</v>
      </c>
      <c r="M257" s="158" t="s">
        <v>621</v>
      </c>
      <c r="N257" s="160" t="s">
        <v>615</v>
      </c>
      <c r="O257" s="160" t="s">
        <v>620</v>
      </c>
      <c r="P257" s="160" t="s">
        <v>240</v>
      </c>
      <c r="Q257" s="160" t="s">
        <v>619</v>
      </c>
      <c r="R257" s="148" t="s">
        <v>599</v>
      </c>
      <c r="S257" s="148" t="s">
        <v>561</v>
      </c>
      <c r="T257" s="148" t="s">
        <v>236</v>
      </c>
      <c r="U257" s="160"/>
      <c r="V257" s="160"/>
      <c r="W257" s="148">
        <f t="shared" si="50"/>
        <v>0</v>
      </c>
      <c r="X257" s="148">
        <f t="shared" si="51"/>
        <v>0</v>
      </c>
      <c r="Y257" s="148">
        <f t="shared" si="52"/>
        <v>300</v>
      </c>
      <c r="Z257" s="148">
        <f t="shared" si="53"/>
        <v>0</v>
      </c>
      <c r="AA257" s="148">
        <f t="shared" si="54"/>
        <v>0</v>
      </c>
      <c r="AB257" s="148">
        <f t="shared" si="55"/>
        <v>600</v>
      </c>
      <c r="AC257" s="148"/>
      <c r="AD257" s="147" t="s">
        <v>480</v>
      </c>
      <c r="AE257" s="148">
        <v>22</v>
      </c>
      <c r="AF257" s="148">
        <v>5000</v>
      </c>
      <c r="AG257" s="147" t="s">
        <v>618</v>
      </c>
      <c r="AH257" s="147" t="s">
        <v>478</v>
      </c>
      <c r="AI257" s="151">
        <f>VLOOKUP(AJ:AJ,'Currency Exchange'!B:C,2,0)</f>
        <v>1</v>
      </c>
      <c r="AJ257" s="150" t="s">
        <v>15</v>
      </c>
      <c r="AK257" s="157">
        <v>5000</v>
      </c>
      <c r="AL257" s="151">
        <v>1.8E-3</v>
      </c>
      <c r="AM257" s="151">
        <f t="shared" si="60"/>
        <v>1.8E-3</v>
      </c>
      <c r="AN257" s="155">
        <f t="shared" si="61"/>
        <v>1.8E-3</v>
      </c>
      <c r="AO257" s="156">
        <f t="shared" si="62"/>
        <v>0</v>
      </c>
      <c r="AP257" s="155">
        <f t="shared" si="63"/>
        <v>1.8E-3</v>
      </c>
      <c r="AQ257" s="149" t="s">
        <v>227</v>
      </c>
      <c r="AR257" s="148" t="s">
        <v>385</v>
      </c>
      <c r="AS257" s="148" t="s">
        <v>226</v>
      </c>
      <c r="AT257" s="148"/>
      <c r="AU257" s="148"/>
      <c r="AV257" s="148"/>
      <c r="AW257" s="147" t="s">
        <v>610</v>
      </c>
      <c r="AX257" s="147"/>
    </row>
    <row r="258" spans="1:50" ht="20.100000000000001" customHeight="1">
      <c r="A258" s="148"/>
      <c r="B258" s="148"/>
      <c r="C258" s="148" t="s">
        <v>245</v>
      </c>
      <c r="D258" s="148">
        <v>99</v>
      </c>
      <c r="E258" s="148" t="s">
        <v>617</v>
      </c>
      <c r="F258" s="148"/>
      <c r="G258" s="158" t="s">
        <v>487</v>
      </c>
      <c r="H258" s="148"/>
      <c r="I258" s="148"/>
      <c r="J258" s="148">
        <v>1</v>
      </c>
      <c r="K258" s="148">
        <f t="shared" si="49"/>
        <v>1</v>
      </c>
      <c r="L258" s="148" t="s">
        <v>190</v>
      </c>
      <c r="M258" s="158" t="s">
        <v>616</v>
      </c>
      <c r="N258" s="160" t="s">
        <v>615</v>
      </c>
      <c r="O258" s="160" t="s">
        <v>614</v>
      </c>
      <c r="P258" s="160" t="s">
        <v>240</v>
      </c>
      <c r="Q258" s="160" t="s">
        <v>613</v>
      </c>
      <c r="R258" s="148" t="s">
        <v>612</v>
      </c>
      <c r="S258" s="148" t="s">
        <v>561</v>
      </c>
      <c r="T258" s="148" t="s">
        <v>236</v>
      </c>
      <c r="U258" s="160"/>
      <c r="V258" s="160"/>
      <c r="W258" s="148">
        <f t="shared" si="50"/>
        <v>0</v>
      </c>
      <c r="X258" s="148">
        <f t="shared" si="51"/>
        <v>0</v>
      </c>
      <c r="Y258" s="148">
        <f t="shared" si="52"/>
        <v>300</v>
      </c>
      <c r="Z258" s="148">
        <f t="shared" si="53"/>
        <v>0</v>
      </c>
      <c r="AA258" s="148">
        <f t="shared" si="54"/>
        <v>0</v>
      </c>
      <c r="AB258" s="148">
        <f t="shared" si="55"/>
        <v>600</v>
      </c>
      <c r="AC258" s="148"/>
      <c r="AD258" s="147" t="s">
        <v>480</v>
      </c>
      <c r="AE258" s="148">
        <v>22</v>
      </c>
      <c r="AF258" s="148">
        <v>5000</v>
      </c>
      <c r="AG258" s="147" t="s">
        <v>611</v>
      </c>
      <c r="AH258" s="147" t="s">
        <v>478</v>
      </c>
      <c r="AI258" s="151">
        <f>VLOOKUP(AJ:AJ,'Currency Exchange'!B:C,2,0)</f>
        <v>1</v>
      </c>
      <c r="AJ258" s="150" t="s">
        <v>15</v>
      </c>
      <c r="AK258" s="157">
        <v>5000</v>
      </c>
      <c r="AL258" s="151">
        <v>1.8E-3</v>
      </c>
      <c r="AM258" s="151">
        <f t="shared" si="60"/>
        <v>1.8E-3</v>
      </c>
      <c r="AN258" s="155">
        <f t="shared" si="61"/>
        <v>1.8E-3</v>
      </c>
      <c r="AO258" s="156">
        <f t="shared" si="62"/>
        <v>0</v>
      </c>
      <c r="AP258" s="155">
        <f t="shared" si="63"/>
        <v>1.8E-3</v>
      </c>
      <c r="AQ258" s="149" t="s">
        <v>227</v>
      </c>
      <c r="AR258" s="148" t="s">
        <v>385</v>
      </c>
      <c r="AS258" s="148" t="s">
        <v>226</v>
      </c>
      <c r="AT258" s="148"/>
      <c r="AU258" s="148"/>
      <c r="AV258" s="148"/>
      <c r="AW258" s="147" t="s">
        <v>610</v>
      </c>
      <c r="AX258" s="147"/>
    </row>
    <row r="259" spans="1:50" ht="20.100000000000001" customHeight="1">
      <c r="A259" s="148"/>
      <c r="B259" s="148"/>
      <c r="C259" s="148" t="s">
        <v>245</v>
      </c>
      <c r="D259" s="148">
        <v>100</v>
      </c>
      <c r="E259" s="148" t="s">
        <v>609</v>
      </c>
      <c r="F259" s="148"/>
      <c r="G259" s="158" t="s">
        <v>487</v>
      </c>
      <c r="H259" s="148"/>
      <c r="I259" s="148"/>
      <c r="J259" s="148">
        <v>1</v>
      </c>
      <c r="K259" s="148">
        <f t="shared" si="49"/>
        <v>1</v>
      </c>
      <c r="L259" s="148" t="s">
        <v>190</v>
      </c>
      <c r="M259" s="158" t="s">
        <v>608</v>
      </c>
      <c r="N259" s="160" t="s">
        <v>485</v>
      </c>
      <c r="O259" s="160" t="s">
        <v>607</v>
      </c>
      <c r="P259" s="160" t="s">
        <v>240</v>
      </c>
      <c r="Q259" s="160" t="s">
        <v>606</v>
      </c>
      <c r="R259" s="148" t="s">
        <v>605</v>
      </c>
      <c r="S259" s="148" t="s">
        <v>491</v>
      </c>
      <c r="T259" s="148" t="s">
        <v>236</v>
      </c>
      <c r="U259" s="160"/>
      <c r="V259" s="160"/>
      <c r="W259" s="148">
        <f t="shared" si="50"/>
        <v>0</v>
      </c>
      <c r="X259" s="148">
        <f t="shared" si="51"/>
        <v>0</v>
      </c>
      <c r="Y259" s="148">
        <f t="shared" si="52"/>
        <v>300</v>
      </c>
      <c r="Z259" s="148">
        <f t="shared" si="53"/>
        <v>0</v>
      </c>
      <c r="AA259" s="148">
        <f t="shared" si="54"/>
        <v>0</v>
      </c>
      <c r="AB259" s="148">
        <f t="shared" si="55"/>
        <v>600</v>
      </c>
      <c r="AC259" s="148"/>
      <c r="AD259" s="147" t="s">
        <v>480</v>
      </c>
      <c r="AE259" s="148">
        <v>18</v>
      </c>
      <c r="AF259" s="157">
        <v>10000</v>
      </c>
      <c r="AG259" s="160" t="s">
        <v>604</v>
      </c>
      <c r="AH259" s="147" t="s">
        <v>497</v>
      </c>
      <c r="AI259" s="151">
        <f>VLOOKUP(AJ:AJ,'Currency Exchange'!B:C,2,0)</f>
        <v>1</v>
      </c>
      <c r="AJ259" s="150" t="s">
        <v>15</v>
      </c>
      <c r="AK259" s="157">
        <v>10000</v>
      </c>
      <c r="AL259" s="151">
        <v>6.9999999999999999E-4</v>
      </c>
      <c r="AM259" s="151">
        <f t="shared" si="60"/>
        <v>6.9999999999999999E-4</v>
      </c>
      <c r="AN259" s="155">
        <f t="shared" si="61"/>
        <v>6.9999999999999999E-4</v>
      </c>
      <c r="AO259" s="156">
        <f t="shared" si="62"/>
        <v>0</v>
      </c>
      <c r="AP259" s="155">
        <f t="shared" si="63"/>
        <v>6.9999999999999999E-4</v>
      </c>
      <c r="AQ259" s="149" t="s">
        <v>227</v>
      </c>
      <c r="AR259" s="148" t="s">
        <v>385</v>
      </c>
      <c r="AS259" s="148" t="s">
        <v>226</v>
      </c>
      <c r="AT259" s="148"/>
      <c r="AU259" s="148"/>
      <c r="AV259" s="148"/>
      <c r="AW259" s="147" t="s">
        <v>496</v>
      </c>
      <c r="AX259" s="147"/>
    </row>
    <row r="260" spans="1:50" ht="20.100000000000001" customHeight="1">
      <c r="A260" s="148"/>
      <c r="B260" s="148"/>
      <c r="C260" s="148" t="s">
        <v>245</v>
      </c>
      <c r="D260" s="148">
        <v>101</v>
      </c>
      <c r="E260" s="148" t="s">
        <v>603</v>
      </c>
      <c r="F260" s="148"/>
      <c r="G260" s="158" t="s">
        <v>487</v>
      </c>
      <c r="H260" s="148"/>
      <c r="I260" s="148"/>
      <c r="J260" s="148">
        <v>3</v>
      </c>
      <c r="K260" s="148">
        <f t="shared" si="49"/>
        <v>3</v>
      </c>
      <c r="L260" s="148" t="s">
        <v>190</v>
      </c>
      <c r="M260" s="158" t="s">
        <v>602</v>
      </c>
      <c r="N260" s="160" t="s">
        <v>485</v>
      </c>
      <c r="O260" s="160" t="s">
        <v>601</v>
      </c>
      <c r="P260" s="160" t="s">
        <v>240</v>
      </c>
      <c r="Q260" s="160" t="s">
        <v>600</v>
      </c>
      <c r="R260" s="148" t="s">
        <v>599</v>
      </c>
      <c r="S260" s="148" t="s">
        <v>491</v>
      </c>
      <c r="T260" s="148" t="s">
        <v>236</v>
      </c>
      <c r="U260" s="160"/>
      <c r="V260" s="160"/>
      <c r="W260" s="148">
        <f t="shared" si="50"/>
        <v>0</v>
      </c>
      <c r="X260" s="148">
        <f t="shared" si="51"/>
        <v>0</v>
      </c>
      <c r="Y260" s="148">
        <f t="shared" si="52"/>
        <v>900</v>
      </c>
      <c r="Z260" s="148">
        <f t="shared" si="53"/>
        <v>0</v>
      </c>
      <c r="AA260" s="148">
        <f t="shared" si="54"/>
        <v>0</v>
      </c>
      <c r="AB260" s="148">
        <f t="shared" si="55"/>
        <v>1800</v>
      </c>
      <c r="AC260" s="148"/>
      <c r="AD260" s="147" t="s">
        <v>480</v>
      </c>
      <c r="AE260" s="148">
        <v>18</v>
      </c>
      <c r="AF260" s="148">
        <v>10000</v>
      </c>
      <c r="AG260" s="160" t="s">
        <v>598</v>
      </c>
      <c r="AH260" s="160" t="s">
        <v>497</v>
      </c>
      <c r="AI260" s="151">
        <f>VLOOKUP(AJ:AJ,'Currency Exchange'!B:C,2,0)</f>
        <v>1</v>
      </c>
      <c r="AJ260" s="150" t="s">
        <v>15</v>
      </c>
      <c r="AK260" s="157">
        <v>10000</v>
      </c>
      <c r="AL260" s="151">
        <v>6.9999999999999999E-4</v>
      </c>
      <c r="AM260" s="151">
        <f t="shared" si="60"/>
        <v>6.9999999999999999E-4</v>
      </c>
      <c r="AN260" s="155">
        <f t="shared" si="61"/>
        <v>2.0999999999999999E-3</v>
      </c>
      <c r="AO260" s="156">
        <f t="shared" si="62"/>
        <v>0</v>
      </c>
      <c r="AP260" s="155">
        <f t="shared" si="63"/>
        <v>2.0999999999999999E-3</v>
      </c>
      <c r="AQ260" s="149" t="s">
        <v>227</v>
      </c>
      <c r="AR260" s="148" t="s">
        <v>385</v>
      </c>
      <c r="AS260" s="148" t="s">
        <v>226</v>
      </c>
      <c r="AT260" s="148"/>
      <c r="AU260" s="148"/>
      <c r="AV260" s="148"/>
      <c r="AW260" s="147" t="s">
        <v>496</v>
      </c>
      <c r="AX260" s="147"/>
    </row>
    <row r="261" spans="1:50" ht="20.100000000000001" customHeight="1">
      <c r="A261" s="148"/>
      <c r="B261" s="148"/>
      <c r="C261" s="148" t="s">
        <v>245</v>
      </c>
      <c r="D261" s="148">
        <v>102</v>
      </c>
      <c r="E261" s="148" t="s">
        <v>597</v>
      </c>
      <c r="F261" s="148"/>
      <c r="G261" s="158" t="s">
        <v>487</v>
      </c>
      <c r="H261" s="148"/>
      <c r="I261" s="148"/>
      <c r="J261" s="148">
        <v>2</v>
      </c>
      <c r="K261" s="148">
        <f t="shared" si="49"/>
        <v>2</v>
      </c>
      <c r="L261" s="148" t="s">
        <v>190</v>
      </c>
      <c r="M261" s="158" t="s">
        <v>596</v>
      </c>
      <c r="N261" s="160" t="s">
        <v>548</v>
      </c>
      <c r="O261" s="160" t="s">
        <v>595</v>
      </c>
      <c r="P261" s="160" t="s">
        <v>240</v>
      </c>
      <c r="Q261" s="160" t="s">
        <v>594</v>
      </c>
      <c r="R261" s="148" t="s">
        <v>593</v>
      </c>
      <c r="S261" s="148" t="s">
        <v>491</v>
      </c>
      <c r="T261" s="148" t="s">
        <v>236</v>
      </c>
      <c r="U261" s="160"/>
      <c r="V261" s="160"/>
      <c r="W261" s="148">
        <f t="shared" si="50"/>
        <v>0</v>
      </c>
      <c r="X261" s="148">
        <f t="shared" si="51"/>
        <v>0</v>
      </c>
      <c r="Y261" s="148">
        <f t="shared" si="52"/>
        <v>600</v>
      </c>
      <c r="Z261" s="148">
        <f t="shared" si="53"/>
        <v>0</v>
      </c>
      <c r="AA261" s="148">
        <f t="shared" si="54"/>
        <v>0</v>
      </c>
      <c r="AB261" s="148">
        <f t="shared" si="55"/>
        <v>1200</v>
      </c>
      <c r="AC261" s="148"/>
      <c r="AD261" s="147" t="s">
        <v>480</v>
      </c>
      <c r="AE261" s="148">
        <v>18</v>
      </c>
      <c r="AF261" s="148">
        <v>10000</v>
      </c>
      <c r="AG261" s="147" t="s">
        <v>592</v>
      </c>
      <c r="AH261" s="147" t="s">
        <v>478</v>
      </c>
      <c r="AI261" s="151">
        <f>VLOOKUP(AJ:AJ,'Currency Exchange'!B:C,2,0)</f>
        <v>1</v>
      </c>
      <c r="AJ261" s="150" t="s">
        <v>15</v>
      </c>
      <c r="AK261" s="157">
        <v>10000</v>
      </c>
      <c r="AL261" s="151">
        <v>4.0000000000000002E-4</v>
      </c>
      <c r="AM261" s="151">
        <f t="shared" si="60"/>
        <v>4.0000000000000002E-4</v>
      </c>
      <c r="AN261" s="155">
        <f t="shared" si="61"/>
        <v>8.0000000000000004E-4</v>
      </c>
      <c r="AO261" s="156">
        <f t="shared" si="62"/>
        <v>0</v>
      </c>
      <c r="AP261" s="155">
        <f t="shared" si="63"/>
        <v>8.0000000000000004E-4</v>
      </c>
      <c r="AQ261" s="149" t="s">
        <v>227</v>
      </c>
      <c r="AR261" s="148" t="s">
        <v>385</v>
      </c>
      <c r="AS261" s="148" t="s">
        <v>227</v>
      </c>
      <c r="AT261" s="148"/>
      <c r="AU261" s="148"/>
      <c r="AV261" s="148"/>
      <c r="AW261" s="147" t="s">
        <v>477</v>
      </c>
      <c r="AX261" s="147"/>
    </row>
    <row r="262" spans="1:50" ht="20.100000000000001" customHeight="1">
      <c r="A262" s="148"/>
      <c r="B262" s="148"/>
      <c r="C262" s="148" t="s">
        <v>245</v>
      </c>
      <c r="D262" s="148">
        <v>103</v>
      </c>
      <c r="E262" s="148" t="s">
        <v>591</v>
      </c>
      <c r="F262" s="148"/>
      <c r="G262" s="158" t="s">
        <v>487</v>
      </c>
      <c r="H262" s="148"/>
      <c r="I262" s="148"/>
      <c r="J262" s="148">
        <v>2</v>
      </c>
      <c r="K262" s="148">
        <f t="shared" ref="K262:K320" si="64">MAX(H262,I262,J262,)</f>
        <v>2</v>
      </c>
      <c r="L262" s="148" t="s">
        <v>190</v>
      </c>
      <c r="M262" s="158" t="s">
        <v>590</v>
      </c>
      <c r="N262" s="160" t="s">
        <v>478</v>
      </c>
      <c r="O262" s="160" t="s">
        <v>589</v>
      </c>
      <c r="P262" s="160" t="s">
        <v>240</v>
      </c>
      <c r="Q262" s="160" t="s">
        <v>588</v>
      </c>
      <c r="R262" s="148" t="s">
        <v>587</v>
      </c>
      <c r="S262" s="148" t="s">
        <v>481</v>
      </c>
      <c r="T262" s="148" t="s">
        <v>236</v>
      </c>
      <c r="U262" s="160"/>
      <c r="V262" s="160"/>
      <c r="W262" s="148">
        <f t="shared" ref="W262:W320" si="65">$W$3*H262</f>
        <v>0</v>
      </c>
      <c r="X262" s="148">
        <f t="shared" ref="X262:X320" si="66">$X$3*I262</f>
        <v>0</v>
      </c>
      <c r="Y262" s="148">
        <f t="shared" ref="Y262:Y320" si="67">$Y$3*J262</f>
        <v>600</v>
      </c>
      <c r="Z262" s="148">
        <f t="shared" ref="Z262:Z320" si="68">$W$2*H262</f>
        <v>0</v>
      </c>
      <c r="AA262" s="148">
        <f t="shared" ref="AA262:AA320" si="69">$X$2*I262</f>
        <v>0</v>
      </c>
      <c r="AB262" s="148">
        <f t="shared" ref="AB262:AB320" si="70">$Y$2*J262</f>
        <v>1200</v>
      </c>
      <c r="AC262" s="148"/>
      <c r="AD262" s="147" t="s">
        <v>480</v>
      </c>
      <c r="AE262" s="148">
        <v>18</v>
      </c>
      <c r="AF262" s="148">
        <v>5000</v>
      </c>
      <c r="AG262" s="147" t="s">
        <v>586</v>
      </c>
      <c r="AH262" s="147" t="s">
        <v>478</v>
      </c>
      <c r="AI262" s="151">
        <f>VLOOKUP(AJ:AJ,'Currency Exchange'!B:C,2,0)</f>
        <v>1</v>
      </c>
      <c r="AJ262" s="150" t="s">
        <v>15</v>
      </c>
      <c r="AK262" s="157">
        <v>5000</v>
      </c>
      <c r="AL262" s="151">
        <v>8.0000000000000004E-4</v>
      </c>
      <c r="AM262" s="151">
        <f t="shared" si="60"/>
        <v>8.0000000000000004E-4</v>
      </c>
      <c r="AN262" s="155">
        <f t="shared" si="61"/>
        <v>1.6000000000000001E-3</v>
      </c>
      <c r="AO262" s="156">
        <f t="shared" si="62"/>
        <v>0</v>
      </c>
      <c r="AP262" s="155">
        <f t="shared" si="63"/>
        <v>1.6000000000000001E-3</v>
      </c>
      <c r="AQ262" s="149" t="s">
        <v>227</v>
      </c>
      <c r="AR262" s="148" t="s">
        <v>227</v>
      </c>
      <c r="AS262" s="148" t="s">
        <v>227</v>
      </c>
      <c r="AT262" s="148"/>
      <c r="AU262" s="148"/>
      <c r="AV262" s="148"/>
      <c r="AW262" s="147"/>
      <c r="AX262" s="147"/>
    </row>
    <row r="263" spans="1:50" ht="20.100000000000001" customHeight="1">
      <c r="A263" s="148"/>
      <c r="B263" s="148"/>
      <c r="C263" s="148" t="s">
        <v>245</v>
      </c>
      <c r="D263" s="148">
        <v>104</v>
      </c>
      <c r="E263" s="148" t="s">
        <v>585</v>
      </c>
      <c r="F263" s="148"/>
      <c r="G263" s="158" t="s">
        <v>487</v>
      </c>
      <c r="H263" s="148"/>
      <c r="I263" s="148"/>
      <c r="J263" s="148">
        <v>1</v>
      </c>
      <c r="K263" s="148">
        <f t="shared" si="64"/>
        <v>1</v>
      </c>
      <c r="L263" s="148" t="s">
        <v>190</v>
      </c>
      <c r="M263" s="158" t="s">
        <v>584</v>
      </c>
      <c r="N263" s="160" t="s">
        <v>583</v>
      </c>
      <c r="O263" s="160" t="s">
        <v>582</v>
      </c>
      <c r="P263" s="160" t="s">
        <v>240</v>
      </c>
      <c r="Q263" s="160" t="s">
        <v>581</v>
      </c>
      <c r="R263" s="148" t="s">
        <v>492</v>
      </c>
      <c r="S263" s="148" t="s">
        <v>481</v>
      </c>
      <c r="T263" s="148" t="s">
        <v>236</v>
      </c>
      <c r="U263" s="160"/>
      <c r="V263" s="160"/>
      <c r="W263" s="148">
        <f t="shared" si="65"/>
        <v>0</v>
      </c>
      <c r="X263" s="148">
        <f t="shared" si="66"/>
        <v>0</v>
      </c>
      <c r="Y263" s="148">
        <f t="shared" si="67"/>
        <v>300</v>
      </c>
      <c r="Z263" s="148">
        <f t="shared" si="68"/>
        <v>0</v>
      </c>
      <c r="AA263" s="148">
        <f t="shared" si="69"/>
        <v>0</v>
      </c>
      <c r="AB263" s="148">
        <f t="shared" si="70"/>
        <v>600</v>
      </c>
      <c r="AC263" s="148"/>
      <c r="AD263" s="147" t="s">
        <v>480</v>
      </c>
      <c r="AE263" s="148">
        <v>18</v>
      </c>
      <c r="AF263" s="148">
        <v>5000</v>
      </c>
      <c r="AG263" s="147" t="s">
        <v>580</v>
      </c>
      <c r="AH263" s="147" t="s">
        <v>478</v>
      </c>
      <c r="AI263" s="151">
        <f>VLOOKUP(AJ:AJ,'Currency Exchange'!B:C,2,0)</f>
        <v>1</v>
      </c>
      <c r="AJ263" s="150" t="s">
        <v>15</v>
      </c>
      <c r="AK263" s="157">
        <v>5000</v>
      </c>
      <c r="AL263" s="151">
        <v>8.0000000000000004E-4</v>
      </c>
      <c r="AM263" s="151">
        <f t="shared" si="60"/>
        <v>8.0000000000000004E-4</v>
      </c>
      <c r="AN263" s="155">
        <f t="shared" si="61"/>
        <v>8.0000000000000004E-4</v>
      </c>
      <c r="AO263" s="156">
        <f t="shared" si="62"/>
        <v>0</v>
      </c>
      <c r="AP263" s="155">
        <f t="shared" si="63"/>
        <v>8.0000000000000004E-4</v>
      </c>
      <c r="AQ263" s="149" t="s">
        <v>227</v>
      </c>
      <c r="AR263" s="148" t="s">
        <v>385</v>
      </c>
      <c r="AS263" s="148" t="s">
        <v>227</v>
      </c>
      <c r="AT263" s="148"/>
      <c r="AU263" s="148"/>
      <c r="AV263" s="148"/>
      <c r="AW263" s="147" t="s">
        <v>477</v>
      </c>
      <c r="AX263" s="147"/>
    </row>
    <row r="264" spans="1:50" ht="20.100000000000001" customHeight="1">
      <c r="A264" s="148"/>
      <c r="B264" s="148"/>
      <c r="C264" s="148" t="s">
        <v>245</v>
      </c>
      <c r="D264" s="148">
        <v>105</v>
      </c>
      <c r="E264" s="148" t="s">
        <v>579</v>
      </c>
      <c r="F264" s="148"/>
      <c r="G264" s="158" t="s">
        <v>487</v>
      </c>
      <c r="H264" s="148"/>
      <c r="I264" s="148"/>
      <c r="J264" s="148">
        <v>1</v>
      </c>
      <c r="K264" s="148">
        <f t="shared" si="64"/>
        <v>1</v>
      </c>
      <c r="L264" s="148" t="s">
        <v>190</v>
      </c>
      <c r="M264" s="158" t="s">
        <v>578</v>
      </c>
      <c r="N264" s="160" t="s">
        <v>548</v>
      </c>
      <c r="O264" s="160" t="s">
        <v>577</v>
      </c>
      <c r="P264" s="160" t="s">
        <v>342</v>
      </c>
      <c r="Q264" s="160" t="s">
        <v>576</v>
      </c>
      <c r="R264" s="148" t="s">
        <v>575</v>
      </c>
      <c r="S264" s="148" t="s">
        <v>561</v>
      </c>
      <c r="T264" s="148" t="s">
        <v>236</v>
      </c>
      <c r="U264" s="160"/>
      <c r="V264" s="160"/>
      <c r="W264" s="148">
        <f t="shared" si="65"/>
        <v>0</v>
      </c>
      <c r="X264" s="148">
        <f t="shared" si="66"/>
        <v>0</v>
      </c>
      <c r="Y264" s="148">
        <f t="shared" si="67"/>
        <v>300</v>
      </c>
      <c r="Z264" s="148">
        <f t="shared" si="68"/>
        <v>0</v>
      </c>
      <c r="AA264" s="148">
        <f t="shared" si="69"/>
        <v>0</v>
      </c>
      <c r="AB264" s="148">
        <f t="shared" si="70"/>
        <v>600</v>
      </c>
      <c r="AC264" s="148"/>
      <c r="AD264" s="147" t="s">
        <v>480</v>
      </c>
      <c r="AE264" s="148">
        <v>22</v>
      </c>
      <c r="AF264" s="148">
        <v>5000</v>
      </c>
      <c r="AG264" s="147" t="s">
        <v>574</v>
      </c>
      <c r="AH264" s="147" t="s">
        <v>478</v>
      </c>
      <c r="AI264" s="151">
        <f>VLOOKUP(AJ:AJ,'Currency Exchange'!B:C,2,0)</f>
        <v>1</v>
      </c>
      <c r="AJ264" s="150" t="s">
        <v>15</v>
      </c>
      <c r="AK264" s="157">
        <v>5000</v>
      </c>
      <c r="AL264" s="151">
        <v>2.8000000000000001E-2</v>
      </c>
      <c r="AM264" s="151">
        <f t="shared" si="60"/>
        <v>2.8000000000000001E-2</v>
      </c>
      <c r="AN264" s="155">
        <f t="shared" si="61"/>
        <v>2.8000000000000001E-2</v>
      </c>
      <c r="AO264" s="156">
        <f t="shared" si="62"/>
        <v>0</v>
      </c>
      <c r="AP264" s="155">
        <f t="shared" si="63"/>
        <v>2.8000000000000001E-2</v>
      </c>
      <c r="AQ264" s="149" t="s">
        <v>227</v>
      </c>
      <c r="AR264" s="148" t="s">
        <v>385</v>
      </c>
      <c r="AS264" s="148" t="s">
        <v>226</v>
      </c>
      <c r="AT264" s="148"/>
      <c r="AU264" s="148"/>
      <c r="AV264" s="148"/>
      <c r="AW264" s="147" t="s">
        <v>477</v>
      </c>
      <c r="AX264" s="147"/>
    </row>
    <row r="265" spans="1:50" ht="20.100000000000001" customHeight="1">
      <c r="A265" s="148"/>
      <c r="B265" s="148"/>
      <c r="C265" s="148" t="s">
        <v>245</v>
      </c>
      <c r="D265" s="148">
        <v>106</v>
      </c>
      <c r="E265" s="148" t="s">
        <v>573</v>
      </c>
      <c r="F265" s="148"/>
      <c r="G265" s="158" t="s">
        <v>550</v>
      </c>
      <c r="H265" s="148"/>
      <c r="I265" s="148"/>
      <c r="J265" s="148">
        <v>1</v>
      </c>
      <c r="K265" s="148">
        <f t="shared" si="64"/>
        <v>1</v>
      </c>
      <c r="L265" s="148" t="s">
        <v>190</v>
      </c>
      <c r="M265" s="158" t="s">
        <v>572</v>
      </c>
      <c r="N265" s="160" t="s">
        <v>458</v>
      </c>
      <c r="O265" s="160" t="s">
        <v>571</v>
      </c>
      <c r="P265" s="160" t="s">
        <v>389</v>
      </c>
      <c r="Q265" s="160" t="s">
        <v>570</v>
      </c>
      <c r="R265" s="148" t="s">
        <v>569</v>
      </c>
      <c r="S265" s="148" t="s">
        <v>481</v>
      </c>
      <c r="T265" s="148" t="s">
        <v>236</v>
      </c>
      <c r="U265" s="160"/>
      <c r="V265" s="160"/>
      <c r="W265" s="148">
        <f t="shared" si="65"/>
        <v>0</v>
      </c>
      <c r="X265" s="148">
        <f t="shared" si="66"/>
        <v>0</v>
      </c>
      <c r="Y265" s="148">
        <f t="shared" si="67"/>
        <v>300</v>
      </c>
      <c r="Z265" s="148">
        <f t="shared" si="68"/>
        <v>0</v>
      </c>
      <c r="AA265" s="148">
        <f t="shared" si="69"/>
        <v>0</v>
      </c>
      <c r="AB265" s="148">
        <f t="shared" si="70"/>
        <v>600</v>
      </c>
      <c r="AC265" s="148"/>
      <c r="AD265" s="147" t="s">
        <v>560</v>
      </c>
      <c r="AE265" s="148">
        <v>52</v>
      </c>
      <c r="AF265" s="148">
        <v>5000</v>
      </c>
      <c r="AG265" s="147" t="s">
        <v>568</v>
      </c>
      <c r="AH265" s="147" t="s">
        <v>453</v>
      </c>
      <c r="AI265" s="151">
        <f>VLOOKUP(AJ:AJ,'Currency Exchange'!B:C,2,0)</f>
        <v>1</v>
      </c>
      <c r="AJ265" s="150" t="s">
        <v>15</v>
      </c>
      <c r="AK265" s="157">
        <v>5000</v>
      </c>
      <c r="AL265" s="151">
        <v>2.4199999999999999E-2</v>
      </c>
      <c r="AM265" s="151">
        <f t="shared" si="60"/>
        <v>2.4199999999999999E-2</v>
      </c>
      <c r="AN265" s="155">
        <f t="shared" si="61"/>
        <v>2.4199999999999999E-2</v>
      </c>
      <c r="AO265" s="156">
        <f t="shared" si="62"/>
        <v>0</v>
      </c>
      <c r="AP265" s="155">
        <f t="shared" si="63"/>
        <v>2.4199999999999999E-2</v>
      </c>
      <c r="AQ265" s="149" t="s">
        <v>227</v>
      </c>
      <c r="AR265" s="148" t="s">
        <v>567</v>
      </c>
      <c r="AS265" s="148" t="s">
        <v>226</v>
      </c>
      <c r="AT265" s="148"/>
      <c r="AU265" s="148"/>
      <c r="AV265" s="148"/>
      <c r="AW265" s="147" t="s">
        <v>462</v>
      </c>
      <c r="AX265" s="147"/>
    </row>
    <row r="266" spans="1:50" ht="20.100000000000001" customHeight="1">
      <c r="A266" s="148"/>
      <c r="B266" s="148"/>
      <c r="C266" s="148" t="s">
        <v>245</v>
      </c>
      <c r="D266" s="148">
        <v>107</v>
      </c>
      <c r="E266" s="148" t="s">
        <v>566</v>
      </c>
      <c r="F266" s="148"/>
      <c r="G266" s="158" t="s">
        <v>550</v>
      </c>
      <c r="H266" s="148"/>
      <c r="I266" s="148"/>
      <c r="J266" s="148">
        <v>2</v>
      </c>
      <c r="K266" s="148">
        <f t="shared" si="64"/>
        <v>2</v>
      </c>
      <c r="L266" s="148" t="s">
        <v>190</v>
      </c>
      <c r="M266" s="158" t="s">
        <v>565</v>
      </c>
      <c r="N266" s="160" t="s">
        <v>548</v>
      </c>
      <c r="O266" s="160" t="s">
        <v>564</v>
      </c>
      <c r="P266" s="160" t="s">
        <v>240</v>
      </c>
      <c r="Q266" s="160" t="s">
        <v>563</v>
      </c>
      <c r="R266" s="148" t="s">
        <v>562</v>
      </c>
      <c r="S266" s="148" t="s">
        <v>561</v>
      </c>
      <c r="T266" s="148" t="s">
        <v>236</v>
      </c>
      <c r="U266" s="160"/>
      <c r="V266" s="160"/>
      <c r="W266" s="148">
        <f t="shared" si="65"/>
        <v>0</v>
      </c>
      <c r="X266" s="148">
        <f t="shared" si="66"/>
        <v>0</v>
      </c>
      <c r="Y266" s="148">
        <f t="shared" si="67"/>
        <v>600</v>
      </c>
      <c r="Z266" s="148">
        <f t="shared" si="68"/>
        <v>0</v>
      </c>
      <c r="AA266" s="148">
        <f t="shared" si="69"/>
        <v>0</v>
      </c>
      <c r="AB266" s="148">
        <f t="shared" si="70"/>
        <v>1200</v>
      </c>
      <c r="AC266" s="148"/>
      <c r="AD266" s="147" t="s">
        <v>560</v>
      </c>
      <c r="AE266" s="148">
        <v>32</v>
      </c>
      <c r="AF266" s="148">
        <v>1000</v>
      </c>
      <c r="AG266" s="147" t="s">
        <v>559</v>
      </c>
      <c r="AH266" s="147" t="s">
        <v>548</v>
      </c>
      <c r="AI266" s="151">
        <f>VLOOKUP(AJ:AJ,'Currency Exchange'!B:C,2,0)</f>
        <v>1</v>
      </c>
      <c r="AJ266" s="150" t="s">
        <v>15</v>
      </c>
      <c r="AK266" s="157">
        <v>1000</v>
      </c>
      <c r="AL266" s="151">
        <v>0.104</v>
      </c>
      <c r="AM266" s="151">
        <f t="shared" si="60"/>
        <v>0.104</v>
      </c>
      <c r="AN266" s="155">
        <f t="shared" si="61"/>
        <v>0.20799999999999999</v>
      </c>
      <c r="AO266" s="156">
        <f t="shared" si="62"/>
        <v>0</v>
      </c>
      <c r="AP266" s="155">
        <f t="shared" si="63"/>
        <v>0.20799999999999999</v>
      </c>
      <c r="AQ266" s="149" t="s">
        <v>227</v>
      </c>
      <c r="AR266" s="148" t="s">
        <v>558</v>
      </c>
      <c r="AS266" s="148" t="s">
        <v>227</v>
      </c>
      <c r="AT266" s="148"/>
      <c r="AU266" s="148"/>
      <c r="AV266" s="148"/>
      <c r="AW266" s="147" t="s">
        <v>462</v>
      </c>
      <c r="AX266" s="147"/>
    </row>
    <row r="267" spans="1:50" ht="20.100000000000001" customHeight="1">
      <c r="A267" s="148"/>
      <c r="B267" s="148"/>
      <c r="C267" s="148" t="s">
        <v>245</v>
      </c>
      <c r="D267" s="148">
        <v>108</v>
      </c>
      <c r="E267" s="148" t="s">
        <v>557</v>
      </c>
      <c r="F267" s="148"/>
      <c r="G267" s="158" t="s">
        <v>487</v>
      </c>
      <c r="H267" s="148"/>
      <c r="I267" s="148"/>
      <c r="J267" s="148">
        <v>2</v>
      </c>
      <c r="K267" s="148">
        <f t="shared" si="64"/>
        <v>2</v>
      </c>
      <c r="L267" s="148" t="s">
        <v>190</v>
      </c>
      <c r="M267" s="158" t="s">
        <v>556</v>
      </c>
      <c r="N267" s="160" t="s">
        <v>485</v>
      </c>
      <c r="O267" s="160" t="s">
        <v>555</v>
      </c>
      <c r="P267" s="160" t="s">
        <v>240</v>
      </c>
      <c r="Q267" s="160" t="s">
        <v>554</v>
      </c>
      <c r="R267" s="148" t="s">
        <v>553</v>
      </c>
      <c r="S267" s="148" t="s">
        <v>491</v>
      </c>
      <c r="T267" s="148" t="s">
        <v>236</v>
      </c>
      <c r="U267" s="160"/>
      <c r="V267" s="160"/>
      <c r="W267" s="148">
        <f t="shared" si="65"/>
        <v>0</v>
      </c>
      <c r="X267" s="148">
        <f t="shared" si="66"/>
        <v>0</v>
      </c>
      <c r="Y267" s="148">
        <f t="shared" si="67"/>
        <v>600</v>
      </c>
      <c r="Z267" s="148">
        <f t="shared" si="68"/>
        <v>0</v>
      </c>
      <c r="AA267" s="148">
        <f t="shared" si="69"/>
        <v>0</v>
      </c>
      <c r="AB267" s="148">
        <f t="shared" si="70"/>
        <v>1200</v>
      </c>
      <c r="AC267" s="148"/>
      <c r="AD267" s="147" t="s">
        <v>480</v>
      </c>
      <c r="AE267" s="148">
        <v>18</v>
      </c>
      <c r="AF267" s="157">
        <v>10000</v>
      </c>
      <c r="AG267" s="160" t="s">
        <v>552</v>
      </c>
      <c r="AH267" s="147" t="s">
        <v>497</v>
      </c>
      <c r="AI267" s="151">
        <f>VLOOKUP(AJ:AJ,'Currency Exchange'!B:C,2,0)</f>
        <v>1</v>
      </c>
      <c r="AJ267" s="150" t="s">
        <v>15</v>
      </c>
      <c r="AK267" s="157">
        <v>10000</v>
      </c>
      <c r="AL267" s="151">
        <v>6.9999999999999999E-4</v>
      </c>
      <c r="AM267" s="151">
        <f t="shared" si="60"/>
        <v>6.9999999999999999E-4</v>
      </c>
      <c r="AN267" s="155">
        <f t="shared" si="61"/>
        <v>1.4E-3</v>
      </c>
      <c r="AO267" s="156">
        <f t="shared" si="62"/>
        <v>0</v>
      </c>
      <c r="AP267" s="155">
        <f t="shared" si="63"/>
        <v>1.4E-3</v>
      </c>
      <c r="AQ267" s="149" t="s">
        <v>227</v>
      </c>
      <c r="AR267" s="148" t="s">
        <v>385</v>
      </c>
      <c r="AS267" s="148" t="s">
        <v>226</v>
      </c>
      <c r="AT267" s="148"/>
      <c r="AU267" s="148"/>
      <c r="AV267" s="148"/>
      <c r="AW267" s="147" t="s">
        <v>496</v>
      </c>
      <c r="AX267" s="147"/>
    </row>
    <row r="268" spans="1:50" ht="20.100000000000001" customHeight="1">
      <c r="A268" s="148"/>
      <c r="B268" s="148"/>
      <c r="C268" s="148" t="s">
        <v>245</v>
      </c>
      <c r="D268" s="148">
        <v>109</v>
      </c>
      <c r="E268" s="148" t="s">
        <v>551</v>
      </c>
      <c r="F268" s="148"/>
      <c r="G268" s="158" t="s">
        <v>550</v>
      </c>
      <c r="H268" s="148"/>
      <c r="I268" s="148"/>
      <c r="J268" s="148">
        <v>2</v>
      </c>
      <c r="K268" s="148">
        <f t="shared" si="64"/>
        <v>2</v>
      </c>
      <c r="L268" s="148" t="s">
        <v>190</v>
      </c>
      <c r="M268" s="158" t="s">
        <v>549</v>
      </c>
      <c r="N268" s="160" t="s">
        <v>548</v>
      </c>
      <c r="O268" s="160" t="s">
        <v>547</v>
      </c>
      <c r="P268" s="160" t="s">
        <v>240</v>
      </c>
      <c r="Q268" s="160" t="s">
        <v>546</v>
      </c>
      <c r="R268" s="148" t="s">
        <v>545</v>
      </c>
      <c r="S268" s="148" t="s">
        <v>491</v>
      </c>
      <c r="T268" s="148" t="s">
        <v>236</v>
      </c>
      <c r="U268" s="160"/>
      <c r="V268" s="160"/>
      <c r="W268" s="148">
        <f t="shared" si="65"/>
        <v>0</v>
      </c>
      <c r="X268" s="148">
        <f t="shared" si="66"/>
        <v>0</v>
      </c>
      <c r="Y268" s="148">
        <f t="shared" si="67"/>
        <v>600</v>
      </c>
      <c r="Z268" s="148">
        <f t="shared" si="68"/>
        <v>0</v>
      </c>
      <c r="AA268" s="148">
        <f t="shared" si="69"/>
        <v>0</v>
      </c>
      <c r="AB268" s="148">
        <f t="shared" si="70"/>
        <v>1200</v>
      </c>
      <c r="AC268" s="148"/>
      <c r="AD268" s="147" t="s">
        <v>480</v>
      </c>
      <c r="AE268" s="148">
        <v>22</v>
      </c>
      <c r="AF268" s="148">
        <v>10000</v>
      </c>
      <c r="AG268" s="147" t="s">
        <v>544</v>
      </c>
      <c r="AH268" s="147" t="s">
        <v>478</v>
      </c>
      <c r="AI268" s="151">
        <f>VLOOKUP(AJ:AJ,'Currency Exchange'!B:C,2,0)</f>
        <v>1</v>
      </c>
      <c r="AJ268" s="150" t="s">
        <v>15</v>
      </c>
      <c r="AK268" s="157">
        <v>10000</v>
      </c>
      <c r="AL268" s="151">
        <v>3.1E-2</v>
      </c>
      <c r="AM268" s="151">
        <f t="shared" si="60"/>
        <v>3.1E-2</v>
      </c>
      <c r="AN268" s="155">
        <f t="shared" si="61"/>
        <v>6.2E-2</v>
      </c>
      <c r="AO268" s="156">
        <f t="shared" si="62"/>
        <v>0</v>
      </c>
      <c r="AP268" s="155">
        <f t="shared" si="63"/>
        <v>6.2E-2</v>
      </c>
      <c r="AQ268" s="149" t="s">
        <v>227</v>
      </c>
      <c r="AR268" s="148" t="s">
        <v>385</v>
      </c>
      <c r="AS268" s="148" t="s">
        <v>226</v>
      </c>
      <c r="AT268" s="148"/>
      <c r="AU268" s="148"/>
      <c r="AV268" s="148"/>
      <c r="AW268" s="147" t="s">
        <v>477</v>
      </c>
      <c r="AX268" s="147"/>
    </row>
    <row r="269" spans="1:50" ht="20.100000000000001" customHeight="1">
      <c r="A269" s="148"/>
      <c r="B269" s="148"/>
      <c r="C269" s="148" t="s">
        <v>245</v>
      </c>
      <c r="D269" s="148">
        <v>110</v>
      </c>
      <c r="E269" s="148" t="s">
        <v>543</v>
      </c>
      <c r="F269" s="148"/>
      <c r="G269" s="158" t="s">
        <v>487</v>
      </c>
      <c r="H269" s="148"/>
      <c r="I269" s="148"/>
      <c r="J269" s="148">
        <v>2</v>
      </c>
      <c r="K269" s="148">
        <f t="shared" si="64"/>
        <v>2</v>
      </c>
      <c r="L269" s="148" t="s">
        <v>190</v>
      </c>
      <c r="M269" s="158" t="s">
        <v>542</v>
      </c>
      <c r="N269" s="160" t="s">
        <v>453</v>
      </c>
      <c r="O269" s="160" t="s">
        <v>541</v>
      </c>
      <c r="P269" s="160" t="s">
        <v>240</v>
      </c>
      <c r="Q269" s="160" t="s">
        <v>540</v>
      </c>
      <c r="R269" s="148" t="s">
        <v>539</v>
      </c>
      <c r="S269" s="148" t="s">
        <v>491</v>
      </c>
      <c r="T269" s="148" t="s">
        <v>236</v>
      </c>
      <c r="U269" s="160"/>
      <c r="V269" s="160"/>
      <c r="W269" s="148">
        <f t="shared" si="65"/>
        <v>0</v>
      </c>
      <c r="X269" s="148">
        <f t="shared" si="66"/>
        <v>0</v>
      </c>
      <c r="Y269" s="148">
        <f t="shared" si="67"/>
        <v>600</v>
      </c>
      <c r="Z269" s="148">
        <f t="shared" si="68"/>
        <v>0</v>
      </c>
      <c r="AA269" s="148">
        <f t="shared" si="69"/>
        <v>0</v>
      </c>
      <c r="AB269" s="148">
        <f t="shared" si="70"/>
        <v>1200</v>
      </c>
      <c r="AC269" s="148"/>
      <c r="AD269" s="147" t="s">
        <v>480</v>
      </c>
      <c r="AE269" s="148">
        <v>20</v>
      </c>
      <c r="AF269" s="148">
        <v>10000</v>
      </c>
      <c r="AG269" s="147" t="s">
        <v>538</v>
      </c>
      <c r="AH269" s="147" t="s">
        <v>478</v>
      </c>
      <c r="AI269" s="151">
        <f>VLOOKUP(AJ:AJ,'Currency Exchange'!B:C,2,0)</f>
        <v>1</v>
      </c>
      <c r="AJ269" s="150" t="s">
        <v>15</v>
      </c>
      <c r="AK269" s="157">
        <v>10000</v>
      </c>
      <c r="AL269" s="151">
        <v>7.4999999999999997E-3</v>
      </c>
      <c r="AM269" s="151">
        <f t="shared" si="60"/>
        <v>7.4999999999999997E-3</v>
      </c>
      <c r="AN269" s="155">
        <f t="shared" si="61"/>
        <v>1.4999999999999999E-2</v>
      </c>
      <c r="AO269" s="156">
        <f t="shared" si="62"/>
        <v>0</v>
      </c>
      <c r="AP269" s="155">
        <f t="shared" si="63"/>
        <v>1.4999999999999999E-2</v>
      </c>
      <c r="AQ269" s="149" t="s">
        <v>227</v>
      </c>
      <c r="AR269" s="148" t="s">
        <v>385</v>
      </c>
      <c r="AS269" s="148" t="s">
        <v>226</v>
      </c>
      <c r="AT269" s="148"/>
      <c r="AU269" s="148"/>
      <c r="AV269" s="148"/>
      <c r="AW269" s="147" t="s">
        <v>477</v>
      </c>
      <c r="AX269" s="147"/>
    </row>
    <row r="270" spans="1:50" ht="20.100000000000001" customHeight="1">
      <c r="A270" s="148"/>
      <c r="B270" s="148"/>
      <c r="C270" s="148" t="s">
        <v>245</v>
      </c>
      <c r="D270" s="148">
        <v>111</v>
      </c>
      <c r="E270" s="148" t="s">
        <v>537</v>
      </c>
      <c r="F270" s="148"/>
      <c r="G270" s="158" t="s">
        <v>487</v>
      </c>
      <c r="H270" s="148"/>
      <c r="I270" s="148"/>
      <c r="J270" s="148">
        <v>1</v>
      </c>
      <c r="K270" s="148">
        <f t="shared" si="64"/>
        <v>1</v>
      </c>
      <c r="L270" s="148" t="s">
        <v>190</v>
      </c>
      <c r="M270" s="158" t="s">
        <v>536</v>
      </c>
      <c r="N270" s="160" t="s">
        <v>485</v>
      </c>
      <c r="O270" s="160" t="s">
        <v>535</v>
      </c>
      <c r="P270" s="160" t="s">
        <v>240</v>
      </c>
      <c r="Q270" s="160" t="s">
        <v>534</v>
      </c>
      <c r="R270" s="148" t="s">
        <v>482</v>
      </c>
      <c r="S270" s="148" t="s">
        <v>491</v>
      </c>
      <c r="T270" s="148" t="s">
        <v>236</v>
      </c>
      <c r="U270" s="160"/>
      <c r="V270" s="160"/>
      <c r="W270" s="148">
        <f t="shared" si="65"/>
        <v>0</v>
      </c>
      <c r="X270" s="148">
        <f t="shared" si="66"/>
        <v>0</v>
      </c>
      <c r="Y270" s="148">
        <f t="shared" si="67"/>
        <v>300</v>
      </c>
      <c r="Z270" s="148">
        <f t="shared" si="68"/>
        <v>0</v>
      </c>
      <c r="AA270" s="148">
        <f t="shared" si="69"/>
        <v>0</v>
      </c>
      <c r="AB270" s="148">
        <f t="shared" si="70"/>
        <v>600</v>
      </c>
      <c r="AC270" s="148"/>
      <c r="AD270" s="147" t="s">
        <v>480</v>
      </c>
      <c r="AE270" s="148">
        <v>18</v>
      </c>
      <c r="AF270" s="148">
        <v>10000</v>
      </c>
      <c r="AG270" s="160" t="s">
        <v>533</v>
      </c>
      <c r="AH270" s="160" t="s">
        <v>497</v>
      </c>
      <c r="AI270" s="151">
        <f>VLOOKUP(AJ:AJ,'Currency Exchange'!B:C,2,0)</f>
        <v>1</v>
      </c>
      <c r="AJ270" s="150" t="s">
        <v>15</v>
      </c>
      <c r="AK270" s="157">
        <v>10000</v>
      </c>
      <c r="AL270" s="151">
        <v>5.9999999999999995E-4</v>
      </c>
      <c r="AM270" s="151">
        <f t="shared" si="60"/>
        <v>5.9999999999999995E-4</v>
      </c>
      <c r="AN270" s="155">
        <f t="shared" si="61"/>
        <v>5.9999999999999995E-4</v>
      </c>
      <c r="AO270" s="156">
        <f t="shared" si="62"/>
        <v>0</v>
      </c>
      <c r="AP270" s="155">
        <f t="shared" si="63"/>
        <v>5.9999999999999995E-4</v>
      </c>
      <c r="AQ270" s="149" t="s">
        <v>227</v>
      </c>
      <c r="AR270" s="148" t="s">
        <v>385</v>
      </c>
      <c r="AS270" s="148" t="s">
        <v>226</v>
      </c>
      <c r="AT270" s="148"/>
      <c r="AU270" s="148"/>
      <c r="AV270" s="148"/>
      <c r="AW270" s="147" t="s">
        <v>496</v>
      </c>
      <c r="AX270" s="147"/>
    </row>
    <row r="271" spans="1:50" ht="20.100000000000001" customHeight="1">
      <c r="A271" s="148"/>
      <c r="B271" s="148"/>
      <c r="C271" s="148" t="s">
        <v>245</v>
      </c>
      <c r="D271" s="148">
        <v>112</v>
      </c>
      <c r="E271" s="148" t="s">
        <v>532</v>
      </c>
      <c r="F271" s="148"/>
      <c r="G271" s="158" t="s">
        <v>487</v>
      </c>
      <c r="H271" s="148"/>
      <c r="I271" s="148"/>
      <c r="J271" s="148">
        <v>1</v>
      </c>
      <c r="K271" s="148">
        <f t="shared" si="64"/>
        <v>1</v>
      </c>
      <c r="L271" s="148" t="s">
        <v>190</v>
      </c>
      <c r="M271" s="158" t="s">
        <v>531</v>
      </c>
      <c r="N271" s="160" t="s">
        <v>530</v>
      </c>
      <c r="O271" s="160" t="s">
        <v>529</v>
      </c>
      <c r="P271" s="160" t="s">
        <v>342</v>
      </c>
      <c r="Q271" s="160" t="s">
        <v>528</v>
      </c>
      <c r="R271" s="148" t="s">
        <v>505</v>
      </c>
      <c r="S271" s="148" t="s">
        <v>491</v>
      </c>
      <c r="T271" s="148" t="s">
        <v>236</v>
      </c>
      <c r="U271" s="160"/>
      <c r="V271" s="160"/>
      <c r="W271" s="148">
        <f t="shared" si="65"/>
        <v>0</v>
      </c>
      <c r="X271" s="148">
        <f t="shared" si="66"/>
        <v>0</v>
      </c>
      <c r="Y271" s="148">
        <f t="shared" si="67"/>
        <v>300</v>
      </c>
      <c r="Z271" s="148">
        <f t="shared" si="68"/>
        <v>0</v>
      </c>
      <c r="AA271" s="148">
        <f t="shared" si="69"/>
        <v>0</v>
      </c>
      <c r="AB271" s="148">
        <f t="shared" si="70"/>
        <v>600</v>
      </c>
      <c r="AC271" s="148"/>
      <c r="AD271" s="147" t="s">
        <v>480</v>
      </c>
      <c r="AE271" s="148">
        <v>22</v>
      </c>
      <c r="AF271" s="148">
        <v>10000</v>
      </c>
      <c r="AG271" s="147" t="s">
        <v>527</v>
      </c>
      <c r="AH271" s="147" t="s">
        <v>478</v>
      </c>
      <c r="AI271" s="151">
        <f>VLOOKUP(AJ:AJ,'Currency Exchange'!B:C,2,0)</f>
        <v>1</v>
      </c>
      <c r="AJ271" s="150" t="s">
        <v>15</v>
      </c>
      <c r="AK271" s="157">
        <v>10000</v>
      </c>
      <c r="AL271" s="151">
        <v>3.1E-2</v>
      </c>
      <c r="AM271" s="151">
        <f t="shared" si="60"/>
        <v>3.1E-2</v>
      </c>
      <c r="AN271" s="155">
        <f t="shared" si="61"/>
        <v>3.1E-2</v>
      </c>
      <c r="AO271" s="156">
        <f t="shared" si="62"/>
        <v>0</v>
      </c>
      <c r="AP271" s="155">
        <f t="shared" si="63"/>
        <v>3.1E-2</v>
      </c>
      <c r="AQ271" s="149" t="s">
        <v>227</v>
      </c>
      <c r="AR271" s="148" t="s">
        <v>385</v>
      </c>
      <c r="AS271" s="148" t="s">
        <v>226</v>
      </c>
      <c r="AT271" s="148"/>
      <c r="AU271" s="148"/>
      <c r="AV271" s="148"/>
      <c r="AW271" s="147" t="s">
        <v>477</v>
      </c>
      <c r="AX271" s="147"/>
    </row>
    <row r="272" spans="1:50" ht="20.100000000000001" customHeight="1">
      <c r="A272" s="148"/>
      <c r="B272" s="148"/>
      <c r="C272" s="148" t="s">
        <v>245</v>
      </c>
      <c r="D272" s="148">
        <v>113</v>
      </c>
      <c r="E272" s="148" t="s">
        <v>526</v>
      </c>
      <c r="F272" s="148"/>
      <c r="G272" s="158" t="s">
        <v>487</v>
      </c>
      <c r="H272" s="148"/>
      <c r="I272" s="148"/>
      <c r="J272" s="148">
        <v>2</v>
      </c>
      <c r="K272" s="148">
        <f t="shared" si="64"/>
        <v>2</v>
      </c>
      <c r="L272" s="148" t="s">
        <v>190</v>
      </c>
      <c r="M272" s="158" t="s">
        <v>525</v>
      </c>
      <c r="N272" s="160" t="s">
        <v>478</v>
      </c>
      <c r="O272" s="160" t="s">
        <v>522</v>
      </c>
      <c r="P272" s="160" t="s">
        <v>240</v>
      </c>
      <c r="Q272" s="160" t="s">
        <v>524</v>
      </c>
      <c r="R272" s="148" t="s">
        <v>523</v>
      </c>
      <c r="S272" s="148" t="s">
        <v>481</v>
      </c>
      <c r="T272" s="148" t="s">
        <v>236</v>
      </c>
      <c r="U272" s="160"/>
      <c r="V272" s="160"/>
      <c r="W272" s="148">
        <f t="shared" si="65"/>
        <v>0</v>
      </c>
      <c r="X272" s="148">
        <f t="shared" si="66"/>
        <v>0</v>
      </c>
      <c r="Y272" s="148">
        <f t="shared" si="67"/>
        <v>600</v>
      </c>
      <c r="Z272" s="148">
        <f t="shared" si="68"/>
        <v>0</v>
      </c>
      <c r="AA272" s="148">
        <f t="shared" si="69"/>
        <v>0</v>
      </c>
      <c r="AB272" s="148">
        <f t="shared" si="70"/>
        <v>1200</v>
      </c>
      <c r="AC272" s="148"/>
      <c r="AD272" s="147" t="s">
        <v>480</v>
      </c>
      <c r="AE272" s="148">
        <v>18</v>
      </c>
      <c r="AF272" s="148">
        <v>5000</v>
      </c>
      <c r="AG272" s="147" t="s">
        <v>522</v>
      </c>
      <c r="AH272" s="147" t="s">
        <v>478</v>
      </c>
      <c r="AI272" s="151">
        <f>VLOOKUP(AJ:AJ,'Currency Exchange'!B:C,2,0)</f>
        <v>1</v>
      </c>
      <c r="AJ272" s="150" t="s">
        <v>15</v>
      </c>
      <c r="AK272" s="157">
        <v>5000</v>
      </c>
      <c r="AL272" s="151">
        <v>8.0000000000000004E-4</v>
      </c>
      <c r="AM272" s="151">
        <f t="shared" ref="AM272:AM278" si="71">AL272/AI272</f>
        <v>8.0000000000000004E-4</v>
      </c>
      <c r="AN272" s="155">
        <f t="shared" ref="AN272:AN278" si="72">AM272*K272</f>
        <v>1.6000000000000001E-3</v>
      </c>
      <c r="AO272" s="156">
        <f t="shared" ref="AO272:AO278" si="73">AM272*H272</f>
        <v>0</v>
      </c>
      <c r="AP272" s="155">
        <f t="shared" ref="AP272:AP278" si="74">AM272*J272</f>
        <v>1.6000000000000001E-3</v>
      </c>
      <c r="AQ272" s="149" t="s">
        <v>227</v>
      </c>
      <c r="AR272" s="148" t="s">
        <v>227</v>
      </c>
      <c r="AS272" s="148" t="s">
        <v>227</v>
      </c>
      <c r="AT272" s="148"/>
      <c r="AU272" s="148"/>
      <c r="AV272" s="148"/>
      <c r="AW272" s="147"/>
      <c r="AX272" s="147"/>
    </row>
    <row r="273" spans="1:50" ht="20.100000000000001" customHeight="1">
      <c r="A273" s="148"/>
      <c r="B273" s="148"/>
      <c r="C273" s="148" t="s">
        <v>245</v>
      </c>
      <c r="D273" s="148">
        <v>114</v>
      </c>
      <c r="E273" s="148" t="s">
        <v>521</v>
      </c>
      <c r="F273" s="148"/>
      <c r="G273" s="158" t="s">
        <v>487</v>
      </c>
      <c r="H273" s="148"/>
      <c r="I273" s="148"/>
      <c r="J273" s="148">
        <v>2</v>
      </c>
      <c r="K273" s="148">
        <f t="shared" si="64"/>
        <v>2</v>
      </c>
      <c r="L273" s="148" t="s">
        <v>190</v>
      </c>
      <c r="M273" s="158" t="s">
        <v>520</v>
      </c>
      <c r="N273" s="160" t="s">
        <v>485</v>
      </c>
      <c r="O273" s="160" t="s">
        <v>519</v>
      </c>
      <c r="P273" s="160" t="s">
        <v>240</v>
      </c>
      <c r="Q273" s="160" t="s">
        <v>518</v>
      </c>
      <c r="R273" s="148" t="s">
        <v>517</v>
      </c>
      <c r="S273" s="148" t="s">
        <v>491</v>
      </c>
      <c r="T273" s="148" t="s">
        <v>236</v>
      </c>
      <c r="U273" s="160"/>
      <c r="V273" s="160"/>
      <c r="W273" s="148">
        <f t="shared" si="65"/>
        <v>0</v>
      </c>
      <c r="X273" s="148">
        <f t="shared" si="66"/>
        <v>0</v>
      </c>
      <c r="Y273" s="148">
        <f t="shared" si="67"/>
        <v>600</v>
      </c>
      <c r="Z273" s="148">
        <f t="shared" si="68"/>
        <v>0</v>
      </c>
      <c r="AA273" s="148">
        <f t="shared" si="69"/>
        <v>0</v>
      </c>
      <c r="AB273" s="148">
        <f t="shared" si="70"/>
        <v>1200</v>
      </c>
      <c r="AC273" s="148"/>
      <c r="AD273" s="147" t="s">
        <v>480</v>
      </c>
      <c r="AE273" s="148">
        <v>18</v>
      </c>
      <c r="AF273" s="157">
        <v>10000</v>
      </c>
      <c r="AG273" s="160" t="s">
        <v>516</v>
      </c>
      <c r="AH273" s="147" t="s">
        <v>497</v>
      </c>
      <c r="AI273" s="151">
        <f>VLOOKUP(AJ:AJ,'Currency Exchange'!B:C,2,0)</f>
        <v>1</v>
      </c>
      <c r="AJ273" s="150" t="s">
        <v>15</v>
      </c>
      <c r="AK273" s="157">
        <v>10000</v>
      </c>
      <c r="AL273" s="151">
        <v>6.9999999999999999E-4</v>
      </c>
      <c r="AM273" s="151">
        <f t="shared" si="71"/>
        <v>6.9999999999999999E-4</v>
      </c>
      <c r="AN273" s="155">
        <f t="shared" si="72"/>
        <v>1.4E-3</v>
      </c>
      <c r="AO273" s="156">
        <f t="shared" si="73"/>
        <v>0</v>
      </c>
      <c r="AP273" s="155">
        <f t="shared" si="74"/>
        <v>1.4E-3</v>
      </c>
      <c r="AQ273" s="149" t="s">
        <v>227</v>
      </c>
      <c r="AR273" s="148" t="s">
        <v>385</v>
      </c>
      <c r="AS273" s="148" t="s">
        <v>226</v>
      </c>
      <c r="AT273" s="148"/>
      <c r="AU273" s="148"/>
      <c r="AV273" s="148"/>
      <c r="AW273" s="147" t="s">
        <v>496</v>
      </c>
      <c r="AX273" s="147"/>
    </row>
    <row r="274" spans="1:50" ht="20.100000000000001" customHeight="1">
      <c r="A274" s="148"/>
      <c r="B274" s="148"/>
      <c r="C274" s="148" t="s">
        <v>245</v>
      </c>
      <c r="D274" s="148">
        <v>115</v>
      </c>
      <c r="E274" s="148" t="s">
        <v>515</v>
      </c>
      <c r="F274" s="148"/>
      <c r="G274" s="158" t="s">
        <v>487</v>
      </c>
      <c r="H274" s="148"/>
      <c r="I274" s="148"/>
      <c r="J274" s="148">
        <v>1</v>
      </c>
      <c r="K274" s="148">
        <f t="shared" si="64"/>
        <v>1</v>
      </c>
      <c r="L274" s="148" t="s">
        <v>190</v>
      </c>
      <c r="M274" s="158" t="s">
        <v>514</v>
      </c>
      <c r="N274" s="160" t="s">
        <v>485</v>
      </c>
      <c r="O274" s="160" t="s">
        <v>513</v>
      </c>
      <c r="P274" s="160" t="s">
        <v>240</v>
      </c>
      <c r="Q274" s="160" t="s">
        <v>512</v>
      </c>
      <c r="R274" s="148" t="s">
        <v>511</v>
      </c>
      <c r="S274" s="148" t="s">
        <v>491</v>
      </c>
      <c r="T274" s="148" t="s">
        <v>236</v>
      </c>
      <c r="U274" s="160"/>
      <c r="V274" s="160"/>
      <c r="W274" s="148">
        <f t="shared" si="65"/>
        <v>0</v>
      </c>
      <c r="X274" s="148">
        <f t="shared" si="66"/>
        <v>0</v>
      </c>
      <c r="Y274" s="148">
        <f t="shared" si="67"/>
        <v>300</v>
      </c>
      <c r="Z274" s="148">
        <f t="shared" si="68"/>
        <v>0</v>
      </c>
      <c r="AA274" s="148">
        <f t="shared" si="69"/>
        <v>0</v>
      </c>
      <c r="AB274" s="148">
        <f t="shared" si="70"/>
        <v>600</v>
      </c>
      <c r="AC274" s="148"/>
      <c r="AD274" s="147" t="s">
        <v>480</v>
      </c>
      <c r="AE274" s="148">
        <v>18</v>
      </c>
      <c r="AF274" s="157">
        <v>10000</v>
      </c>
      <c r="AG274" s="160" t="s">
        <v>510</v>
      </c>
      <c r="AH274" s="147" t="s">
        <v>497</v>
      </c>
      <c r="AI274" s="151">
        <f>VLOOKUP(AJ:AJ,'Currency Exchange'!B:C,2,0)</f>
        <v>1</v>
      </c>
      <c r="AJ274" s="150" t="s">
        <v>15</v>
      </c>
      <c r="AK274" s="157">
        <v>10000</v>
      </c>
      <c r="AL274" s="151">
        <v>6.9999999999999999E-4</v>
      </c>
      <c r="AM274" s="151">
        <f t="shared" si="71"/>
        <v>6.9999999999999999E-4</v>
      </c>
      <c r="AN274" s="155">
        <f t="shared" si="72"/>
        <v>6.9999999999999999E-4</v>
      </c>
      <c r="AO274" s="156">
        <f t="shared" si="73"/>
        <v>0</v>
      </c>
      <c r="AP274" s="155">
        <f t="shared" si="74"/>
        <v>6.9999999999999999E-4</v>
      </c>
      <c r="AQ274" s="149" t="s">
        <v>227</v>
      </c>
      <c r="AR274" s="148" t="s">
        <v>385</v>
      </c>
      <c r="AS274" s="148" t="s">
        <v>226</v>
      </c>
      <c r="AT274" s="148"/>
      <c r="AU274" s="148"/>
      <c r="AV274" s="148"/>
      <c r="AW274" s="147" t="s">
        <v>496</v>
      </c>
      <c r="AX274" s="147"/>
    </row>
    <row r="275" spans="1:50" ht="20.100000000000001" customHeight="1">
      <c r="A275" s="148"/>
      <c r="B275" s="148"/>
      <c r="C275" s="148" t="s">
        <v>245</v>
      </c>
      <c r="D275" s="148">
        <v>116</v>
      </c>
      <c r="E275" s="148" t="s">
        <v>509</v>
      </c>
      <c r="F275" s="148"/>
      <c r="G275" s="158" t="s">
        <v>487</v>
      </c>
      <c r="H275" s="148"/>
      <c r="I275" s="148"/>
      <c r="J275" s="148">
        <v>1</v>
      </c>
      <c r="K275" s="148">
        <f t="shared" si="64"/>
        <v>1</v>
      </c>
      <c r="L275" s="148" t="s">
        <v>190</v>
      </c>
      <c r="M275" s="158" t="s">
        <v>508</v>
      </c>
      <c r="N275" s="160" t="s">
        <v>485</v>
      </c>
      <c r="O275" s="160" t="s">
        <v>507</v>
      </c>
      <c r="P275" s="160" t="s">
        <v>240</v>
      </c>
      <c r="Q275" s="160" t="s">
        <v>506</v>
      </c>
      <c r="R275" s="148" t="s">
        <v>505</v>
      </c>
      <c r="S275" s="148" t="s">
        <v>481</v>
      </c>
      <c r="T275" s="148" t="s">
        <v>236</v>
      </c>
      <c r="U275" s="160"/>
      <c r="V275" s="160"/>
      <c r="W275" s="148">
        <f t="shared" si="65"/>
        <v>0</v>
      </c>
      <c r="X275" s="148">
        <f t="shared" si="66"/>
        <v>0</v>
      </c>
      <c r="Y275" s="148">
        <f t="shared" si="67"/>
        <v>300</v>
      </c>
      <c r="Z275" s="148">
        <f t="shared" si="68"/>
        <v>0</v>
      </c>
      <c r="AA275" s="148">
        <f t="shared" si="69"/>
        <v>0</v>
      </c>
      <c r="AB275" s="148">
        <f t="shared" si="70"/>
        <v>600</v>
      </c>
      <c r="AC275" s="148"/>
      <c r="AD275" s="147" t="s">
        <v>480</v>
      </c>
      <c r="AE275" s="148">
        <v>18</v>
      </c>
      <c r="AF275" s="148">
        <v>5000</v>
      </c>
      <c r="AG275" s="160" t="s">
        <v>504</v>
      </c>
      <c r="AH275" s="160" t="s">
        <v>497</v>
      </c>
      <c r="AI275" s="151">
        <f>VLOOKUP(AJ:AJ,'Currency Exchange'!B:C,2,0)</f>
        <v>1</v>
      </c>
      <c r="AJ275" s="150" t="s">
        <v>15</v>
      </c>
      <c r="AK275" s="157">
        <v>5000</v>
      </c>
      <c r="AL275" s="151">
        <v>5.9999999999999995E-4</v>
      </c>
      <c r="AM275" s="151">
        <f t="shared" si="71"/>
        <v>5.9999999999999995E-4</v>
      </c>
      <c r="AN275" s="155">
        <f t="shared" si="72"/>
        <v>5.9999999999999995E-4</v>
      </c>
      <c r="AO275" s="156">
        <f t="shared" si="73"/>
        <v>0</v>
      </c>
      <c r="AP275" s="155">
        <f t="shared" si="74"/>
        <v>5.9999999999999995E-4</v>
      </c>
      <c r="AQ275" s="149" t="s">
        <v>227</v>
      </c>
      <c r="AR275" s="148" t="s">
        <v>385</v>
      </c>
      <c r="AS275" s="148" t="s">
        <v>227</v>
      </c>
      <c r="AT275" s="148"/>
      <c r="AU275" s="148"/>
      <c r="AV275" s="148"/>
      <c r="AW275" s="147" t="s">
        <v>496</v>
      </c>
      <c r="AX275" s="147"/>
    </row>
    <row r="276" spans="1:50" ht="20.100000000000001" customHeight="1">
      <c r="A276" s="148"/>
      <c r="B276" s="148"/>
      <c r="C276" s="148" t="s">
        <v>245</v>
      </c>
      <c r="D276" s="148">
        <v>117</v>
      </c>
      <c r="E276" s="148" t="s">
        <v>503</v>
      </c>
      <c r="F276" s="148"/>
      <c r="G276" s="158" t="s">
        <v>487</v>
      </c>
      <c r="H276" s="148"/>
      <c r="I276" s="148"/>
      <c r="J276" s="148">
        <v>1</v>
      </c>
      <c r="K276" s="148">
        <f t="shared" si="64"/>
        <v>1</v>
      </c>
      <c r="L276" s="148" t="s">
        <v>190</v>
      </c>
      <c r="M276" s="158" t="s">
        <v>502</v>
      </c>
      <c r="N276" s="160" t="s">
        <v>485</v>
      </c>
      <c r="O276" s="160" t="s">
        <v>501</v>
      </c>
      <c r="P276" s="160" t="s">
        <v>240</v>
      </c>
      <c r="Q276" s="160" t="s">
        <v>500</v>
      </c>
      <c r="R276" s="148" t="s">
        <v>499</v>
      </c>
      <c r="S276" s="148" t="s">
        <v>481</v>
      </c>
      <c r="T276" s="148" t="s">
        <v>236</v>
      </c>
      <c r="U276" s="160"/>
      <c r="V276" s="160"/>
      <c r="W276" s="148">
        <f t="shared" si="65"/>
        <v>0</v>
      </c>
      <c r="X276" s="148">
        <f t="shared" si="66"/>
        <v>0</v>
      </c>
      <c r="Y276" s="148">
        <f t="shared" si="67"/>
        <v>300</v>
      </c>
      <c r="Z276" s="148">
        <f t="shared" si="68"/>
        <v>0</v>
      </c>
      <c r="AA276" s="148">
        <f t="shared" si="69"/>
        <v>0</v>
      </c>
      <c r="AB276" s="148">
        <f t="shared" si="70"/>
        <v>600</v>
      </c>
      <c r="AC276" s="148"/>
      <c r="AD276" s="147" t="s">
        <v>480</v>
      </c>
      <c r="AE276" s="148">
        <v>18</v>
      </c>
      <c r="AF276" s="148">
        <v>5000</v>
      </c>
      <c r="AG276" s="160" t="s">
        <v>498</v>
      </c>
      <c r="AH276" s="147" t="s">
        <v>497</v>
      </c>
      <c r="AI276" s="151">
        <f>VLOOKUP(AJ:AJ,'Currency Exchange'!B:C,2,0)</f>
        <v>1</v>
      </c>
      <c r="AJ276" s="150" t="s">
        <v>15</v>
      </c>
      <c r="AK276" s="157">
        <v>5000</v>
      </c>
      <c r="AL276" s="151">
        <v>5.0000000000000001E-4</v>
      </c>
      <c r="AM276" s="151">
        <f t="shared" si="71"/>
        <v>5.0000000000000001E-4</v>
      </c>
      <c r="AN276" s="155">
        <f t="shared" si="72"/>
        <v>5.0000000000000001E-4</v>
      </c>
      <c r="AO276" s="156">
        <f t="shared" si="73"/>
        <v>0</v>
      </c>
      <c r="AP276" s="155">
        <f t="shared" si="74"/>
        <v>5.0000000000000001E-4</v>
      </c>
      <c r="AQ276" s="149" t="s">
        <v>227</v>
      </c>
      <c r="AR276" s="148" t="s">
        <v>385</v>
      </c>
      <c r="AS276" s="148" t="s">
        <v>227</v>
      </c>
      <c r="AT276" s="148"/>
      <c r="AU276" s="148"/>
      <c r="AV276" s="148"/>
      <c r="AW276" s="147" t="s">
        <v>496</v>
      </c>
      <c r="AX276" s="147"/>
    </row>
    <row r="277" spans="1:50" ht="20.100000000000001" customHeight="1">
      <c r="A277" s="148"/>
      <c r="B277" s="148"/>
      <c r="C277" s="148" t="s">
        <v>245</v>
      </c>
      <c r="D277" s="148">
        <v>118</v>
      </c>
      <c r="E277" s="148" t="s">
        <v>495</v>
      </c>
      <c r="F277" s="148"/>
      <c r="G277" s="158" t="s">
        <v>487</v>
      </c>
      <c r="H277" s="148"/>
      <c r="I277" s="148"/>
      <c r="J277" s="148">
        <v>2</v>
      </c>
      <c r="K277" s="148">
        <f t="shared" si="64"/>
        <v>2</v>
      </c>
      <c r="L277" s="148" t="s">
        <v>190</v>
      </c>
      <c r="M277" s="158" t="s">
        <v>494</v>
      </c>
      <c r="N277" s="160" t="s">
        <v>453</v>
      </c>
      <c r="O277" s="160" t="s">
        <v>489</v>
      </c>
      <c r="P277" s="160" t="s">
        <v>240</v>
      </c>
      <c r="Q277" s="160" t="s">
        <v>493</v>
      </c>
      <c r="R277" s="148" t="s">
        <v>492</v>
      </c>
      <c r="S277" s="148" t="s">
        <v>491</v>
      </c>
      <c r="T277" s="148" t="s">
        <v>236</v>
      </c>
      <c r="U277" s="160"/>
      <c r="V277" s="160"/>
      <c r="W277" s="148">
        <f t="shared" si="65"/>
        <v>0</v>
      </c>
      <c r="X277" s="148">
        <f t="shared" si="66"/>
        <v>0</v>
      </c>
      <c r="Y277" s="148">
        <f t="shared" si="67"/>
        <v>600</v>
      </c>
      <c r="Z277" s="148">
        <f t="shared" si="68"/>
        <v>0</v>
      </c>
      <c r="AA277" s="148">
        <f t="shared" si="69"/>
        <v>0</v>
      </c>
      <c r="AB277" s="148">
        <f t="shared" si="70"/>
        <v>1200</v>
      </c>
      <c r="AC277" s="148"/>
      <c r="AD277" s="147" t="s">
        <v>490</v>
      </c>
      <c r="AE277" s="148">
        <v>17</v>
      </c>
      <c r="AF277" s="148">
        <v>10000</v>
      </c>
      <c r="AG277" s="147" t="s">
        <v>489</v>
      </c>
      <c r="AH277" s="147" t="s">
        <v>453</v>
      </c>
      <c r="AI277" s="151">
        <f>VLOOKUP(AJ:AJ,'Currency Exchange'!B:C,2,0)</f>
        <v>1</v>
      </c>
      <c r="AJ277" s="150" t="s">
        <v>15</v>
      </c>
      <c r="AK277" s="157">
        <v>10000</v>
      </c>
      <c r="AL277" s="151">
        <v>2.8999999999999998E-3</v>
      </c>
      <c r="AM277" s="151">
        <f t="shared" si="71"/>
        <v>2.8999999999999998E-3</v>
      </c>
      <c r="AN277" s="155">
        <f t="shared" si="72"/>
        <v>5.7999999999999996E-3</v>
      </c>
      <c r="AO277" s="156">
        <f t="shared" si="73"/>
        <v>0</v>
      </c>
      <c r="AP277" s="155">
        <f t="shared" si="74"/>
        <v>5.7999999999999996E-3</v>
      </c>
      <c r="AQ277" s="149" t="s">
        <v>227</v>
      </c>
      <c r="AR277" s="148" t="s">
        <v>227</v>
      </c>
      <c r="AS277" s="148" t="s">
        <v>226</v>
      </c>
      <c r="AT277" s="148"/>
      <c r="AU277" s="148"/>
      <c r="AV277" s="148"/>
      <c r="AW277" s="147"/>
      <c r="AX277" s="147"/>
    </row>
    <row r="278" spans="1:50" ht="20.100000000000001" customHeight="1">
      <c r="A278" s="148"/>
      <c r="B278" s="148"/>
      <c r="C278" s="148" t="s">
        <v>245</v>
      </c>
      <c r="D278" s="148">
        <v>119</v>
      </c>
      <c r="E278" s="148" t="s">
        <v>488</v>
      </c>
      <c r="F278" s="148"/>
      <c r="G278" s="158" t="s">
        <v>487</v>
      </c>
      <c r="H278" s="148"/>
      <c r="I278" s="148"/>
      <c r="J278" s="148">
        <v>2</v>
      </c>
      <c r="K278" s="148">
        <f t="shared" si="64"/>
        <v>2</v>
      </c>
      <c r="L278" s="148" t="s">
        <v>190</v>
      </c>
      <c r="M278" s="158" t="s">
        <v>486</v>
      </c>
      <c r="N278" s="160" t="s">
        <v>485</v>
      </c>
      <c r="O278" s="160" t="s">
        <v>484</v>
      </c>
      <c r="P278" s="160" t="s">
        <v>240</v>
      </c>
      <c r="Q278" s="160" t="s">
        <v>483</v>
      </c>
      <c r="R278" s="148" t="s">
        <v>482</v>
      </c>
      <c r="S278" s="148" t="s">
        <v>481</v>
      </c>
      <c r="T278" s="148" t="s">
        <v>236</v>
      </c>
      <c r="U278" s="160"/>
      <c r="V278" s="160"/>
      <c r="W278" s="148">
        <f t="shared" si="65"/>
        <v>0</v>
      </c>
      <c r="X278" s="148">
        <f t="shared" si="66"/>
        <v>0</v>
      </c>
      <c r="Y278" s="148">
        <f t="shared" si="67"/>
        <v>600</v>
      </c>
      <c r="Z278" s="148">
        <f t="shared" si="68"/>
        <v>0</v>
      </c>
      <c r="AA278" s="148">
        <f t="shared" si="69"/>
        <v>0</v>
      </c>
      <c r="AB278" s="148">
        <f t="shared" si="70"/>
        <v>1200</v>
      </c>
      <c r="AC278" s="148"/>
      <c r="AD278" s="147" t="s">
        <v>480</v>
      </c>
      <c r="AE278" s="148">
        <v>18</v>
      </c>
      <c r="AF278" s="148">
        <v>5000</v>
      </c>
      <c r="AG278" s="147" t="s">
        <v>479</v>
      </c>
      <c r="AH278" s="147" t="s">
        <v>478</v>
      </c>
      <c r="AI278" s="151">
        <f>VLOOKUP(AJ:AJ,'Currency Exchange'!B:C,2,0)</f>
        <v>1</v>
      </c>
      <c r="AJ278" s="150" t="s">
        <v>15</v>
      </c>
      <c r="AK278" s="157">
        <v>5000</v>
      </c>
      <c r="AL278" s="151">
        <v>6.9999999999999999E-4</v>
      </c>
      <c r="AM278" s="151">
        <f t="shared" si="71"/>
        <v>6.9999999999999999E-4</v>
      </c>
      <c r="AN278" s="155">
        <f t="shared" si="72"/>
        <v>1.4E-3</v>
      </c>
      <c r="AO278" s="156">
        <f t="shared" si="73"/>
        <v>0</v>
      </c>
      <c r="AP278" s="155">
        <f t="shared" si="74"/>
        <v>1.4E-3</v>
      </c>
      <c r="AQ278" s="149" t="s">
        <v>227</v>
      </c>
      <c r="AR278" s="148" t="s">
        <v>385</v>
      </c>
      <c r="AS278" s="148" t="s">
        <v>227</v>
      </c>
      <c r="AT278" s="148"/>
      <c r="AU278" s="148"/>
      <c r="AV278" s="148"/>
      <c r="AW278" s="147" t="s">
        <v>477</v>
      </c>
      <c r="AX278" s="147"/>
    </row>
    <row r="279" spans="1:50" ht="20.100000000000001" customHeight="1">
      <c r="A279" s="148"/>
      <c r="B279" s="148"/>
      <c r="C279" s="148" t="s">
        <v>224</v>
      </c>
      <c r="D279" s="148">
        <v>120</v>
      </c>
      <c r="E279" s="148" t="s">
        <v>476</v>
      </c>
      <c r="F279" s="148"/>
      <c r="G279" s="158" t="s">
        <v>470</v>
      </c>
      <c r="H279" s="148"/>
      <c r="I279" s="148"/>
      <c r="J279" s="148">
        <v>30</v>
      </c>
      <c r="K279" s="148">
        <f t="shared" si="64"/>
        <v>30</v>
      </c>
      <c r="L279" s="148" t="s">
        <v>190</v>
      </c>
      <c r="M279" s="158" t="s">
        <v>475</v>
      </c>
      <c r="N279" s="160" t="s">
        <v>212</v>
      </c>
      <c r="O279" s="160" t="s">
        <v>212</v>
      </c>
      <c r="P279" s="160" t="s">
        <v>212</v>
      </c>
      <c r="Q279" s="160" t="s">
        <v>212</v>
      </c>
      <c r="R279" s="148" t="s">
        <v>474</v>
      </c>
      <c r="S279" s="148" t="s">
        <v>473</v>
      </c>
      <c r="T279" s="148" t="s">
        <v>236</v>
      </c>
      <c r="U279" s="160"/>
      <c r="V279" s="160" t="s">
        <v>472</v>
      </c>
      <c r="W279" s="148">
        <f t="shared" si="65"/>
        <v>0</v>
      </c>
      <c r="X279" s="148">
        <f t="shared" si="66"/>
        <v>0</v>
      </c>
      <c r="Y279" s="148">
        <f t="shared" si="67"/>
        <v>9000</v>
      </c>
      <c r="Z279" s="148">
        <f t="shared" si="68"/>
        <v>0</v>
      </c>
      <c r="AA279" s="148">
        <f t="shared" si="69"/>
        <v>0</v>
      </c>
      <c r="AB279" s="148">
        <f t="shared" si="70"/>
        <v>18000</v>
      </c>
      <c r="AC279" s="148"/>
      <c r="AD279" s="147" t="s">
        <v>187</v>
      </c>
      <c r="AE279" s="148"/>
      <c r="AF279" s="148"/>
      <c r="AG279" s="147"/>
      <c r="AH279" s="147" t="s">
        <v>186</v>
      </c>
      <c r="AI279" s="151"/>
      <c r="AJ279" s="150"/>
      <c r="AK279" s="157"/>
      <c r="AL279" s="151"/>
      <c r="AM279" s="151"/>
      <c r="AN279" s="155"/>
      <c r="AO279" s="156"/>
      <c r="AP279" s="155"/>
      <c r="AQ279" s="149"/>
      <c r="AR279" s="148" t="s">
        <v>185</v>
      </c>
      <c r="AS279" s="148"/>
      <c r="AT279" s="148"/>
      <c r="AU279" s="148"/>
      <c r="AV279" s="148"/>
      <c r="AW279" s="147" t="s">
        <v>220</v>
      </c>
      <c r="AX279" s="147"/>
    </row>
    <row r="280" spans="1:50" ht="20.100000000000001" customHeight="1">
      <c r="A280" s="148"/>
      <c r="B280" s="148"/>
      <c r="C280" s="148" t="s">
        <v>245</v>
      </c>
      <c r="D280" s="148">
        <v>121</v>
      </c>
      <c r="E280" s="148" t="s">
        <v>471</v>
      </c>
      <c r="F280" s="148"/>
      <c r="G280" s="158" t="s">
        <v>470</v>
      </c>
      <c r="H280" s="148"/>
      <c r="I280" s="148"/>
      <c r="J280" s="148">
        <v>5</v>
      </c>
      <c r="K280" s="148">
        <f t="shared" si="64"/>
        <v>5</v>
      </c>
      <c r="L280" s="148" t="s">
        <v>190</v>
      </c>
      <c r="M280" s="158" t="s">
        <v>469</v>
      </c>
      <c r="N280" s="160" t="s">
        <v>468</v>
      </c>
      <c r="O280" s="160" t="s">
        <v>464</v>
      </c>
      <c r="P280" s="160" t="s">
        <v>240</v>
      </c>
      <c r="Q280" s="160" t="s">
        <v>467</v>
      </c>
      <c r="R280" s="148"/>
      <c r="S280" s="148" t="s">
        <v>466</v>
      </c>
      <c r="T280" s="148" t="s">
        <v>236</v>
      </c>
      <c r="U280" s="160"/>
      <c r="V280" s="160"/>
      <c r="W280" s="148">
        <f t="shared" si="65"/>
        <v>0</v>
      </c>
      <c r="X280" s="148">
        <f t="shared" si="66"/>
        <v>0</v>
      </c>
      <c r="Y280" s="148">
        <f t="shared" si="67"/>
        <v>1500</v>
      </c>
      <c r="Z280" s="148">
        <f t="shared" si="68"/>
        <v>0</v>
      </c>
      <c r="AA280" s="148">
        <f t="shared" si="69"/>
        <v>0</v>
      </c>
      <c r="AB280" s="148">
        <f t="shared" si="70"/>
        <v>3000</v>
      </c>
      <c r="AC280" s="148"/>
      <c r="AD280" s="147" t="s">
        <v>465</v>
      </c>
      <c r="AE280" s="148">
        <v>22</v>
      </c>
      <c r="AF280" s="148">
        <v>2500</v>
      </c>
      <c r="AG280" s="147" t="s">
        <v>464</v>
      </c>
      <c r="AH280" s="147" t="s">
        <v>463</v>
      </c>
      <c r="AI280" s="151">
        <f>VLOOKUP(AJ:AJ,'Currency Exchange'!B:C,2,0)</f>
        <v>1</v>
      </c>
      <c r="AJ280" s="150" t="s">
        <v>15</v>
      </c>
      <c r="AK280" s="157">
        <v>2500</v>
      </c>
      <c r="AL280" s="151">
        <v>6.4000000000000001E-2</v>
      </c>
      <c r="AM280" s="151">
        <f t="shared" ref="AM280:AM311" si="75">AL280/AI280</f>
        <v>6.4000000000000001E-2</v>
      </c>
      <c r="AN280" s="155">
        <f t="shared" ref="AN280:AN310" si="76">AM280*K280</f>
        <v>0.32</v>
      </c>
      <c r="AO280" s="156">
        <f t="shared" ref="AO280:AO311" si="77">AM280*H280</f>
        <v>0</v>
      </c>
      <c r="AP280" s="155">
        <f t="shared" ref="AP280:AP311" si="78">AM280*J280</f>
        <v>0.32</v>
      </c>
      <c r="AQ280" s="149" t="s">
        <v>227</v>
      </c>
      <c r="AR280" s="148" t="s">
        <v>227</v>
      </c>
      <c r="AS280" s="148" t="s">
        <v>227</v>
      </c>
      <c r="AT280" s="148"/>
      <c r="AU280" s="148"/>
      <c r="AV280" s="148"/>
      <c r="AW280" s="147" t="s">
        <v>462</v>
      </c>
      <c r="AX280" s="147"/>
    </row>
    <row r="281" spans="1:50" ht="20.100000000000001" customHeight="1">
      <c r="A281" s="153" t="s">
        <v>1887</v>
      </c>
      <c r="B281" s="153"/>
      <c r="C281" s="153" t="s">
        <v>245</v>
      </c>
      <c r="D281" s="153">
        <v>122</v>
      </c>
      <c r="E281" s="153" t="s">
        <v>461</v>
      </c>
      <c r="F281" s="153"/>
      <c r="G281" s="154" t="s">
        <v>460</v>
      </c>
      <c r="H281" s="153"/>
      <c r="I281" s="153"/>
      <c r="J281" s="153">
        <v>1</v>
      </c>
      <c r="K281" s="153">
        <f t="shared" si="64"/>
        <v>1</v>
      </c>
      <c r="L281" s="153" t="s">
        <v>190</v>
      </c>
      <c r="M281" s="154" t="s">
        <v>459</v>
      </c>
      <c r="N281" s="152" t="s">
        <v>458</v>
      </c>
      <c r="O281" s="152" t="s">
        <v>454</v>
      </c>
      <c r="P281" s="152" t="s">
        <v>240</v>
      </c>
      <c r="Q281" s="152" t="s">
        <v>457</v>
      </c>
      <c r="R281" s="153"/>
      <c r="S281" s="153" t="s">
        <v>456</v>
      </c>
      <c r="T281" s="153" t="s">
        <v>236</v>
      </c>
      <c r="U281" s="152"/>
      <c r="V281" s="152" t="s">
        <v>455</v>
      </c>
      <c r="W281" s="153">
        <f t="shared" si="65"/>
        <v>0</v>
      </c>
      <c r="X281" s="153">
        <f t="shared" si="66"/>
        <v>0</v>
      </c>
      <c r="Y281" s="153">
        <f t="shared" si="67"/>
        <v>300</v>
      </c>
      <c r="Z281" s="153">
        <f t="shared" si="68"/>
        <v>0</v>
      </c>
      <c r="AA281" s="153">
        <f t="shared" si="69"/>
        <v>0</v>
      </c>
      <c r="AB281" s="153">
        <f t="shared" si="70"/>
        <v>600</v>
      </c>
      <c r="AC281" s="153"/>
      <c r="AD281" s="292" t="s">
        <v>355</v>
      </c>
      <c r="AE281" s="153"/>
      <c r="AF281" s="153">
        <v>1</v>
      </c>
      <c r="AG281" s="152" t="s">
        <v>454</v>
      </c>
      <c r="AH281" s="152" t="s">
        <v>453</v>
      </c>
      <c r="AI281" s="293">
        <f>VLOOKUP(AJ:AJ,'Currency Exchange'!B:C,2,0)</f>
        <v>0.85235098264939624</v>
      </c>
      <c r="AJ281" s="294" t="s">
        <v>92</v>
      </c>
      <c r="AK281" s="295">
        <v>1</v>
      </c>
      <c r="AL281" s="293">
        <v>79</v>
      </c>
      <c r="AM281" s="293">
        <f t="shared" si="75"/>
        <v>92.684823046066285</v>
      </c>
      <c r="AN281" s="296">
        <f t="shared" si="76"/>
        <v>92.684823046066285</v>
      </c>
      <c r="AO281" s="297">
        <f t="shared" si="77"/>
        <v>0</v>
      </c>
      <c r="AP281" s="296">
        <f t="shared" si="78"/>
        <v>92.684823046066285</v>
      </c>
      <c r="AQ281" s="298" t="s">
        <v>226</v>
      </c>
      <c r="AR281" s="153" t="s">
        <v>227</v>
      </c>
      <c r="AS281" s="153" t="s">
        <v>226</v>
      </c>
      <c r="AT281" s="153"/>
      <c r="AU281" s="153"/>
      <c r="AV281" s="153"/>
      <c r="AW281" s="292" t="s">
        <v>352</v>
      </c>
      <c r="AX281" s="292"/>
    </row>
    <row r="282" spans="1:50" ht="20.100000000000001" customHeight="1">
      <c r="A282" s="148"/>
      <c r="B282" s="148"/>
      <c r="C282" s="148" t="s">
        <v>245</v>
      </c>
      <c r="D282" s="148">
        <v>123</v>
      </c>
      <c r="E282" s="148" t="s">
        <v>452</v>
      </c>
      <c r="F282" s="148"/>
      <c r="G282" s="158" t="s">
        <v>451</v>
      </c>
      <c r="H282" s="148"/>
      <c r="I282" s="148"/>
      <c r="J282" s="148">
        <v>1</v>
      </c>
      <c r="K282" s="148">
        <f t="shared" si="64"/>
        <v>1</v>
      </c>
      <c r="L282" s="148" t="s">
        <v>190</v>
      </c>
      <c r="M282" s="158" t="s">
        <v>450</v>
      </c>
      <c r="N282" s="160" t="s">
        <v>251</v>
      </c>
      <c r="O282" s="160" t="s">
        <v>448</v>
      </c>
      <c r="P282" s="160" t="s">
        <v>240</v>
      </c>
      <c r="Q282" s="160" t="s">
        <v>449</v>
      </c>
      <c r="R282" s="148" t="s">
        <v>448</v>
      </c>
      <c r="S282" s="148" t="s">
        <v>447</v>
      </c>
      <c r="T282" s="148" t="s">
        <v>236</v>
      </c>
      <c r="U282" s="160"/>
      <c r="V282" s="160"/>
      <c r="W282" s="148">
        <f t="shared" si="65"/>
        <v>0</v>
      </c>
      <c r="X282" s="148">
        <f t="shared" si="66"/>
        <v>0</v>
      </c>
      <c r="Y282" s="148">
        <f t="shared" si="67"/>
        <v>300</v>
      </c>
      <c r="Z282" s="148">
        <f t="shared" si="68"/>
        <v>0</v>
      </c>
      <c r="AA282" s="148">
        <f t="shared" si="69"/>
        <v>0</v>
      </c>
      <c r="AB282" s="148">
        <f t="shared" si="70"/>
        <v>600</v>
      </c>
      <c r="AC282" s="148"/>
      <c r="AD282" s="147" t="s">
        <v>248</v>
      </c>
      <c r="AE282" s="148">
        <v>65</v>
      </c>
      <c r="AF282" s="148">
        <v>250</v>
      </c>
      <c r="AG282" s="147" t="s">
        <v>446</v>
      </c>
      <c r="AH282" s="147" t="s">
        <v>246</v>
      </c>
      <c r="AI282" s="151">
        <f>VLOOKUP(AJ:AJ,'Currency Exchange'!B:C,2,0)</f>
        <v>1</v>
      </c>
      <c r="AJ282" s="150" t="s">
        <v>15</v>
      </c>
      <c r="AK282" s="157">
        <v>250</v>
      </c>
      <c r="AL282" s="151">
        <v>1.71</v>
      </c>
      <c r="AM282" s="151">
        <f t="shared" si="75"/>
        <v>1.71</v>
      </c>
      <c r="AN282" s="155">
        <f t="shared" si="76"/>
        <v>1.71</v>
      </c>
      <c r="AO282" s="156">
        <f t="shared" si="77"/>
        <v>0</v>
      </c>
      <c r="AP282" s="155">
        <f t="shared" si="78"/>
        <v>1.71</v>
      </c>
      <c r="AQ282" s="149" t="s">
        <v>227</v>
      </c>
      <c r="AR282" s="148" t="s">
        <v>385</v>
      </c>
      <c r="AS282" s="148" t="s">
        <v>227</v>
      </c>
      <c r="AT282" s="148"/>
      <c r="AU282" s="148"/>
      <c r="AV282" s="148"/>
      <c r="AW282" s="147" t="s">
        <v>384</v>
      </c>
      <c r="AX282" s="147"/>
    </row>
    <row r="283" spans="1:50" ht="20.100000000000001" customHeight="1">
      <c r="A283" s="148"/>
      <c r="B283" s="148"/>
      <c r="C283" s="148" t="s">
        <v>245</v>
      </c>
      <c r="D283" s="148">
        <v>124</v>
      </c>
      <c r="E283" s="148" t="s">
        <v>445</v>
      </c>
      <c r="F283" s="148"/>
      <c r="G283" s="158" t="s">
        <v>444</v>
      </c>
      <c r="H283" s="148"/>
      <c r="I283" s="148"/>
      <c r="J283" s="148">
        <v>1</v>
      </c>
      <c r="K283" s="148">
        <f t="shared" si="64"/>
        <v>1</v>
      </c>
      <c r="L283" s="148" t="s">
        <v>190</v>
      </c>
      <c r="M283" s="158" t="s">
        <v>443</v>
      </c>
      <c r="N283" s="160" t="s">
        <v>251</v>
      </c>
      <c r="O283" s="160" t="s">
        <v>440</v>
      </c>
      <c r="P283" s="160" t="s">
        <v>240</v>
      </c>
      <c r="Q283" s="160" t="s">
        <v>442</v>
      </c>
      <c r="R283" s="148" t="s">
        <v>440</v>
      </c>
      <c r="S283" s="148" t="s">
        <v>441</v>
      </c>
      <c r="T283" s="148" t="s">
        <v>236</v>
      </c>
      <c r="U283" s="160"/>
      <c r="V283" s="160"/>
      <c r="W283" s="148">
        <f t="shared" si="65"/>
        <v>0</v>
      </c>
      <c r="X283" s="148">
        <f t="shared" si="66"/>
        <v>0</v>
      </c>
      <c r="Y283" s="148">
        <f t="shared" si="67"/>
        <v>300</v>
      </c>
      <c r="Z283" s="148">
        <f t="shared" si="68"/>
        <v>0</v>
      </c>
      <c r="AA283" s="148">
        <f t="shared" si="69"/>
        <v>0</v>
      </c>
      <c r="AB283" s="148">
        <f t="shared" si="70"/>
        <v>600</v>
      </c>
      <c r="AC283" s="148"/>
      <c r="AD283" s="147" t="s">
        <v>248</v>
      </c>
      <c r="AE283" s="148">
        <v>41</v>
      </c>
      <c r="AF283" s="148">
        <v>250</v>
      </c>
      <c r="AG283" s="147" t="s">
        <v>440</v>
      </c>
      <c r="AH283" s="147" t="s">
        <v>246</v>
      </c>
      <c r="AI283" s="151">
        <f>VLOOKUP(AJ:AJ,'Currency Exchange'!B:C,2,0)</f>
        <v>1</v>
      </c>
      <c r="AJ283" s="150" t="s">
        <v>15</v>
      </c>
      <c r="AK283" s="157">
        <v>250</v>
      </c>
      <c r="AL283" s="151">
        <v>1.94</v>
      </c>
      <c r="AM283" s="151">
        <f t="shared" si="75"/>
        <v>1.94</v>
      </c>
      <c r="AN283" s="155">
        <f t="shared" si="76"/>
        <v>1.94</v>
      </c>
      <c r="AO283" s="156">
        <f t="shared" si="77"/>
        <v>0</v>
      </c>
      <c r="AP283" s="155">
        <f t="shared" si="78"/>
        <v>1.94</v>
      </c>
      <c r="AQ283" s="149" t="s">
        <v>227</v>
      </c>
      <c r="AR283" s="148" t="s">
        <v>227</v>
      </c>
      <c r="AS283" s="148" t="s">
        <v>227</v>
      </c>
      <c r="AT283" s="148"/>
      <c r="AU283" s="148"/>
      <c r="AV283" s="148"/>
      <c r="AW283" s="147"/>
      <c r="AX283" s="147"/>
    </row>
    <row r="284" spans="1:50" ht="20.100000000000001" customHeight="1">
      <c r="A284" s="148"/>
      <c r="B284" s="148"/>
      <c r="C284" s="148" t="s">
        <v>245</v>
      </c>
      <c r="D284" s="148">
        <v>125</v>
      </c>
      <c r="E284" s="148" t="s">
        <v>439</v>
      </c>
      <c r="F284" s="148"/>
      <c r="G284" s="158" t="s">
        <v>438</v>
      </c>
      <c r="H284" s="148"/>
      <c r="I284" s="148"/>
      <c r="J284" s="148">
        <v>1</v>
      </c>
      <c r="K284" s="148">
        <f t="shared" si="64"/>
        <v>1</v>
      </c>
      <c r="L284" s="148" t="s">
        <v>190</v>
      </c>
      <c r="M284" s="158" t="s">
        <v>437</v>
      </c>
      <c r="N284" s="160" t="s">
        <v>436</v>
      </c>
      <c r="O284" s="160" t="s">
        <v>432</v>
      </c>
      <c r="P284" s="160" t="s">
        <v>309</v>
      </c>
      <c r="Q284" s="160" t="s">
        <v>435</v>
      </c>
      <c r="R284" s="148" t="s">
        <v>434</v>
      </c>
      <c r="S284" s="148" t="s">
        <v>433</v>
      </c>
      <c r="T284" s="148" t="s">
        <v>236</v>
      </c>
      <c r="U284" s="160"/>
      <c r="V284" s="160"/>
      <c r="W284" s="148">
        <f t="shared" si="65"/>
        <v>0</v>
      </c>
      <c r="X284" s="148">
        <f t="shared" si="66"/>
        <v>0</v>
      </c>
      <c r="Y284" s="148">
        <f t="shared" si="67"/>
        <v>300</v>
      </c>
      <c r="Z284" s="148">
        <f t="shared" si="68"/>
        <v>0</v>
      </c>
      <c r="AA284" s="148">
        <f t="shared" si="69"/>
        <v>0</v>
      </c>
      <c r="AB284" s="148">
        <f t="shared" si="70"/>
        <v>600</v>
      </c>
      <c r="AC284" s="148"/>
      <c r="AD284" s="147" t="s">
        <v>305</v>
      </c>
      <c r="AE284" s="148">
        <v>98</v>
      </c>
      <c r="AF284" s="148">
        <v>3000</v>
      </c>
      <c r="AG284" s="147" t="s">
        <v>432</v>
      </c>
      <c r="AH284" s="147" t="s">
        <v>431</v>
      </c>
      <c r="AI284" s="151">
        <f>VLOOKUP(AJ:AJ,'Currency Exchange'!B:C,2,0)</f>
        <v>1</v>
      </c>
      <c r="AJ284" s="150" t="s">
        <v>15</v>
      </c>
      <c r="AK284" s="157">
        <v>3000</v>
      </c>
      <c r="AL284" s="151">
        <v>1.425</v>
      </c>
      <c r="AM284" s="151">
        <f t="shared" si="75"/>
        <v>1.425</v>
      </c>
      <c r="AN284" s="155">
        <f t="shared" si="76"/>
        <v>1.425</v>
      </c>
      <c r="AO284" s="156">
        <f t="shared" si="77"/>
        <v>0</v>
      </c>
      <c r="AP284" s="155">
        <f t="shared" si="78"/>
        <v>1.425</v>
      </c>
      <c r="AQ284" s="149" t="s">
        <v>227</v>
      </c>
      <c r="AR284" s="148" t="s">
        <v>227</v>
      </c>
      <c r="AS284" s="148" t="s">
        <v>227</v>
      </c>
      <c r="AT284" s="148"/>
      <c r="AU284" s="148"/>
      <c r="AV284" s="148"/>
      <c r="AW284" s="147"/>
      <c r="AX284" s="147"/>
    </row>
    <row r="285" spans="1:50" ht="20.100000000000001" customHeight="1">
      <c r="A285" s="148"/>
      <c r="B285" s="148"/>
      <c r="C285" s="148" t="s">
        <v>245</v>
      </c>
      <c r="D285" s="148">
        <v>126</v>
      </c>
      <c r="E285" s="148" t="s">
        <v>430</v>
      </c>
      <c r="F285" s="148"/>
      <c r="G285" s="158" t="s">
        <v>429</v>
      </c>
      <c r="H285" s="148"/>
      <c r="I285" s="148"/>
      <c r="J285" s="148">
        <v>5</v>
      </c>
      <c r="K285" s="148">
        <f t="shared" si="64"/>
        <v>5</v>
      </c>
      <c r="L285" s="148" t="s">
        <v>190</v>
      </c>
      <c r="M285" s="158" t="s">
        <v>428</v>
      </c>
      <c r="N285" s="160" t="s">
        <v>336</v>
      </c>
      <c r="O285" s="160" t="s">
        <v>426</v>
      </c>
      <c r="P285" s="160" t="s">
        <v>309</v>
      </c>
      <c r="Q285" s="160" t="s">
        <v>427</v>
      </c>
      <c r="R285" s="148" t="s">
        <v>426</v>
      </c>
      <c r="S285" s="148" t="s">
        <v>332</v>
      </c>
      <c r="T285" s="148" t="s">
        <v>236</v>
      </c>
      <c r="U285" s="160"/>
      <c r="V285" s="160"/>
      <c r="W285" s="148">
        <f t="shared" si="65"/>
        <v>0</v>
      </c>
      <c r="X285" s="148">
        <f t="shared" si="66"/>
        <v>0</v>
      </c>
      <c r="Y285" s="148">
        <f t="shared" si="67"/>
        <v>1500</v>
      </c>
      <c r="Z285" s="148">
        <f t="shared" si="68"/>
        <v>0</v>
      </c>
      <c r="AA285" s="148">
        <f t="shared" si="69"/>
        <v>0</v>
      </c>
      <c r="AB285" s="148">
        <f t="shared" si="70"/>
        <v>3000</v>
      </c>
      <c r="AC285" s="148"/>
      <c r="AD285" s="147" t="s">
        <v>267</v>
      </c>
      <c r="AE285" s="148">
        <v>52</v>
      </c>
      <c r="AF285" s="148">
        <v>500</v>
      </c>
      <c r="AG285" s="147" t="s">
        <v>425</v>
      </c>
      <c r="AH285" s="147" t="s">
        <v>280</v>
      </c>
      <c r="AI285" s="151">
        <f>VLOOKUP(AJ:AJ,'Currency Exchange'!B:C,2,0)</f>
        <v>1</v>
      </c>
      <c r="AJ285" s="150" t="s">
        <v>15</v>
      </c>
      <c r="AK285" s="157">
        <v>500</v>
      </c>
      <c r="AL285" s="151">
        <v>2.4899999999999998</v>
      </c>
      <c r="AM285" s="151">
        <f t="shared" si="75"/>
        <v>2.4899999999999998</v>
      </c>
      <c r="AN285" s="155">
        <f t="shared" si="76"/>
        <v>12.45</v>
      </c>
      <c r="AO285" s="156">
        <f t="shared" si="77"/>
        <v>0</v>
      </c>
      <c r="AP285" s="155">
        <f t="shared" si="78"/>
        <v>12.45</v>
      </c>
      <c r="AQ285" s="149" t="s">
        <v>227</v>
      </c>
      <c r="AR285" s="148" t="s">
        <v>385</v>
      </c>
      <c r="AS285" s="148" t="s">
        <v>227</v>
      </c>
      <c r="AT285" s="148"/>
      <c r="AU285" s="148"/>
      <c r="AV285" s="148"/>
      <c r="AW285" s="147" t="s">
        <v>384</v>
      </c>
      <c r="AX285" s="147"/>
    </row>
    <row r="286" spans="1:50" ht="20.100000000000001" customHeight="1">
      <c r="A286" s="148"/>
      <c r="B286" s="148"/>
      <c r="C286" s="148" t="s">
        <v>245</v>
      </c>
      <c r="D286" s="148">
        <v>127</v>
      </c>
      <c r="E286" s="148" t="s">
        <v>424</v>
      </c>
      <c r="F286" s="148"/>
      <c r="G286" s="158" t="s">
        <v>415</v>
      </c>
      <c r="H286" s="148"/>
      <c r="I286" s="148"/>
      <c r="J286" s="148">
        <v>3</v>
      </c>
      <c r="K286" s="148">
        <f t="shared" si="64"/>
        <v>3</v>
      </c>
      <c r="L286" s="148" t="s">
        <v>190</v>
      </c>
      <c r="M286" s="158" t="s">
        <v>423</v>
      </c>
      <c r="N286" s="160" t="s">
        <v>417</v>
      </c>
      <c r="O286" s="160" t="s">
        <v>418</v>
      </c>
      <c r="P286" s="160" t="s">
        <v>422</v>
      </c>
      <c r="Q286" s="160" t="s">
        <v>421</v>
      </c>
      <c r="R286" s="148" t="s">
        <v>420</v>
      </c>
      <c r="S286" s="148" t="s">
        <v>412</v>
      </c>
      <c r="T286" s="148" t="s">
        <v>236</v>
      </c>
      <c r="U286" s="160"/>
      <c r="V286" s="160"/>
      <c r="W286" s="148">
        <f t="shared" si="65"/>
        <v>0</v>
      </c>
      <c r="X286" s="148">
        <f t="shared" si="66"/>
        <v>0</v>
      </c>
      <c r="Y286" s="148">
        <f t="shared" si="67"/>
        <v>900</v>
      </c>
      <c r="Z286" s="148">
        <f t="shared" si="68"/>
        <v>0</v>
      </c>
      <c r="AA286" s="148">
        <f t="shared" si="69"/>
        <v>0</v>
      </c>
      <c r="AB286" s="148">
        <f t="shared" si="70"/>
        <v>1800</v>
      </c>
      <c r="AC286" s="148"/>
      <c r="AD286" s="147" t="s">
        <v>419</v>
      </c>
      <c r="AE286" s="148">
        <v>50</v>
      </c>
      <c r="AF286" s="148">
        <v>2500</v>
      </c>
      <c r="AG286" s="147" t="s">
        <v>418</v>
      </c>
      <c r="AH286" s="147" t="s">
        <v>417</v>
      </c>
      <c r="AI286" s="151">
        <f>VLOOKUP(AJ:AJ,'Currency Exchange'!B:C,2,0)</f>
        <v>1</v>
      </c>
      <c r="AJ286" s="150" t="s">
        <v>15</v>
      </c>
      <c r="AK286" s="157">
        <v>2500</v>
      </c>
      <c r="AL286" s="151">
        <v>0.45650000000000002</v>
      </c>
      <c r="AM286" s="151">
        <f t="shared" si="75"/>
        <v>0.45650000000000002</v>
      </c>
      <c r="AN286" s="155">
        <f t="shared" si="76"/>
        <v>1.3694999999999999</v>
      </c>
      <c r="AO286" s="156">
        <f t="shared" si="77"/>
        <v>0</v>
      </c>
      <c r="AP286" s="155">
        <f t="shared" si="78"/>
        <v>1.3694999999999999</v>
      </c>
      <c r="AQ286" s="149" t="s">
        <v>227</v>
      </c>
      <c r="AR286" s="149" t="s">
        <v>227</v>
      </c>
      <c r="AS286" s="149" t="s">
        <v>227</v>
      </c>
      <c r="AT286" s="148"/>
      <c r="AU286" s="148"/>
      <c r="AV286" s="148"/>
      <c r="AW286" s="147"/>
      <c r="AX286" s="147"/>
    </row>
    <row r="287" spans="1:50" ht="20.100000000000001" customHeight="1">
      <c r="A287" s="148"/>
      <c r="B287" s="148"/>
      <c r="C287" s="148" t="s">
        <v>245</v>
      </c>
      <c r="D287" s="148">
        <v>128</v>
      </c>
      <c r="E287" s="148" t="s">
        <v>416</v>
      </c>
      <c r="F287" s="148"/>
      <c r="G287" s="158" t="s">
        <v>415</v>
      </c>
      <c r="H287" s="148"/>
      <c r="I287" s="148"/>
      <c r="J287" s="148">
        <v>1</v>
      </c>
      <c r="K287" s="148">
        <f t="shared" si="64"/>
        <v>1</v>
      </c>
      <c r="L287" s="148" t="s">
        <v>190</v>
      </c>
      <c r="M287" s="158" t="s">
        <v>414</v>
      </c>
      <c r="N287" s="160" t="s">
        <v>251</v>
      </c>
      <c r="O287" s="160" t="s">
        <v>411</v>
      </c>
      <c r="P287" s="160" t="s">
        <v>309</v>
      </c>
      <c r="Q287" s="160" t="s">
        <v>413</v>
      </c>
      <c r="R287" s="148" t="s">
        <v>411</v>
      </c>
      <c r="S287" s="148" t="s">
        <v>412</v>
      </c>
      <c r="T287" s="148" t="s">
        <v>236</v>
      </c>
      <c r="U287" s="160"/>
      <c r="V287" s="160"/>
      <c r="W287" s="148">
        <f t="shared" si="65"/>
        <v>0</v>
      </c>
      <c r="X287" s="148">
        <f t="shared" si="66"/>
        <v>0</v>
      </c>
      <c r="Y287" s="148">
        <f t="shared" si="67"/>
        <v>300</v>
      </c>
      <c r="Z287" s="148">
        <f t="shared" si="68"/>
        <v>0</v>
      </c>
      <c r="AA287" s="148">
        <f t="shared" si="69"/>
        <v>0</v>
      </c>
      <c r="AB287" s="148">
        <f t="shared" si="70"/>
        <v>600</v>
      </c>
      <c r="AC287" s="148"/>
      <c r="AD287" s="147" t="s">
        <v>248</v>
      </c>
      <c r="AE287" s="148">
        <v>41</v>
      </c>
      <c r="AF287" s="148">
        <v>250</v>
      </c>
      <c r="AG287" s="147" t="s">
        <v>411</v>
      </c>
      <c r="AH287" s="147" t="s">
        <v>246</v>
      </c>
      <c r="AI287" s="151">
        <f>VLOOKUP(AJ:AJ,'Currency Exchange'!B:C,2,0)</f>
        <v>1</v>
      </c>
      <c r="AJ287" s="150" t="s">
        <v>15</v>
      </c>
      <c r="AK287" s="157">
        <v>250</v>
      </c>
      <c r="AL287" s="151">
        <v>0.52500000000000002</v>
      </c>
      <c r="AM287" s="151">
        <f t="shared" si="75"/>
        <v>0.52500000000000002</v>
      </c>
      <c r="AN287" s="155">
        <f t="shared" si="76"/>
        <v>0.52500000000000002</v>
      </c>
      <c r="AO287" s="156">
        <f t="shared" si="77"/>
        <v>0</v>
      </c>
      <c r="AP287" s="155">
        <f t="shared" si="78"/>
        <v>0.52500000000000002</v>
      </c>
      <c r="AQ287" s="149" t="s">
        <v>227</v>
      </c>
      <c r="AR287" s="148" t="s">
        <v>227</v>
      </c>
      <c r="AS287" s="148" t="s">
        <v>227</v>
      </c>
      <c r="AT287" s="148"/>
      <c r="AU287" s="148"/>
      <c r="AV287" s="148"/>
      <c r="AW287" s="147"/>
      <c r="AX287" s="147"/>
    </row>
    <row r="288" spans="1:50" ht="20.100000000000001" customHeight="1">
      <c r="A288" s="148"/>
      <c r="B288" s="148"/>
      <c r="C288" s="148" t="s">
        <v>245</v>
      </c>
      <c r="D288" s="148">
        <v>129</v>
      </c>
      <c r="E288" s="148" t="s">
        <v>410</v>
      </c>
      <c r="F288" s="148"/>
      <c r="G288" s="158" t="s">
        <v>391</v>
      </c>
      <c r="H288" s="148"/>
      <c r="I288" s="148"/>
      <c r="J288" s="148">
        <v>1</v>
      </c>
      <c r="K288" s="148">
        <f t="shared" si="64"/>
        <v>1</v>
      </c>
      <c r="L288" s="148" t="s">
        <v>190</v>
      </c>
      <c r="M288" s="158" t="s">
        <v>409</v>
      </c>
      <c r="N288" s="160" t="s">
        <v>336</v>
      </c>
      <c r="O288" s="160" t="s">
        <v>407</v>
      </c>
      <c r="P288" s="160" t="s">
        <v>240</v>
      </c>
      <c r="Q288" s="160" t="s">
        <v>408</v>
      </c>
      <c r="R288" s="148" t="s">
        <v>407</v>
      </c>
      <c r="S288" s="148" t="s">
        <v>249</v>
      </c>
      <c r="T288" s="148" t="s">
        <v>236</v>
      </c>
      <c r="U288" s="160"/>
      <c r="V288" s="160"/>
      <c r="W288" s="148">
        <f t="shared" si="65"/>
        <v>0</v>
      </c>
      <c r="X288" s="148">
        <f t="shared" si="66"/>
        <v>0</v>
      </c>
      <c r="Y288" s="148">
        <f t="shared" si="67"/>
        <v>300</v>
      </c>
      <c r="Z288" s="148">
        <f t="shared" si="68"/>
        <v>0</v>
      </c>
      <c r="AA288" s="148">
        <f t="shared" si="69"/>
        <v>0</v>
      </c>
      <c r="AB288" s="148">
        <f t="shared" si="70"/>
        <v>600</v>
      </c>
      <c r="AC288" s="148"/>
      <c r="AD288" s="147" t="s">
        <v>267</v>
      </c>
      <c r="AE288" s="148">
        <v>90</v>
      </c>
      <c r="AF288" s="148">
        <v>500</v>
      </c>
      <c r="AG288" s="147" t="s">
        <v>406</v>
      </c>
      <c r="AH288" s="147" t="s">
        <v>280</v>
      </c>
      <c r="AI288" s="151">
        <f>VLOOKUP(AJ:AJ,'Currency Exchange'!B:C,2,0)</f>
        <v>1</v>
      </c>
      <c r="AJ288" s="150" t="s">
        <v>15</v>
      </c>
      <c r="AK288" s="157">
        <v>500</v>
      </c>
      <c r="AL288" s="151">
        <v>1.9149999999999998</v>
      </c>
      <c r="AM288" s="151">
        <f t="shared" si="75"/>
        <v>1.9149999999999998</v>
      </c>
      <c r="AN288" s="155">
        <f t="shared" si="76"/>
        <v>1.9149999999999998</v>
      </c>
      <c r="AO288" s="156">
        <f t="shared" si="77"/>
        <v>0</v>
      </c>
      <c r="AP288" s="155">
        <f t="shared" si="78"/>
        <v>1.9149999999999998</v>
      </c>
      <c r="AQ288" s="149" t="s">
        <v>227</v>
      </c>
      <c r="AR288" s="148" t="s">
        <v>385</v>
      </c>
      <c r="AS288" s="148" t="s">
        <v>227</v>
      </c>
      <c r="AT288" s="148"/>
      <c r="AU288" s="148"/>
      <c r="AV288" s="148"/>
      <c r="AW288" s="147" t="s">
        <v>384</v>
      </c>
      <c r="AX288" s="147"/>
    </row>
    <row r="289" spans="1:50" ht="20.100000000000001" customHeight="1">
      <c r="A289" s="148"/>
      <c r="B289" s="148"/>
      <c r="C289" s="148" t="s">
        <v>245</v>
      </c>
      <c r="D289" s="148">
        <v>130</v>
      </c>
      <c r="E289" s="148" t="s">
        <v>405</v>
      </c>
      <c r="F289" s="148"/>
      <c r="G289" s="158" t="s">
        <v>391</v>
      </c>
      <c r="H289" s="148"/>
      <c r="I289" s="148"/>
      <c r="J289" s="148">
        <v>2</v>
      </c>
      <c r="K289" s="148">
        <f t="shared" si="64"/>
        <v>2</v>
      </c>
      <c r="L289" s="148" t="s">
        <v>190</v>
      </c>
      <c r="M289" s="158" t="s">
        <v>404</v>
      </c>
      <c r="N289" s="160" t="s">
        <v>336</v>
      </c>
      <c r="O289" s="160" t="s">
        <v>402</v>
      </c>
      <c r="P289" s="160" t="s">
        <v>240</v>
      </c>
      <c r="Q289" s="160" t="s">
        <v>403</v>
      </c>
      <c r="R289" s="148" t="s">
        <v>402</v>
      </c>
      <c r="S289" s="148" t="s">
        <v>401</v>
      </c>
      <c r="T289" s="148" t="s">
        <v>236</v>
      </c>
      <c r="U289" s="160"/>
      <c r="V289" s="160"/>
      <c r="W289" s="148">
        <f t="shared" si="65"/>
        <v>0</v>
      </c>
      <c r="X289" s="148">
        <f t="shared" si="66"/>
        <v>0</v>
      </c>
      <c r="Y289" s="148">
        <f t="shared" si="67"/>
        <v>600</v>
      </c>
      <c r="Z289" s="148">
        <f t="shared" si="68"/>
        <v>0</v>
      </c>
      <c r="AA289" s="148">
        <f t="shared" si="69"/>
        <v>0</v>
      </c>
      <c r="AB289" s="148">
        <f t="shared" si="70"/>
        <v>1200</v>
      </c>
      <c r="AC289" s="148"/>
      <c r="AD289" s="147" t="s">
        <v>267</v>
      </c>
      <c r="AE289" s="148">
        <v>52</v>
      </c>
      <c r="AF289" s="148">
        <v>500</v>
      </c>
      <c r="AG289" s="147" t="s">
        <v>400</v>
      </c>
      <c r="AH289" s="147" t="s">
        <v>280</v>
      </c>
      <c r="AI289" s="151">
        <f>VLOOKUP(AJ:AJ,'Currency Exchange'!B:C,2,0)</f>
        <v>1</v>
      </c>
      <c r="AJ289" s="150" t="s">
        <v>15</v>
      </c>
      <c r="AK289" s="157">
        <v>500</v>
      </c>
      <c r="AL289" s="151">
        <v>1.6179999999999999</v>
      </c>
      <c r="AM289" s="151">
        <f t="shared" si="75"/>
        <v>1.6179999999999999</v>
      </c>
      <c r="AN289" s="155">
        <f t="shared" si="76"/>
        <v>3.2359999999999998</v>
      </c>
      <c r="AO289" s="156">
        <f t="shared" si="77"/>
        <v>0</v>
      </c>
      <c r="AP289" s="155">
        <f t="shared" si="78"/>
        <v>3.2359999999999998</v>
      </c>
      <c r="AQ289" s="149" t="s">
        <v>227</v>
      </c>
      <c r="AR289" s="148" t="s">
        <v>385</v>
      </c>
      <c r="AS289" s="148" t="s">
        <v>227</v>
      </c>
      <c r="AT289" s="148"/>
      <c r="AU289" s="148"/>
      <c r="AV289" s="148"/>
      <c r="AW289" s="147" t="s">
        <v>384</v>
      </c>
      <c r="AX289" s="147"/>
    </row>
    <row r="290" spans="1:50" ht="20.100000000000001" customHeight="1">
      <c r="A290" s="148"/>
      <c r="B290" s="148"/>
      <c r="C290" s="148" t="s">
        <v>245</v>
      </c>
      <c r="D290" s="148">
        <v>131</v>
      </c>
      <c r="E290" s="148" t="s">
        <v>399</v>
      </c>
      <c r="F290" s="148"/>
      <c r="G290" s="158" t="s">
        <v>398</v>
      </c>
      <c r="H290" s="148"/>
      <c r="I290" s="148"/>
      <c r="J290" s="148">
        <v>1</v>
      </c>
      <c r="K290" s="148">
        <f t="shared" si="64"/>
        <v>1</v>
      </c>
      <c r="L290" s="148" t="s">
        <v>190</v>
      </c>
      <c r="M290" s="158" t="s">
        <v>397</v>
      </c>
      <c r="N290" s="160" t="s">
        <v>271</v>
      </c>
      <c r="O290" s="160" t="s">
        <v>395</v>
      </c>
      <c r="P290" s="160" t="s">
        <v>240</v>
      </c>
      <c r="Q290" s="160" t="s">
        <v>396</v>
      </c>
      <c r="R290" s="148" t="s">
        <v>395</v>
      </c>
      <c r="S290" s="148" t="s">
        <v>394</v>
      </c>
      <c r="T290" s="148" t="s">
        <v>236</v>
      </c>
      <c r="U290" s="160"/>
      <c r="V290" s="160"/>
      <c r="W290" s="148">
        <f t="shared" si="65"/>
        <v>0</v>
      </c>
      <c r="X290" s="148">
        <f t="shared" si="66"/>
        <v>0</v>
      </c>
      <c r="Y290" s="148">
        <f t="shared" si="67"/>
        <v>300</v>
      </c>
      <c r="Z290" s="148">
        <f t="shared" si="68"/>
        <v>0</v>
      </c>
      <c r="AA290" s="148">
        <f t="shared" si="69"/>
        <v>0</v>
      </c>
      <c r="AB290" s="148">
        <f t="shared" si="70"/>
        <v>600</v>
      </c>
      <c r="AC290" s="148"/>
      <c r="AD290" s="147" t="s">
        <v>267</v>
      </c>
      <c r="AE290" s="148">
        <v>54</v>
      </c>
      <c r="AF290" s="148">
        <v>2500</v>
      </c>
      <c r="AG290" s="147" t="s">
        <v>393</v>
      </c>
      <c r="AH290" s="147" t="s">
        <v>265</v>
      </c>
      <c r="AI290" s="151">
        <f>VLOOKUP(AJ:AJ,'Currency Exchange'!B:C,2,0)</f>
        <v>1</v>
      </c>
      <c r="AJ290" s="150" t="s">
        <v>15</v>
      </c>
      <c r="AK290" s="157">
        <v>2500</v>
      </c>
      <c r="AL290" s="151">
        <v>0.77700000000000002</v>
      </c>
      <c r="AM290" s="151">
        <f t="shared" si="75"/>
        <v>0.77700000000000002</v>
      </c>
      <c r="AN290" s="155">
        <f t="shared" si="76"/>
        <v>0.77700000000000002</v>
      </c>
      <c r="AO290" s="156">
        <f t="shared" si="77"/>
        <v>0</v>
      </c>
      <c r="AP290" s="155">
        <f t="shared" si="78"/>
        <v>0.77700000000000002</v>
      </c>
      <c r="AQ290" s="149" t="s">
        <v>227</v>
      </c>
      <c r="AR290" s="148" t="s">
        <v>264</v>
      </c>
      <c r="AS290" s="148" t="s">
        <v>227</v>
      </c>
      <c r="AT290" s="148"/>
      <c r="AU290" s="148"/>
      <c r="AV290" s="148"/>
      <c r="AW290" s="147" t="s">
        <v>263</v>
      </c>
      <c r="AX290" s="147"/>
    </row>
    <row r="291" spans="1:50" ht="20.100000000000001" customHeight="1">
      <c r="A291" s="148"/>
      <c r="B291" s="148"/>
      <c r="C291" s="148" t="s">
        <v>245</v>
      </c>
      <c r="D291" s="148">
        <v>132</v>
      </c>
      <c r="E291" s="148" t="s">
        <v>392</v>
      </c>
      <c r="F291" s="148"/>
      <c r="G291" s="158" t="s">
        <v>391</v>
      </c>
      <c r="H291" s="148"/>
      <c r="I291" s="148"/>
      <c r="J291" s="148">
        <v>3</v>
      </c>
      <c r="K291" s="148">
        <f t="shared" si="64"/>
        <v>3</v>
      </c>
      <c r="L291" s="148" t="s">
        <v>190</v>
      </c>
      <c r="M291" s="158" t="s">
        <v>390</v>
      </c>
      <c r="N291" s="160" t="s">
        <v>336</v>
      </c>
      <c r="O291" s="160" t="s">
        <v>387</v>
      </c>
      <c r="P291" s="160" t="s">
        <v>389</v>
      </c>
      <c r="Q291" s="160" t="s">
        <v>388</v>
      </c>
      <c r="R291" s="148" t="s">
        <v>387</v>
      </c>
      <c r="S291" s="148" t="s">
        <v>249</v>
      </c>
      <c r="T291" s="148" t="s">
        <v>236</v>
      </c>
      <c r="U291" s="160"/>
      <c r="V291" s="160"/>
      <c r="W291" s="148">
        <f t="shared" si="65"/>
        <v>0</v>
      </c>
      <c r="X291" s="148">
        <f t="shared" si="66"/>
        <v>0</v>
      </c>
      <c r="Y291" s="148">
        <f t="shared" si="67"/>
        <v>900</v>
      </c>
      <c r="Z291" s="148">
        <f t="shared" si="68"/>
        <v>0</v>
      </c>
      <c r="AA291" s="148">
        <f t="shared" si="69"/>
        <v>0</v>
      </c>
      <c r="AB291" s="148">
        <f t="shared" si="70"/>
        <v>1800</v>
      </c>
      <c r="AC291" s="148"/>
      <c r="AD291" s="147" t="s">
        <v>267</v>
      </c>
      <c r="AE291" s="148">
        <v>90</v>
      </c>
      <c r="AF291" s="148">
        <v>500</v>
      </c>
      <c r="AG291" s="147" t="s">
        <v>386</v>
      </c>
      <c r="AH291" s="147" t="s">
        <v>280</v>
      </c>
      <c r="AI291" s="151">
        <f>VLOOKUP(AJ:AJ,'Currency Exchange'!B:C,2,0)</f>
        <v>1</v>
      </c>
      <c r="AJ291" s="150" t="s">
        <v>15</v>
      </c>
      <c r="AK291" s="157">
        <v>500</v>
      </c>
      <c r="AL291" s="151">
        <v>1.107</v>
      </c>
      <c r="AM291" s="151">
        <f t="shared" si="75"/>
        <v>1.107</v>
      </c>
      <c r="AN291" s="155">
        <f t="shared" si="76"/>
        <v>3.3209999999999997</v>
      </c>
      <c r="AO291" s="156">
        <f t="shared" si="77"/>
        <v>0</v>
      </c>
      <c r="AP291" s="155">
        <f t="shared" si="78"/>
        <v>3.3209999999999997</v>
      </c>
      <c r="AQ291" s="149" t="s">
        <v>227</v>
      </c>
      <c r="AR291" s="148" t="s">
        <v>385</v>
      </c>
      <c r="AS291" s="148" t="s">
        <v>227</v>
      </c>
      <c r="AT291" s="148"/>
      <c r="AU291" s="148"/>
      <c r="AV291" s="148"/>
      <c r="AW291" s="147" t="s">
        <v>384</v>
      </c>
      <c r="AX291" s="147"/>
    </row>
    <row r="292" spans="1:50" ht="20.100000000000001" customHeight="1">
      <c r="A292" s="148"/>
      <c r="B292" s="148"/>
      <c r="C292" s="148" t="s">
        <v>245</v>
      </c>
      <c r="D292" s="148">
        <v>133</v>
      </c>
      <c r="E292" s="148" t="s">
        <v>383</v>
      </c>
      <c r="F292" s="148"/>
      <c r="G292" s="158" t="s">
        <v>380</v>
      </c>
      <c r="H292" s="148"/>
      <c r="I292" s="148"/>
      <c r="J292" s="148">
        <v>2</v>
      </c>
      <c r="K292" s="148">
        <f t="shared" si="64"/>
        <v>2</v>
      </c>
      <c r="L292" s="148" t="s">
        <v>190</v>
      </c>
      <c r="M292" s="158" t="s">
        <v>382</v>
      </c>
      <c r="N292" s="160" t="s">
        <v>271</v>
      </c>
      <c r="O292" s="160" t="s">
        <v>380</v>
      </c>
      <c r="P292" s="160" t="s">
        <v>240</v>
      </c>
      <c r="Q292" s="160" t="s">
        <v>381</v>
      </c>
      <c r="R292" s="148" t="s">
        <v>380</v>
      </c>
      <c r="S292" s="148" t="s">
        <v>249</v>
      </c>
      <c r="T292" s="148" t="s">
        <v>236</v>
      </c>
      <c r="U292" s="160"/>
      <c r="V292" s="160"/>
      <c r="W292" s="148">
        <f t="shared" si="65"/>
        <v>0</v>
      </c>
      <c r="X292" s="148">
        <f t="shared" si="66"/>
        <v>0</v>
      </c>
      <c r="Y292" s="148">
        <f t="shared" si="67"/>
        <v>600</v>
      </c>
      <c r="Z292" s="148">
        <f t="shared" si="68"/>
        <v>0</v>
      </c>
      <c r="AA292" s="148">
        <f t="shared" si="69"/>
        <v>0</v>
      </c>
      <c r="AB292" s="148">
        <f t="shared" si="70"/>
        <v>1200</v>
      </c>
      <c r="AC292" s="148"/>
      <c r="AD292" s="147" t="s">
        <v>267</v>
      </c>
      <c r="AE292" s="148">
        <v>54</v>
      </c>
      <c r="AF292" s="148">
        <v>3000</v>
      </c>
      <c r="AG292" s="147" t="s">
        <v>380</v>
      </c>
      <c r="AH292" s="147" t="s">
        <v>265</v>
      </c>
      <c r="AI292" s="151">
        <f>VLOOKUP(AJ:AJ,'Currency Exchange'!B:C,2,0)</f>
        <v>1</v>
      </c>
      <c r="AJ292" s="150" t="s">
        <v>15</v>
      </c>
      <c r="AK292" s="157">
        <v>3000</v>
      </c>
      <c r="AL292" s="151">
        <v>0.33</v>
      </c>
      <c r="AM292" s="151">
        <f t="shared" si="75"/>
        <v>0.33</v>
      </c>
      <c r="AN292" s="155">
        <f t="shared" si="76"/>
        <v>0.66</v>
      </c>
      <c r="AO292" s="156">
        <f t="shared" si="77"/>
        <v>0</v>
      </c>
      <c r="AP292" s="155">
        <f t="shared" si="78"/>
        <v>0.66</v>
      </c>
      <c r="AQ292" s="149" t="s">
        <v>227</v>
      </c>
      <c r="AR292" s="148" t="s">
        <v>227</v>
      </c>
      <c r="AS292" s="148" t="s">
        <v>227</v>
      </c>
      <c r="AT292" s="148"/>
      <c r="AU292" s="148"/>
      <c r="AV292" s="148"/>
      <c r="AW292" s="147"/>
      <c r="AX292" s="147"/>
    </row>
    <row r="293" spans="1:50" ht="20.100000000000001" customHeight="1">
      <c r="A293" s="148"/>
      <c r="B293" s="148"/>
      <c r="C293" s="148" t="s">
        <v>245</v>
      </c>
      <c r="D293" s="148">
        <v>134</v>
      </c>
      <c r="E293" s="148" t="s">
        <v>379</v>
      </c>
      <c r="F293" s="148"/>
      <c r="G293" s="158" t="s">
        <v>374</v>
      </c>
      <c r="H293" s="148"/>
      <c r="I293" s="148"/>
      <c r="J293" s="148">
        <v>1</v>
      </c>
      <c r="K293" s="148">
        <f t="shared" si="64"/>
        <v>1</v>
      </c>
      <c r="L293" s="148" t="s">
        <v>190</v>
      </c>
      <c r="M293" s="158" t="s">
        <v>378</v>
      </c>
      <c r="N293" s="160" t="s">
        <v>286</v>
      </c>
      <c r="O293" s="160" t="s">
        <v>374</v>
      </c>
      <c r="P293" s="160" t="s">
        <v>240</v>
      </c>
      <c r="Q293" s="160" t="s">
        <v>377</v>
      </c>
      <c r="R293" s="148" t="s">
        <v>376</v>
      </c>
      <c r="S293" s="148" t="s">
        <v>375</v>
      </c>
      <c r="T293" s="148" t="s">
        <v>236</v>
      </c>
      <c r="U293" s="160"/>
      <c r="V293" s="160"/>
      <c r="W293" s="148">
        <f t="shared" si="65"/>
        <v>0</v>
      </c>
      <c r="X293" s="148">
        <f t="shared" si="66"/>
        <v>0</v>
      </c>
      <c r="Y293" s="148">
        <f t="shared" si="67"/>
        <v>300</v>
      </c>
      <c r="Z293" s="148">
        <f t="shared" si="68"/>
        <v>0</v>
      </c>
      <c r="AA293" s="148">
        <f t="shared" si="69"/>
        <v>0</v>
      </c>
      <c r="AB293" s="148">
        <f t="shared" si="70"/>
        <v>600</v>
      </c>
      <c r="AC293" s="148"/>
      <c r="AD293" s="147" t="s">
        <v>248</v>
      </c>
      <c r="AE293" s="148">
        <v>46</v>
      </c>
      <c r="AF293" s="148">
        <v>250</v>
      </c>
      <c r="AG293" s="147" t="s">
        <v>374</v>
      </c>
      <c r="AH293" s="147" t="s">
        <v>280</v>
      </c>
      <c r="AI293" s="151">
        <f>VLOOKUP(AJ:AJ,'Currency Exchange'!B:C,2,0)</f>
        <v>1</v>
      </c>
      <c r="AJ293" s="150" t="s">
        <v>15</v>
      </c>
      <c r="AK293" s="157">
        <v>500</v>
      </c>
      <c r="AL293" s="151">
        <v>1.49</v>
      </c>
      <c r="AM293" s="151">
        <f t="shared" si="75"/>
        <v>1.49</v>
      </c>
      <c r="AN293" s="155">
        <f t="shared" si="76"/>
        <v>1.49</v>
      </c>
      <c r="AO293" s="156">
        <f t="shared" si="77"/>
        <v>0</v>
      </c>
      <c r="AP293" s="155">
        <f t="shared" si="78"/>
        <v>1.49</v>
      </c>
      <c r="AQ293" s="149" t="s">
        <v>227</v>
      </c>
      <c r="AR293" s="148" t="s">
        <v>227</v>
      </c>
      <c r="AS293" s="148" t="s">
        <v>226</v>
      </c>
      <c r="AT293" s="148"/>
      <c r="AU293" s="148"/>
      <c r="AV293" s="148"/>
      <c r="AW293" s="147"/>
      <c r="AX293" s="147"/>
    </row>
    <row r="294" spans="1:50" ht="20.100000000000001" customHeight="1">
      <c r="A294" s="148"/>
      <c r="B294" s="148"/>
      <c r="C294" s="148" t="s">
        <v>245</v>
      </c>
      <c r="D294" s="148">
        <v>135</v>
      </c>
      <c r="E294" s="148" t="s">
        <v>373</v>
      </c>
      <c r="F294" s="148"/>
      <c r="G294" s="158" t="s">
        <v>368</v>
      </c>
      <c r="H294" s="148"/>
      <c r="I294" s="148"/>
      <c r="J294" s="148">
        <v>1</v>
      </c>
      <c r="K294" s="148">
        <f t="shared" si="64"/>
        <v>1</v>
      </c>
      <c r="L294" s="148" t="s">
        <v>190</v>
      </c>
      <c r="M294" s="158" t="s">
        <v>372</v>
      </c>
      <c r="N294" s="160" t="s">
        <v>251</v>
      </c>
      <c r="O294" s="160" t="s">
        <v>368</v>
      </c>
      <c r="P294" s="160" t="s">
        <v>240</v>
      </c>
      <c r="Q294" s="160" t="s">
        <v>371</v>
      </c>
      <c r="R294" s="148" t="s">
        <v>370</v>
      </c>
      <c r="S294" s="148" t="s">
        <v>369</v>
      </c>
      <c r="T294" s="148" t="s">
        <v>236</v>
      </c>
      <c r="U294" s="160"/>
      <c r="V294" s="160"/>
      <c r="W294" s="148">
        <f t="shared" si="65"/>
        <v>0</v>
      </c>
      <c r="X294" s="148">
        <f t="shared" si="66"/>
        <v>0</v>
      </c>
      <c r="Y294" s="148">
        <f t="shared" si="67"/>
        <v>300</v>
      </c>
      <c r="Z294" s="148">
        <f t="shared" si="68"/>
        <v>0</v>
      </c>
      <c r="AA294" s="148">
        <f t="shared" si="69"/>
        <v>0</v>
      </c>
      <c r="AB294" s="148">
        <f t="shared" si="70"/>
        <v>600</v>
      </c>
      <c r="AC294" s="148"/>
      <c r="AD294" s="147" t="s">
        <v>248</v>
      </c>
      <c r="AE294" s="148">
        <v>74</v>
      </c>
      <c r="AF294" s="148">
        <v>1000</v>
      </c>
      <c r="AG294" s="147" t="s">
        <v>368</v>
      </c>
      <c r="AH294" s="147" t="s">
        <v>246</v>
      </c>
      <c r="AI294" s="151">
        <f>VLOOKUP(AJ:AJ,'Currency Exchange'!B:C,2,0)</f>
        <v>1</v>
      </c>
      <c r="AJ294" s="150" t="s">
        <v>15</v>
      </c>
      <c r="AK294" s="157">
        <v>1000</v>
      </c>
      <c r="AL294" s="151">
        <v>0.36199999999999999</v>
      </c>
      <c r="AM294" s="151">
        <f t="shared" si="75"/>
        <v>0.36199999999999999</v>
      </c>
      <c r="AN294" s="155">
        <f t="shared" si="76"/>
        <v>0.36199999999999999</v>
      </c>
      <c r="AO294" s="156">
        <f t="shared" si="77"/>
        <v>0</v>
      </c>
      <c r="AP294" s="155">
        <f t="shared" si="78"/>
        <v>0.36199999999999999</v>
      </c>
      <c r="AQ294" s="149" t="s">
        <v>227</v>
      </c>
      <c r="AR294" s="148" t="s">
        <v>227</v>
      </c>
      <c r="AS294" s="148" t="s">
        <v>227</v>
      </c>
      <c r="AT294" s="148"/>
      <c r="AU294" s="148"/>
      <c r="AV294" s="148"/>
      <c r="AW294" s="147"/>
      <c r="AX294" s="147"/>
    </row>
    <row r="295" spans="1:50" ht="20.100000000000001" customHeight="1">
      <c r="A295" s="148"/>
      <c r="B295" s="148"/>
      <c r="C295" s="148" t="s">
        <v>245</v>
      </c>
      <c r="D295" s="148">
        <v>136</v>
      </c>
      <c r="E295" s="148" t="s">
        <v>367</v>
      </c>
      <c r="F295" s="148"/>
      <c r="G295" s="158" t="s">
        <v>366</v>
      </c>
      <c r="H295" s="148"/>
      <c r="I295" s="148"/>
      <c r="J295" s="148">
        <v>1</v>
      </c>
      <c r="K295" s="148">
        <f t="shared" si="64"/>
        <v>1</v>
      </c>
      <c r="L295" s="148" t="s">
        <v>190</v>
      </c>
      <c r="M295" s="158" t="s">
        <v>365</v>
      </c>
      <c r="N295" s="160" t="s">
        <v>251</v>
      </c>
      <c r="O295" s="160" t="s">
        <v>361</v>
      </c>
      <c r="P295" s="160" t="s">
        <v>240</v>
      </c>
      <c r="Q295" s="160" t="s">
        <v>364</v>
      </c>
      <c r="R295" s="148" t="s">
        <v>363</v>
      </c>
      <c r="S295" s="148" t="s">
        <v>362</v>
      </c>
      <c r="T295" s="148" t="s">
        <v>236</v>
      </c>
      <c r="U295" s="160"/>
      <c r="V295" s="160"/>
      <c r="W295" s="148">
        <f t="shared" si="65"/>
        <v>0</v>
      </c>
      <c r="X295" s="148">
        <f t="shared" si="66"/>
        <v>0</v>
      </c>
      <c r="Y295" s="148">
        <f t="shared" si="67"/>
        <v>300</v>
      </c>
      <c r="Z295" s="148">
        <f t="shared" si="68"/>
        <v>0</v>
      </c>
      <c r="AA295" s="148">
        <f t="shared" si="69"/>
        <v>0</v>
      </c>
      <c r="AB295" s="148">
        <f t="shared" si="70"/>
        <v>600</v>
      </c>
      <c r="AC295" s="148"/>
      <c r="AD295" s="147" t="s">
        <v>248</v>
      </c>
      <c r="AE295" s="148">
        <v>70</v>
      </c>
      <c r="AF295" s="148">
        <v>250</v>
      </c>
      <c r="AG295" s="147" t="s">
        <v>361</v>
      </c>
      <c r="AH295" s="147" t="s">
        <v>246</v>
      </c>
      <c r="AI295" s="151">
        <f>VLOOKUP(AJ:AJ,'Currency Exchange'!B:C,2,0)</f>
        <v>1</v>
      </c>
      <c r="AJ295" s="150" t="s">
        <v>15</v>
      </c>
      <c r="AK295" s="157">
        <v>250</v>
      </c>
      <c r="AL295" s="151">
        <v>0.40600000000000003</v>
      </c>
      <c r="AM295" s="151">
        <f t="shared" si="75"/>
        <v>0.40600000000000003</v>
      </c>
      <c r="AN295" s="155">
        <f t="shared" si="76"/>
        <v>0.40600000000000003</v>
      </c>
      <c r="AO295" s="156">
        <f t="shared" si="77"/>
        <v>0</v>
      </c>
      <c r="AP295" s="155">
        <f t="shared" si="78"/>
        <v>0.40600000000000003</v>
      </c>
      <c r="AQ295" s="149" t="s">
        <v>227</v>
      </c>
      <c r="AR295" s="148" t="s">
        <v>227</v>
      </c>
      <c r="AS295" s="148" t="s">
        <v>227</v>
      </c>
      <c r="AT295" s="148"/>
      <c r="AU295" s="148"/>
      <c r="AV295" s="148"/>
      <c r="AW295" s="147"/>
      <c r="AX295" s="147"/>
    </row>
    <row r="296" spans="1:50" s="310" customFormat="1" ht="20.100000000000001" customHeight="1">
      <c r="A296" s="153" t="s">
        <v>1887</v>
      </c>
      <c r="B296" s="153"/>
      <c r="C296" s="153" t="s">
        <v>245</v>
      </c>
      <c r="D296" s="153">
        <v>137</v>
      </c>
      <c r="E296" s="153" t="s">
        <v>360</v>
      </c>
      <c r="F296" s="153"/>
      <c r="G296" s="154" t="s">
        <v>354</v>
      </c>
      <c r="H296" s="153"/>
      <c r="I296" s="153"/>
      <c r="J296" s="153">
        <v>1</v>
      </c>
      <c r="K296" s="153">
        <f t="shared" si="64"/>
        <v>1</v>
      </c>
      <c r="L296" s="153" t="s">
        <v>190</v>
      </c>
      <c r="M296" s="154" t="s">
        <v>359</v>
      </c>
      <c r="N296" s="152" t="s">
        <v>358</v>
      </c>
      <c r="O296" s="152" t="s">
        <v>354</v>
      </c>
      <c r="P296" s="152" t="s">
        <v>240</v>
      </c>
      <c r="Q296" s="152" t="s">
        <v>357</v>
      </c>
      <c r="R296" s="153" t="s">
        <v>356</v>
      </c>
      <c r="S296" s="153" t="s">
        <v>249</v>
      </c>
      <c r="T296" s="153" t="s">
        <v>236</v>
      </c>
      <c r="U296" s="152"/>
      <c r="V296" s="152"/>
      <c r="W296" s="153">
        <f t="shared" si="65"/>
        <v>0</v>
      </c>
      <c r="X296" s="153">
        <f t="shared" si="66"/>
        <v>0</v>
      </c>
      <c r="Y296" s="153">
        <f t="shared" si="67"/>
        <v>300</v>
      </c>
      <c r="Z296" s="153">
        <f t="shared" si="68"/>
        <v>0</v>
      </c>
      <c r="AA296" s="153">
        <f t="shared" si="69"/>
        <v>0</v>
      </c>
      <c r="AB296" s="153">
        <f t="shared" si="70"/>
        <v>600</v>
      </c>
      <c r="AC296" s="153"/>
      <c r="AD296" s="292" t="s">
        <v>355</v>
      </c>
      <c r="AE296" s="153"/>
      <c r="AF296" s="153">
        <v>3000</v>
      </c>
      <c r="AG296" s="152" t="s">
        <v>354</v>
      </c>
      <c r="AH296" s="152" t="s">
        <v>353</v>
      </c>
      <c r="AI296" s="293">
        <f>VLOOKUP(AJ:AJ,'Currency Exchange'!B:C,2,0)</f>
        <v>0.85235098264939624</v>
      </c>
      <c r="AJ296" s="294" t="s">
        <v>92</v>
      </c>
      <c r="AK296" s="295">
        <v>3000</v>
      </c>
      <c r="AL296" s="293">
        <v>0.22</v>
      </c>
      <c r="AM296" s="293">
        <f t="shared" si="75"/>
        <v>0.2581096337991719</v>
      </c>
      <c r="AN296" s="296">
        <f t="shared" si="76"/>
        <v>0.2581096337991719</v>
      </c>
      <c r="AO296" s="297">
        <f t="shared" si="77"/>
        <v>0</v>
      </c>
      <c r="AP296" s="296">
        <f t="shared" si="78"/>
        <v>0.2581096337991719</v>
      </c>
      <c r="AQ296" s="298" t="s">
        <v>226</v>
      </c>
      <c r="AR296" s="153" t="s">
        <v>227</v>
      </c>
      <c r="AS296" s="153" t="s">
        <v>226</v>
      </c>
      <c r="AT296" s="153"/>
      <c r="AU296" s="153"/>
      <c r="AV296" s="153"/>
      <c r="AW296" s="292" t="s">
        <v>352</v>
      </c>
      <c r="AX296" s="292"/>
    </row>
    <row r="297" spans="1:50" ht="20.100000000000001" customHeight="1">
      <c r="A297" s="148"/>
      <c r="B297" s="148"/>
      <c r="C297" s="148" t="s">
        <v>245</v>
      </c>
      <c r="D297" s="148">
        <v>138</v>
      </c>
      <c r="E297" s="148" t="s">
        <v>351</v>
      </c>
      <c r="F297" s="148"/>
      <c r="G297" s="158" t="s">
        <v>350</v>
      </c>
      <c r="H297" s="148"/>
      <c r="I297" s="148"/>
      <c r="J297" s="148">
        <v>1</v>
      </c>
      <c r="K297" s="148">
        <f t="shared" si="64"/>
        <v>1</v>
      </c>
      <c r="L297" s="148" t="s">
        <v>190</v>
      </c>
      <c r="M297" s="158" t="s">
        <v>349</v>
      </c>
      <c r="N297" s="160" t="s">
        <v>336</v>
      </c>
      <c r="O297" s="160" t="s">
        <v>345</v>
      </c>
      <c r="P297" s="160" t="s">
        <v>309</v>
      </c>
      <c r="Q297" s="160" t="s">
        <v>348</v>
      </c>
      <c r="R297" s="148" t="s">
        <v>347</v>
      </c>
      <c r="S297" s="148" t="s">
        <v>346</v>
      </c>
      <c r="T297" s="148" t="s">
        <v>236</v>
      </c>
      <c r="U297" s="160"/>
      <c r="V297" s="160"/>
      <c r="W297" s="148">
        <f t="shared" si="65"/>
        <v>0</v>
      </c>
      <c r="X297" s="148">
        <f t="shared" si="66"/>
        <v>0</v>
      </c>
      <c r="Y297" s="148">
        <f t="shared" si="67"/>
        <v>300</v>
      </c>
      <c r="Z297" s="148">
        <f t="shared" si="68"/>
        <v>0</v>
      </c>
      <c r="AA297" s="148">
        <f t="shared" si="69"/>
        <v>0</v>
      </c>
      <c r="AB297" s="148">
        <f t="shared" si="70"/>
        <v>600</v>
      </c>
      <c r="AC297" s="148"/>
      <c r="AD297" s="147" t="s">
        <v>267</v>
      </c>
      <c r="AE297" s="148">
        <v>65</v>
      </c>
      <c r="AF297" s="148">
        <v>500</v>
      </c>
      <c r="AG297" s="147" t="s">
        <v>345</v>
      </c>
      <c r="AH297" s="147" t="s">
        <v>280</v>
      </c>
      <c r="AI297" s="151">
        <f>VLOOKUP(AJ:AJ,'Currency Exchange'!B:C,2,0)</f>
        <v>1</v>
      </c>
      <c r="AJ297" s="150" t="s">
        <v>15</v>
      </c>
      <c r="AK297" s="157">
        <v>500</v>
      </c>
      <c r="AL297" s="151">
        <v>2.266</v>
      </c>
      <c r="AM297" s="151">
        <f t="shared" si="75"/>
        <v>2.266</v>
      </c>
      <c r="AN297" s="155">
        <f t="shared" si="76"/>
        <v>2.266</v>
      </c>
      <c r="AO297" s="156">
        <f t="shared" si="77"/>
        <v>0</v>
      </c>
      <c r="AP297" s="155">
        <f t="shared" si="78"/>
        <v>2.266</v>
      </c>
      <c r="AQ297" s="149" t="s">
        <v>227</v>
      </c>
      <c r="AR297" s="148" t="s">
        <v>227</v>
      </c>
      <c r="AS297" s="148" t="s">
        <v>227</v>
      </c>
      <c r="AT297" s="148"/>
      <c r="AU297" s="148"/>
      <c r="AV297" s="148"/>
      <c r="AW297" s="147"/>
      <c r="AX297" s="147"/>
    </row>
    <row r="298" spans="1:50" ht="20.100000000000001" customHeight="1">
      <c r="A298" s="148"/>
      <c r="B298" s="148"/>
      <c r="C298" s="148" t="s">
        <v>245</v>
      </c>
      <c r="D298" s="148">
        <v>139</v>
      </c>
      <c r="E298" s="148" t="s">
        <v>344</v>
      </c>
      <c r="F298" s="148"/>
      <c r="G298" s="158" t="s">
        <v>339</v>
      </c>
      <c r="H298" s="148"/>
      <c r="I298" s="148"/>
      <c r="J298" s="148">
        <v>1</v>
      </c>
      <c r="K298" s="148">
        <f t="shared" si="64"/>
        <v>1</v>
      </c>
      <c r="L298" s="148" t="s">
        <v>190</v>
      </c>
      <c r="M298" s="158" t="s">
        <v>343</v>
      </c>
      <c r="N298" s="160" t="s">
        <v>271</v>
      </c>
      <c r="O298" s="160" t="s">
        <v>339</v>
      </c>
      <c r="P298" s="160" t="s">
        <v>342</v>
      </c>
      <c r="Q298" s="160" t="s">
        <v>341</v>
      </c>
      <c r="R298" s="148" t="s">
        <v>340</v>
      </c>
      <c r="S298" s="148" t="s">
        <v>249</v>
      </c>
      <c r="T298" s="148" t="s">
        <v>236</v>
      </c>
      <c r="U298" s="160"/>
      <c r="V298" s="160"/>
      <c r="W298" s="148">
        <f t="shared" si="65"/>
        <v>0</v>
      </c>
      <c r="X298" s="148">
        <f t="shared" si="66"/>
        <v>0</v>
      </c>
      <c r="Y298" s="148">
        <f t="shared" si="67"/>
        <v>300</v>
      </c>
      <c r="Z298" s="148">
        <f t="shared" si="68"/>
        <v>0</v>
      </c>
      <c r="AA298" s="148">
        <f t="shared" si="69"/>
        <v>0</v>
      </c>
      <c r="AB298" s="148">
        <f t="shared" si="70"/>
        <v>600</v>
      </c>
      <c r="AC298" s="148"/>
      <c r="AD298" s="147" t="s">
        <v>267</v>
      </c>
      <c r="AE298" s="148">
        <v>54</v>
      </c>
      <c r="AF298" s="148">
        <v>3000</v>
      </c>
      <c r="AG298" s="147" t="s">
        <v>339</v>
      </c>
      <c r="AH298" s="147" t="s">
        <v>265</v>
      </c>
      <c r="AI298" s="151">
        <f>VLOOKUP(AJ:AJ,'Currency Exchange'!B:C,2,0)</f>
        <v>1</v>
      </c>
      <c r="AJ298" s="150" t="s">
        <v>15</v>
      </c>
      <c r="AK298" s="157">
        <v>3000</v>
      </c>
      <c r="AL298" s="151">
        <v>0.58599999999999997</v>
      </c>
      <c r="AM298" s="151">
        <f t="shared" si="75"/>
        <v>0.58599999999999997</v>
      </c>
      <c r="AN298" s="155">
        <f t="shared" si="76"/>
        <v>0.58599999999999997</v>
      </c>
      <c r="AO298" s="156">
        <f t="shared" si="77"/>
        <v>0</v>
      </c>
      <c r="AP298" s="155">
        <f t="shared" si="78"/>
        <v>0.58599999999999997</v>
      </c>
      <c r="AQ298" s="149" t="s">
        <v>227</v>
      </c>
      <c r="AR298" s="148" t="s">
        <v>227</v>
      </c>
      <c r="AS298" s="148" t="s">
        <v>227</v>
      </c>
      <c r="AT298" s="148"/>
      <c r="AU298" s="148"/>
      <c r="AV298" s="148"/>
      <c r="AW298" s="147"/>
      <c r="AX298" s="147"/>
    </row>
    <row r="299" spans="1:50" ht="20.100000000000001" customHeight="1">
      <c r="A299" s="148"/>
      <c r="B299" s="148"/>
      <c r="C299" s="148" t="s">
        <v>245</v>
      </c>
      <c r="D299" s="148">
        <v>140</v>
      </c>
      <c r="E299" s="148" t="s">
        <v>338</v>
      </c>
      <c r="F299" s="148"/>
      <c r="G299" s="158" t="s">
        <v>334</v>
      </c>
      <c r="H299" s="148"/>
      <c r="I299" s="148"/>
      <c r="J299" s="148">
        <v>2</v>
      </c>
      <c r="K299" s="148">
        <f t="shared" si="64"/>
        <v>2</v>
      </c>
      <c r="L299" s="148" t="s">
        <v>190</v>
      </c>
      <c r="M299" s="158" t="s">
        <v>337</v>
      </c>
      <c r="N299" s="160" t="s">
        <v>336</v>
      </c>
      <c r="O299" s="160" t="s">
        <v>334</v>
      </c>
      <c r="P299" s="160" t="s">
        <v>335</v>
      </c>
      <c r="Q299" s="160" t="s">
        <v>334</v>
      </c>
      <c r="R299" s="148" t="s">
        <v>333</v>
      </c>
      <c r="S299" s="148" t="s">
        <v>332</v>
      </c>
      <c r="T299" s="148" t="s">
        <v>236</v>
      </c>
      <c r="U299" s="160"/>
      <c r="V299" s="160"/>
      <c r="W299" s="148">
        <f t="shared" si="65"/>
        <v>0</v>
      </c>
      <c r="X299" s="148">
        <f t="shared" si="66"/>
        <v>0</v>
      </c>
      <c r="Y299" s="148">
        <f t="shared" si="67"/>
        <v>600</v>
      </c>
      <c r="Z299" s="148">
        <f t="shared" si="68"/>
        <v>0</v>
      </c>
      <c r="AA299" s="148">
        <f t="shared" si="69"/>
        <v>0</v>
      </c>
      <c r="AB299" s="148">
        <f t="shared" si="70"/>
        <v>1200</v>
      </c>
      <c r="AC299" s="148"/>
      <c r="AD299" s="147" t="s">
        <v>267</v>
      </c>
      <c r="AE299" s="148">
        <v>52</v>
      </c>
      <c r="AF299" s="148">
        <v>500</v>
      </c>
      <c r="AG299" s="147" t="s">
        <v>331</v>
      </c>
      <c r="AH299" s="147" t="s">
        <v>280</v>
      </c>
      <c r="AI299" s="151">
        <f>VLOOKUP(AJ:AJ,'Currency Exchange'!B:C,2,0)</f>
        <v>1</v>
      </c>
      <c r="AJ299" s="150" t="s">
        <v>15</v>
      </c>
      <c r="AK299" s="157">
        <v>500</v>
      </c>
      <c r="AL299" s="151">
        <v>2.5859999999999999</v>
      </c>
      <c r="AM299" s="151">
        <f t="shared" si="75"/>
        <v>2.5859999999999999</v>
      </c>
      <c r="AN299" s="155">
        <f t="shared" si="76"/>
        <v>5.1719999999999997</v>
      </c>
      <c r="AO299" s="156">
        <f t="shared" si="77"/>
        <v>0</v>
      </c>
      <c r="AP299" s="155">
        <f t="shared" si="78"/>
        <v>5.1719999999999997</v>
      </c>
      <c r="AQ299" s="149" t="s">
        <v>227</v>
      </c>
      <c r="AR299" s="148" t="s">
        <v>227</v>
      </c>
      <c r="AS299" s="148" t="s">
        <v>227</v>
      </c>
      <c r="AT299" s="148"/>
      <c r="AU299" s="148"/>
      <c r="AV299" s="148"/>
      <c r="AW299" s="147"/>
      <c r="AX299" s="147"/>
    </row>
    <row r="300" spans="1:50" ht="20.100000000000001" customHeight="1">
      <c r="A300" s="148"/>
      <c r="B300" s="148"/>
      <c r="C300" s="148" t="s">
        <v>245</v>
      </c>
      <c r="D300" s="148">
        <v>141</v>
      </c>
      <c r="E300" s="148" t="s">
        <v>330</v>
      </c>
      <c r="F300" s="148"/>
      <c r="G300" s="158" t="s">
        <v>329</v>
      </c>
      <c r="H300" s="148"/>
      <c r="I300" s="148"/>
      <c r="J300" s="148">
        <v>1</v>
      </c>
      <c r="K300" s="148">
        <f t="shared" si="64"/>
        <v>1</v>
      </c>
      <c r="L300" s="148" t="s">
        <v>190</v>
      </c>
      <c r="M300" s="158" t="s">
        <v>328</v>
      </c>
      <c r="N300" s="160" t="s">
        <v>271</v>
      </c>
      <c r="O300" s="160" t="s">
        <v>324</v>
      </c>
      <c r="P300" s="160" t="s">
        <v>309</v>
      </c>
      <c r="Q300" s="160" t="s">
        <v>327</v>
      </c>
      <c r="R300" s="148" t="s">
        <v>326</v>
      </c>
      <c r="S300" s="148" t="s">
        <v>325</v>
      </c>
      <c r="T300" s="148" t="s">
        <v>236</v>
      </c>
      <c r="U300" s="160"/>
      <c r="V300" s="160"/>
      <c r="W300" s="148">
        <f t="shared" si="65"/>
        <v>0</v>
      </c>
      <c r="X300" s="148">
        <f t="shared" si="66"/>
        <v>0</v>
      </c>
      <c r="Y300" s="148">
        <f t="shared" si="67"/>
        <v>300</v>
      </c>
      <c r="Z300" s="148">
        <f t="shared" si="68"/>
        <v>0</v>
      </c>
      <c r="AA300" s="148">
        <f t="shared" si="69"/>
        <v>0</v>
      </c>
      <c r="AB300" s="148">
        <f t="shared" si="70"/>
        <v>600</v>
      </c>
      <c r="AC300" s="148"/>
      <c r="AD300" s="147" t="s">
        <v>267</v>
      </c>
      <c r="AE300" s="148">
        <v>54</v>
      </c>
      <c r="AF300" s="148">
        <v>3300</v>
      </c>
      <c r="AG300" s="147" t="s">
        <v>324</v>
      </c>
      <c r="AH300" s="147" t="s">
        <v>265</v>
      </c>
      <c r="AI300" s="151">
        <f>VLOOKUP(AJ:AJ,'Currency Exchange'!B:C,2,0)</f>
        <v>1</v>
      </c>
      <c r="AJ300" s="150" t="s">
        <v>15</v>
      </c>
      <c r="AK300" s="157">
        <v>3300</v>
      </c>
      <c r="AL300" s="151">
        <v>2.4689999999999999</v>
      </c>
      <c r="AM300" s="151">
        <f t="shared" si="75"/>
        <v>2.4689999999999999</v>
      </c>
      <c r="AN300" s="155">
        <f t="shared" si="76"/>
        <v>2.4689999999999999</v>
      </c>
      <c r="AO300" s="156">
        <f t="shared" si="77"/>
        <v>0</v>
      </c>
      <c r="AP300" s="155">
        <f t="shared" si="78"/>
        <v>2.4689999999999999</v>
      </c>
      <c r="AQ300" s="149" t="s">
        <v>227</v>
      </c>
      <c r="AR300" s="148" t="s">
        <v>227</v>
      </c>
      <c r="AS300" s="148" t="s">
        <v>226</v>
      </c>
      <c r="AT300" s="148"/>
      <c r="AU300" s="148"/>
      <c r="AV300" s="148"/>
      <c r="AW300" s="147"/>
      <c r="AX300" s="147"/>
    </row>
    <row r="301" spans="1:50" ht="20.100000000000001" customHeight="1">
      <c r="A301" s="148"/>
      <c r="B301" s="148"/>
      <c r="C301" s="148" t="s">
        <v>245</v>
      </c>
      <c r="D301" s="148">
        <v>142</v>
      </c>
      <c r="E301" s="148" t="s">
        <v>323</v>
      </c>
      <c r="F301" s="148"/>
      <c r="G301" s="158" t="s">
        <v>322</v>
      </c>
      <c r="H301" s="148"/>
      <c r="I301" s="148"/>
      <c r="J301" s="148">
        <v>1</v>
      </c>
      <c r="K301" s="148">
        <f t="shared" si="64"/>
        <v>1</v>
      </c>
      <c r="L301" s="148" t="s">
        <v>190</v>
      </c>
      <c r="M301" s="158" t="s">
        <v>321</v>
      </c>
      <c r="N301" s="160" t="s">
        <v>320</v>
      </c>
      <c r="O301" s="160" t="s">
        <v>319</v>
      </c>
      <c r="P301" s="160" t="s">
        <v>240</v>
      </c>
      <c r="Q301" s="160" t="s">
        <v>318</v>
      </c>
      <c r="R301" s="148" t="s">
        <v>317</v>
      </c>
      <c r="S301" s="148" t="s">
        <v>316</v>
      </c>
      <c r="T301" s="148" t="s">
        <v>236</v>
      </c>
      <c r="U301" s="160"/>
      <c r="V301" s="160"/>
      <c r="W301" s="148">
        <f t="shared" si="65"/>
        <v>0</v>
      </c>
      <c r="X301" s="148">
        <f t="shared" si="66"/>
        <v>0</v>
      </c>
      <c r="Y301" s="148">
        <f t="shared" si="67"/>
        <v>300</v>
      </c>
      <c r="Z301" s="148">
        <f t="shared" si="68"/>
        <v>0</v>
      </c>
      <c r="AA301" s="148">
        <f t="shared" si="69"/>
        <v>0</v>
      </c>
      <c r="AB301" s="148">
        <f t="shared" si="70"/>
        <v>600</v>
      </c>
      <c r="AC301" s="148"/>
      <c r="AD301" s="147" t="s">
        <v>305</v>
      </c>
      <c r="AE301" s="148">
        <v>45</v>
      </c>
      <c r="AF301" s="148">
        <v>3000</v>
      </c>
      <c r="AG301" s="147" t="s">
        <v>315</v>
      </c>
      <c r="AH301" s="147" t="s">
        <v>314</v>
      </c>
      <c r="AI301" s="151">
        <f>VLOOKUP(AJ:AJ,'Currency Exchange'!B:C,2,0)</f>
        <v>1</v>
      </c>
      <c r="AJ301" s="150" t="s">
        <v>15</v>
      </c>
      <c r="AK301" s="157">
        <v>3000</v>
      </c>
      <c r="AL301" s="151">
        <v>2.4700000000000002</v>
      </c>
      <c r="AM301" s="151">
        <f t="shared" si="75"/>
        <v>2.4700000000000002</v>
      </c>
      <c r="AN301" s="155">
        <f t="shared" si="76"/>
        <v>2.4700000000000002</v>
      </c>
      <c r="AO301" s="156">
        <f t="shared" si="77"/>
        <v>0</v>
      </c>
      <c r="AP301" s="155">
        <f t="shared" si="78"/>
        <v>2.4700000000000002</v>
      </c>
      <c r="AQ301" s="149" t="s">
        <v>227</v>
      </c>
      <c r="AR301" s="148" t="s">
        <v>255</v>
      </c>
      <c r="AS301" s="148" t="s">
        <v>227</v>
      </c>
      <c r="AT301" s="148"/>
      <c r="AU301" s="148"/>
      <c r="AV301" s="148"/>
      <c r="AW301" s="147" t="s">
        <v>279</v>
      </c>
      <c r="AX301" s="147"/>
    </row>
    <row r="302" spans="1:50" ht="20.100000000000001" customHeight="1">
      <c r="A302" s="148"/>
      <c r="B302" s="148"/>
      <c r="C302" s="148" t="s">
        <v>245</v>
      </c>
      <c r="D302" s="148">
        <v>143</v>
      </c>
      <c r="E302" s="148" t="s">
        <v>313</v>
      </c>
      <c r="F302" s="148"/>
      <c r="G302" s="158" t="s">
        <v>312</v>
      </c>
      <c r="H302" s="148"/>
      <c r="I302" s="148"/>
      <c r="J302" s="148">
        <v>1</v>
      </c>
      <c r="K302" s="148">
        <f t="shared" si="64"/>
        <v>1</v>
      </c>
      <c r="L302" s="148" t="s">
        <v>190</v>
      </c>
      <c r="M302" s="158" t="s">
        <v>311</v>
      </c>
      <c r="N302" s="160" t="s">
        <v>310</v>
      </c>
      <c r="O302" s="160" t="s">
        <v>304</v>
      </c>
      <c r="P302" s="160" t="s">
        <v>309</v>
      </c>
      <c r="Q302" s="160" t="s">
        <v>308</v>
      </c>
      <c r="R302" s="148" t="s">
        <v>307</v>
      </c>
      <c r="S302" s="148" t="s">
        <v>306</v>
      </c>
      <c r="T302" s="148" t="s">
        <v>236</v>
      </c>
      <c r="U302" s="160"/>
      <c r="V302" s="160"/>
      <c r="W302" s="148">
        <f t="shared" si="65"/>
        <v>0</v>
      </c>
      <c r="X302" s="148">
        <f t="shared" si="66"/>
        <v>0</v>
      </c>
      <c r="Y302" s="148">
        <f t="shared" si="67"/>
        <v>300</v>
      </c>
      <c r="Z302" s="148">
        <f t="shared" si="68"/>
        <v>0</v>
      </c>
      <c r="AA302" s="148">
        <f t="shared" si="69"/>
        <v>0</v>
      </c>
      <c r="AB302" s="148">
        <f t="shared" si="70"/>
        <v>600</v>
      </c>
      <c r="AC302" s="148"/>
      <c r="AD302" s="147" t="s">
        <v>305</v>
      </c>
      <c r="AE302" s="148">
        <v>55</v>
      </c>
      <c r="AF302" s="148">
        <v>800</v>
      </c>
      <c r="AG302" s="147" t="s">
        <v>304</v>
      </c>
      <c r="AH302" s="147" t="s">
        <v>303</v>
      </c>
      <c r="AI302" s="151">
        <f>VLOOKUP(AJ:AJ,'Currency Exchange'!B:C,2,0)</f>
        <v>1</v>
      </c>
      <c r="AJ302" s="150" t="s">
        <v>15</v>
      </c>
      <c r="AK302" s="157">
        <v>800</v>
      </c>
      <c r="AL302" s="151">
        <v>11.25</v>
      </c>
      <c r="AM302" s="151">
        <f t="shared" si="75"/>
        <v>11.25</v>
      </c>
      <c r="AN302" s="155">
        <f t="shared" si="76"/>
        <v>11.25</v>
      </c>
      <c r="AO302" s="156">
        <f t="shared" si="77"/>
        <v>0</v>
      </c>
      <c r="AP302" s="155">
        <f t="shared" si="78"/>
        <v>11.25</v>
      </c>
      <c r="AQ302" s="149" t="s">
        <v>227</v>
      </c>
      <c r="AR302" s="148" t="s">
        <v>227</v>
      </c>
      <c r="AS302" s="148" t="s">
        <v>227</v>
      </c>
      <c r="AT302" s="148"/>
      <c r="AU302" s="148"/>
      <c r="AV302" s="148"/>
      <c r="AW302" s="147" t="s">
        <v>302</v>
      </c>
      <c r="AX302" s="147"/>
    </row>
    <row r="303" spans="1:50" ht="25.5">
      <c r="A303" s="148"/>
      <c r="B303" s="148"/>
      <c r="C303" s="148" t="s">
        <v>245</v>
      </c>
      <c r="D303" s="148">
        <v>144</v>
      </c>
      <c r="E303" s="148" t="s">
        <v>301</v>
      </c>
      <c r="F303" s="148"/>
      <c r="G303" s="158" t="s">
        <v>300</v>
      </c>
      <c r="H303" s="148"/>
      <c r="I303" s="148"/>
      <c r="J303" s="148">
        <v>1</v>
      </c>
      <c r="K303" s="148">
        <f t="shared" si="64"/>
        <v>1</v>
      </c>
      <c r="L303" s="148" t="s">
        <v>190</v>
      </c>
      <c r="M303" s="158" t="s">
        <v>299</v>
      </c>
      <c r="N303" s="160" t="s">
        <v>298</v>
      </c>
      <c r="O303" s="160" t="s">
        <v>297</v>
      </c>
      <c r="P303" s="160" t="s">
        <v>240</v>
      </c>
      <c r="Q303" s="160" t="s">
        <v>296</v>
      </c>
      <c r="R303" s="148" t="s">
        <v>295</v>
      </c>
      <c r="S303" s="148" t="s">
        <v>294</v>
      </c>
      <c r="T303" s="148" t="s">
        <v>236</v>
      </c>
      <c r="U303" s="160"/>
      <c r="V303" s="160"/>
      <c r="W303" s="148">
        <f t="shared" si="65"/>
        <v>0</v>
      </c>
      <c r="X303" s="148">
        <f t="shared" si="66"/>
        <v>0</v>
      </c>
      <c r="Y303" s="148">
        <f t="shared" si="67"/>
        <v>300</v>
      </c>
      <c r="Z303" s="148">
        <f t="shared" si="68"/>
        <v>0</v>
      </c>
      <c r="AA303" s="148">
        <f t="shared" si="69"/>
        <v>0</v>
      </c>
      <c r="AB303" s="148">
        <f t="shared" si="70"/>
        <v>600</v>
      </c>
      <c r="AC303" s="148"/>
      <c r="AD303" s="147" t="s">
        <v>293</v>
      </c>
      <c r="AE303" s="148">
        <v>32</v>
      </c>
      <c r="AF303" s="148">
        <v>2500</v>
      </c>
      <c r="AG303" s="147" t="s">
        <v>292</v>
      </c>
      <c r="AH303" s="147" t="s">
        <v>291</v>
      </c>
      <c r="AI303" s="151">
        <f>VLOOKUP(AJ:AJ,'Currency Exchange'!B:C,2,0)</f>
        <v>1</v>
      </c>
      <c r="AJ303" s="150" t="s">
        <v>15</v>
      </c>
      <c r="AK303" s="157">
        <v>2500</v>
      </c>
      <c r="AL303" s="151">
        <v>1.85</v>
      </c>
      <c r="AM303" s="151">
        <f t="shared" si="75"/>
        <v>1.85</v>
      </c>
      <c r="AN303" s="155">
        <f t="shared" si="76"/>
        <v>1.85</v>
      </c>
      <c r="AO303" s="156">
        <f t="shared" si="77"/>
        <v>0</v>
      </c>
      <c r="AP303" s="155">
        <f t="shared" si="78"/>
        <v>1.85</v>
      </c>
      <c r="AQ303" s="149" t="s">
        <v>227</v>
      </c>
      <c r="AR303" s="148" t="s">
        <v>255</v>
      </c>
      <c r="AS303" s="148" t="s">
        <v>226</v>
      </c>
      <c r="AT303" s="148"/>
      <c r="AU303" s="148"/>
      <c r="AV303" s="148"/>
      <c r="AW303" s="158" t="s">
        <v>290</v>
      </c>
      <c r="AX303" s="147"/>
    </row>
    <row r="304" spans="1:50" ht="20.100000000000001" customHeight="1">
      <c r="A304" s="148"/>
      <c r="B304" s="148"/>
      <c r="C304" s="148" t="s">
        <v>245</v>
      </c>
      <c r="D304" s="148">
        <v>145</v>
      </c>
      <c r="E304" s="148" t="s">
        <v>289</v>
      </c>
      <c r="F304" s="148"/>
      <c r="G304" s="158" t="s">
        <v>288</v>
      </c>
      <c r="H304" s="148"/>
      <c r="I304" s="148"/>
      <c r="J304" s="148">
        <v>1</v>
      </c>
      <c r="K304" s="148">
        <f t="shared" si="64"/>
        <v>1</v>
      </c>
      <c r="L304" s="148" t="s">
        <v>190</v>
      </c>
      <c r="M304" s="158" t="s">
        <v>287</v>
      </c>
      <c r="N304" s="160" t="s">
        <v>286</v>
      </c>
      <c r="O304" s="160" t="s">
        <v>285</v>
      </c>
      <c r="P304" s="160" t="s">
        <v>240</v>
      </c>
      <c r="Q304" s="160" t="s">
        <v>284</v>
      </c>
      <c r="R304" s="148" t="s">
        <v>283</v>
      </c>
      <c r="S304" s="148" t="s">
        <v>282</v>
      </c>
      <c r="T304" s="148" t="s">
        <v>236</v>
      </c>
      <c r="U304" s="160"/>
      <c r="V304" s="160"/>
      <c r="W304" s="148">
        <f t="shared" si="65"/>
        <v>0</v>
      </c>
      <c r="X304" s="148">
        <f t="shared" si="66"/>
        <v>0</v>
      </c>
      <c r="Y304" s="148">
        <f t="shared" si="67"/>
        <v>300</v>
      </c>
      <c r="Z304" s="148">
        <f t="shared" si="68"/>
        <v>0</v>
      </c>
      <c r="AA304" s="148">
        <f t="shared" si="69"/>
        <v>0</v>
      </c>
      <c r="AB304" s="148">
        <f t="shared" si="70"/>
        <v>600</v>
      </c>
      <c r="AC304" s="148"/>
      <c r="AD304" s="147" t="s">
        <v>267</v>
      </c>
      <c r="AE304" s="148">
        <v>65</v>
      </c>
      <c r="AF304" s="148">
        <v>1000</v>
      </c>
      <c r="AG304" s="147" t="s">
        <v>281</v>
      </c>
      <c r="AH304" s="147" t="s">
        <v>280</v>
      </c>
      <c r="AI304" s="151">
        <f>VLOOKUP(AJ:AJ,'Currency Exchange'!B:C,2,0)</f>
        <v>1</v>
      </c>
      <c r="AJ304" s="150" t="s">
        <v>15</v>
      </c>
      <c r="AK304" s="157">
        <v>1000</v>
      </c>
      <c r="AL304" s="151">
        <v>4.3620000000000001</v>
      </c>
      <c r="AM304" s="151">
        <f t="shared" si="75"/>
        <v>4.3620000000000001</v>
      </c>
      <c r="AN304" s="155">
        <f t="shared" si="76"/>
        <v>4.3620000000000001</v>
      </c>
      <c r="AO304" s="156">
        <f t="shared" si="77"/>
        <v>0</v>
      </c>
      <c r="AP304" s="155">
        <f t="shared" si="78"/>
        <v>4.3620000000000001</v>
      </c>
      <c r="AQ304" s="149" t="s">
        <v>227</v>
      </c>
      <c r="AR304" s="148" t="s">
        <v>255</v>
      </c>
      <c r="AS304" s="148" t="s">
        <v>227</v>
      </c>
      <c r="AT304" s="148"/>
      <c r="AU304" s="148"/>
      <c r="AV304" s="148"/>
      <c r="AW304" s="147" t="s">
        <v>279</v>
      </c>
      <c r="AX304" s="147"/>
    </row>
    <row r="305" spans="1:50" ht="20.100000000000001" customHeight="1">
      <c r="A305" s="148"/>
      <c r="B305" s="148"/>
      <c r="C305" s="148" t="s">
        <v>245</v>
      </c>
      <c r="D305" s="148">
        <v>146</v>
      </c>
      <c r="E305" s="148" t="s">
        <v>278</v>
      </c>
      <c r="F305" s="148"/>
      <c r="G305" s="158" t="s">
        <v>274</v>
      </c>
      <c r="H305" s="148"/>
      <c r="I305" s="148"/>
      <c r="J305" s="148">
        <v>1</v>
      </c>
      <c r="K305" s="148">
        <f t="shared" si="64"/>
        <v>1</v>
      </c>
      <c r="L305" s="148" t="s">
        <v>190</v>
      </c>
      <c r="M305" s="158" t="s">
        <v>277</v>
      </c>
      <c r="N305" s="160" t="s">
        <v>251</v>
      </c>
      <c r="O305" s="160" t="s">
        <v>274</v>
      </c>
      <c r="P305" s="160" t="s">
        <v>240</v>
      </c>
      <c r="Q305" s="160" t="s">
        <v>276</v>
      </c>
      <c r="R305" s="148" t="s">
        <v>274</v>
      </c>
      <c r="S305" s="148" t="s">
        <v>275</v>
      </c>
      <c r="T305" s="148" t="s">
        <v>236</v>
      </c>
      <c r="U305" s="160"/>
      <c r="V305" s="160"/>
      <c r="W305" s="148">
        <f t="shared" si="65"/>
        <v>0</v>
      </c>
      <c r="X305" s="148">
        <f t="shared" si="66"/>
        <v>0</v>
      </c>
      <c r="Y305" s="148">
        <f t="shared" si="67"/>
        <v>300</v>
      </c>
      <c r="Z305" s="148">
        <f t="shared" si="68"/>
        <v>0</v>
      </c>
      <c r="AA305" s="148">
        <f t="shared" si="69"/>
        <v>0</v>
      </c>
      <c r="AB305" s="148">
        <f t="shared" si="70"/>
        <v>600</v>
      </c>
      <c r="AC305" s="148"/>
      <c r="AD305" s="147" t="s">
        <v>248</v>
      </c>
      <c r="AE305" s="148">
        <v>32</v>
      </c>
      <c r="AF305" s="148">
        <v>250</v>
      </c>
      <c r="AG305" s="147" t="s">
        <v>274</v>
      </c>
      <c r="AH305" s="147" t="s">
        <v>246</v>
      </c>
      <c r="AI305" s="151">
        <f>VLOOKUP(AJ:AJ,'Currency Exchange'!B:C,2,0)</f>
        <v>1</v>
      </c>
      <c r="AJ305" s="150" t="s">
        <v>15</v>
      </c>
      <c r="AK305" s="157">
        <v>250</v>
      </c>
      <c r="AL305" s="151">
        <v>1.18</v>
      </c>
      <c r="AM305" s="151">
        <f t="shared" si="75"/>
        <v>1.18</v>
      </c>
      <c r="AN305" s="155">
        <f t="shared" si="76"/>
        <v>1.18</v>
      </c>
      <c r="AO305" s="156">
        <f t="shared" si="77"/>
        <v>0</v>
      </c>
      <c r="AP305" s="155">
        <f t="shared" si="78"/>
        <v>1.18</v>
      </c>
      <c r="AQ305" s="149" t="s">
        <v>227</v>
      </c>
      <c r="AR305" s="148" t="s">
        <v>227</v>
      </c>
      <c r="AS305" s="148" t="s">
        <v>227</v>
      </c>
      <c r="AT305" s="148"/>
      <c r="AU305" s="148"/>
      <c r="AV305" s="148"/>
      <c r="AW305" s="147"/>
      <c r="AX305" s="147"/>
    </row>
    <row r="306" spans="1:50" ht="20.100000000000001" customHeight="1">
      <c r="A306" s="148"/>
      <c r="B306" s="148"/>
      <c r="C306" s="148" t="s">
        <v>245</v>
      </c>
      <c r="D306" s="148">
        <v>147</v>
      </c>
      <c r="E306" s="148" t="s">
        <v>273</v>
      </c>
      <c r="F306" s="148"/>
      <c r="G306" s="158" t="s">
        <v>269</v>
      </c>
      <c r="H306" s="148"/>
      <c r="I306" s="148"/>
      <c r="J306" s="148">
        <v>1</v>
      </c>
      <c r="K306" s="148">
        <f t="shared" si="64"/>
        <v>1</v>
      </c>
      <c r="L306" s="148" t="s">
        <v>190</v>
      </c>
      <c r="M306" s="158" t="s">
        <v>272</v>
      </c>
      <c r="N306" s="160" t="s">
        <v>271</v>
      </c>
      <c r="O306" s="160" t="s">
        <v>269</v>
      </c>
      <c r="P306" s="160" t="s">
        <v>240</v>
      </c>
      <c r="Q306" s="160" t="s">
        <v>270</v>
      </c>
      <c r="R306" s="148" t="s">
        <v>269</v>
      </c>
      <c r="S306" s="148" t="s">
        <v>268</v>
      </c>
      <c r="T306" s="148" t="s">
        <v>236</v>
      </c>
      <c r="U306" s="160"/>
      <c r="V306" s="160"/>
      <c r="W306" s="148">
        <f t="shared" si="65"/>
        <v>0</v>
      </c>
      <c r="X306" s="148">
        <f t="shared" si="66"/>
        <v>0</v>
      </c>
      <c r="Y306" s="148">
        <f t="shared" si="67"/>
        <v>300</v>
      </c>
      <c r="Z306" s="148">
        <f t="shared" si="68"/>
        <v>0</v>
      </c>
      <c r="AA306" s="148">
        <f t="shared" si="69"/>
        <v>0</v>
      </c>
      <c r="AB306" s="148">
        <f t="shared" si="70"/>
        <v>600</v>
      </c>
      <c r="AC306" s="148"/>
      <c r="AD306" s="147" t="s">
        <v>267</v>
      </c>
      <c r="AE306" s="148">
        <v>54</v>
      </c>
      <c r="AF306" s="148">
        <v>3000</v>
      </c>
      <c r="AG306" s="147" t="s">
        <v>266</v>
      </c>
      <c r="AH306" s="147" t="s">
        <v>265</v>
      </c>
      <c r="AI306" s="151">
        <f>VLOOKUP(AJ:AJ,'Currency Exchange'!B:C,2,0)</f>
        <v>1</v>
      </c>
      <c r="AJ306" s="150" t="s">
        <v>15</v>
      </c>
      <c r="AK306" s="157">
        <v>3000</v>
      </c>
      <c r="AL306" s="151">
        <v>0.44700000000000001</v>
      </c>
      <c r="AM306" s="151">
        <f t="shared" si="75"/>
        <v>0.44700000000000001</v>
      </c>
      <c r="AN306" s="155">
        <f t="shared" si="76"/>
        <v>0.44700000000000001</v>
      </c>
      <c r="AO306" s="156">
        <f t="shared" si="77"/>
        <v>0</v>
      </c>
      <c r="AP306" s="155">
        <f t="shared" si="78"/>
        <v>0.44700000000000001</v>
      </c>
      <c r="AQ306" s="149" t="s">
        <v>227</v>
      </c>
      <c r="AR306" s="148" t="s">
        <v>264</v>
      </c>
      <c r="AS306" s="148" t="s">
        <v>227</v>
      </c>
      <c r="AT306" s="148"/>
      <c r="AU306" s="148"/>
      <c r="AV306" s="148"/>
      <c r="AW306" s="147" t="s">
        <v>263</v>
      </c>
      <c r="AX306" s="147"/>
    </row>
    <row r="307" spans="1:50" ht="20.100000000000001" customHeight="1">
      <c r="A307" s="148"/>
      <c r="B307" s="148"/>
      <c r="C307" s="148" t="s">
        <v>245</v>
      </c>
      <c r="D307" s="148">
        <v>148</v>
      </c>
      <c r="E307" s="148" t="s">
        <v>262</v>
      </c>
      <c r="F307" s="148"/>
      <c r="G307" s="158" t="s">
        <v>261</v>
      </c>
      <c r="H307" s="148"/>
      <c r="I307" s="148"/>
      <c r="J307" s="148">
        <v>1</v>
      </c>
      <c r="K307" s="148">
        <f t="shared" si="64"/>
        <v>1</v>
      </c>
      <c r="L307" s="148" t="s">
        <v>190</v>
      </c>
      <c r="M307" s="158" t="s">
        <v>260</v>
      </c>
      <c r="N307" s="160" t="s">
        <v>251</v>
      </c>
      <c r="O307" s="160" t="s">
        <v>259</v>
      </c>
      <c r="P307" s="160" t="s">
        <v>240</v>
      </c>
      <c r="Q307" s="160" t="s">
        <v>258</v>
      </c>
      <c r="R307" s="148" t="s">
        <v>257</v>
      </c>
      <c r="S307" s="148" t="s">
        <v>249</v>
      </c>
      <c r="T307" s="148" t="s">
        <v>236</v>
      </c>
      <c r="U307" s="160"/>
      <c r="V307" s="160"/>
      <c r="W307" s="148">
        <f t="shared" si="65"/>
        <v>0</v>
      </c>
      <c r="X307" s="148">
        <f t="shared" si="66"/>
        <v>0</v>
      </c>
      <c r="Y307" s="148">
        <f t="shared" si="67"/>
        <v>300</v>
      </c>
      <c r="Z307" s="148">
        <f t="shared" si="68"/>
        <v>0</v>
      </c>
      <c r="AA307" s="148">
        <f t="shared" si="69"/>
        <v>0</v>
      </c>
      <c r="AB307" s="148">
        <f t="shared" si="70"/>
        <v>600</v>
      </c>
      <c r="AC307" s="148"/>
      <c r="AD307" s="147" t="s">
        <v>248</v>
      </c>
      <c r="AE307" s="148">
        <v>75</v>
      </c>
      <c r="AF307" s="148">
        <v>250</v>
      </c>
      <c r="AG307" s="147" t="s">
        <v>256</v>
      </c>
      <c r="AH307" s="147" t="s">
        <v>246</v>
      </c>
      <c r="AI307" s="151">
        <f>VLOOKUP(AJ:AJ,'Currency Exchange'!B:C,2,0)</f>
        <v>1</v>
      </c>
      <c r="AJ307" s="150" t="s">
        <v>15</v>
      </c>
      <c r="AK307" s="157">
        <v>250</v>
      </c>
      <c r="AL307" s="151">
        <v>0.32200000000000001</v>
      </c>
      <c r="AM307" s="151">
        <f t="shared" si="75"/>
        <v>0.32200000000000001</v>
      </c>
      <c r="AN307" s="155">
        <f t="shared" si="76"/>
        <v>0.32200000000000001</v>
      </c>
      <c r="AO307" s="156">
        <f t="shared" si="77"/>
        <v>0</v>
      </c>
      <c r="AP307" s="155">
        <f t="shared" si="78"/>
        <v>0.32200000000000001</v>
      </c>
      <c r="AQ307" s="149" t="s">
        <v>227</v>
      </c>
      <c r="AR307" s="148" t="s">
        <v>255</v>
      </c>
      <c r="AS307" s="148" t="s">
        <v>227</v>
      </c>
      <c r="AT307" s="148"/>
      <c r="AU307" s="148"/>
      <c r="AV307" s="148"/>
      <c r="AW307" s="147" t="s">
        <v>254</v>
      </c>
      <c r="AX307" s="147"/>
    </row>
    <row r="308" spans="1:50" ht="20.100000000000001" customHeight="1">
      <c r="A308" s="148"/>
      <c r="B308" s="148"/>
      <c r="C308" s="148" t="s">
        <v>245</v>
      </c>
      <c r="D308" s="148">
        <v>149</v>
      </c>
      <c r="E308" s="148" t="s">
        <v>253</v>
      </c>
      <c r="F308" s="148"/>
      <c r="G308" s="158" t="s">
        <v>247</v>
      </c>
      <c r="H308" s="148"/>
      <c r="I308" s="148"/>
      <c r="J308" s="148">
        <v>1</v>
      </c>
      <c r="K308" s="148">
        <f t="shared" si="64"/>
        <v>1</v>
      </c>
      <c r="L308" s="148" t="s">
        <v>190</v>
      </c>
      <c r="M308" s="158" t="s">
        <v>252</v>
      </c>
      <c r="N308" s="160" t="s">
        <v>251</v>
      </c>
      <c r="O308" s="160" t="s">
        <v>247</v>
      </c>
      <c r="P308" s="160" t="s">
        <v>240</v>
      </c>
      <c r="Q308" s="160" t="s">
        <v>250</v>
      </c>
      <c r="R308" s="148" t="s">
        <v>247</v>
      </c>
      <c r="S308" s="148" t="s">
        <v>249</v>
      </c>
      <c r="T308" s="148" t="s">
        <v>236</v>
      </c>
      <c r="U308" s="160"/>
      <c r="V308" s="160"/>
      <c r="W308" s="148">
        <f t="shared" si="65"/>
        <v>0</v>
      </c>
      <c r="X308" s="148">
        <f t="shared" si="66"/>
        <v>0</v>
      </c>
      <c r="Y308" s="148">
        <f t="shared" si="67"/>
        <v>300</v>
      </c>
      <c r="Z308" s="148">
        <f t="shared" si="68"/>
        <v>0</v>
      </c>
      <c r="AA308" s="148">
        <f t="shared" si="69"/>
        <v>0</v>
      </c>
      <c r="AB308" s="148">
        <f t="shared" si="70"/>
        <v>600</v>
      </c>
      <c r="AC308" s="148"/>
      <c r="AD308" s="147" t="s">
        <v>248</v>
      </c>
      <c r="AE308" s="148">
        <v>78</v>
      </c>
      <c r="AF308" s="148">
        <v>3000</v>
      </c>
      <c r="AG308" s="147" t="s">
        <v>247</v>
      </c>
      <c r="AH308" s="147" t="s">
        <v>246</v>
      </c>
      <c r="AI308" s="151">
        <f>VLOOKUP(AJ:AJ,'Currency Exchange'!B:C,2,0)</f>
        <v>1</v>
      </c>
      <c r="AJ308" s="150" t="s">
        <v>15</v>
      </c>
      <c r="AK308" s="157">
        <v>3000</v>
      </c>
      <c r="AL308" s="151">
        <v>0.57499999999999996</v>
      </c>
      <c r="AM308" s="151">
        <f t="shared" si="75"/>
        <v>0.57499999999999996</v>
      </c>
      <c r="AN308" s="155">
        <f t="shared" si="76"/>
        <v>0.57499999999999996</v>
      </c>
      <c r="AO308" s="156">
        <f t="shared" si="77"/>
        <v>0</v>
      </c>
      <c r="AP308" s="155">
        <f t="shared" si="78"/>
        <v>0.57499999999999996</v>
      </c>
      <c r="AQ308" s="149" t="s">
        <v>227</v>
      </c>
      <c r="AR308" s="148" t="s">
        <v>227</v>
      </c>
      <c r="AS308" s="148" t="s">
        <v>227</v>
      </c>
      <c r="AT308" s="148"/>
      <c r="AU308" s="148"/>
      <c r="AV308" s="148"/>
      <c r="AW308" s="147"/>
      <c r="AX308" s="147"/>
    </row>
    <row r="309" spans="1:50" ht="20.100000000000001" customHeight="1">
      <c r="A309" s="148"/>
      <c r="B309" s="148"/>
      <c r="C309" s="148" t="s">
        <v>245</v>
      </c>
      <c r="D309" s="148">
        <v>150</v>
      </c>
      <c r="E309" s="148" t="s">
        <v>244</v>
      </c>
      <c r="F309" s="148"/>
      <c r="G309" s="158" t="s">
        <v>243</v>
      </c>
      <c r="H309" s="148"/>
      <c r="I309" s="148"/>
      <c r="J309" s="148">
        <v>1</v>
      </c>
      <c r="K309" s="148">
        <f t="shared" si="64"/>
        <v>1</v>
      </c>
      <c r="L309" s="148" t="s">
        <v>190</v>
      </c>
      <c r="M309" s="158" t="s">
        <v>242</v>
      </c>
      <c r="N309" s="160" t="s">
        <v>241</v>
      </c>
      <c r="O309" s="160" t="s">
        <v>234</v>
      </c>
      <c r="P309" s="160" t="s">
        <v>240</v>
      </c>
      <c r="Q309" s="160" t="s">
        <v>239</v>
      </c>
      <c r="R309" s="148" t="s">
        <v>238</v>
      </c>
      <c r="S309" s="148" t="s">
        <v>237</v>
      </c>
      <c r="T309" s="148" t="s">
        <v>236</v>
      </c>
      <c r="U309" s="160"/>
      <c r="V309" s="160"/>
      <c r="W309" s="148">
        <f t="shared" si="65"/>
        <v>0</v>
      </c>
      <c r="X309" s="148">
        <f t="shared" si="66"/>
        <v>0</v>
      </c>
      <c r="Y309" s="148">
        <f t="shared" si="67"/>
        <v>300</v>
      </c>
      <c r="Z309" s="148">
        <f t="shared" si="68"/>
        <v>0</v>
      </c>
      <c r="AA309" s="148">
        <f t="shared" si="69"/>
        <v>0</v>
      </c>
      <c r="AB309" s="148">
        <f t="shared" si="70"/>
        <v>600</v>
      </c>
      <c r="AC309" s="148"/>
      <c r="AD309" s="147" t="s">
        <v>235</v>
      </c>
      <c r="AE309" s="148">
        <v>56</v>
      </c>
      <c r="AF309" s="148">
        <v>1000</v>
      </c>
      <c r="AG309" s="147" t="s">
        <v>234</v>
      </c>
      <c r="AH309" s="147" t="s">
        <v>233</v>
      </c>
      <c r="AI309" s="151">
        <f>VLOOKUP(AJ:AJ,'Currency Exchange'!B:C,2,0)</f>
        <v>1</v>
      </c>
      <c r="AJ309" s="150" t="s">
        <v>15</v>
      </c>
      <c r="AK309" s="157">
        <v>1000</v>
      </c>
      <c r="AL309" s="151">
        <v>0.28444999999999998</v>
      </c>
      <c r="AM309" s="151">
        <f t="shared" si="75"/>
        <v>0.28444999999999998</v>
      </c>
      <c r="AN309" s="155">
        <f t="shared" si="76"/>
        <v>0.28444999999999998</v>
      </c>
      <c r="AO309" s="156">
        <f t="shared" si="77"/>
        <v>0</v>
      </c>
      <c r="AP309" s="155">
        <f t="shared" si="78"/>
        <v>0.28444999999999998</v>
      </c>
      <c r="AQ309" s="149" t="s">
        <v>227</v>
      </c>
      <c r="AR309" s="148" t="s">
        <v>227</v>
      </c>
      <c r="AS309" s="148" t="s">
        <v>227</v>
      </c>
      <c r="AT309" s="148"/>
      <c r="AU309" s="148"/>
      <c r="AV309" s="148"/>
      <c r="AW309" s="147"/>
      <c r="AX309" s="147"/>
    </row>
    <row r="310" spans="1:50" ht="83.25" customHeight="1">
      <c r="A310" s="148"/>
      <c r="B310" s="148"/>
      <c r="C310" s="148" t="s">
        <v>232</v>
      </c>
      <c r="D310" s="148"/>
      <c r="E310" s="148" t="s">
        <v>231</v>
      </c>
      <c r="F310" s="148"/>
      <c r="G310" s="158" t="s">
        <v>230</v>
      </c>
      <c r="H310" s="148"/>
      <c r="I310" s="148"/>
      <c r="J310" s="148">
        <v>1</v>
      </c>
      <c r="K310" s="148">
        <f t="shared" si="64"/>
        <v>1</v>
      </c>
      <c r="L310" s="148" t="s">
        <v>190</v>
      </c>
      <c r="M310" s="158"/>
      <c r="N310" s="160"/>
      <c r="O310" s="160"/>
      <c r="P310" s="160"/>
      <c r="Q310" s="160"/>
      <c r="R310" s="147"/>
      <c r="S310" s="147"/>
      <c r="T310" s="148"/>
      <c r="U310" s="160"/>
      <c r="V310" s="160" t="s">
        <v>229</v>
      </c>
      <c r="W310" s="148">
        <f t="shared" si="65"/>
        <v>0</v>
      </c>
      <c r="X310" s="148">
        <f t="shared" si="66"/>
        <v>0</v>
      </c>
      <c r="Y310" s="148">
        <f t="shared" si="67"/>
        <v>300</v>
      </c>
      <c r="Z310" s="148">
        <f t="shared" si="68"/>
        <v>0</v>
      </c>
      <c r="AA310" s="148">
        <f t="shared" si="69"/>
        <v>0</v>
      </c>
      <c r="AB310" s="148">
        <f t="shared" si="70"/>
        <v>600</v>
      </c>
      <c r="AC310" s="148"/>
      <c r="AD310" s="147" t="s">
        <v>228</v>
      </c>
      <c r="AE310" s="148">
        <v>3</v>
      </c>
      <c r="AF310" s="148">
        <v>1</v>
      </c>
      <c r="AG310" s="147"/>
      <c r="AH310" s="147" t="s">
        <v>2344</v>
      </c>
      <c r="AI310" s="151">
        <f>VLOOKUP(AJ:AJ,'Currency Exchange'!B:C,2,0)</f>
        <v>1</v>
      </c>
      <c r="AJ310" s="150" t="s">
        <v>15</v>
      </c>
      <c r="AK310" s="157">
        <v>300</v>
      </c>
      <c r="AL310" s="151">
        <v>3.66</v>
      </c>
      <c r="AM310" s="151">
        <f t="shared" si="75"/>
        <v>3.66</v>
      </c>
      <c r="AN310" s="155">
        <f t="shared" si="76"/>
        <v>3.66</v>
      </c>
      <c r="AO310" s="156">
        <f t="shared" si="77"/>
        <v>0</v>
      </c>
      <c r="AP310" s="155">
        <f t="shared" si="78"/>
        <v>3.66</v>
      </c>
      <c r="AQ310" s="149" t="s">
        <v>227</v>
      </c>
      <c r="AR310" s="148" t="s">
        <v>227</v>
      </c>
      <c r="AS310" s="148" t="s">
        <v>226</v>
      </c>
      <c r="AT310" s="148">
        <v>400</v>
      </c>
      <c r="AU310" s="159">
        <f>AT310/AI310</f>
        <v>400</v>
      </c>
      <c r="AV310" s="148"/>
      <c r="AW310" s="158" t="s">
        <v>225</v>
      </c>
      <c r="AX310" s="147"/>
    </row>
    <row r="311" spans="1:50" s="310" customFormat="1" ht="51">
      <c r="A311" s="303"/>
      <c r="B311" s="303"/>
      <c r="C311" s="303" t="s">
        <v>1889</v>
      </c>
      <c r="D311" s="303"/>
      <c r="E311" s="303"/>
      <c r="F311" s="303"/>
      <c r="G311" s="304" t="s">
        <v>1892</v>
      </c>
      <c r="H311" s="303">
        <v>0.2</v>
      </c>
      <c r="I311" s="303"/>
      <c r="J311" s="303"/>
      <c r="K311" s="303"/>
      <c r="L311" s="303" t="s">
        <v>1893</v>
      </c>
      <c r="M311" s="304"/>
      <c r="N311" s="305"/>
      <c r="O311" s="305"/>
      <c r="P311" s="305"/>
      <c r="Q311" s="305"/>
      <c r="R311" s="303"/>
      <c r="S311" s="303"/>
      <c r="T311" s="303"/>
      <c r="U311" s="305"/>
      <c r="V311" s="305"/>
      <c r="W311" s="148">
        <f t="shared" ref="W311" si="79">$W$3*H311</f>
        <v>200</v>
      </c>
      <c r="X311" s="148">
        <f t="shared" ref="X311" si="80">$X$3*I311</f>
        <v>0</v>
      </c>
      <c r="Y311" s="148">
        <f t="shared" ref="Y311" si="81">$Y$3*J311</f>
        <v>0</v>
      </c>
      <c r="Z311" s="148">
        <f t="shared" ref="Z311" si="82">$W$2*H311</f>
        <v>500</v>
      </c>
      <c r="AA311" s="148">
        <f t="shared" ref="AA311" si="83">$X$2*I311</f>
        <v>0</v>
      </c>
      <c r="AB311" s="148">
        <f t="shared" ref="AB311" si="84">$Y$2*J311</f>
        <v>0</v>
      </c>
      <c r="AC311" s="303"/>
      <c r="AD311" s="306" t="s">
        <v>1894</v>
      </c>
      <c r="AE311" s="303">
        <v>6</v>
      </c>
      <c r="AF311" s="303" t="s">
        <v>1890</v>
      </c>
      <c r="AG311" s="306"/>
      <c r="AH311" s="306"/>
      <c r="AI311" s="151">
        <f>VLOOKUP(AJ:AJ,'Currency Exchange'!B:C,2,0)</f>
        <v>1.5165406329489131</v>
      </c>
      <c r="AJ311" s="307" t="s">
        <v>80</v>
      </c>
      <c r="AK311" s="308" t="s">
        <v>1890</v>
      </c>
      <c r="AL311" s="163">
        <v>0.96899999999999997</v>
      </c>
      <c r="AM311" s="151">
        <f t="shared" si="75"/>
        <v>0.63895419545454557</v>
      </c>
      <c r="AN311" s="155">
        <f>AM311*H311</f>
        <v>0.12779083909090913</v>
      </c>
      <c r="AO311" s="156">
        <f t="shared" si="77"/>
        <v>0.12779083909090913</v>
      </c>
      <c r="AP311" s="155">
        <f t="shared" si="78"/>
        <v>0</v>
      </c>
      <c r="AQ311" s="309"/>
      <c r="AR311" s="303"/>
      <c r="AS311" s="303"/>
      <c r="AT311" s="303"/>
      <c r="AU311" s="303"/>
      <c r="AV311" s="303"/>
      <c r="AW311" s="158" t="s">
        <v>1891</v>
      </c>
      <c r="AX311" s="306"/>
    </row>
    <row r="312" spans="1:50" ht="20.100000000000001" customHeight="1">
      <c r="A312" s="153" t="s">
        <v>1887</v>
      </c>
      <c r="B312" s="153"/>
      <c r="C312" s="153" t="s">
        <v>224</v>
      </c>
      <c r="D312" s="153" t="s">
        <v>223</v>
      </c>
      <c r="E312" s="153" t="s">
        <v>222</v>
      </c>
      <c r="F312" s="153"/>
      <c r="G312" s="154" t="s">
        <v>221</v>
      </c>
      <c r="H312" s="153"/>
      <c r="I312" s="153"/>
      <c r="J312" s="153"/>
      <c r="K312" s="153">
        <f t="shared" si="64"/>
        <v>0</v>
      </c>
      <c r="L312" s="153"/>
      <c r="M312" s="154"/>
      <c r="N312" s="152"/>
      <c r="O312" s="152"/>
      <c r="P312" s="152"/>
      <c r="Q312" s="152"/>
      <c r="R312" s="153"/>
      <c r="S312" s="153"/>
      <c r="T312" s="153"/>
      <c r="U312" s="152"/>
      <c r="V312" s="152"/>
      <c r="W312" s="153">
        <f t="shared" si="65"/>
        <v>0</v>
      </c>
      <c r="X312" s="153">
        <f t="shared" si="66"/>
        <v>0</v>
      </c>
      <c r="Y312" s="153">
        <f t="shared" si="67"/>
        <v>0</v>
      </c>
      <c r="Z312" s="153">
        <f t="shared" si="68"/>
        <v>0</v>
      </c>
      <c r="AA312" s="153">
        <f t="shared" si="69"/>
        <v>0</v>
      </c>
      <c r="AB312" s="153">
        <f t="shared" si="70"/>
        <v>0</v>
      </c>
      <c r="AC312" s="153"/>
      <c r="AD312" s="292" t="s">
        <v>187</v>
      </c>
      <c r="AE312" s="153"/>
      <c r="AF312" s="153"/>
      <c r="AG312" s="292"/>
      <c r="AH312" s="292" t="s">
        <v>186</v>
      </c>
      <c r="AI312" s="293"/>
      <c r="AJ312" s="294"/>
      <c r="AK312" s="295"/>
      <c r="AL312" s="293"/>
      <c r="AM312" s="293"/>
      <c r="AN312" s="296"/>
      <c r="AO312" s="297"/>
      <c r="AP312" s="296"/>
      <c r="AQ312" s="298"/>
      <c r="AR312" s="153" t="s">
        <v>185</v>
      </c>
      <c r="AS312" s="153"/>
      <c r="AT312" s="153"/>
      <c r="AU312" s="153"/>
      <c r="AV312" s="153"/>
      <c r="AW312" s="292" t="s">
        <v>220</v>
      </c>
      <c r="AX312" s="292"/>
    </row>
    <row r="313" spans="1:50" ht="20.100000000000001" customHeight="1">
      <c r="A313" s="153" t="s">
        <v>1887</v>
      </c>
      <c r="B313" s="153"/>
      <c r="C313" s="153" t="s">
        <v>184</v>
      </c>
      <c r="D313" s="153">
        <v>10305</v>
      </c>
      <c r="E313" s="153" t="s">
        <v>219</v>
      </c>
      <c r="F313" s="153"/>
      <c r="G313" s="154" t="s">
        <v>218</v>
      </c>
      <c r="H313" s="153"/>
      <c r="I313" s="153">
        <v>1</v>
      </c>
      <c r="J313" s="153"/>
      <c r="K313" s="153">
        <f t="shared" si="64"/>
        <v>1</v>
      </c>
      <c r="L313" s="153" t="s">
        <v>190</v>
      </c>
      <c r="M313" s="154"/>
      <c r="N313" s="152" t="s">
        <v>217</v>
      </c>
      <c r="O313" s="152" t="s">
        <v>216</v>
      </c>
      <c r="P313" s="152"/>
      <c r="Q313" s="152"/>
      <c r="R313" s="153"/>
      <c r="S313" s="153"/>
      <c r="T313" s="153"/>
      <c r="U313" s="152"/>
      <c r="V313" s="152" t="s">
        <v>188</v>
      </c>
      <c r="W313" s="153">
        <f t="shared" si="65"/>
        <v>0</v>
      </c>
      <c r="X313" s="153">
        <f t="shared" si="66"/>
        <v>1000</v>
      </c>
      <c r="Y313" s="153">
        <f t="shared" si="67"/>
        <v>0</v>
      </c>
      <c r="Z313" s="153">
        <f t="shared" si="68"/>
        <v>0</v>
      </c>
      <c r="AA313" s="153">
        <f t="shared" si="69"/>
        <v>2500</v>
      </c>
      <c r="AB313" s="153">
        <f t="shared" si="70"/>
        <v>0</v>
      </c>
      <c r="AC313" s="153"/>
      <c r="AD313" s="292" t="s">
        <v>187</v>
      </c>
      <c r="AE313" s="153"/>
      <c r="AF313" s="153"/>
      <c r="AG313" s="292"/>
      <c r="AH313" s="292" t="s">
        <v>186</v>
      </c>
      <c r="AI313" s="293"/>
      <c r="AJ313" s="294"/>
      <c r="AK313" s="295"/>
      <c r="AL313" s="293"/>
      <c r="AM313" s="293"/>
      <c r="AN313" s="296"/>
      <c r="AO313" s="297"/>
      <c r="AP313" s="296"/>
      <c r="AQ313" s="298"/>
      <c r="AR313" s="153" t="s">
        <v>185</v>
      </c>
      <c r="AS313" s="153"/>
      <c r="AT313" s="153"/>
      <c r="AU313" s="153"/>
      <c r="AV313" s="153"/>
      <c r="AW313" s="292" t="s">
        <v>184</v>
      </c>
      <c r="AX313" s="292"/>
    </row>
    <row r="314" spans="1:50" ht="20.100000000000001" customHeight="1">
      <c r="A314" s="153" t="s">
        <v>1887</v>
      </c>
      <c r="B314" s="153"/>
      <c r="C314" s="153" t="s">
        <v>184</v>
      </c>
      <c r="D314" s="153">
        <v>200702</v>
      </c>
      <c r="E314" s="153" t="s">
        <v>215</v>
      </c>
      <c r="F314" s="153"/>
      <c r="G314" s="154" t="s">
        <v>214</v>
      </c>
      <c r="H314" s="153"/>
      <c r="I314" s="153">
        <v>1</v>
      </c>
      <c r="J314" s="153"/>
      <c r="K314" s="153">
        <f t="shared" si="64"/>
        <v>1</v>
      </c>
      <c r="L314" s="153" t="s">
        <v>190</v>
      </c>
      <c r="M314" s="154"/>
      <c r="N314" s="152" t="s">
        <v>213</v>
      </c>
      <c r="O314" s="152" t="s">
        <v>212</v>
      </c>
      <c r="P314" s="152"/>
      <c r="Q314" s="152"/>
      <c r="R314" s="153"/>
      <c r="S314" s="153">
        <v>200702</v>
      </c>
      <c r="T314" s="153"/>
      <c r="U314" s="152"/>
      <c r="V314" s="152" t="s">
        <v>188</v>
      </c>
      <c r="W314" s="153">
        <f t="shared" si="65"/>
        <v>0</v>
      </c>
      <c r="X314" s="153">
        <f t="shared" si="66"/>
        <v>1000</v>
      </c>
      <c r="Y314" s="153">
        <f t="shared" si="67"/>
        <v>0</v>
      </c>
      <c r="Z314" s="153">
        <f t="shared" si="68"/>
        <v>0</v>
      </c>
      <c r="AA314" s="153">
        <f t="shared" si="69"/>
        <v>2500</v>
      </c>
      <c r="AB314" s="153">
        <f t="shared" si="70"/>
        <v>0</v>
      </c>
      <c r="AC314" s="153"/>
      <c r="AD314" s="292" t="s">
        <v>187</v>
      </c>
      <c r="AE314" s="153"/>
      <c r="AF314" s="153"/>
      <c r="AG314" s="292"/>
      <c r="AH314" s="292" t="s">
        <v>186</v>
      </c>
      <c r="AI314" s="293"/>
      <c r="AJ314" s="294"/>
      <c r="AK314" s="295"/>
      <c r="AL314" s="293"/>
      <c r="AM314" s="293"/>
      <c r="AN314" s="296"/>
      <c r="AO314" s="297"/>
      <c r="AP314" s="296"/>
      <c r="AQ314" s="298"/>
      <c r="AR314" s="153" t="s">
        <v>185</v>
      </c>
      <c r="AS314" s="153"/>
      <c r="AT314" s="153"/>
      <c r="AU314" s="153"/>
      <c r="AV314" s="153"/>
      <c r="AW314" s="292" t="s">
        <v>184</v>
      </c>
      <c r="AX314" s="292"/>
    </row>
    <row r="315" spans="1:50" ht="20.100000000000001" customHeight="1">
      <c r="A315" s="153" t="s">
        <v>1887</v>
      </c>
      <c r="B315" s="153"/>
      <c r="C315" s="153" t="s">
        <v>184</v>
      </c>
      <c r="D315" s="153">
        <v>10165</v>
      </c>
      <c r="E315" s="153" t="s">
        <v>211</v>
      </c>
      <c r="F315" s="153"/>
      <c r="G315" s="154" t="s">
        <v>210</v>
      </c>
      <c r="H315" s="153"/>
      <c r="I315" s="153">
        <v>1</v>
      </c>
      <c r="J315" s="153"/>
      <c r="K315" s="153">
        <f t="shared" si="64"/>
        <v>1</v>
      </c>
      <c r="L315" s="153" t="s">
        <v>190</v>
      </c>
      <c r="M315" s="154"/>
      <c r="N315" s="152" t="s">
        <v>209</v>
      </c>
      <c r="O315" s="152" t="s">
        <v>208</v>
      </c>
      <c r="P315" s="152"/>
      <c r="Q315" s="152"/>
      <c r="R315" s="153" t="s">
        <v>207</v>
      </c>
      <c r="S315" s="153"/>
      <c r="T315" s="153"/>
      <c r="U315" s="153"/>
      <c r="V315" s="152" t="s">
        <v>188</v>
      </c>
      <c r="W315" s="153">
        <f t="shared" si="65"/>
        <v>0</v>
      </c>
      <c r="X315" s="153">
        <f t="shared" si="66"/>
        <v>1000</v>
      </c>
      <c r="Y315" s="153">
        <f t="shared" si="67"/>
        <v>0</v>
      </c>
      <c r="Z315" s="153">
        <f t="shared" si="68"/>
        <v>0</v>
      </c>
      <c r="AA315" s="153">
        <f t="shared" si="69"/>
        <v>2500</v>
      </c>
      <c r="AB315" s="153">
        <f t="shared" si="70"/>
        <v>0</v>
      </c>
      <c r="AC315" s="153"/>
      <c r="AD315" s="292" t="s">
        <v>187</v>
      </c>
      <c r="AE315" s="153"/>
      <c r="AF315" s="153"/>
      <c r="AG315" s="292"/>
      <c r="AH315" s="292" t="s">
        <v>186</v>
      </c>
      <c r="AI315" s="293"/>
      <c r="AJ315" s="294"/>
      <c r="AK315" s="295"/>
      <c r="AL315" s="293"/>
      <c r="AM315" s="293"/>
      <c r="AN315" s="296"/>
      <c r="AO315" s="297"/>
      <c r="AP315" s="296"/>
      <c r="AQ315" s="298"/>
      <c r="AR315" s="153" t="s">
        <v>185</v>
      </c>
      <c r="AS315" s="153"/>
      <c r="AT315" s="153"/>
      <c r="AU315" s="153"/>
      <c r="AV315" s="153"/>
      <c r="AW315" s="292" t="s">
        <v>184</v>
      </c>
      <c r="AX315" s="292"/>
    </row>
    <row r="316" spans="1:50" ht="20.100000000000001" customHeight="1">
      <c r="A316" s="153" t="s">
        <v>1887</v>
      </c>
      <c r="B316" s="153"/>
      <c r="C316" s="153" t="s">
        <v>184</v>
      </c>
      <c r="D316" s="153">
        <v>10016</v>
      </c>
      <c r="E316" s="153" t="s">
        <v>206</v>
      </c>
      <c r="F316" s="153"/>
      <c r="G316" s="154" t="s">
        <v>205</v>
      </c>
      <c r="H316" s="153"/>
      <c r="I316" s="153">
        <v>1</v>
      </c>
      <c r="J316" s="153"/>
      <c r="K316" s="153">
        <f t="shared" si="64"/>
        <v>1</v>
      </c>
      <c r="L316" s="153" t="s">
        <v>190</v>
      </c>
      <c r="M316" s="154"/>
      <c r="N316" s="152"/>
      <c r="O316" s="152" t="s">
        <v>204</v>
      </c>
      <c r="P316" s="152"/>
      <c r="Q316" s="152"/>
      <c r="R316" s="153"/>
      <c r="S316" s="153"/>
      <c r="T316" s="153"/>
      <c r="U316" s="152"/>
      <c r="V316" s="152" t="s">
        <v>188</v>
      </c>
      <c r="W316" s="153">
        <f t="shared" si="65"/>
        <v>0</v>
      </c>
      <c r="X316" s="153">
        <f t="shared" si="66"/>
        <v>1000</v>
      </c>
      <c r="Y316" s="153">
        <f t="shared" si="67"/>
        <v>0</v>
      </c>
      <c r="Z316" s="153">
        <f t="shared" si="68"/>
        <v>0</v>
      </c>
      <c r="AA316" s="153">
        <f t="shared" si="69"/>
        <v>2500</v>
      </c>
      <c r="AB316" s="153">
        <f t="shared" si="70"/>
        <v>0</v>
      </c>
      <c r="AC316" s="153"/>
      <c r="AD316" s="292" t="s">
        <v>187</v>
      </c>
      <c r="AE316" s="153"/>
      <c r="AF316" s="153"/>
      <c r="AG316" s="292"/>
      <c r="AH316" s="292" t="s">
        <v>186</v>
      </c>
      <c r="AI316" s="293"/>
      <c r="AJ316" s="294"/>
      <c r="AK316" s="295"/>
      <c r="AL316" s="293"/>
      <c r="AM316" s="293"/>
      <c r="AN316" s="296"/>
      <c r="AO316" s="297"/>
      <c r="AP316" s="296"/>
      <c r="AQ316" s="298"/>
      <c r="AR316" s="153" t="s">
        <v>185</v>
      </c>
      <c r="AS316" s="153"/>
      <c r="AT316" s="153"/>
      <c r="AU316" s="153"/>
      <c r="AV316" s="153"/>
      <c r="AW316" s="292" t="s">
        <v>184</v>
      </c>
      <c r="AX316" s="292"/>
    </row>
    <row r="317" spans="1:50" ht="20.100000000000001" customHeight="1">
      <c r="A317" s="153" t="s">
        <v>1887</v>
      </c>
      <c r="B317" s="153"/>
      <c r="C317" s="153" t="s">
        <v>184</v>
      </c>
      <c r="D317" s="153">
        <v>10190</v>
      </c>
      <c r="E317" s="153" t="s">
        <v>203</v>
      </c>
      <c r="F317" s="153"/>
      <c r="G317" s="154" t="s">
        <v>202</v>
      </c>
      <c r="H317" s="153"/>
      <c r="I317" s="153">
        <v>1</v>
      </c>
      <c r="J317" s="153"/>
      <c r="K317" s="153">
        <f t="shared" si="64"/>
        <v>1</v>
      </c>
      <c r="L317" s="153" t="s">
        <v>190</v>
      </c>
      <c r="M317" s="154"/>
      <c r="N317" s="152" t="s">
        <v>201</v>
      </c>
      <c r="O317" s="152" t="s">
        <v>200</v>
      </c>
      <c r="P317" s="152"/>
      <c r="Q317" s="152"/>
      <c r="R317" s="153"/>
      <c r="S317" s="153"/>
      <c r="T317" s="153"/>
      <c r="U317" s="152"/>
      <c r="V317" s="152" t="s">
        <v>188</v>
      </c>
      <c r="W317" s="153">
        <f t="shared" si="65"/>
        <v>0</v>
      </c>
      <c r="X317" s="153">
        <f t="shared" si="66"/>
        <v>1000</v>
      </c>
      <c r="Y317" s="153">
        <f t="shared" si="67"/>
        <v>0</v>
      </c>
      <c r="Z317" s="153">
        <f t="shared" si="68"/>
        <v>0</v>
      </c>
      <c r="AA317" s="153">
        <f t="shared" si="69"/>
        <v>2500</v>
      </c>
      <c r="AB317" s="153">
        <f t="shared" si="70"/>
        <v>0</v>
      </c>
      <c r="AC317" s="153"/>
      <c r="AD317" s="292" t="s">
        <v>187</v>
      </c>
      <c r="AE317" s="153"/>
      <c r="AF317" s="153"/>
      <c r="AG317" s="292"/>
      <c r="AH317" s="292" t="s">
        <v>186</v>
      </c>
      <c r="AI317" s="293"/>
      <c r="AJ317" s="294"/>
      <c r="AK317" s="295"/>
      <c r="AL317" s="293"/>
      <c r="AM317" s="293"/>
      <c r="AN317" s="296"/>
      <c r="AO317" s="297"/>
      <c r="AP317" s="296"/>
      <c r="AQ317" s="298"/>
      <c r="AR317" s="153" t="s">
        <v>185</v>
      </c>
      <c r="AS317" s="153"/>
      <c r="AT317" s="153"/>
      <c r="AU317" s="153"/>
      <c r="AV317" s="153"/>
      <c r="AW317" s="292" t="s">
        <v>184</v>
      </c>
      <c r="AX317" s="292"/>
    </row>
    <row r="318" spans="1:50" ht="20.100000000000001" customHeight="1">
      <c r="A318" s="153" t="s">
        <v>1887</v>
      </c>
      <c r="B318" s="153"/>
      <c r="C318" s="153" t="s">
        <v>184</v>
      </c>
      <c r="D318" s="153">
        <v>10312</v>
      </c>
      <c r="E318" s="153" t="s">
        <v>199</v>
      </c>
      <c r="F318" s="153"/>
      <c r="G318" s="154" t="s">
        <v>198</v>
      </c>
      <c r="H318" s="153"/>
      <c r="I318" s="153">
        <v>1</v>
      </c>
      <c r="J318" s="153"/>
      <c r="K318" s="153">
        <f t="shared" si="64"/>
        <v>1</v>
      </c>
      <c r="L318" s="153" t="s">
        <v>190</v>
      </c>
      <c r="M318" s="154"/>
      <c r="N318" s="152" t="s">
        <v>194</v>
      </c>
      <c r="O318" s="152" t="s">
        <v>197</v>
      </c>
      <c r="P318" s="152"/>
      <c r="Q318" s="152"/>
      <c r="R318" s="153"/>
      <c r="S318" s="153"/>
      <c r="T318" s="153"/>
      <c r="U318" s="152"/>
      <c r="V318" s="152" t="s">
        <v>188</v>
      </c>
      <c r="W318" s="153">
        <f t="shared" si="65"/>
        <v>0</v>
      </c>
      <c r="X318" s="153">
        <f t="shared" si="66"/>
        <v>1000</v>
      </c>
      <c r="Y318" s="153">
        <f t="shared" si="67"/>
        <v>0</v>
      </c>
      <c r="Z318" s="153">
        <f t="shared" si="68"/>
        <v>0</v>
      </c>
      <c r="AA318" s="153">
        <f t="shared" si="69"/>
        <v>2500</v>
      </c>
      <c r="AB318" s="153">
        <f t="shared" si="70"/>
        <v>0</v>
      </c>
      <c r="AC318" s="153"/>
      <c r="AD318" s="292" t="s">
        <v>187</v>
      </c>
      <c r="AE318" s="153"/>
      <c r="AF318" s="153"/>
      <c r="AG318" s="292"/>
      <c r="AH318" s="292" t="s">
        <v>186</v>
      </c>
      <c r="AI318" s="293"/>
      <c r="AJ318" s="294"/>
      <c r="AK318" s="295"/>
      <c r="AL318" s="293"/>
      <c r="AM318" s="293"/>
      <c r="AN318" s="296"/>
      <c r="AO318" s="297"/>
      <c r="AP318" s="296"/>
      <c r="AQ318" s="298"/>
      <c r="AR318" s="153" t="s">
        <v>185</v>
      </c>
      <c r="AS318" s="153"/>
      <c r="AT318" s="153"/>
      <c r="AU318" s="153"/>
      <c r="AV318" s="153"/>
      <c r="AW318" s="292" t="s">
        <v>184</v>
      </c>
      <c r="AX318" s="292"/>
    </row>
    <row r="319" spans="1:50" ht="20.100000000000001" customHeight="1">
      <c r="A319" s="153" t="s">
        <v>1887</v>
      </c>
      <c r="B319" s="153"/>
      <c r="C319" s="153" t="s">
        <v>184</v>
      </c>
      <c r="D319" s="153">
        <v>10028</v>
      </c>
      <c r="E319" s="153" t="s">
        <v>196</v>
      </c>
      <c r="F319" s="153"/>
      <c r="G319" s="154" t="s">
        <v>195</v>
      </c>
      <c r="H319" s="153"/>
      <c r="I319" s="153">
        <v>1</v>
      </c>
      <c r="J319" s="153"/>
      <c r="K319" s="153">
        <f t="shared" si="64"/>
        <v>1</v>
      </c>
      <c r="L319" s="153" t="s">
        <v>190</v>
      </c>
      <c r="M319" s="154"/>
      <c r="N319" s="152" t="s">
        <v>194</v>
      </c>
      <c r="O319" s="152" t="s">
        <v>193</v>
      </c>
      <c r="P319" s="152"/>
      <c r="Q319" s="152"/>
      <c r="R319" s="153"/>
      <c r="S319" s="153"/>
      <c r="T319" s="153"/>
      <c r="U319" s="152"/>
      <c r="V319" s="152" t="s">
        <v>188</v>
      </c>
      <c r="W319" s="153">
        <f t="shared" si="65"/>
        <v>0</v>
      </c>
      <c r="X319" s="153">
        <f t="shared" si="66"/>
        <v>1000</v>
      </c>
      <c r="Y319" s="153">
        <f t="shared" si="67"/>
        <v>0</v>
      </c>
      <c r="Z319" s="153">
        <f t="shared" si="68"/>
        <v>0</v>
      </c>
      <c r="AA319" s="153">
        <f t="shared" si="69"/>
        <v>2500</v>
      </c>
      <c r="AB319" s="153">
        <f t="shared" si="70"/>
        <v>0</v>
      </c>
      <c r="AC319" s="153"/>
      <c r="AD319" s="292" t="s">
        <v>187</v>
      </c>
      <c r="AE319" s="153"/>
      <c r="AF319" s="153"/>
      <c r="AG319" s="292"/>
      <c r="AH319" s="292" t="s">
        <v>186</v>
      </c>
      <c r="AI319" s="293"/>
      <c r="AJ319" s="294"/>
      <c r="AK319" s="295"/>
      <c r="AL319" s="293"/>
      <c r="AM319" s="293"/>
      <c r="AN319" s="296"/>
      <c r="AO319" s="297"/>
      <c r="AP319" s="296"/>
      <c r="AQ319" s="298"/>
      <c r="AR319" s="153" t="s">
        <v>185</v>
      </c>
      <c r="AS319" s="153"/>
      <c r="AT319" s="153"/>
      <c r="AU319" s="153"/>
      <c r="AV319" s="153"/>
      <c r="AW319" s="292" t="s">
        <v>184</v>
      </c>
      <c r="AX319" s="292"/>
    </row>
    <row r="320" spans="1:50" ht="20.100000000000001" customHeight="1" thickBot="1">
      <c r="A320" s="153" t="s">
        <v>1887</v>
      </c>
      <c r="B320" s="153"/>
      <c r="C320" s="153" t="s">
        <v>184</v>
      </c>
      <c r="D320" s="153">
        <v>500073</v>
      </c>
      <c r="E320" s="153" t="s">
        <v>192</v>
      </c>
      <c r="F320" s="153"/>
      <c r="G320" s="154" t="s">
        <v>191</v>
      </c>
      <c r="H320" s="153"/>
      <c r="I320" s="153">
        <v>1</v>
      </c>
      <c r="J320" s="153"/>
      <c r="K320" s="153">
        <f t="shared" si="64"/>
        <v>1</v>
      </c>
      <c r="L320" s="153" t="s">
        <v>190</v>
      </c>
      <c r="M320" s="154"/>
      <c r="N320" s="152" t="s">
        <v>189</v>
      </c>
      <c r="O320" s="152">
        <v>500073</v>
      </c>
      <c r="P320" s="152"/>
      <c r="Q320" s="152"/>
      <c r="R320" s="153"/>
      <c r="S320" s="153">
        <v>200660</v>
      </c>
      <c r="T320" s="153"/>
      <c r="U320" s="152"/>
      <c r="V320" s="152" t="s">
        <v>188</v>
      </c>
      <c r="W320" s="153">
        <f t="shared" si="65"/>
        <v>0</v>
      </c>
      <c r="X320" s="153">
        <f t="shared" si="66"/>
        <v>1000</v>
      </c>
      <c r="Y320" s="153">
        <f t="shared" si="67"/>
        <v>0</v>
      </c>
      <c r="Z320" s="153">
        <f t="shared" si="68"/>
        <v>0</v>
      </c>
      <c r="AA320" s="153">
        <f t="shared" si="69"/>
        <v>2500</v>
      </c>
      <c r="AB320" s="153">
        <f t="shared" si="70"/>
        <v>0</v>
      </c>
      <c r="AC320" s="153"/>
      <c r="AD320" s="292" t="s">
        <v>187</v>
      </c>
      <c r="AE320" s="153"/>
      <c r="AF320" s="153"/>
      <c r="AG320" s="292"/>
      <c r="AH320" s="292" t="s">
        <v>186</v>
      </c>
      <c r="AI320" s="293"/>
      <c r="AJ320" s="294"/>
      <c r="AK320" s="299"/>
      <c r="AL320" s="300"/>
      <c r="AM320" s="300"/>
      <c r="AN320" s="301"/>
      <c r="AO320" s="302"/>
      <c r="AP320" s="301"/>
      <c r="AQ320" s="298"/>
      <c r="AR320" s="153" t="s">
        <v>185</v>
      </c>
      <c r="AS320" s="153"/>
      <c r="AT320" s="153"/>
      <c r="AU320" s="153"/>
      <c r="AV320" s="153"/>
      <c r="AW320" s="292" t="s">
        <v>184</v>
      </c>
      <c r="AX320" s="292"/>
    </row>
    <row r="322" spans="1:48" s="649" customFormat="1" ht="20.100000000000001" customHeight="1" thickBot="1">
      <c r="A322" s="646"/>
      <c r="B322" s="646"/>
      <c r="C322" s="646"/>
      <c r="D322" s="646"/>
      <c r="E322" s="646"/>
      <c r="F322" s="646"/>
      <c r="G322" s="647"/>
      <c r="H322" s="646"/>
      <c r="I322" s="646"/>
      <c r="J322" s="646"/>
      <c r="K322" s="646"/>
      <c r="L322" s="646"/>
      <c r="M322" s="647"/>
      <c r="N322" s="648"/>
      <c r="O322" s="648"/>
      <c r="P322" s="648"/>
      <c r="Q322" s="648"/>
      <c r="T322" s="646"/>
      <c r="U322" s="648"/>
      <c r="V322" s="648"/>
      <c r="W322" s="650"/>
      <c r="X322" s="650"/>
      <c r="Y322" s="650"/>
      <c r="Z322" s="650"/>
      <c r="AA322" s="650"/>
      <c r="AB322" s="650"/>
      <c r="AC322" s="650"/>
      <c r="AE322" s="646"/>
      <c r="AF322" s="646"/>
      <c r="AI322" s="646"/>
      <c r="AJ322" s="646"/>
      <c r="AK322" s="646"/>
      <c r="AL322" s="646"/>
      <c r="AM322" s="646"/>
      <c r="AN322" s="644">
        <f>SUBTOTAL(9,AN6:AN320)</f>
        <v>355.50631912274878</v>
      </c>
      <c r="AO322" s="644">
        <f>SUBTOTAL(9,AO6:AO320)</f>
        <v>118.33387515052645</v>
      </c>
      <c r="AP322" s="644">
        <f>SUBTOTAL(9,AP6:AP320)</f>
        <v>237.17244397222217</v>
      </c>
      <c r="AQ322" s="646"/>
      <c r="AR322" s="646"/>
      <c r="AS322" s="646"/>
      <c r="AT322" s="646"/>
      <c r="AU322" s="645">
        <f>SUBTOTAL(9,AU6:AU320)</f>
        <v>800</v>
      </c>
      <c r="AV322" s="646"/>
    </row>
    <row r="323" spans="1:48" ht="20.100000000000001" customHeight="1" thickTop="1"/>
    <row r="331" spans="1:48" ht="18.75" customHeight="1"/>
  </sheetData>
  <mergeCells count="1">
    <mergeCell ref="AK4:AN4"/>
  </mergeCells>
  <conditionalFormatting sqref="Q1:Q310 Q312:Q1048576">
    <cfRule type="duplicateValues" dxfId="13" priority="6"/>
  </conditionalFormatting>
  <conditionalFormatting sqref="F1:F310 F312:F1048576">
    <cfRule type="duplicateValues" dxfId="12" priority="5"/>
  </conditionalFormatting>
  <conditionalFormatting sqref="E6:E310 E312:E320">
    <cfRule type="duplicateValues" dxfId="11" priority="4"/>
  </conditionalFormatting>
  <conditionalFormatting sqref="Q311">
    <cfRule type="duplicateValues" dxfId="10" priority="3"/>
  </conditionalFormatting>
  <conditionalFormatting sqref="F311">
    <cfRule type="duplicateValues" dxfId="9" priority="2"/>
  </conditionalFormatting>
  <conditionalFormatting sqref="E311">
    <cfRule type="duplicateValues" dxfId="8" priority="1"/>
  </conditionalFormatting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2049" r:id="rId4">
          <objectPr defaultSize="0" autoPict="0" r:id="rId5">
            <anchor moveWithCells="1" sizeWithCells="1">
              <from>
                <xdr:col>48</xdr:col>
                <xdr:colOff>85725</xdr:colOff>
                <xdr:row>309</xdr:row>
                <xdr:rowOff>390525</xdr:rowOff>
              </from>
              <to>
                <xdr:col>48</xdr:col>
                <xdr:colOff>895350</xdr:colOff>
                <xdr:row>309</xdr:row>
                <xdr:rowOff>1000125</xdr:rowOff>
              </to>
            </anchor>
          </objectPr>
        </oleObject>
      </mc:Choice>
      <mc:Fallback>
        <oleObject progId="Packager Shell Object" dvAspect="DVASPECT_ICON" shapeId="2049" r:id="rId4"/>
      </mc:Fallback>
    </mc:AlternateContent>
    <mc:AlternateContent xmlns:mc="http://schemas.openxmlformats.org/markup-compatibility/2006">
      <mc:Choice Requires="x14">
        <oleObject progId="Packager Shell Object" dvAspect="DVASPECT_ICON" shapeId="2050" r:id="rId6">
          <objectPr defaultSize="0" autoPict="0" r:id="rId7">
            <anchor moveWithCells="1" sizeWithCells="1">
              <from>
                <xdr:col>48</xdr:col>
                <xdr:colOff>123825</xdr:colOff>
                <xdr:row>158</xdr:row>
                <xdr:rowOff>542925</xdr:rowOff>
              </from>
              <to>
                <xdr:col>48</xdr:col>
                <xdr:colOff>1028700</xdr:colOff>
                <xdr:row>158</xdr:row>
                <xdr:rowOff>1228725</xdr:rowOff>
              </to>
            </anchor>
          </objectPr>
        </oleObject>
      </mc:Choice>
      <mc:Fallback>
        <oleObject progId="Packager Shell Object" dvAspect="DVASPECT_ICON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1407-A5F5-4392-82B0-23B6ABB3111A}">
  <sheetPr filterMode="1"/>
  <dimension ref="A1:AA455"/>
  <sheetViews>
    <sheetView showGridLines="0" zoomScale="80" zoomScaleNormal="80" zoomScalePageLayoutView="85" workbookViewId="0">
      <selection activeCell="F22" sqref="F22"/>
    </sheetView>
  </sheetViews>
  <sheetFormatPr defaultRowHeight="12.75"/>
  <cols>
    <col min="1" max="1" width="2" style="314" customWidth="1"/>
    <col min="2" max="2" width="35" style="313" customWidth="1"/>
    <col min="3" max="3" width="31.42578125" style="312" customWidth="1"/>
    <col min="4" max="5" width="10.85546875" style="312" customWidth="1"/>
    <col min="6" max="6" width="31.85546875" style="312" customWidth="1"/>
    <col min="7" max="7" width="5.7109375" style="311" customWidth="1"/>
    <col min="8" max="8" width="11.28515625" style="311" customWidth="1"/>
    <col min="9" max="9" width="15.85546875" style="311" customWidth="1"/>
    <col min="10" max="10" width="5.7109375" style="311" customWidth="1"/>
    <col min="11" max="11" width="24" style="311" bestFit="1" customWidth="1"/>
    <col min="12" max="12" width="28.7109375" style="311" customWidth="1"/>
    <col min="13" max="13" width="4.7109375" style="311" customWidth="1"/>
    <col min="14" max="16" width="9.7109375" style="311" customWidth="1"/>
    <col min="17" max="17" width="7.7109375" style="311" customWidth="1"/>
    <col min="18" max="18" width="13.140625" style="311" bestFit="1" customWidth="1"/>
    <col min="19" max="19" width="7" style="311" customWidth="1"/>
    <col min="20" max="22" width="9.140625" style="311"/>
    <col min="23" max="23" width="1.5703125" style="311" customWidth="1"/>
    <col min="24" max="16384" width="9.140625" style="311"/>
  </cols>
  <sheetData>
    <row r="1" spans="1:23" ht="17.25" customHeight="1">
      <c r="A1" s="577" t="s">
        <v>2335</v>
      </c>
      <c r="B1" s="576"/>
      <c r="C1" s="311"/>
      <c r="D1" s="311"/>
      <c r="E1" s="311"/>
      <c r="F1" s="311"/>
      <c r="M1" s="26"/>
      <c r="N1" s="26"/>
      <c r="O1" s="26"/>
      <c r="P1" s="26"/>
    </row>
    <row r="2" spans="1:23" ht="29.25" customHeight="1">
      <c r="B2" s="311"/>
      <c r="C2" s="311"/>
      <c r="D2" s="311"/>
      <c r="E2" s="311"/>
      <c r="F2" s="311"/>
      <c r="M2" s="26"/>
      <c r="N2" s="26"/>
      <c r="O2" s="26"/>
      <c r="P2" s="26"/>
    </row>
    <row r="3" spans="1:23" ht="22.5" customHeight="1">
      <c r="B3" s="311"/>
      <c r="C3" s="311"/>
      <c r="D3" s="311"/>
      <c r="E3" s="311"/>
      <c r="F3" s="311"/>
      <c r="G3" s="26"/>
      <c r="H3" s="575" t="s">
        <v>2334</v>
      </c>
      <c r="I3" s="575" t="s">
        <v>2333</v>
      </c>
      <c r="J3" s="26"/>
      <c r="L3" s="26"/>
      <c r="M3" s="26"/>
      <c r="N3" s="26"/>
      <c r="O3" s="26"/>
      <c r="P3" s="26"/>
    </row>
    <row r="4" spans="1:23" ht="3.75" customHeight="1" thickBot="1">
      <c r="B4" s="311"/>
      <c r="C4" s="311"/>
      <c r="D4" s="311"/>
      <c r="E4" s="311"/>
      <c r="F4" s="311"/>
      <c r="G4" s="26"/>
      <c r="H4" s="26"/>
      <c r="I4" s="26"/>
      <c r="J4" s="26"/>
      <c r="L4" s="26"/>
      <c r="M4" s="26"/>
      <c r="N4" s="26"/>
      <c r="O4" s="26"/>
      <c r="P4" s="26"/>
    </row>
    <row r="5" spans="1:23" ht="26.25" customHeight="1" thickBot="1">
      <c r="B5" s="559" t="s">
        <v>2332</v>
      </c>
      <c r="C5" s="563" t="s">
        <v>180</v>
      </c>
      <c r="D5" s="603" t="s">
        <v>2331</v>
      </c>
      <c r="E5" s="604"/>
      <c r="F5" s="555" t="s">
        <v>2330</v>
      </c>
      <c r="G5" s="551"/>
      <c r="H5" s="574">
        <v>600</v>
      </c>
      <c r="I5" s="570">
        <v>0.18548495000000001</v>
      </c>
      <c r="J5" s="553"/>
      <c r="K5" s="551" t="s">
        <v>2329</v>
      </c>
      <c r="L5" s="605" t="s">
        <v>8</v>
      </c>
      <c r="M5" s="606"/>
      <c r="N5" s="606"/>
      <c r="O5" s="606"/>
      <c r="P5" s="606"/>
      <c r="Q5" s="607"/>
      <c r="S5" s="608" t="s">
        <v>2106</v>
      </c>
      <c r="T5" s="609"/>
      <c r="U5" s="609"/>
      <c r="V5" s="609"/>
      <c r="W5" s="610"/>
    </row>
    <row r="6" spans="1:23" ht="3.75" customHeight="1" thickBot="1">
      <c r="B6" s="559"/>
      <c r="C6" s="566"/>
      <c r="D6" s="571"/>
      <c r="E6" s="573"/>
      <c r="G6" s="551"/>
      <c r="H6" s="551"/>
      <c r="I6" s="553"/>
      <c r="J6" s="553"/>
      <c r="L6" s="572"/>
      <c r="M6" s="572"/>
      <c r="N6" s="572"/>
      <c r="O6" s="572"/>
      <c r="P6" s="572"/>
      <c r="Q6" s="572"/>
      <c r="S6" s="568"/>
      <c r="T6" s="568"/>
      <c r="U6" s="568"/>
      <c r="V6" s="568"/>
      <c r="W6" s="568"/>
    </row>
    <row r="7" spans="1:23" ht="27" customHeight="1" thickBot="1">
      <c r="B7" s="559" t="s">
        <v>2328</v>
      </c>
      <c r="C7" s="563">
        <v>500088</v>
      </c>
      <c r="D7" s="571"/>
      <c r="E7" s="559" t="s">
        <v>2327</v>
      </c>
      <c r="F7" s="567" t="s">
        <v>2326</v>
      </c>
      <c r="H7" s="555">
        <v>0</v>
      </c>
      <c r="I7" s="570">
        <v>0.18417249499999996</v>
      </c>
      <c r="J7" s="553"/>
      <c r="K7" s="611" t="s">
        <v>2325</v>
      </c>
      <c r="L7" s="612" t="s">
        <v>2324</v>
      </c>
      <c r="M7" s="613"/>
      <c r="N7" s="613"/>
      <c r="O7" s="613"/>
      <c r="P7" s="613"/>
      <c r="Q7" s="614"/>
    </row>
    <row r="8" spans="1:23" ht="3.75" customHeight="1" thickBot="1">
      <c r="B8" s="559"/>
      <c r="C8" s="566"/>
      <c r="D8" s="565"/>
      <c r="E8" s="565"/>
      <c r="F8" s="569">
        <v>42940</v>
      </c>
      <c r="G8" s="551"/>
      <c r="H8" s="551"/>
      <c r="I8" s="553"/>
      <c r="J8" s="553"/>
      <c r="K8" s="611"/>
      <c r="L8" s="615"/>
      <c r="M8" s="616"/>
      <c r="N8" s="616"/>
      <c r="O8" s="616"/>
      <c r="P8" s="616"/>
      <c r="Q8" s="617"/>
      <c r="S8" s="568"/>
      <c r="T8" s="568"/>
      <c r="U8" s="568"/>
      <c r="V8" s="568"/>
      <c r="W8" s="568"/>
    </row>
    <row r="9" spans="1:23" ht="27" customHeight="1" thickBot="1">
      <c r="B9" s="559" t="s">
        <v>2323</v>
      </c>
      <c r="C9" s="563" t="s">
        <v>2322</v>
      </c>
      <c r="D9" s="565"/>
      <c r="E9" s="559" t="s">
        <v>2321</v>
      </c>
      <c r="F9" s="567">
        <v>44895</v>
      </c>
      <c r="G9" s="621"/>
      <c r="H9" s="555">
        <v>0</v>
      </c>
      <c r="I9" s="554" t="s">
        <v>212</v>
      </c>
      <c r="J9" s="553"/>
      <c r="K9" s="611"/>
      <c r="L9" s="615"/>
      <c r="M9" s="616"/>
      <c r="N9" s="616"/>
      <c r="O9" s="616"/>
      <c r="P9" s="616"/>
      <c r="Q9" s="617"/>
    </row>
    <row r="10" spans="1:23" ht="3.75" customHeight="1" thickBot="1">
      <c r="B10" s="559"/>
      <c r="C10" s="566"/>
      <c r="D10" s="565"/>
      <c r="E10" s="565"/>
      <c r="G10" s="621"/>
      <c r="H10" s="564"/>
      <c r="I10" s="525"/>
      <c r="J10" s="525"/>
      <c r="K10" s="611"/>
      <c r="L10" s="615"/>
      <c r="M10" s="616"/>
      <c r="N10" s="616"/>
      <c r="O10" s="616"/>
      <c r="P10" s="616"/>
      <c r="Q10" s="617"/>
    </row>
    <row r="11" spans="1:23" ht="26.25" thickBot="1">
      <c r="B11" s="559" t="s">
        <v>2320</v>
      </c>
      <c r="C11" s="563" t="s">
        <v>212</v>
      </c>
      <c r="F11" s="562" t="s">
        <v>2319</v>
      </c>
      <c r="G11" s="621"/>
      <c r="H11" s="555">
        <v>0</v>
      </c>
      <c r="I11" s="554" t="s">
        <v>212</v>
      </c>
      <c r="J11" s="553"/>
      <c r="K11" s="611"/>
      <c r="L11" s="615"/>
      <c r="M11" s="616"/>
      <c r="N11" s="616"/>
      <c r="O11" s="616"/>
      <c r="P11" s="616"/>
      <c r="Q11" s="617"/>
    </row>
    <row r="12" spans="1:23" ht="3.75" customHeight="1" thickBot="1">
      <c r="B12" s="559"/>
      <c r="C12" s="561"/>
      <c r="F12" s="524"/>
      <c r="I12" s="560"/>
      <c r="J12" s="560"/>
      <c r="K12" s="611"/>
      <c r="L12" s="615"/>
      <c r="M12" s="616"/>
      <c r="N12" s="616"/>
      <c r="O12" s="616"/>
      <c r="P12" s="616"/>
      <c r="Q12" s="617"/>
    </row>
    <row r="13" spans="1:23" ht="27" customHeight="1" thickBot="1">
      <c r="B13" s="559" t="s">
        <v>2318</v>
      </c>
      <c r="C13" s="558" t="s">
        <v>179</v>
      </c>
      <c r="E13" s="557"/>
      <c r="F13" s="556" t="s">
        <v>2317</v>
      </c>
      <c r="G13" s="329"/>
      <c r="H13" s="555">
        <v>0</v>
      </c>
      <c r="I13" s="554" t="s">
        <v>212</v>
      </c>
      <c r="J13" s="553"/>
      <c r="K13" s="611"/>
      <c r="L13" s="615"/>
      <c r="M13" s="616"/>
      <c r="N13" s="616"/>
      <c r="O13" s="616"/>
      <c r="P13" s="616"/>
      <c r="Q13" s="617"/>
    </row>
    <row r="14" spans="1:23" ht="4.5" customHeight="1" thickBot="1">
      <c r="B14" s="551"/>
      <c r="C14" s="552"/>
      <c r="F14" s="524"/>
      <c r="G14" s="329"/>
      <c r="H14" s="329"/>
      <c r="I14" s="329"/>
      <c r="J14" s="524"/>
      <c r="K14" s="611"/>
      <c r="L14" s="615"/>
      <c r="M14" s="616"/>
      <c r="N14" s="616"/>
      <c r="O14" s="616"/>
      <c r="P14" s="616"/>
      <c r="Q14" s="617"/>
    </row>
    <row r="15" spans="1:23" ht="27" customHeight="1" thickBot="1">
      <c r="B15" s="551"/>
      <c r="C15" s="550"/>
      <c r="F15" s="524"/>
      <c r="G15" s="329"/>
      <c r="H15" s="329"/>
      <c r="I15" s="549"/>
      <c r="J15" s="329"/>
      <c r="K15" s="611"/>
      <c r="L15" s="615"/>
      <c r="M15" s="616"/>
      <c r="N15" s="616"/>
      <c r="O15" s="616"/>
      <c r="P15" s="616"/>
      <c r="Q15" s="617"/>
      <c r="R15" s="548"/>
      <c r="T15" s="548"/>
      <c r="U15" s="548"/>
    </row>
    <row r="16" spans="1:23" ht="24" customHeight="1" thickBot="1">
      <c r="B16" s="547"/>
      <c r="C16" s="546"/>
      <c r="D16" s="537" t="s">
        <v>2316</v>
      </c>
      <c r="E16" s="537" t="s">
        <v>103</v>
      </c>
      <c r="F16" s="537" t="s">
        <v>2315</v>
      </c>
      <c r="G16" s="545" t="s">
        <v>2314</v>
      </c>
      <c r="H16" s="524"/>
      <c r="I16" s="524"/>
      <c r="J16" s="524"/>
      <c r="K16" s="611"/>
      <c r="L16" s="615"/>
      <c r="M16" s="616"/>
      <c r="N16" s="616"/>
      <c r="O16" s="616"/>
      <c r="P16" s="616"/>
      <c r="Q16" s="617"/>
    </row>
    <row r="17" spans="1:26" ht="24" customHeight="1" thickBot="1">
      <c r="B17" s="544" t="s">
        <v>2313</v>
      </c>
      <c r="C17" s="543"/>
      <c r="D17" s="542">
        <f>D19*(1+E436)</f>
        <v>2.3295684533333327</v>
      </c>
      <c r="E17" s="542">
        <f>E19*(1+E436)</f>
        <v>30.371739999999996</v>
      </c>
      <c r="F17" s="542">
        <f>SUM(D17:E17)</f>
        <v>32.701308453333326</v>
      </c>
      <c r="G17" s="536">
        <f>F17/60</f>
        <v>0.5450218075555554</v>
      </c>
      <c r="H17" s="525"/>
      <c r="I17" s="622" t="s">
        <v>2312</v>
      </c>
      <c r="J17" s="525"/>
      <c r="K17" s="611"/>
      <c r="L17" s="618"/>
      <c r="M17" s="619"/>
      <c r="N17" s="619"/>
      <c r="O17" s="619"/>
      <c r="P17" s="619"/>
      <c r="Q17" s="620"/>
    </row>
    <row r="18" spans="1:26" ht="3" customHeight="1" thickBot="1">
      <c r="B18" s="311"/>
      <c r="C18" s="311"/>
      <c r="D18" s="311"/>
      <c r="E18" s="311"/>
      <c r="F18" s="311"/>
      <c r="G18" s="541"/>
      <c r="H18" s="541"/>
      <c r="I18" s="622"/>
      <c r="J18" s="541"/>
    </row>
    <row r="19" spans="1:26" ht="29.25" customHeight="1" thickBot="1">
      <c r="A19" s="540" t="s">
        <v>2311</v>
      </c>
      <c r="B19" s="539" t="s">
        <v>2310</v>
      </c>
      <c r="C19" s="538"/>
      <c r="D19" s="537">
        <f>SUM(D21:D388)</f>
        <v>1.6639774666666662</v>
      </c>
      <c r="E19" s="537">
        <f>SUM(E21:E388)</f>
        <v>21.694099999999999</v>
      </c>
      <c r="F19" s="537">
        <f>SUM(D19:E19)</f>
        <v>23.358077466666664</v>
      </c>
      <c r="G19" s="536">
        <f>F19/60</f>
        <v>0.38930129111111106</v>
      </c>
      <c r="H19" s="535" t="s">
        <v>2309</v>
      </c>
      <c r="I19" s="622"/>
      <c r="J19" s="534"/>
      <c r="K19" s="533"/>
      <c r="L19" s="532" t="s">
        <v>2308</v>
      </c>
      <c r="M19" s="531" t="s">
        <v>2302</v>
      </c>
      <c r="N19" s="531" t="s">
        <v>2307</v>
      </c>
      <c r="O19" s="531" t="s">
        <v>2306</v>
      </c>
      <c r="P19" s="531" t="s">
        <v>2305</v>
      </c>
      <c r="Q19" s="530" t="s">
        <v>2301</v>
      </c>
      <c r="R19" s="529" t="s">
        <v>2304</v>
      </c>
      <c r="S19" s="623" t="s">
        <v>2303</v>
      </c>
      <c r="T19" s="624"/>
      <c r="U19" s="528" t="s">
        <v>2302</v>
      </c>
      <c r="V19" s="527" t="s">
        <v>2301</v>
      </c>
    </row>
    <row r="20" spans="1:26" ht="16.5" thickBot="1">
      <c r="B20" s="526"/>
      <c r="C20" s="524"/>
      <c r="D20" s="525"/>
      <c r="E20" s="525"/>
      <c r="F20" s="524"/>
      <c r="G20" s="523"/>
      <c r="H20" s="523"/>
      <c r="I20" s="523"/>
      <c r="J20" s="523"/>
      <c r="L20" s="508" t="s">
        <v>2300</v>
      </c>
      <c r="M20" s="507">
        <v>1</v>
      </c>
      <c r="N20" s="507">
        <v>180</v>
      </c>
      <c r="O20" s="507" t="s">
        <v>15</v>
      </c>
      <c r="P20" s="506">
        <f t="shared" ref="P20:P25" si="0">M20*N20</f>
        <v>180</v>
      </c>
      <c r="Q20" s="503" t="s">
        <v>190</v>
      </c>
      <c r="R20" s="520" t="s">
        <v>2299</v>
      </c>
      <c r="S20" s="601"/>
      <c r="T20" s="602"/>
      <c r="U20" s="504">
        <v>0.1</v>
      </c>
      <c r="V20" s="503" t="s">
        <v>2298</v>
      </c>
      <c r="W20" s="330"/>
    </row>
    <row r="21" spans="1:26" ht="15.75">
      <c r="B21" s="522" t="s">
        <v>2297</v>
      </c>
      <c r="C21" s="514"/>
      <c r="D21" s="514"/>
      <c r="E21" s="514"/>
      <c r="F21" s="513"/>
      <c r="G21" s="521" t="s">
        <v>2296</v>
      </c>
      <c r="H21" s="359"/>
      <c r="I21" s="359"/>
      <c r="J21" s="359"/>
      <c r="K21" s="457"/>
      <c r="L21" s="508" t="s">
        <v>2295</v>
      </c>
      <c r="M21" s="507">
        <v>1</v>
      </c>
      <c r="N21" s="507">
        <v>180</v>
      </c>
      <c r="O21" s="507" t="s">
        <v>15</v>
      </c>
      <c r="P21" s="506">
        <f t="shared" si="0"/>
        <v>180</v>
      </c>
      <c r="Q21" s="503" t="s">
        <v>190</v>
      </c>
      <c r="R21" s="520" t="s">
        <v>2294</v>
      </c>
      <c r="S21" s="601" t="s">
        <v>2293</v>
      </c>
      <c r="T21" s="602"/>
      <c r="U21" s="504">
        <v>1</v>
      </c>
      <c r="V21" s="503" t="s">
        <v>190</v>
      </c>
      <c r="W21" s="330"/>
    </row>
    <row r="22" spans="1:26">
      <c r="B22" s="368" t="s">
        <v>1</v>
      </c>
      <c r="C22" s="367" t="s">
        <v>1</v>
      </c>
      <c r="D22" s="366"/>
      <c r="E22" s="366"/>
      <c r="F22" s="517">
        <v>1000</v>
      </c>
      <c r="G22" s="360"/>
      <c r="H22" s="456"/>
      <c r="I22" s="456"/>
      <c r="J22" s="456"/>
      <c r="K22" s="457"/>
      <c r="L22" s="508" t="s">
        <v>2292</v>
      </c>
      <c r="M22" s="507">
        <v>4</v>
      </c>
      <c r="N22" s="507">
        <v>300</v>
      </c>
      <c r="O22" s="507" t="s">
        <v>15</v>
      </c>
      <c r="P22" s="506">
        <f t="shared" si="0"/>
        <v>1200</v>
      </c>
      <c r="Q22" s="503" t="s">
        <v>190</v>
      </c>
      <c r="R22" s="520" t="s">
        <v>1953</v>
      </c>
      <c r="S22" s="601" t="s">
        <v>2291</v>
      </c>
      <c r="T22" s="602"/>
      <c r="U22" s="504">
        <f>2/20</f>
        <v>0.1</v>
      </c>
      <c r="V22" s="503" t="s">
        <v>190</v>
      </c>
      <c r="W22" s="330"/>
    </row>
    <row r="23" spans="1:26">
      <c r="B23" s="391" t="s">
        <v>1897</v>
      </c>
      <c r="C23" s="390"/>
      <c r="D23" s="389"/>
      <c r="E23" s="389"/>
      <c r="F23" s="388" t="s">
        <v>1896</v>
      </c>
      <c r="G23" s="360"/>
      <c r="H23" s="359" t="s">
        <v>2290</v>
      </c>
      <c r="I23" s="359"/>
      <c r="J23" s="359"/>
      <c r="L23" s="508" t="s">
        <v>2289</v>
      </c>
      <c r="M23" s="507">
        <v>18</v>
      </c>
      <c r="N23" s="507">
        <v>200</v>
      </c>
      <c r="O23" s="507" t="s">
        <v>15</v>
      </c>
      <c r="P23" s="506">
        <f t="shared" si="0"/>
        <v>3600</v>
      </c>
      <c r="Q23" s="503" t="s">
        <v>190</v>
      </c>
      <c r="R23" s="520" t="s">
        <v>2288</v>
      </c>
      <c r="S23" s="601" t="s">
        <v>2287</v>
      </c>
      <c r="T23" s="602"/>
      <c r="U23" s="504">
        <f>1/20</f>
        <v>0.05</v>
      </c>
      <c r="V23" s="503" t="s">
        <v>190</v>
      </c>
      <c r="W23" s="330"/>
    </row>
    <row r="24" spans="1:26">
      <c r="B24" s="391" t="s">
        <v>2286</v>
      </c>
      <c r="C24" s="390" t="s">
        <v>2285</v>
      </c>
      <c r="D24" s="389"/>
      <c r="E24" s="389"/>
      <c r="F24" s="388" t="s">
        <v>175</v>
      </c>
      <c r="G24" s="360"/>
      <c r="H24" s="359" t="s">
        <v>2284</v>
      </c>
      <c r="I24" s="359"/>
      <c r="J24" s="359"/>
      <c r="L24" s="508" t="s">
        <v>2283</v>
      </c>
      <c r="M24" s="507">
        <v>0</v>
      </c>
      <c r="N24" s="507">
        <v>350</v>
      </c>
      <c r="O24" s="507" t="s">
        <v>15</v>
      </c>
      <c r="P24" s="506">
        <f t="shared" si="0"/>
        <v>0</v>
      </c>
      <c r="Q24" s="503" t="s">
        <v>190</v>
      </c>
      <c r="R24" s="505" t="s">
        <v>2282</v>
      </c>
      <c r="S24" s="601" t="s">
        <v>2281</v>
      </c>
      <c r="T24" s="602"/>
      <c r="U24" s="504">
        <f>9/20</f>
        <v>0.45</v>
      </c>
      <c r="V24" s="503" t="s">
        <v>190</v>
      </c>
      <c r="W24" s="330"/>
    </row>
    <row r="25" spans="1:26">
      <c r="B25" s="391" t="s">
        <v>2280</v>
      </c>
      <c r="C25" s="390" t="s">
        <v>2279</v>
      </c>
      <c r="D25" s="389"/>
      <c r="E25" s="389"/>
      <c r="F25" s="388" t="s">
        <v>175</v>
      </c>
      <c r="G25" s="360"/>
      <c r="H25" s="359" t="s">
        <v>2278</v>
      </c>
      <c r="I25" s="359"/>
      <c r="J25" s="359"/>
      <c r="L25" s="508" t="s">
        <v>2277</v>
      </c>
      <c r="M25" s="507">
        <v>1</v>
      </c>
      <c r="N25" s="507">
        <v>650</v>
      </c>
      <c r="O25" s="507" t="s">
        <v>15</v>
      </c>
      <c r="P25" s="506">
        <f t="shared" si="0"/>
        <v>650</v>
      </c>
      <c r="Q25" s="503" t="s">
        <v>190</v>
      </c>
      <c r="R25" s="505" t="s">
        <v>2276</v>
      </c>
      <c r="S25" s="601" t="s">
        <v>2275</v>
      </c>
      <c r="T25" s="602"/>
      <c r="U25" s="504">
        <f>4/20</f>
        <v>0.2</v>
      </c>
      <c r="V25" s="503" t="s">
        <v>190</v>
      </c>
      <c r="W25" s="330"/>
    </row>
    <row r="26" spans="1:26" hidden="1">
      <c r="A26" s="314" t="s">
        <v>1887</v>
      </c>
      <c r="B26" s="368" t="s">
        <v>2274</v>
      </c>
      <c r="C26" s="375" t="s">
        <v>2065</v>
      </c>
      <c r="D26" s="366"/>
      <c r="E26" s="366"/>
      <c r="F26" s="383">
        <v>0.16666</v>
      </c>
      <c r="G26" s="360"/>
      <c r="H26" s="359"/>
      <c r="I26" s="359"/>
      <c r="J26" s="359"/>
      <c r="L26" s="508"/>
      <c r="M26" s="504"/>
      <c r="N26" s="504"/>
      <c r="O26" s="504"/>
      <c r="P26" s="506"/>
      <c r="Q26" s="503"/>
      <c r="R26" s="520"/>
      <c r="S26" s="519"/>
      <c r="T26" s="518"/>
      <c r="U26" s="504"/>
      <c r="V26" s="503"/>
      <c r="W26" s="330"/>
    </row>
    <row r="27" spans="1:26">
      <c r="B27" s="391" t="s">
        <v>2273</v>
      </c>
      <c r="C27" s="390" t="s">
        <v>2272</v>
      </c>
      <c r="D27" s="389"/>
      <c r="E27" s="389"/>
      <c r="F27" s="388" t="s">
        <v>175</v>
      </c>
      <c r="G27" s="360"/>
      <c r="H27" s="359" t="s">
        <v>2271</v>
      </c>
      <c r="I27" s="359"/>
      <c r="J27" s="359"/>
      <c r="L27" s="508" t="s">
        <v>2270</v>
      </c>
      <c r="M27" s="507">
        <v>0</v>
      </c>
      <c r="N27" s="507">
        <v>260</v>
      </c>
      <c r="O27" s="507" t="s">
        <v>15</v>
      </c>
      <c r="P27" s="506">
        <f>M27*N27</f>
        <v>0</v>
      </c>
      <c r="Q27" s="503" t="s">
        <v>190</v>
      </c>
      <c r="R27" s="505" t="s">
        <v>2269</v>
      </c>
      <c r="S27" s="601" t="s">
        <v>2268</v>
      </c>
      <c r="T27" s="602"/>
      <c r="U27" s="504">
        <f>2/20</f>
        <v>0.1</v>
      </c>
      <c r="V27" s="503" t="s">
        <v>190</v>
      </c>
      <c r="W27" s="330"/>
    </row>
    <row r="28" spans="1:26" ht="13.5" thickBot="1">
      <c r="A28" s="333"/>
      <c r="B28" s="368" t="s">
        <v>2134</v>
      </c>
      <c r="C28" s="414" t="s">
        <v>2114</v>
      </c>
      <c r="D28" s="366"/>
      <c r="E28" s="366"/>
      <c r="F28" s="517">
        <v>2</v>
      </c>
      <c r="G28" s="360"/>
      <c r="H28" s="359"/>
      <c r="I28" s="359"/>
      <c r="J28" s="359"/>
      <c r="L28" s="508" t="s">
        <v>2267</v>
      </c>
      <c r="M28" s="507">
        <v>1</v>
      </c>
      <c r="N28" s="507">
        <v>400</v>
      </c>
      <c r="O28" s="507" t="s">
        <v>15</v>
      </c>
      <c r="P28" s="506">
        <f>M28*N28</f>
        <v>400</v>
      </c>
      <c r="Q28" s="503" t="s">
        <v>190</v>
      </c>
      <c r="R28" s="505" t="s">
        <v>2266</v>
      </c>
      <c r="S28" s="601" t="s">
        <v>2265</v>
      </c>
      <c r="T28" s="602"/>
      <c r="U28" s="504">
        <v>1</v>
      </c>
      <c r="V28" s="503" t="s">
        <v>190</v>
      </c>
      <c r="W28" s="325"/>
      <c r="X28" s="325"/>
      <c r="Y28" s="325"/>
      <c r="Z28" s="325"/>
    </row>
    <row r="29" spans="1:26" ht="13.5" hidden="1" thickBot="1">
      <c r="A29" s="314" t="s">
        <v>1887</v>
      </c>
      <c r="B29" s="391"/>
      <c r="C29" s="390"/>
      <c r="D29" s="389"/>
      <c r="E29" s="389"/>
      <c r="F29" s="516"/>
      <c r="G29" s="360"/>
      <c r="H29" s="359"/>
      <c r="I29" s="359"/>
      <c r="J29" s="359"/>
      <c r="W29" s="330"/>
    </row>
    <row r="30" spans="1:26" ht="15.75">
      <c r="B30" s="515" t="s">
        <v>2264</v>
      </c>
      <c r="C30" s="514"/>
      <c r="D30" s="514"/>
      <c r="E30" s="514"/>
      <c r="F30" s="513"/>
      <c r="G30" s="512"/>
      <c r="H30" s="359"/>
      <c r="I30" s="359"/>
      <c r="J30" s="359"/>
      <c r="L30" s="508" t="s">
        <v>2263</v>
      </c>
      <c r="M30" s="507">
        <v>0</v>
      </c>
      <c r="N30" s="507">
        <v>150</v>
      </c>
      <c r="O30" s="507" t="s">
        <v>15</v>
      </c>
      <c r="P30" s="506">
        <f>M30*N30</f>
        <v>0</v>
      </c>
      <c r="Q30" s="503" t="s">
        <v>190</v>
      </c>
      <c r="R30" s="505"/>
      <c r="S30" s="601"/>
      <c r="T30" s="602"/>
      <c r="U30" s="504"/>
      <c r="V30" s="503"/>
      <c r="W30" s="330"/>
    </row>
    <row r="31" spans="1:26" ht="14.25" customHeight="1">
      <c r="B31" s="368" t="s">
        <v>2222</v>
      </c>
      <c r="C31" s="414" t="s">
        <v>2059</v>
      </c>
      <c r="D31" s="366"/>
      <c r="E31" s="366"/>
      <c r="F31" s="425">
        <v>150</v>
      </c>
      <c r="G31" s="360"/>
      <c r="H31" s="359"/>
      <c r="I31" s="359"/>
      <c r="J31" s="359"/>
      <c r="L31" s="508" t="s">
        <v>2262</v>
      </c>
      <c r="M31" s="507">
        <v>1</v>
      </c>
      <c r="N31" s="507"/>
      <c r="O31" s="507"/>
      <c r="P31" s="506">
        <f>M31*N31</f>
        <v>0</v>
      </c>
      <c r="Q31" s="503" t="s">
        <v>190</v>
      </c>
      <c r="R31" s="511"/>
      <c r="S31" s="627"/>
      <c r="T31" s="628"/>
      <c r="U31" s="510"/>
      <c r="V31" s="509"/>
      <c r="W31" s="330"/>
    </row>
    <row r="32" spans="1:26" ht="19.5" customHeight="1">
      <c r="B32" s="368" t="s">
        <v>2060</v>
      </c>
      <c r="C32" s="414" t="s">
        <v>2234</v>
      </c>
      <c r="D32" s="366"/>
      <c r="E32" s="366"/>
      <c r="F32" s="425">
        <v>11</v>
      </c>
      <c r="G32" s="360"/>
      <c r="H32" s="359" t="s">
        <v>2261</v>
      </c>
      <c r="I32" s="359"/>
      <c r="J32" s="359"/>
      <c r="L32" s="508" t="s">
        <v>2260</v>
      </c>
      <c r="M32" s="507">
        <v>1</v>
      </c>
      <c r="N32" s="507"/>
      <c r="O32" s="507"/>
      <c r="P32" s="506">
        <f>M32*N32</f>
        <v>0</v>
      </c>
      <c r="Q32" s="503" t="s">
        <v>2259</v>
      </c>
      <c r="R32" s="505"/>
      <c r="S32" s="601"/>
      <c r="T32" s="602"/>
      <c r="U32" s="504"/>
      <c r="V32" s="503"/>
    </row>
    <row r="33" spans="1:27" hidden="1">
      <c r="A33" s="314" t="s">
        <v>1887</v>
      </c>
      <c r="B33" s="368" t="s">
        <v>2258</v>
      </c>
      <c r="C33" s="375">
        <v>3</v>
      </c>
      <c r="D33" s="366"/>
      <c r="E33" s="366"/>
      <c r="F33" s="373">
        <v>3</v>
      </c>
      <c r="G33" s="360"/>
      <c r="H33" s="359"/>
      <c r="I33" s="359"/>
      <c r="J33" s="359"/>
    </row>
    <row r="34" spans="1:27" hidden="1">
      <c r="A34" s="314" t="s">
        <v>1887</v>
      </c>
      <c r="B34" s="368" t="s">
        <v>2257</v>
      </c>
      <c r="C34" s="375">
        <v>5</v>
      </c>
      <c r="D34" s="366"/>
      <c r="E34" s="366"/>
      <c r="F34" s="373">
        <v>5</v>
      </c>
      <c r="G34" s="360"/>
      <c r="H34" s="359"/>
      <c r="I34" s="359"/>
      <c r="J34" s="359"/>
    </row>
    <row r="35" spans="1:27" ht="25.5" hidden="1">
      <c r="A35" s="314" t="s">
        <v>1887</v>
      </c>
      <c r="B35" s="368" t="s">
        <v>2256</v>
      </c>
      <c r="C35" s="375"/>
      <c r="D35" s="366"/>
      <c r="E35" s="366"/>
      <c r="F35" s="365">
        <v>3</v>
      </c>
      <c r="G35" s="360"/>
      <c r="H35" s="359"/>
      <c r="I35" s="359"/>
      <c r="J35" s="359"/>
    </row>
    <row r="36" spans="1:27" ht="25.5" hidden="1">
      <c r="A36" s="314" t="s">
        <v>1887</v>
      </c>
      <c r="B36" s="368" t="s">
        <v>2255</v>
      </c>
      <c r="C36" s="375"/>
      <c r="D36" s="366"/>
      <c r="E36" s="366"/>
      <c r="F36" s="435">
        <f>IF(F27="NO",0,F35)</f>
        <v>3</v>
      </c>
      <c r="G36" s="360"/>
      <c r="H36" s="359"/>
      <c r="I36" s="359"/>
      <c r="J36" s="359"/>
    </row>
    <row r="37" spans="1:27">
      <c r="B37" s="382" t="s">
        <v>2023</v>
      </c>
      <c r="C37" s="381" t="s">
        <v>2254</v>
      </c>
      <c r="D37" s="380"/>
      <c r="E37" s="380">
        <f>F37/F22</f>
        <v>0.53800000000000003</v>
      </c>
      <c r="F37" s="379">
        <f>(F31*F33)+(F32*F34)+F32*F36</f>
        <v>538</v>
      </c>
      <c r="G37" s="360"/>
      <c r="H37" s="359"/>
      <c r="I37" s="359"/>
      <c r="J37" s="359"/>
      <c r="L37" s="508" t="s">
        <v>2253</v>
      </c>
      <c r="M37" s="507">
        <v>0</v>
      </c>
      <c r="N37" s="507"/>
      <c r="O37" s="507"/>
      <c r="P37" s="506">
        <f>M37*N37</f>
        <v>0</v>
      </c>
      <c r="Q37" s="503" t="s">
        <v>190</v>
      </c>
      <c r="R37" s="505"/>
      <c r="S37" s="601"/>
      <c r="T37" s="602"/>
      <c r="U37" s="504"/>
      <c r="V37" s="503"/>
    </row>
    <row r="38" spans="1:27" hidden="1">
      <c r="A38" s="333" t="s">
        <v>1887</v>
      </c>
      <c r="B38" s="368"/>
      <c r="C38" s="367"/>
      <c r="D38" s="366"/>
      <c r="E38" s="366"/>
      <c r="F38" s="365"/>
      <c r="G38" s="360"/>
      <c r="H38" s="359"/>
      <c r="I38" s="359"/>
      <c r="J38" s="359"/>
      <c r="S38" s="601"/>
      <c r="T38" s="602"/>
      <c r="W38" s="325"/>
      <c r="X38" s="325"/>
      <c r="Y38" s="325"/>
      <c r="Z38" s="325"/>
      <c r="AA38" s="325"/>
    </row>
    <row r="39" spans="1:27" hidden="1">
      <c r="A39" s="333" t="s">
        <v>1887</v>
      </c>
      <c r="B39" s="368"/>
      <c r="C39" s="367"/>
      <c r="D39" s="366"/>
      <c r="E39" s="366"/>
      <c r="F39" s="365"/>
      <c r="G39" s="360"/>
      <c r="H39" s="359"/>
      <c r="I39" s="359"/>
      <c r="J39" s="359"/>
      <c r="W39" s="325"/>
      <c r="X39" s="325"/>
      <c r="Y39" s="325"/>
      <c r="Z39" s="325"/>
      <c r="AA39" s="325"/>
    </row>
    <row r="40" spans="1:27" ht="16.5" thickBot="1">
      <c r="A40" s="333"/>
      <c r="B40" s="378" t="s">
        <v>2252</v>
      </c>
      <c r="C40" s="377"/>
      <c r="D40" s="377"/>
      <c r="E40" s="377"/>
      <c r="F40" s="376"/>
      <c r="G40" s="360"/>
      <c r="H40" s="359"/>
      <c r="I40" s="359"/>
      <c r="J40" s="359"/>
      <c r="L40" s="502" t="s">
        <v>2251</v>
      </c>
      <c r="M40" s="501">
        <v>0</v>
      </c>
      <c r="N40" s="501"/>
      <c r="O40" s="500"/>
      <c r="P40" s="499">
        <f>M40*N40</f>
        <v>0</v>
      </c>
      <c r="Q40" s="496"/>
      <c r="R40" s="498"/>
      <c r="S40" s="625"/>
      <c r="T40" s="626"/>
      <c r="U40" s="497"/>
      <c r="V40" s="496"/>
      <c r="W40" s="325"/>
      <c r="X40" s="325"/>
      <c r="Y40" s="325"/>
      <c r="Z40" s="325"/>
    </row>
    <row r="41" spans="1:27" hidden="1">
      <c r="A41" s="333" t="s">
        <v>1887</v>
      </c>
      <c r="B41" s="368" t="s">
        <v>2250</v>
      </c>
      <c r="C41" s="375">
        <v>15</v>
      </c>
      <c r="D41" s="374"/>
      <c r="E41" s="374"/>
      <c r="F41" s="373">
        <v>15</v>
      </c>
      <c r="G41" s="360"/>
      <c r="H41" s="359"/>
      <c r="I41" s="359"/>
      <c r="J41" s="359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</row>
    <row r="42" spans="1:27">
      <c r="A42" s="333"/>
      <c r="B42" s="372" t="s">
        <v>2249</v>
      </c>
      <c r="C42" s="371" t="s">
        <v>2028</v>
      </c>
      <c r="D42" s="370">
        <f>F42/F22</f>
        <v>1.4999999999999999E-2</v>
      </c>
      <c r="E42" s="370"/>
      <c r="F42" s="369">
        <f>IF(F43=0,0,F41)</f>
        <v>15</v>
      </c>
      <c r="G42" s="360"/>
      <c r="H42" s="359"/>
      <c r="I42" s="359"/>
      <c r="J42" s="359"/>
      <c r="L42" s="325"/>
      <c r="M42" s="325"/>
      <c r="N42" s="325"/>
      <c r="T42" s="325"/>
      <c r="U42" s="325"/>
      <c r="V42" s="325"/>
      <c r="W42" s="325"/>
      <c r="X42" s="325"/>
      <c r="Y42" s="325"/>
    </row>
    <row r="43" spans="1:27" ht="25.5">
      <c r="A43" s="333"/>
      <c r="B43" s="368" t="s">
        <v>2248</v>
      </c>
      <c r="C43" s="414" t="s">
        <v>2157</v>
      </c>
      <c r="D43" s="366"/>
      <c r="E43" s="366"/>
      <c r="F43" s="425">
        <v>1</v>
      </c>
      <c r="G43" s="360"/>
      <c r="H43" s="359" t="s">
        <v>2247</v>
      </c>
      <c r="I43" s="359"/>
      <c r="J43" s="359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</row>
    <row r="44" spans="1:27" hidden="1">
      <c r="A44" s="333" t="s">
        <v>1887</v>
      </c>
      <c r="B44" s="368" t="s">
        <v>2246</v>
      </c>
      <c r="C44" s="414">
        <v>1</v>
      </c>
      <c r="D44" s="366"/>
      <c r="E44" s="366"/>
      <c r="F44" s="373">
        <v>0.15</v>
      </c>
      <c r="G44" s="360"/>
      <c r="H44" s="359" t="s">
        <v>2225</v>
      </c>
      <c r="I44" s="359"/>
      <c r="J44" s="359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</row>
    <row r="45" spans="1:27" hidden="1">
      <c r="A45" s="333" t="s">
        <v>1887</v>
      </c>
      <c r="B45" s="368" t="s">
        <v>2161</v>
      </c>
      <c r="C45" s="367"/>
      <c r="D45" s="366"/>
      <c r="E45" s="366"/>
      <c r="F45" s="365"/>
      <c r="G45" s="360"/>
      <c r="H45" s="359"/>
      <c r="I45" s="359"/>
      <c r="J45" s="359"/>
      <c r="L45" s="434"/>
      <c r="M45" s="434"/>
      <c r="N45" s="434"/>
      <c r="O45" s="434"/>
      <c r="P45" s="434"/>
      <c r="Q45" s="481"/>
      <c r="R45" s="325"/>
      <c r="S45" s="325"/>
      <c r="T45" s="325"/>
      <c r="U45" s="325"/>
      <c r="V45" s="325"/>
      <c r="W45" s="325"/>
      <c r="X45" s="325"/>
      <c r="Y45" s="325"/>
    </row>
    <row r="46" spans="1:27" ht="12.75" customHeight="1">
      <c r="A46" s="333"/>
      <c r="B46" s="382" t="s">
        <v>1908</v>
      </c>
      <c r="C46" s="381" t="s">
        <v>2153</v>
      </c>
      <c r="D46" s="380"/>
      <c r="E46" s="380">
        <f>F46</f>
        <v>0.15</v>
      </c>
      <c r="F46" s="379">
        <f>F43*F44</f>
        <v>0.15</v>
      </c>
      <c r="G46" s="360"/>
      <c r="H46" s="359"/>
      <c r="I46" s="359"/>
      <c r="J46" s="359"/>
      <c r="L46" s="434"/>
      <c r="M46" s="434"/>
      <c r="N46" s="434"/>
      <c r="O46" s="434"/>
      <c r="P46" s="434"/>
      <c r="Q46" s="481"/>
      <c r="R46" s="325"/>
      <c r="S46" s="325"/>
      <c r="T46" s="325"/>
      <c r="U46" s="325"/>
      <c r="V46" s="325"/>
      <c r="W46" s="325"/>
      <c r="X46" s="325"/>
      <c r="Y46" s="325"/>
    </row>
    <row r="47" spans="1:27" ht="12.75" hidden="1" customHeight="1">
      <c r="A47" s="333" t="s">
        <v>1887</v>
      </c>
      <c r="B47" s="368"/>
      <c r="C47" s="483"/>
      <c r="D47" s="366"/>
      <c r="E47" s="366"/>
      <c r="F47" s="482"/>
      <c r="G47" s="360"/>
      <c r="H47" s="359"/>
      <c r="I47" s="359"/>
      <c r="J47" s="359"/>
      <c r="L47" s="434"/>
      <c r="M47" s="434"/>
      <c r="N47" s="434"/>
      <c r="O47" s="434"/>
      <c r="P47" s="434"/>
      <c r="Q47" s="481"/>
      <c r="R47" s="325"/>
      <c r="S47" s="325"/>
      <c r="T47" s="325"/>
      <c r="U47" s="325"/>
      <c r="V47" s="325"/>
      <c r="W47" s="325"/>
      <c r="X47" s="325"/>
      <c r="Y47" s="325"/>
    </row>
    <row r="48" spans="1:27" ht="12.75" hidden="1" customHeight="1">
      <c r="A48" s="333" t="s">
        <v>1887</v>
      </c>
      <c r="B48" s="368"/>
      <c r="C48" s="367"/>
      <c r="D48" s="366"/>
      <c r="E48" s="366"/>
      <c r="F48" s="365"/>
      <c r="G48" s="360"/>
      <c r="H48" s="359"/>
      <c r="I48" s="359"/>
      <c r="J48" s="359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  <c r="Y48" s="325"/>
    </row>
    <row r="49" spans="1:26" ht="31.5">
      <c r="A49" s="333"/>
      <c r="B49" s="378" t="s">
        <v>2245</v>
      </c>
      <c r="C49" s="377"/>
      <c r="D49" s="377"/>
      <c r="E49" s="377"/>
      <c r="F49" s="376"/>
      <c r="G49" s="360"/>
      <c r="H49" s="359"/>
      <c r="I49" s="359"/>
      <c r="J49" s="359"/>
      <c r="V49" s="325"/>
      <c r="W49" s="325"/>
      <c r="X49" s="325"/>
      <c r="Y49" s="325"/>
      <c r="Z49" s="325"/>
    </row>
    <row r="50" spans="1:26" hidden="1">
      <c r="A50" s="333" t="s">
        <v>1887</v>
      </c>
      <c r="B50" s="368" t="s">
        <v>2244</v>
      </c>
      <c r="C50" s="375">
        <v>15</v>
      </c>
      <c r="D50" s="374"/>
      <c r="E50" s="374"/>
      <c r="F50" s="373">
        <v>15</v>
      </c>
      <c r="G50" s="360"/>
      <c r="H50" s="359"/>
      <c r="I50" s="359"/>
      <c r="J50" s="359"/>
      <c r="L50" s="325"/>
      <c r="M50" s="325"/>
      <c r="N50" s="325"/>
      <c r="O50" s="325"/>
      <c r="P50" s="325"/>
      <c r="Q50" s="325"/>
      <c r="R50" s="325"/>
      <c r="S50" s="325"/>
      <c r="T50" s="325"/>
      <c r="U50" s="325"/>
      <c r="V50" s="325"/>
      <c r="W50" s="325"/>
      <c r="X50" s="325"/>
      <c r="Y50" s="325"/>
    </row>
    <row r="51" spans="1:26">
      <c r="A51" s="333"/>
      <c r="B51" s="372" t="s">
        <v>2243</v>
      </c>
      <c r="C51" s="371" t="s">
        <v>2028</v>
      </c>
      <c r="D51" s="370">
        <f>F51/F22</f>
        <v>0</v>
      </c>
      <c r="E51" s="370"/>
      <c r="F51" s="369">
        <f>IF(F52=0,0,F50)</f>
        <v>0</v>
      </c>
      <c r="G51" s="360"/>
      <c r="H51" s="359"/>
      <c r="I51" s="359"/>
      <c r="J51" s="359"/>
      <c r="L51" s="325"/>
      <c r="M51" s="325"/>
      <c r="N51" s="325"/>
      <c r="O51" s="325"/>
      <c r="P51" s="325"/>
      <c r="Q51" s="325"/>
      <c r="R51" s="325"/>
      <c r="S51" s="325"/>
      <c r="T51" s="325"/>
      <c r="U51" s="325"/>
      <c r="V51" s="325"/>
      <c r="W51" s="325"/>
      <c r="X51" s="325"/>
      <c r="Y51" s="325"/>
    </row>
    <row r="52" spans="1:26" ht="25.5">
      <c r="A52" s="333"/>
      <c r="B52" s="368" t="s">
        <v>2242</v>
      </c>
      <c r="C52" s="414" t="s">
        <v>2157</v>
      </c>
      <c r="D52" s="366"/>
      <c r="E52" s="366"/>
      <c r="F52" s="425">
        <v>0</v>
      </c>
      <c r="G52" s="360"/>
      <c r="H52" s="359" t="s">
        <v>2241</v>
      </c>
      <c r="I52" s="359"/>
      <c r="J52" s="359"/>
      <c r="L52" s="325"/>
      <c r="M52" s="325"/>
      <c r="N52" s="325"/>
      <c r="O52" s="325"/>
      <c r="P52" s="325"/>
      <c r="Q52" s="325"/>
      <c r="R52" s="325"/>
      <c r="S52" s="325"/>
      <c r="T52" s="325"/>
      <c r="U52" s="325"/>
      <c r="V52" s="325"/>
      <c r="W52" s="325"/>
      <c r="X52" s="325"/>
      <c r="Y52" s="325"/>
    </row>
    <row r="53" spans="1:26" hidden="1">
      <c r="A53" s="333" t="s">
        <v>1887</v>
      </c>
      <c r="B53" s="368" t="s">
        <v>2240</v>
      </c>
      <c r="C53" s="414">
        <v>1</v>
      </c>
      <c r="D53" s="366"/>
      <c r="E53" s="366"/>
      <c r="F53" s="373">
        <v>0.1</v>
      </c>
      <c r="G53" s="360"/>
      <c r="H53" s="359" t="s">
        <v>2225</v>
      </c>
      <c r="I53" s="359"/>
      <c r="J53" s="359"/>
      <c r="L53" s="325"/>
      <c r="M53" s="325"/>
      <c r="N53" s="325"/>
      <c r="T53" s="325"/>
      <c r="U53" s="325"/>
      <c r="V53" s="325"/>
      <c r="W53" s="325"/>
      <c r="X53" s="325"/>
      <c r="Y53" s="325"/>
    </row>
    <row r="54" spans="1:26">
      <c r="A54" s="333"/>
      <c r="B54" s="372" t="s">
        <v>2239</v>
      </c>
      <c r="C54" s="371" t="s">
        <v>2238</v>
      </c>
      <c r="D54" s="370">
        <f>F54/F22</f>
        <v>0</v>
      </c>
      <c r="E54" s="370"/>
      <c r="F54" s="369">
        <f>(F55*F57)</f>
        <v>0</v>
      </c>
      <c r="G54" s="360"/>
      <c r="H54" s="359"/>
      <c r="I54" s="359"/>
      <c r="J54" s="359"/>
      <c r="V54" s="325"/>
      <c r="W54" s="325"/>
      <c r="X54" s="325"/>
      <c r="Y54" s="325"/>
      <c r="Z54" s="325"/>
    </row>
    <row r="55" spans="1:26" ht="25.5">
      <c r="A55" s="333"/>
      <c r="B55" s="368" t="s">
        <v>2237</v>
      </c>
      <c r="C55" s="414" t="s">
        <v>1725</v>
      </c>
      <c r="D55" s="420"/>
      <c r="E55" s="420"/>
      <c r="F55" s="425">
        <v>0</v>
      </c>
      <c r="G55" s="360"/>
      <c r="H55" s="359" t="s">
        <v>2236</v>
      </c>
      <c r="I55" s="359"/>
      <c r="J55" s="359"/>
      <c r="V55" s="325"/>
      <c r="W55" s="325"/>
      <c r="X55" s="325"/>
      <c r="Y55" s="325"/>
      <c r="Z55" s="325"/>
    </row>
    <row r="56" spans="1:26" ht="25.5" hidden="1">
      <c r="A56" s="333" t="s">
        <v>1887</v>
      </c>
      <c r="B56" s="368" t="s">
        <v>2235</v>
      </c>
      <c r="C56" s="367" t="s">
        <v>2234</v>
      </c>
      <c r="D56" s="366"/>
      <c r="E56" s="366"/>
      <c r="F56" s="365">
        <f>F32</f>
        <v>11</v>
      </c>
      <c r="G56" s="360"/>
      <c r="H56" s="359"/>
      <c r="I56" s="359"/>
      <c r="J56" s="359"/>
      <c r="V56" s="325"/>
      <c r="W56" s="325"/>
      <c r="X56" s="325"/>
      <c r="Y56" s="325"/>
      <c r="Z56" s="325"/>
    </row>
    <row r="57" spans="1:26" ht="25.5" hidden="1">
      <c r="A57" s="333" t="s">
        <v>1887</v>
      </c>
      <c r="B57" s="368" t="s">
        <v>2233</v>
      </c>
      <c r="C57" s="375">
        <v>4</v>
      </c>
      <c r="D57" s="374"/>
      <c r="E57" s="374"/>
      <c r="F57" s="373">
        <v>4</v>
      </c>
      <c r="G57" s="360"/>
      <c r="H57" s="359"/>
      <c r="I57" s="359"/>
      <c r="J57" s="359"/>
      <c r="V57" s="325"/>
      <c r="W57" s="325"/>
      <c r="X57" s="325"/>
      <c r="Y57" s="325"/>
      <c r="Z57" s="325"/>
    </row>
    <row r="58" spans="1:26" ht="25.5" hidden="1">
      <c r="A58" s="333" t="s">
        <v>1887</v>
      </c>
      <c r="B58" s="368" t="s">
        <v>2232</v>
      </c>
      <c r="C58" s="423">
        <v>0.1</v>
      </c>
      <c r="D58" s="422"/>
      <c r="E58" s="422"/>
      <c r="F58" s="397">
        <v>0.2</v>
      </c>
      <c r="G58" s="360"/>
      <c r="H58" s="359"/>
      <c r="I58" s="359"/>
      <c r="J58" s="359"/>
      <c r="V58" s="325"/>
      <c r="W58" s="325"/>
      <c r="X58" s="325"/>
      <c r="Y58" s="325"/>
      <c r="Z58" s="325"/>
    </row>
    <row r="59" spans="1:26" hidden="1">
      <c r="A59" s="333" t="s">
        <v>1887</v>
      </c>
      <c r="B59" s="368" t="s">
        <v>2161</v>
      </c>
      <c r="C59" s="367"/>
      <c r="D59" s="366"/>
      <c r="E59" s="366"/>
      <c r="F59" s="365"/>
      <c r="G59" s="360"/>
      <c r="H59" s="359"/>
      <c r="I59" s="359"/>
      <c r="J59" s="359"/>
      <c r="V59" s="325"/>
      <c r="W59" s="325"/>
      <c r="X59" s="325"/>
      <c r="Y59" s="325"/>
      <c r="Z59" s="325"/>
    </row>
    <row r="60" spans="1:26">
      <c r="A60" s="333"/>
      <c r="B60" s="382" t="s">
        <v>1908</v>
      </c>
      <c r="C60" s="381" t="s">
        <v>2231</v>
      </c>
      <c r="D60" s="380"/>
      <c r="E60" s="380">
        <f>F60</f>
        <v>0</v>
      </c>
      <c r="F60" s="379">
        <f>(F52*F53)+(F55*F58)</f>
        <v>0</v>
      </c>
      <c r="G60" s="360"/>
      <c r="H60" s="318"/>
      <c r="I60" s="359"/>
      <c r="J60" s="359"/>
      <c r="V60" s="325"/>
      <c r="W60" s="325"/>
      <c r="X60" s="325"/>
      <c r="Y60" s="325"/>
      <c r="Z60" s="325"/>
    </row>
    <row r="61" spans="1:26">
      <c r="A61" s="333"/>
      <c r="B61" s="382" t="s">
        <v>2230</v>
      </c>
      <c r="C61" s="387" t="s">
        <v>2149</v>
      </c>
      <c r="D61" s="380"/>
      <c r="E61" s="380">
        <f>F61</f>
        <v>0</v>
      </c>
      <c r="F61" s="385">
        <v>0</v>
      </c>
      <c r="G61" s="360"/>
      <c r="H61" s="359" t="s">
        <v>2229</v>
      </c>
      <c r="I61" s="359"/>
      <c r="J61" s="359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</row>
    <row r="62" spans="1:26" hidden="1">
      <c r="A62" s="333" t="s">
        <v>1887</v>
      </c>
      <c r="B62" s="368"/>
      <c r="C62" s="367"/>
      <c r="D62" s="366"/>
      <c r="E62" s="366"/>
      <c r="F62" s="365"/>
      <c r="G62" s="360"/>
      <c r="H62" s="359"/>
      <c r="I62" s="359"/>
      <c r="J62" s="359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</row>
    <row r="63" spans="1:26" ht="15.75">
      <c r="A63" s="333"/>
      <c r="B63" s="378" t="s">
        <v>2228</v>
      </c>
      <c r="C63" s="377"/>
      <c r="D63" s="377"/>
      <c r="E63" s="377"/>
      <c r="F63" s="376"/>
      <c r="G63" s="360"/>
      <c r="H63" s="359"/>
      <c r="I63" s="359"/>
      <c r="J63" s="359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5"/>
      <c r="Y63" s="325"/>
    </row>
    <row r="64" spans="1:26" hidden="1">
      <c r="A64" s="333" t="s">
        <v>1887</v>
      </c>
      <c r="B64" s="368" t="s">
        <v>2025</v>
      </c>
      <c r="C64" s="375">
        <v>15</v>
      </c>
      <c r="D64" s="374"/>
      <c r="E64" s="374"/>
      <c r="F64" s="373">
        <v>15</v>
      </c>
      <c r="G64" s="360"/>
      <c r="H64" s="359"/>
      <c r="I64" s="359"/>
      <c r="J64" s="359"/>
      <c r="L64" s="325"/>
      <c r="M64" s="325"/>
      <c r="N64" s="325"/>
      <c r="O64" s="325"/>
      <c r="P64" s="325"/>
      <c r="Q64" s="325"/>
      <c r="R64" s="325"/>
      <c r="S64" s="325"/>
      <c r="T64" s="325"/>
      <c r="U64" s="325"/>
      <c r="V64" s="325"/>
      <c r="W64" s="325"/>
      <c r="X64" s="325"/>
      <c r="Y64" s="325"/>
    </row>
    <row r="65" spans="1:25">
      <c r="A65" s="333"/>
      <c r="B65" s="372" t="s">
        <v>2023</v>
      </c>
      <c r="C65" s="371" t="s">
        <v>2028</v>
      </c>
      <c r="D65" s="370">
        <f>F65/F22</f>
        <v>0</v>
      </c>
      <c r="E65" s="370"/>
      <c r="F65" s="369">
        <f>IF(F66=0,0,F64)</f>
        <v>0</v>
      </c>
      <c r="G65" s="360"/>
      <c r="H65" s="359"/>
      <c r="I65" s="359"/>
      <c r="J65" s="359"/>
      <c r="L65" s="325"/>
      <c r="M65" s="325"/>
      <c r="N65" s="325"/>
      <c r="T65" s="325"/>
      <c r="U65" s="325"/>
      <c r="V65" s="325"/>
      <c r="W65" s="325"/>
      <c r="X65" s="325"/>
      <c r="Y65" s="325"/>
    </row>
    <row r="66" spans="1:25">
      <c r="A66" s="333"/>
      <c r="B66" s="368" t="s">
        <v>2227</v>
      </c>
      <c r="C66" s="414" t="s">
        <v>2157</v>
      </c>
      <c r="D66" s="366"/>
      <c r="E66" s="366"/>
      <c r="F66" s="495">
        <v>0</v>
      </c>
      <c r="G66" s="360"/>
      <c r="H66" s="318"/>
      <c r="I66" s="359"/>
      <c r="J66" s="359"/>
      <c r="L66" s="325"/>
      <c r="M66" s="325"/>
      <c r="N66" s="325"/>
      <c r="O66" s="325"/>
      <c r="P66" s="325"/>
      <c r="Q66" s="325"/>
      <c r="R66" s="325"/>
      <c r="S66" s="325"/>
      <c r="T66" s="325"/>
      <c r="U66" s="325"/>
      <c r="V66" s="325"/>
      <c r="W66" s="325"/>
      <c r="X66" s="325"/>
      <c r="Y66" s="325"/>
    </row>
    <row r="67" spans="1:25">
      <c r="A67" s="333"/>
      <c r="B67" s="368" t="s">
        <v>2226</v>
      </c>
      <c r="C67" s="414">
        <v>1</v>
      </c>
      <c r="D67" s="366"/>
      <c r="E67" s="366"/>
      <c r="F67" s="385">
        <v>0.5</v>
      </c>
      <c r="G67" s="360"/>
      <c r="H67" s="359" t="s">
        <v>2225</v>
      </c>
      <c r="I67" s="359"/>
      <c r="J67" s="359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</row>
    <row r="68" spans="1:25" hidden="1">
      <c r="A68" s="333" t="s">
        <v>1887</v>
      </c>
      <c r="B68" s="368" t="s">
        <v>2161</v>
      </c>
      <c r="C68" s="367"/>
      <c r="D68" s="366"/>
      <c r="E68" s="366"/>
      <c r="F68" s="365"/>
      <c r="G68" s="360"/>
      <c r="H68" s="359"/>
      <c r="I68" s="359"/>
      <c r="J68" s="359"/>
      <c r="L68" s="434"/>
      <c r="M68" s="434"/>
      <c r="N68" s="434"/>
      <c r="O68" s="434"/>
      <c r="P68" s="434"/>
      <c r="Q68" s="481"/>
      <c r="R68" s="325"/>
      <c r="S68" s="325"/>
      <c r="T68" s="325"/>
      <c r="U68" s="325"/>
      <c r="V68" s="325"/>
      <c r="W68" s="325"/>
      <c r="X68" s="325"/>
      <c r="Y68" s="325"/>
    </row>
    <row r="69" spans="1:25" ht="12.75" customHeight="1">
      <c r="A69" s="333"/>
      <c r="B69" s="382" t="s">
        <v>1908</v>
      </c>
      <c r="C69" s="381" t="s">
        <v>2153</v>
      </c>
      <c r="D69" s="380"/>
      <c r="E69" s="380">
        <f>F69</f>
        <v>0</v>
      </c>
      <c r="F69" s="379">
        <f>F66*F67</f>
        <v>0</v>
      </c>
      <c r="G69" s="360"/>
      <c r="H69" s="359"/>
      <c r="I69" s="359"/>
      <c r="J69" s="359"/>
      <c r="L69" s="434"/>
      <c r="M69" s="434"/>
      <c r="N69" s="434"/>
      <c r="O69" s="434"/>
      <c r="P69" s="434"/>
      <c r="Q69" s="481"/>
      <c r="R69" s="325"/>
      <c r="S69" s="325"/>
      <c r="T69" s="325"/>
      <c r="U69" s="325"/>
      <c r="V69" s="325"/>
      <c r="W69" s="325"/>
      <c r="X69" s="325"/>
      <c r="Y69" s="325"/>
    </row>
    <row r="70" spans="1:25" ht="12.75" hidden="1" customHeight="1">
      <c r="A70" s="333" t="s">
        <v>1887</v>
      </c>
      <c r="B70" s="368"/>
      <c r="C70" s="483"/>
      <c r="D70" s="366"/>
      <c r="E70" s="366"/>
      <c r="F70" s="482"/>
      <c r="G70" s="360"/>
      <c r="H70" s="359"/>
      <c r="I70" s="359"/>
      <c r="J70" s="359"/>
      <c r="L70" s="434"/>
      <c r="M70" s="434"/>
      <c r="N70" s="434"/>
      <c r="O70" s="434"/>
      <c r="P70" s="434"/>
      <c r="Q70" s="481"/>
      <c r="R70" s="325"/>
      <c r="S70" s="325"/>
      <c r="T70" s="325"/>
      <c r="U70" s="325"/>
      <c r="V70" s="325"/>
      <c r="W70" s="325"/>
      <c r="X70" s="325"/>
      <c r="Y70" s="325"/>
    </row>
    <row r="71" spans="1:25" ht="12.75" hidden="1" customHeight="1">
      <c r="A71" s="333" t="s">
        <v>1887</v>
      </c>
      <c r="B71" s="368"/>
      <c r="C71" s="367"/>
      <c r="D71" s="366"/>
      <c r="E71" s="366"/>
      <c r="F71" s="365"/>
      <c r="G71" s="360"/>
      <c r="H71" s="359"/>
      <c r="I71" s="359"/>
      <c r="J71" s="359"/>
      <c r="L71" s="434"/>
      <c r="M71" s="434"/>
      <c r="N71" s="434"/>
      <c r="O71" s="434"/>
      <c r="P71" s="434"/>
      <c r="Q71" s="481"/>
      <c r="R71" s="325"/>
      <c r="S71" s="325"/>
      <c r="T71" s="325"/>
      <c r="U71" s="325"/>
      <c r="V71" s="325"/>
      <c r="W71" s="325"/>
      <c r="X71" s="325"/>
      <c r="Y71" s="325"/>
    </row>
    <row r="72" spans="1:25" ht="15.75">
      <c r="A72" s="333"/>
      <c r="B72" s="378" t="s">
        <v>2224</v>
      </c>
      <c r="C72" s="377"/>
      <c r="D72" s="377"/>
      <c r="E72" s="377"/>
      <c r="F72" s="376"/>
      <c r="G72" s="360"/>
      <c r="H72" s="359"/>
      <c r="I72" s="359"/>
      <c r="J72" s="359"/>
      <c r="L72" s="434"/>
      <c r="M72" s="434"/>
      <c r="N72" s="434"/>
      <c r="O72" s="434"/>
      <c r="P72" s="434"/>
      <c r="Q72" s="481"/>
      <c r="R72" s="325"/>
      <c r="S72" s="325"/>
      <c r="T72" s="325"/>
      <c r="U72" s="325"/>
      <c r="V72" s="325"/>
      <c r="W72" s="325"/>
      <c r="X72" s="325"/>
      <c r="Y72" s="325"/>
    </row>
    <row r="73" spans="1:25">
      <c r="A73" s="333"/>
      <c r="B73" s="368" t="s">
        <v>2158</v>
      </c>
      <c r="C73" s="414" t="s">
        <v>2223</v>
      </c>
      <c r="D73" s="366"/>
      <c r="E73" s="366"/>
      <c r="F73" s="425">
        <v>2</v>
      </c>
      <c r="G73" s="360"/>
      <c r="H73" s="359"/>
      <c r="I73" s="359"/>
      <c r="J73" s="359"/>
      <c r="L73" s="434"/>
      <c r="M73" s="434"/>
      <c r="N73" s="434"/>
      <c r="O73" s="434"/>
      <c r="P73" s="434"/>
      <c r="Q73" s="325"/>
      <c r="R73" s="325"/>
      <c r="S73" s="325"/>
      <c r="T73" s="325"/>
      <c r="U73" s="325"/>
      <c r="V73" s="325"/>
      <c r="W73" s="325"/>
      <c r="X73" s="325"/>
      <c r="Y73" s="325"/>
    </row>
    <row r="74" spans="1:25" ht="12.75" hidden="1" customHeight="1">
      <c r="A74" s="333" t="s">
        <v>1887</v>
      </c>
      <c r="B74" s="368" t="s">
        <v>2222</v>
      </c>
      <c r="C74" s="414" t="s">
        <v>2059</v>
      </c>
      <c r="D74" s="366"/>
      <c r="E74" s="366"/>
      <c r="F74" s="365">
        <f>F31</f>
        <v>150</v>
      </c>
      <c r="G74" s="360"/>
      <c r="H74" s="359"/>
      <c r="I74" s="359"/>
      <c r="J74" s="359"/>
      <c r="L74" s="434"/>
      <c r="M74" s="434"/>
      <c r="N74" s="434"/>
      <c r="O74" s="434"/>
      <c r="P74" s="434"/>
      <c r="Q74" s="325"/>
      <c r="R74" s="325"/>
      <c r="S74" s="325"/>
      <c r="T74" s="325"/>
      <c r="U74" s="325"/>
      <c r="V74" s="325"/>
      <c r="W74" s="325"/>
      <c r="X74" s="325"/>
      <c r="Y74" s="325"/>
    </row>
    <row r="75" spans="1:25" ht="25.5" hidden="1" customHeight="1">
      <c r="A75" s="333" t="s">
        <v>1887</v>
      </c>
      <c r="B75" s="368" t="s">
        <v>2221</v>
      </c>
      <c r="C75" s="414">
        <v>5</v>
      </c>
      <c r="D75" s="422"/>
      <c r="E75" s="422"/>
      <c r="F75" s="397">
        <v>5</v>
      </c>
      <c r="G75" s="360"/>
      <c r="H75" s="359"/>
      <c r="I75" s="359"/>
      <c r="J75" s="359"/>
      <c r="L75" s="434"/>
      <c r="M75" s="434"/>
      <c r="N75" s="434"/>
      <c r="O75" s="434"/>
      <c r="P75" s="434"/>
      <c r="Q75" s="325"/>
      <c r="R75" s="325"/>
      <c r="S75" s="325"/>
      <c r="T75" s="325"/>
      <c r="U75" s="325"/>
      <c r="V75" s="325"/>
      <c r="W75" s="325"/>
      <c r="X75" s="325"/>
      <c r="Y75" s="325"/>
    </row>
    <row r="76" spans="1:25" ht="25.5" hidden="1" customHeight="1">
      <c r="A76" s="333" t="s">
        <v>1887</v>
      </c>
      <c r="B76" s="368" t="s">
        <v>2220</v>
      </c>
      <c r="C76" s="494">
        <v>0.2</v>
      </c>
      <c r="D76" s="374"/>
      <c r="E76" s="374"/>
      <c r="F76" s="395">
        <f>20/60</f>
        <v>0.33333333333333331</v>
      </c>
      <c r="G76" s="426"/>
      <c r="H76" s="359" t="s">
        <v>2219</v>
      </c>
      <c r="I76" s="359"/>
      <c r="J76" s="359"/>
      <c r="L76" s="434"/>
      <c r="M76" s="434"/>
      <c r="N76" s="434"/>
      <c r="O76" s="434"/>
      <c r="P76" s="434"/>
      <c r="Q76" s="325"/>
      <c r="R76" s="325"/>
      <c r="S76" s="325"/>
      <c r="T76" s="325"/>
      <c r="U76" s="325"/>
      <c r="V76" s="325"/>
      <c r="W76" s="325"/>
      <c r="X76" s="325"/>
      <c r="Y76" s="325"/>
    </row>
    <row r="77" spans="1:25" ht="12.75" hidden="1" customHeight="1">
      <c r="A77" s="333" t="s">
        <v>1887</v>
      </c>
      <c r="B77" s="368" t="s">
        <v>1</v>
      </c>
      <c r="C77" s="414" t="s">
        <v>1</v>
      </c>
      <c r="D77" s="366"/>
      <c r="E77" s="366"/>
      <c r="F77" s="365">
        <f>F22</f>
        <v>1000</v>
      </c>
      <c r="G77" s="360"/>
      <c r="H77" s="359"/>
      <c r="I77" s="359"/>
      <c r="J77" s="359"/>
      <c r="L77" s="434"/>
      <c r="M77" s="434"/>
      <c r="N77" s="434"/>
      <c r="O77" s="434"/>
      <c r="P77" s="434"/>
      <c r="Q77" s="325"/>
      <c r="R77" s="325"/>
      <c r="S77" s="325"/>
      <c r="T77" s="325"/>
      <c r="U77" s="325"/>
      <c r="V77" s="325"/>
      <c r="W77" s="325"/>
      <c r="X77" s="325"/>
      <c r="Y77" s="325"/>
    </row>
    <row r="78" spans="1:25" ht="12.75" hidden="1" customHeight="1">
      <c r="A78" s="333" t="s">
        <v>1887</v>
      </c>
      <c r="B78" s="368" t="s">
        <v>2218</v>
      </c>
      <c r="C78" s="414">
        <v>45</v>
      </c>
      <c r="D78" s="422"/>
      <c r="E78" s="422"/>
      <c r="F78" s="397">
        <v>3</v>
      </c>
      <c r="G78" s="360"/>
      <c r="H78" s="359"/>
      <c r="I78" s="359"/>
      <c r="J78" s="359"/>
      <c r="L78" s="434"/>
      <c r="M78" s="434"/>
      <c r="N78" s="434"/>
      <c r="O78" s="434"/>
      <c r="P78" s="434"/>
      <c r="Q78" s="325"/>
      <c r="R78" s="325"/>
      <c r="S78" s="325"/>
      <c r="T78" s="325"/>
      <c r="U78" s="325"/>
      <c r="V78" s="325"/>
      <c r="W78" s="325"/>
      <c r="X78" s="325"/>
      <c r="Y78" s="325"/>
    </row>
    <row r="79" spans="1:25" ht="12.75" hidden="1" customHeight="1">
      <c r="A79" s="333" t="s">
        <v>1887</v>
      </c>
      <c r="B79" s="368" t="s">
        <v>2217</v>
      </c>
      <c r="C79" s="414" t="s">
        <v>2216</v>
      </c>
      <c r="D79" s="366"/>
      <c r="E79" s="366"/>
      <c r="F79" s="365">
        <f>F78*F74</f>
        <v>450</v>
      </c>
      <c r="G79" s="360"/>
      <c r="H79" s="359"/>
      <c r="I79" s="359"/>
      <c r="J79" s="359"/>
      <c r="L79" s="434"/>
      <c r="M79" s="434"/>
      <c r="N79" s="434"/>
      <c r="O79" s="434"/>
      <c r="P79" s="434"/>
      <c r="Q79" s="325"/>
      <c r="R79" s="325"/>
      <c r="S79" s="325"/>
      <c r="T79" s="325"/>
      <c r="U79" s="325"/>
      <c r="V79" s="325"/>
      <c r="W79" s="325"/>
      <c r="X79" s="325"/>
      <c r="Y79" s="325"/>
    </row>
    <row r="80" spans="1:25" ht="12.75" hidden="1" customHeight="1">
      <c r="A80" s="333" t="s">
        <v>1887</v>
      </c>
      <c r="B80" s="368" t="s">
        <v>2215</v>
      </c>
      <c r="C80" s="414" t="s">
        <v>2214</v>
      </c>
      <c r="D80" s="366"/>
      <c r="E80" s="366"/>
      <c r="F80" s="365">
        <f>F74*F75</f>
        <v>750</v>
      </c>
      <c r="G80" s="360"/>
      <c r="H80" s="359"/>
      <c r="I80" s="359"/>
      <c r="J80" s="359"/>
      <c r="L80" s="434"/>
      <c r="M80" s="434"/>
      <c r="N80" s="434"/>
      <c r="O80" s="434"/>
      <c r="P80" s="434"/>
      <c r="Q80" s="325"/>
      <c r="R80" s="325"/>
      <c r="S80" s="325"/>
      <c r="T80" s="325"/>
      <c r="U80" s="325"/>
      <c r="V80" s="325"/>
      <c r="W80" s="325"/>
      <c r="X80" s="325"/>
      <c r="Y80" s="325"/>
    </row>
    <row r="81" spans="1:25" ht="25.5" hidden="1" customHeight="1">
      <c r="A81" s="333" t="s">
        <v>1887</v>
      </c>
      <c r="B81" s="368" t="s">
        <v>2213</v>
      </c>
      <c r="C81" s="414" t="s">
        <v>2212</v>
      </c>
      <c r="D81" s="366"/>
      <c r="E81" s="366"/>
      <c r="F81" s="435">
        <f>(F94*F73*(F95+F96)+F28*(F97*(F90+F93)+F98*(F88+F89))+10)+(F76*F87)*F100</f>
        <v>263.47746666666666</v>
      </c>
      <c r="G81" s="360"/>
      <c r="H81" s="359"/>
      <c r="I81" s="359"/>
      <c r="J81" s="359"/>
      <c r="L81" s="434"/>
      <c r="M81" s="434"/>
      <c r="N81" s="434"/>
      <c r="O81" s="434"/>
      <c r="P81" s="434"/>
      <c r="Q81" s="325"/>
      <c r="R81" s="325"/>
      <c r="S81" s="325"/>
      <c r="T81" s="325"/>
      <c r="U81" s="325"/>
      <c r="V81" s="325"/>
      <c r="W81" s="325"/>
      <c r="X81" s="325"/>
      <c r="Y81" s="325"/>
    </row>
    <row r="82" spans="1:25" ht="12.75" hidden="1" customHeight="1">
      <c r="A82" s="333" t="s">
        <v>1887</v>
      </c>
      <c r="B82" s="368" t="s">
        <v>2211</v>
      </c>
      <c r="C82" s="414"/>
      <c r="D82" s="366"/>
      <c r="E82" s="366"/>
      <c r="F82" s="383">
        <v>0.5</v>
      </c>
      <c r="G82" s="360"/>
      <c r="H82" s="359"/>
      <c r="I82" s="359"/>
      <c r="J82" s="359"/>
      <c r="L82" s="434"/>
      <c r="M82" s="434"/>
      <c r="N82" s="434"/>
      <c r="O82" s="434"/>
      <c r="P82" s="434"/>
      <c r="Q82" s="325"/>
      <c r="R82" s="325"/>
      <c r="S82" s="325"/>
      <c r="T82" s="325"/>
      <c r="U82" s="325"/>
      <c r="V82" s="325"/>
      <c r="W82" s="325"/>
      <c r="X82" s="325"/>
      <c r="Y82" s="325"/>
    </row>
    <row r="83" spans="1:25" ht="12.75" hidden="1" customHeight="1">
      <c r="A83" s="333" t="s">
        <v>1887</v>
      </c>
      <c r="B83" s="368" t="s">
        <v>2057</v>
      </c>
      <c r="C83" s="414"/>
      <c r="D83" s="366"/>
      <c r="E83" s="366"/>
      <c r="F83" s="435">
        <f>IF(F27="NO",0,F74*F82)</f>
        <v>75</v>
      </c>
      <c r="G83" s="360"/>
      <c r="H83" s="359"/>
      <c r="I83" s="359"/>
      <c r="J83" s="359"/>
      <c r="L83" s="434"/>
      <c r="M83" s="434"/>
      <c r="N83" s="434"/>
      <c r="O83" s="434"/>
      <c r="P83" s="434"/>
      <c r="Q83" s="325"/>
      <c r="R83" s="325"/>
      <c r="S83" s="325"/>
      <c r="T83" s="325"/>
      <c r="U83" s="325"/>
      <c r="V83" s="325"/>
      <c r="W83" s="325"/>
      <c r="X83" s="325"/>
      <c r="Y83" s="325"/>
    </row>
    <row r="84" spans="1:25">
      <c r="A84" s="333"/>
      <c r="B84" s="372" t="s">
        <v>2023</v>
      </c>
      <c r="C84" s="371" t="s">
        <v>2005</v>
      </c>
      <c r="D84" s="370">
        <f>F84/F22</f>
        <v>1.5384774666666667</v>
      </c>
      <c r="E84" s="370"/>
      <c r="F84" s="369">
        <f>IF(F87=0,0,(F79+F80+F81+F83))</f>
        <v>1538.4774666666667</v>
      </c>
      <c r="G84" s="360"/>
      <c r="H84" s="359"/>
      <c r="I84" s="359"/>
      <c r="J84" s="359"/>
      <c r="L84" s="325"/>
      <c r="M84" s="325"/>
      <c r="N84" s="325"/>
      <c r="O84" s="325"/>
      <c r="P84" s="325"/>
      <c r="Q84" s="325"/>
      <c r="R84" s="325"/>
      <c r="S84" s="325"/>
      <c r="T84" s="325"/>
      <c r="U84" s="325"/>
      <c r="V84" s="325"/>
      <c r="W84" s="325"/>
      <c r="X84" s="325"/>
      <c r="Y84" s="325"/>
    </row>
    <row r="85" spans="1:25" hidden="1">
      <c r="A85" s="333" t="s">
        <v>1887</v>
      </c>
      <c r="B85" s="418"/>
      <c r="C85" s="493"/>
      <c r="D85" s="416"/>
      <c r="E85" s="416"/>
      <c r="F85" s="415"/>
      <c r="G85" s="360"/>
      <c r="H85" s="359"/>
      <c r="I85" s="359"/>
      <c r="J85" s="359"/>
      <c r="L85" s="325"/>
      <c r="M85" s="325"/>
      <c r="N85" s="325"/>
      <c r="O85" s="325"/>
      <c r="P85" s="325"/>
      <c r="Q85" s="325"/>
      <c r="R85" s="325"/>
      <c r="S85" s="325"/>
      <c r="T85" s="325"/>
      <c r="U85" s="325"/>
      <c r="V85" s="325"/>
      <c r="W85" s="325"/>
      <c r="X85" s="325"/>
      <c r="Y85" s="325"/>
    </row>
    <row r="86" spans="1:25" hidden="1">
      <c r="A86" s="333" t="s">
        <v>1887</v>
      </c>
      <c r="B86" s="368"/>
      <c r="C86" s="492"/>
      <c r="D86" s="399"/>
      <c r="E86" s="399"/>
      <c r="F86" s="398"/>
      <c r="G86" s="360"/>
      <c r="H86" s="359"/>
      <c r="I86" s="359"/>
      <c r="J86" s="359"/>
      <c r="L86" s="325"/>
      <c r="M86" s="325"/>
      <c r="N86" s="325"/>
      <c r="O86" s="325"/>
      <c r="P86" s="325"/>
      <c r="Q86" s="325"/>
      <c r="R86" s="325"/>
      <c r="S86" s="325"/>
      <c r="T86" s="325"/>
      <c r="U86" s="325"/>
      <c r="V86" s="325"/>
      <c r="W86" s="325"/>
      <c r="X86" s="325"/>
      <c r="Y86" s="325"/>
    </row>
    <row r="87" spans="1:25">
      <c r="A87" s="333"/>
      <c r="B87" s="368" t="s">
        <v>2146</v>
      </c>
      <c r="C87" s="414" t="s">
        <v>2145</v>
      </c>
      <c r="D87" s="366"/>
      <c r="E87" s="366"/>
      <c r="F87" s="425">
        <v>373</v>
      </c>
      <c r="G87" s="360"/>
      <c r="H87" s="359"/>
      <c r="I87" s="359"/>
      <c r="J87" s="359"/>
      <c r="L87" s="325"/>
      <c r="M87" s="325"/>
      <c r="N87" s="325"/>
      <c r="O87" s="325"/>
      <c r="P87" s="325"/>
      <c r="Q87" s="325"/>
      <c r="R87" s="325"/>
      <c r="S87" s="325"/>
      <c r="T87" s="325"/>
      <c r="U87" s="325"/>
      <c r="V87" s="325"/>
      <c r="W87" s="325"/>
      <c r="X87" s="325"/>
      <c r="Y87" s="325"/>
    </row>
    <row r="88" spans="1:25">
      <c r="A88" s="333"/>
      <c r="B88" s="368" t="s">
        <v>2210</v>
      </c>
      <c r="C88" s="414" t="s">
        <v>2209</v>
      </c>
      <c r="D88" s="366"/>
      <c r="E88" s="366"/>
      <c r="F88" s="425">
        <v>6</v>
      </c>
      <c r="G88" s="360"/>
      <c r="H88" s="359"/>
      <c r="I88" s="359"/>
      <c r="J88" s="359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</row>
    <row r="89" spans="1:25">
      <c r="A89" s="333"/>
      <c r="B89" s="368" t="s">
        <v>2208</v>
      </c>
      <c r="C89" s="414" t="s">
        <v>2207</v>
      </c>
      <c r="D89" s="366"/>
      <c r="E89" s="366"/>
      <c r="F89" s="425">
        <v>6</v>
      </c>
      <c r="G89" s="360"/>
      <c r="H89" s="359"/>
      <c r="I89" s="359"/>
      <c r="J89" s="359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</row>
    <row r="90" spans="1:25">
      <c r="A90" s="333"/>
      <c r="B90" s="368" t="s">
        <v>2206</v>
      </c>
      <c r="C90" s="414" t="s">
        <v>2205</v>
      </c>
      <c r="D90" s="366"/>
      <c r="E90" s="366"/>
      <c r="F90" s="425">
        <v>150</v>
      </c>
      <c r="G90" s="360"/>
      <c r="H90" s="359" t="s">
        <v>2204</v>
      </c>
      <c r="I90" s="359"/>
      <c r="J90" s="359"/>
      <c r="L90" s="325"/>
      <c r="M90" s="325"/>
      <c r="N90" s="325"/>
      <c r="O90" s="325"/>
      <c r="P90" s="325"/>
      <c r="Q90" s="325"/>
      <c r="R90" s="325"/>
      <c r="S90" s="325"/>
      <c r="T90" s="325"/>
      <c r="U90" s="325"/>
      <c r="V90" s="325"/>
      <c r="W90" s="325"/>
      <c r="X90" s="325"/>
      <c r="Y90" s="325"/>
    </row>
    <row r="91" spans="1:25">
      <c r="A91" s="333"/>
      <c r="B91" s="368" t="s">
        <v>2203</v>
      </c>
      <c r="C91" s="414" t="s">
        <v>2202</v>
      </c>
      <c r="D91" s="366"/>
      <c r="E91" s="366"/>
      <c r="F91" s="425">
        <v>1</v>
      </c>
      <c r="G91" s="360"/>
      <c r="H91" s="359"/>
      <c r="I91" s="359"/>
      <c r="J91" s="359"/>
      <c r="L91" s="325"/>
      <c r="M91" s="325"/>
      <c r="N91" s="325"/>
      <c r="O91" s="325"/>
      <c r="P91" s="325"/>
      <c r="Q91" s="325"/>
      <c r="R91" s="325"/>
      <c r="S91" s="325"/>
      <c r="T91" s="325"/>
      <c r="U91" s="325"/>
      <c r="V91" s="325"/>
      <c r="W91" s="325"/>
      <c r="X91" s="325"/>
      <c r="Y91" s="325"/>
    </row>
    <row r="92" spans="1:25">
      <c r="A92" s="333"/>
      <c r="B92" s="368" t="s">
        <v>2201</v>
      </c>
      <c r="C92" s="414" t="s">
        <v>2200</v>
      </c>
      <c r="D92" s="366"/>
      <c r="E92" s="366"/>
      <c r="F92" s="425">
        <v>0</v>
      </c>
      <c r="G92" s="360"/>
      <c r="H92" s="359"/>
      <c r="I92" s="359"/>
      <c r="J92" s="359"/>
      <c r="L92" s="325"/>
      <c r="M92" s="325"/>
      <c r="N92" s="325"/>
      <c r="O92" s="325"/>
      <c r="P92" s="325"/>
      <c r="Q92" s="325"/>
      <c r="R92" s="325"/>
      <c r="S92" s="325"/>
      <c r="T92" s="325"/>
      <c r="U92" s="325"/>
      <c r="V92" s="325"/>
      <c r="W92" s="325"/>
      <c r="X92" s="325"/>
      <c r="Y92" s="325"/>
    </row>
    <row r="93" spans="1:25" ht="12.75" hidden="1" customHeight="1">
      <c r="A93" s="333" t="s">
        <v>1887</v>
      </c>
      <c r="B93" s="368" t="s">
        <v>2199</v>
      </c>
      <c r="C93" s="367" t="s">
        <v>2198</v>
      </c>
      <c r="D93" s="366"/>
      <c r="E93" s="366"/>
      <c r="F93" s="365">
        <f>F87-F88-F89-F90</f>
        <v>211</v>
      </c>
      <c r="G93" s="360"/>
      <c r="H93" s="359"/>
      <c r="I93" s="359"/>
      <c r="J93" s="359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5"/>
      <c r="W93" s="325"/>
      <c r="X93" s="325"/>
      <c r="Y93" s="325"/>
    </row>
    <row r="94" spans="1:25" ht="12.75" hidden="1" customHeight="1">
      <c r="A94" s="333" t="s">
        <v>1887</v>
      </c>
      <c r="B94" s="368" t="s">
        <v>2197</v>
      </c>
      <c r="C94" s="375" t="s">
        <v>2196</v>
      </c>
      <c r="D94" s="374"/>
      <c r="E94" s="374"/>
      <c r="F94" s="373">
        <v>0.05</v>
      </c>
      <c r="G94" s="360"/>
      <c r="H94" s="359"/>
      <c r="I94" s="359"/>
      <c r="J94" s="359"/>
      <c r="L94" s="325"/>
      <c r="M94" s="325"/>
      <c r="N94" s="325"/>
      <c r="O94" s="325"/>
      <c r="P94" s="325"/>
      <c r="Q94" s="325"/>
      <c r="R94" s="325"/>
      <c r="S94" s="325"/>
      <c r="T94" s="325"/>
      <c r="U94" s="325"/>
      <c r="V94" s="325"/>
      <c r="W94" s="325"/>
      <c r="X94" s="325"/>
      <c r="Y94" s="325"/>
    </row>
    <row r="95" spans="1:25" ht="12.75" hidden="1" customHeight="1">
      <c r="A95" s="333" t="s">
        <v>1887</v>
      </c>
      <c r="B95" s="368" t="s">
        <v>2195</v>
      </c>
      <c r="C95" s="375" t="s">
        <v>2194</v>
      </c>
      <c r="D95" s="374"/>
      <c r="E95" s="374"/>
      <c r="F95" s="373">
        <v>1</v>
      </c>
      <c r="G95" s="360"/>
      <c r="H95" s="359"/>
      <c r="I95" s="359"/>
      <c r="J95" s="359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</row>
    <row r="96" spans="1:25" ht="12.75" hidden="1" customHeight="1">
      <c r="A96" s="333" t="s">
        <v>1887</v>
      </c>
      <c r="B96" s="368" t="s">
        <v>2193</v>
      </c>
      <c r="C96" s="375" t="s">
        <v>227</v>
      </c>
      <c r="D96" s="374"/>
      <c r="E96" s="374"/>
      <c r="F96" s="373">
        <v>1</v>
      </c>
      <c r="G96" s="360"/>
      <c r="H96" s="359"/>
      <c r="I96" s="359"/>
      <c r="J96" s="359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</row>
    <row r="97" spans="1:25" ht="12.75" hidden="1" customHeight="1">
      <c r="A97" s="333" t="s">
        <v>1887</v>
      </c>
      <c r="B97" s="368" t="s">
        <v>2192</v>
      </c>
      <c r="C97" s="375" t="s">
        <v>2191</v>
      </c>
      <c r="D97" s="374"/>
      <c r="E97" s="374"/>
      <c r="F97" s="373">
        <v>5.0000000000000001E-3</v>
      </c>
      <c r="G97" s="360"/>
      <c r="H97" s="359"/>
      <c r="I97" s="359"/>
      <c r="J97" s="359"/>
      <c r="L97" s="325"/>
      <c r="M97" s="325"/>
      <c r="N97" s="325"/>
      <c r="O97" s="325"/>
      <c r="P97" s="325"/>
      <c r="Q97" s="325"/>
      <c r="R97" s="325"/>
      <c r="S97" s="325"/>
      <c r="T97" s="325"/>
      <c r="U97" s="325"/>
      <c r="V97" s="325"/>
      <c r="W97" s="325"/>
      <c r="X97" s="325"/>
      <c r="Y97" s="325"/>
    </row>
    <row r="98" spans="1:25" ht="12.75" hidden="1" customHeight="1">
      <c r="A98" s="333" t="s">
        <v>1887</v>
      </c>
      <c r="B98" s="368" t="s">
        <v>2190</v>
      </c>
      <c r="C98" s="375" t="s">
        <v>2189</v>
      </c>
      <c r="D98" s="374"/>
      <c r="E98" s="374"/>
      <c r="F98" s="373">
        <v>4.1700000000000001E-2</v>
      </c>
      <c r="G98" s="360"/>
      <c r="H98" s="359"/>
      <c r="I98" s="359"/>
      <c r="J98" s="359"/>
      <c r="L98" s="325"/>
      <c r="M98" s="325"/>
      <c r="N98" s="325"/>
      <c r="O98" s="325"/>
      <c r="P98" s="325"/>
      <c r="Q98" s="325"/>
      <c r="R98" s="325"/>
      <c r="S98" s="325"/>
      <c r="T98" s="325"/>
      <c r="U98" s="325"/>
      <c r="V98" s="325"/>
      <c r="W98" s="325"/>
      <c r="X98" s="325"/>
      <c r="Y98" s="325"/>
    </row>
    <row r="99" spans="1:25" ht="12.75" hidden="1" customHeight="1">
      <c r="A99" s="333" t="s">
        <v>1887</v>
      </c>
      <c r="B99" s="368" t="s">
        <v>2188</v>
      </c>
      <c r="C99" s="423">
        <v>0.5</v>
      </c>
      <c r="D99" s="422"/>
      <c r="E99" s="422"/>
      <c r="F99" s="397">
        <v>0.5</v>
      </c>
      <c r="G99" s="360"/>
      <c r="H99" s="359"/>
      <c r="I99" s="359"/>
      <c r="J99" s="359"/>
      <c r="L99" s="325"/>
      <c r="M99" s="325"/>
      <c r="N99" s="325"/>
      <c r="O99" s="325"/>
      <c r="P99" s="325"/>
      <c r="Q99" s="325"/>
      <c r="R99" s="325"/>
      <c r="S99" s="325"/>
      <c r="T99" s="325"/>
      <c r="U99" s="325"/>
      <c r="V99" s="325"/>
      <c r="W99" s="325"/>
      <c r="X99" s="325"/>
      <c r="Y99" s="325"/>
    </row>
    <row r="100" spans="1:25" ht="12.75" hidden="1" customHeight="1">
      <c r="A100" s="333" t="s">
        <v>1887</v>
      </c>
      <c r="B100" s="368" t="s">
        <v>2187</v>
      </c>
      <c r="C100" s="375">
        <v>4</v>
      </c>
      <c r="D100" s="374"/>
      <c r="E100" s="374"/>
      <c r="F100" s="373">
        <v>2</v>
      </c>
      <c r="G100" s="360"/>
      <c r="H100" s="359"/>
      <c r="I100" s="359"/>
      <c r="J100" s="359"/>
      <c r="L100" s="325"/>
      <c r="M100" s="325"/>
      <c r="N100" s="325"/>
      <c r="O100" s="325"/>
      <c r="P100" s="325"/>
      <c r="Q100" s="325"/>
      <c r="R100" s="325"/>
      <c r="S100" s="325"/>
      <c r="T100" s="325"/>
      <c r="U100" s="325"/>
      <c r="V100" s="325"/>
      <c r="W100" s="325"/>
      <c r="X100" s="325"/>
      <c r="Y100" s="325"/>
    </row>
    <row r="101" spans="1:25" ht="12.75" hidden="1" customHeight="1">
      <c r="A101" s="333" t="s">
        <v>1887</v>
      </c>
      <c r="B101" s="368" t="s">
        <v>2186</v>
      </c>
      <c r="C101" s="367" t="s">
        <v>2185</v>
      </c>
      <c r="D101" s="366"/>
      <c r="E101" s="366"/>
      <c r="F101" s="365">
        <f>IF(F88=0,0,F94/F28+(F98*F88)/F96)</f>
        <v>0.2752</v>
      </c>
      <c r="G101" s="360"/>
      <c r="H101" s="359"/>
      <c r="I101" s="359"/>
      <c r="J101" s="359"/>
      <c r="L101" s="325"/>
      <c r="M101" s="325"/>
      <c r="N101" s="325"/>
      <c r="O101" s="325"/>
      <c r="P101" s="325"/>
      <c r="Q101" s="325"/>
      <c r="R101" s="325"/>
      <c r="S101" s="325"/>
      <c r="T101" s="325"/>
      <c r="U101" s="325"/>
      <c r="V101" s="325"/>
      <c r="W101" s="325"/>
      <c r="X101" s="325"/>
      <c r="Y101" s="325"/>
    </row>
    <row r="102" spans="1:25" ht="12.75" hidden="1" customHeight="1">
      <c r="A102" s="333" t="s">
        <v>1887</v>
      </c>
      <c r="B102" s="368" t="s">
        <v>2184</v>
      </c>
      <c r="C102" s="367" t="s">
        <v>2183</v>
      </c>
      <c r="D102" s="366"/>
      <c r="E102" s="366"/>
      <c r="F102" s="365">
        <f>IF(F93=0,0,F94/F28+(F97*F93)/F95)</f>
        <v>1.0799999999999998</v>
      </c>
      <c r="G102" s="360"/>
      <c r="H102" s="359"/>
      <c r="I102" s="359"/>
      <c r="J102" s="359"/>
      <c r="L102" s="491"/>
      <c r="M102" s="325"/>
      <c r="N102" s="325"/>
      <c r="O102" s="325"/>
      <c r="P102" s="325"/>
      <c r="Q102" s="325"/>
      <c r="R102" s="325"/>
      <c r="S102" s="325"/>
      <c r="T102" s="325"/>
      <c r="U102" s="325"/>
      <c r="V102" s="325"/>
      <c r="W102" s="325"/>
      <c r="X102" s="325"/>
      <c r="Y102" s="325"/>
    </row>
    <row r="103" spans="1:25" ht="12.75" hidden="1" customHeight="1">
      <c r="A103" s="333" t="s">
        <v>1887</v>
      </c>
      <c r="B103" s="368" t="s">
        <v>2182</v>
      </c>
      <c r="C103" s="367" t="s">
        <v>2181</v>
      </c>
      <c r="D103" s="366"/>
      <c r="E103" s="366"/>
      <c r="F103" s="365">
        <f>IF(F89=0,0,F94/F28+(F98*F89)/F96)</f>
        <v>0.2752</v>
      </c>
      <c r="G103" s="360"/>
      <c r="H103" s="359"/>
      <c r="I103" s="359"/>
      <c r="J103" s="359"/>
      <c r="L103" s="491"/>
      <c r="M103" s="325"/>
      <c r="N103" s="325"/>
      <c r="O103" s="325"/>
      <c r="P103" s="325"/>
      <c r="Q103" s="325"/>
      <c r="R103" s="325"/>
      <c r="S103" s="325"/>
      <c r="T103" s="325"/>
      <c r="U103" s="325"/>
      <c r="V103" s="325"/>
      <c r="W103" s="325"/>
      <c r="X103" s="325"/>
      <c r="Y103" s="325"/>
    </row>
    <row r="104" spans="1:25" ht="12.75" hidden="1" customHeight="1">
      <c r="A104" s="333" t="s">
        <v>1887</v>
      </c>
      <c r="B104" s="368" t="s">
        <v>2180</v>
      </c>
      <c r="C104" s="367" t="s">
        <v>2179</v>
      </c>
      <c r="D104" s="366"/>
      <c r="E104" s="366"/>
      <c r="F104" s="365">
        <f>IF(F90=0,0,F94/F28+(F97*F90)/F95)</f>
        <v>0.77500000000000002</v>
      </c>
      <c r="G104" s="360"/>
      <c r="H104" s="359"/>
      <c r="I104" s="359"/>
      <c r="J104" s="359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5"/>
      <c r="W104" s="325"/>
      <c r="X104" s="325"/>
      <c r="Y104" s="325"/>
    </row>
    <row r="105" spans="1:25" ht="12.75" hidden="1" customHeight="1">
      <c r="A105" s="333" t="s">
        <v>1887</v>
      </c>
      <c r="B105" s="490" t="s">
        <v>2178</v>
      </c>
      <c r="C105" s="489" t="s">
        <v>2177</v>
      </c>
      <c r="D105" s="488"/>
      <c r="E105" s="488"/>
      <c r="F105" s="487">
        <f>F91*F99</f>
        <v>0.5</v>
      </c>
      <c r="G105" s="426"/>
      <c r="H105" s="359" t="s">
        <v>2174</v>
      </c>
      <c r="I105" s="359"/>
      <c r="J105" s="359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5"/>
      <c r="W105" s="325"/>
      <c r="X105" s="325"/>
      <c r="Y105" s="325"/>
    </row>
    <row r="106" spans="1:25" ht="12.75" hidden="1" customHeight="1">
      <c r="A106" s="333" t="s">
        <v>1887</v>
      </c>
      <c r="B106" s="490" t="s">
        <v>2176</v>
      </c>
      <c r="C106" s="489" t="s">
        <v>2175</v>
      </c>
      <c r="D106" s="488"/>
      <c r="E106" s="488"/>
      <c r="F106" s="487">
        <f>F92*F99</f>
        <v>0</v>
      </c>
      <c r="G106" s="426"/>
      <c r="H106" s="359" t="s">
        <v>2174</v>
      </c>
      <c r="I106" s="359"/>
      <c r="J106" s="359"/>
      <c r="L106" s="325"/>
      <c r="M106" s="325"/>
      <c r="N106" s="325"/>
      <c r="O106" s="325"/>
      <c r="P106" s="325"/>
      <c r="Q106" s="325"/>
      <c r="R106" s="325"/>
      <c r="S106" s="325"/>
      <c r="T106" s="325"/>
      <c r="U106" s="325"/>
      <c r="V106" s="325"/>
      <c r="W106" s="325"/>
      <c r="X106" s="325"/>
      <c r="Y106" s="325"/>
    </row>
    <row r="107" spans="1:25" ht="12.75" hidden="1" customHeight="1">
      <c r="A107" s="333" t="s">
        <v>1887</v>
      </c>
      <c r="B107" s="368" t="s">
        <v>1970</v>
      </c>
      <c r="C107" s="384"/>
      <c r="D107" s="374"/>
      <c r="E107" s="374"/>
      <c r="F107" s="383">
        <f>IF(F87=0,0,(IF(F25="YES",F26*F73,0)))</f>
        <v>0.33332000000000001</v>
      </c>
      <c r="G107" s="360"/>
      <c r="H107" s="359"/>
      <c r="I107" s="359"/>
      <c r="J107" s="359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5"/>
      <c r="W107" s="325"/>
      <c r="X107" s="325"/>
      <c r="Y107" s="325"/>
    </row>
    <row r="108" spans="1:25" ht="12.75" hidden="1" customHeight="1">
      <c r="A108" s="333" t="s">
        <v>1887</v>
      </c>
      <c r="B108" s="368" t="s">
        <v>2173</v>
      </c>
      <c r="C108" s="384">
        <v>0.25</v>
      </c>
      <c r="D108" s="374"/>
      <c r="E108" s="374"/>
      <c r="F108" s="486">
        <v>0.25</v>
      </c>
      <c r="G108" s="360"/>
      <c r="H108" s="359"/>
      <c r="I108" s="359"/>
      <c r="J108" s="359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5"/>
      <c r="W108" s="325"/>
      <c r="X108" s="325"/>
      <c r="Y108" s="325"/>
    </row>
    <row r="109" spans="1:25" ht="12.75" hidden="1" customHeight="1">
      <c r="A109" s="333" t="s">
        <v>1887</v>
      </c>
      <c r="B109" s="410" t="s">
        <v>2172</v>
      </c>
      <c r="C109" s="485">
        <v>0.5</v>
      </c>
      <c r="D109" s="408"/>
      <c r="E109" s="408"/>
      <c r="F109" s="484">
        <v>0.5</v>
      </c>
      <c r="G109" s="360"/>
      <c r="H109" s="359"/>
      <c r="I109" s="359"/>
      <c r="J109" s="359"/>
      <c r="L109" s="325"/>
      <c r="M109" s="325"/>
      <c r="N109" s="325"/>
      <c r="O109" s="325"/>
      <c r="P109" s="325"/>
      <c r="Q109" s="325"/>
      <c r="R109" s="325"/>
      <c r="S109" s="325"/>
      <c r="T109" s="325"/>
      <c r="U109" s="325"/>
      <c r="V109" s="325"/>
      <c r="W109" s="325"/>
      <c r="X109" s="325"/>
      <c r="Y109" s="325"/>
    </row>
    <row r="110" spans="1:25">
      <c r="A110" s="333"/>
      <c r="B110" s="382" t="s">
        <v>2171</v>
      </c>
      <c r="C110" s="387" t="s">
        <v>2170</v>
      </c>
      <c r="D110" s="380"/>
      <c r="E110" s="380">
        <f>IF(F23="Class 2",F110,0)</f>
        <v>3.6583199999999998</v>
      </c>
      <c r="F110" s="379">
        <f>IF(F87=0,0,(F100*MAX(F101,F102))+(F91*F99))*(1+F108)+F107</f>
        <v>3.6583199999999998</v>
      </c>
      <c r="G110" s="360"/>
      <c r="H110" s="359"/>
      <c r="I110" s="359"/>
      <c r="J110" s="359"/>
      <c r="L110" s="325"/>
      <c r="M110" s="325"/>
      <c r="N110" s="325"/>
      <c r="O110" s="325"/>
      <c r="P110" s="325"/>
      <c r="Q110" s="325"/>
      <c r="R110" s="325"/>
      <c r="S110" s="325"/>
      <c r="T110" s="325"/>
      <c r="U110" s="325"/>
      <c r="V110" s="325"/>
      <c r="W110" s="325"/>
      <c r="X110" s="325"/>
      <c r="Y110" s="325"/>
    </row>
    <row r="111" spans="1:25">
      <c r="A111" s="333"/>
      <c r="B111" s="404" t="s">
        <v>2169</v>
      </c>
      <c r="C111" s="403"/>
      <c r="D111" s="402"/>
      <c r="E111" s="402">
        <f>IF(F23="Class 3",F111,0)</f>
        <v>0</v>
      </c>
      <c r="F111" s="401">
        <f>IF(F87=0,0,(F100*MAX(F101,F102))+(F91*F99))*(1+F109)+F107</f>
        <v>4.3233199999999989</v>
      </c>
      <c r="G111" s="360"/>
      <c r="H111" s="359"/>
      <c r="I111" s="359"/>
      <c r="J111" s="359"/>
      <c r="L111" s="325"/>
      <c r="M111" s="325"/>
      <c r="N111" s="325"/>
      <c r="O111" s="325"/>
      <c r="P111" s="325"/>
      <c r="Q111" s="325"/>
      <c r="R111" s="325"/>
      <c r="S111" s="325"/>
      <c r="T111" s="325"/>
      <c r="U111" s="325"/>
      <c r="V111" s="325"/>
      <c r="W111" s="325"/>
      <c r="X111" s="325"/>
      <c r="Y111" s="325"/>
    </row>
    <row r="112" spans="1:25">
      <c r="A112" s="333"/>
      <c r="B112" s="382" t="s">
        <v>2168</v>
      </c>
      <c r="C112" s="387" t="s">
        <v>2167</v>
      </c>
      <c r="D112" s="380"/>
      <c r="E112" s="380">
        <f>IF(F23="Class 2",F112,0)</f>
        <v>2.2708200000000001</v>
      </c>
      <c r="F112" s="379">
        <f>IF(F87=0,0,(F100*MAX(F104,F103))+(F92*F99))*(1+F108)+F107</f>
        <v>2.2708200000000001</v>
      </c>
      <c r="G112" s="360"/>
      <c r="H112" s="359"/>
      <c r="I112" s="359"/>
      <c r="J112" s="359"/>
      <c r="L112" s="325"/>
      <c r="M112" s="325"/>
      <c r="N112" s="325"/>
      <c r="O112" s="325"/>
      <c r="P112" s="325"/>
      <c r="Q112" s="325"/>
      <c r="R112" s="325"/>
      <c r="S112" s="325"/>
      <c r="T112" s="325"/>
      <c r="U112" s="325"/>
      <c r="V112" s="325"/>
      <c r="W112" s="325"/>
      <c r="X112" s="325"/>
      <c r="Y112" s="325"/>
    </row>
    <row r="113" spans="1:25">
      <c r="A113" s="333"/>
      <c r="B113" s="404" t="s">
        <v>2166</v>
      </c>
      <c r="C113" s="403"/>
      <c r="D113" s="402"/>
      <c r="E113" s="402">
        <f>IF(F23="Class 3",F113,0)</f>
        <v>0</v>
      </c>
      <c r="F113" s="401">
        <f>IF(F87=0,0,(F100*MAX(F104,F103))+(F92*F99))*(1+F109)+F107</f>
        <v>2.6583200000000002</v>
      </c>
      <c r="G113" s="360"/>
      <c r="H113" s="359"/>
      <c r="I113" s="359"/>
      <c r="J113" s="359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5"/>
      <c r="W113" s="325"/>
      <c r="X113" s="325"/>
      <c r="Y113" s="325"/>
    </row>
    <row r="114" spans="1:25" hidden="1">
      <c r="A114" s="333" t="s">
        <v>1887</v>
      </c>
      <c r="B114" s="368"/>
      <c r="C114" s="367"/>
      <c r="D114" s="366"/>
      <c r="E114" s="366"/>
      <c r="F114" s="365"/>
      <c r="G114" s="360"/>
      <c r="H114" s="359"/>
      <c r="I114" s="359"/>
      <c r="J114" s="359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5"/>
      <c r="W114" s="325"/>
      <c r="X114" s="325"/>
      <c r="Y114" s="325"/>
    </row>
    <row r="115" spans="1:25" hidden="1">
      <c r="A115" s="333" t="s">
        <v>1887</v>
      </c>
      <c r="B115" s="368"/>
      <c r="C115" s="367"/>
      <c r="D115" s="366"/>
      <c r="E115" s="366"/>
      <c r="F115" s="365"/>
      <c r="G115" s="360"/>
      <c r="H115" s="359"/>
      <c r="I115" s="359"/>
      <c r="J115" s="359"/>
      <c r="L115" s="325"/>
      <c r="M115" s="325"/>
      <c r="N115" s="325"/>
      <c r="O115" s="325"/>
      <c r="P115" s="325"/>
      <c r="Q115" s="325"/>
      <c r="R115" s="325"/>
      <c r="S115" s="325"/>
      <c r="T115" s="325"/>
      <c r="U115" s="325"/>
      <c r="V115" s="325"/>
      <c r="W115" s="325"/>
      <c r="X115" s="325"/>
      <c r="Y115" s="325"/>
    </row>
    <row r="116" spans="1:25" ht="15.75">
      <c r="A116" s="333"/>
      <c r="B116" s="378" t="s">
        <v>2165</v>
      </c>
      <c r="C116" s="377"/>
      <c r="D116" s="377"/>
      <c r="E116" s="377"/>
      <c r="F116" s="376"/>
      <c r="G116" s="360"/>
      <c r="H116" s="359"/>
      <c r="I116" s="359"/>
      <c r="J116" s="359"/>
      <c r="L116" s="325"/>
      <c r="M116" s="325"/>
      <c r="N116" s="325"/>
      <c r="O116" s="325"/>
      <c r="P116" s="325"/>
      <c r="Q116" s="325"/>
      <c r="R116" s="325"/>
      <c r="S116" s="325"/>
      <c r="T116" s="325"/>
      <c r="U116" s="325"/>
      <c r="V116" s="325"/>
      <c r="W116" s="325"/>
      <c r="X116" s="325"/>
      <c r="Y116" s="325"/>
    </row>
    <row r="117" spans="1:25" hidden="1">
      <c r="A117" s="333" t="s">
        <v>1887</v>
      </c>
      <c r="B117" s="368" t="s">
        <v>2025</v>
      </c>
      <c r="C117" s="375">
        <v>15</v>
      </c>
      <c r="D117" s="374"/>
      <c r="E117" s="374"/>
      <c r="F117" s="373">
        <v>15</v>
      </c>
      <c r="G117" s="360"/>
      <c r="H117" s="359"/>
      <c r="I117" s="359"/>
      <c r="J117" s="359"/>
      <c r="L117" s="325"/>
      <c r="M117" s="325"/>
      <c r="N117" s="325"/>
      <c r="O117" s="325"/>
      <c r="P117" s="325"/>
      <c r="Q117" s="325"/>
      <c r="R117" s="325"/>
      <c r="S117" s="325"/>
      <c r="T117" s="325"/>
      <c r="U117" s="325"/>
      <c r="V117" s="325"/>
      <c r="W117" s="325"/>
      <c r="X117" s="325"/>
      <c r="Y117" s="325"/>
    </row>
    <row r="118" spans="1:25">
      <c r="A118" s="333"/>
      <c r="B118" s="372" t="s">
        <v>2023</v>
      </c>
      <c r="C118" s="371" t="s">
        <v>2028</v>
      </c>
      <c r="D118" s="370">
        <f>F118/F22</f>
        <v>1.4999999999999999E-2</v>
      </c>
      <c r="E118" s="370"/>
      <c r="F118" s="369">
        <f>IF(F119=0,0,F117)</f>
        <v>15</v>
      </c>
      <c r="G118" s="360"/>
      <c r="H118" s="359"/>
      <c r="I118" s="359"/>
      <c r="J118" s="359"/>
      <c r="L118" s="325"/>
      <c r="M118" s="325"/>
      <c r="N118" s="325"/>
      <c r="T118" s="325"/>
      <c r="U118" s="325"/>
      <c r="V118" s="325"/>
      <c r="W118" s="325"/>
      <c r="X118" s="325"/>
      <c r="Y118" s="325"/>
    </row>
    <row r="119" spans="1:25">
      <c r="A119" s="333"/>
      <c r="B119" s="368" t="s">
        <v>2164</v>
      </c>
      <c r="C119" s="414" t="s">
        <v>2157</v>
      </c>
      <c r="D119" s="366"/>
      <c r="E119" s="366"/>
      <c r="F119" s="425">
        <v>2</v>
      </c>
      <c r="G119" s="360"/>
      <c r="H119" s="359"/>
      <c r="I119" s="359"/>
      <c r="J119" s="359"/>
      <c r="L119" s="325"/>
      <c r="M119" s="325"/>
      <c r="N119" s="325"/>
      <c r="O119" s="325"/>
      <c r="P119" s="325"/>
      <c r="Q119" s="325"/>
      <c r="R119" s="325"/>
      <c r="S119" s="325"/>
      <c r="T119" s="325"/>
      <c r="U119" s="325"/>
      <c r="V119" s="325"/>
      <c r="W119" s="325"/>
      <c r="X119" s="325"/>
      <c r="Y119" s="325"/>
    </row>
    <row r="120" spans="1:25">
      <c r="A120" s="333"/>
      <c r="B120" s="368" t="s">
        <v>1994</v>
      </c>
      <c r="C120" s="406" t="s">
        <v>2163</v>
      </c>
      <c r="D120" s="366"/>
      <c r="E120" s="366"/>
      <c r="F120" s="405">
        <v>0.6</v>
      </c>
      <c r="G120" s="360"/>
      <c r="H120" s="359"/>
      <c r="I120" s="359"/>
      <c r="J120" s="359"/>
      <c r="L120" s="325"/>
      <c r="M120" s="325"/>
      <c r="N120" s="325"/>
      <c r="O120" s="325"/>
      <c r="P120" s="325"/>
      <c r="Q120" s="325"/>
      <c r="R120" s="325"/>
      <c r="S120" s="325"/>
      <c r="T120" s="325"/>
      <c r="U120" s="325"/>
      <c r="V120" s="325"/>
      <c r="W120" s="325"/>
      <c r="X120" s="325"/>
      <c r="Y120" s="325"/>
    </row>
    <row r="121" spans="1:25" hidden="1">
      <c r="A121" s="333" t="s">
        <v>1887</v>
      </c>
      <c r="B121" s="368" t="s">
        <v>2162</v>
      </c>
      <c r="C121" s="414">
        <v>1</v>
      </c>
      <c r="D121" s="366"/>
      <c r="E121" s="366"/>
      <c r="F121" s="373">
        <v>1</v>
      </c>
      <c r="G121" s="360"/>
      <c r="H121" s="359"/>
      <c r="I121" s="359"/>
      <c r="J121" s="359"/>
      <c r="L121" s="325"/>
      <c r="M121" s="325"/>
      <c r="N121" s="325"/>
      <c r="O121" s="325"/>
      <c r="P121" s="325"/>
      <c r="Q121" s="325"/>
      <c r="R121" s="325"/>
      <c r="S121" s="325"/>
      <c r="T121" s="325"/>
      <c r="U121" s="325"/>
      <c r="V121" s="325"/>
      <c r="W121" s="325"/>
      <c r="X121" s="325"/>
      <c r="Y121" s="325"/>
    </row>
    <row r="122" spans="1:25" ht="12.75" hidden="1" customHeight="1">
      <c r="A122" s="333" t="s">
        <v>1887</v>
      </c>
      <c r="B122" s="368" t="s">
        <v>1970</v>
      </c>
      <c r="C122" s="384"/>
      <c r="D122" s="374"/>
      <c r="E122" s="374"/>
      <c r="F122" s="383">
        <f>IF(F119=0,0,(IF(F25="YES",F26,0)))</f>
        <v>0.16666</v>
      </c>
      <c r="G122" s="360"/>
      <c r="H122" s="359"/>
      <c r="I122" s="359"/>
      <c r="J122" s="359"/>
      <c r="L122" s="325"/>
      <c r="M122" s="325"/>
      <c r="N122" s="325"/>
      <c r="O122" s="325"/>
      <c r="P122" s="325"/>
      <c r="Q122" s="325"/>
      <c r="R122" s="325"/>
      <c r="S122" s="325"/>
      <c r="T122" s="325"/>
      <c r="U122" s="325"/>
      <c r="V122" s="325"/>
      <c r="W122" s="325"/>
      <c r="X122" s="325"/>
      <c r="Y122" s="325"/>
    </row>
    <row r="123" spans="1:25" hidden="1">
      <c r="A123" s="333" t="s">
        <v>1887</v>
      </c>
      <c r="B123" s="368" t="s">
        <v>2161</v>
      </c>
      <c r="C123" s="367"/>
      <c r="D123" s="366"/>
      <c r="E123" s="366"/>
      <c r="F123" s="365"/>
      <c r="G123" s="360"/>
      <c r="H123" s="359"/>
      <c r="I123" s="359"/>
      <c r="J123" s="359"/>
      <c r="L123" s="434"/>
      <c r="M123" s="434"/>
      <c r="N123" s="434"/>
      <c r="O123" s="434"/>
      <c r="P123" s="434"/>
      <c r="Q123" s="481"/>
      <c r="R123" s="325"/>
      <c r="S123" s="325"/>
      <c r="T123" s="325"/>
      <c r="U123" s="325"/>
      <c r="V123" s="325"/>
      <c r="W123" s="325"/>
      <c r="X123" s="325"/>
      <c r="Y123" s="325"/>
    </row>
    <row r="124" spans="1:25" ht="12.75" customHeight="1">
      <c r="A124" s="333"/>
      <c r="B124" s="382" t="s">
        <v>1908</v>
      </c>
      <c r="C124" s="381" t="s">
        <v>2153</v>
      </c>
      <c r="D124" s="380"/>
      <c r="E124" s="380">
        <f>F124</f>
        <v>1.36666</v>
      </c>
      <c r="F124" s="379">
        <f>(F119*F121*F120)+F122</f>
        <v>1.36666</v>
      </c>
      <c r="G124" s="360"/>
      <c r="H124" s="359"/>
      <c r="I124" s="359"/>
      <c r="J124" s="359"/>
      <c r="L124" s="434"/>
      <c r="M124" s="434"/>
      <c r="N124" s="434"/>
      <c r="O124" s="434"/>
      <c r="P124" s="434"/>
      <c r="Q124" s="481"/>
      <c r="R124" s="325"/>
      <c r="S124" s="325"/>
      <c r="T124" s="325"/>
      <c r="U124" s="325"/>
      <c r="V124" s="325"/>
      <c r="W124" s="325"/>
      <c r="X124" s="325"/>
      <c r="Y124" s="325"/>
    </row>
    <row r="125" spans="1:25" ht="12.75" hidden="1" customHeight="1">
      <c r="A125" s="333" t="s">
        <v>1887</v>
      </c>
      <c r="B125" s="368"/>
      <c r="C125" s="483"/>
      <c r="D125" s="366"/>
      <c r="E125" s="366"/>
      <c r="F125" s="482"/>
      <c r="G125" s="360"/>
      <c r="H125" s="359"/>
      <c r="I125" s="359"/>
      <c r="J125" s="359"/>
      <c r="L125" s="434"/>
      <c r="M125" s="434"/>
      <c r="N125" s="434"/>
      <c r="O125" s="434"/>
      <c r="P125" s="434"/>
      <c r="Q125" s="481"/>
      <c r="R125" s="325"/>
      <c r="S125" s="325"/>
      <c r="T125" s="325"/>
      <c r="U125" s="325"/>
      <c r="V125" s="325"/>
      <c r="W125" s="325"/>
      <c r="X125" s="325"/>
      <c r="Y125" s="325"/>
    </row>
    <row r="126" spans="1:25" ht="12.75" hidden="1" customHeight="1">
      <c r="A126" s="333" t="s">
        <v>1887</v>
      </c>
      <c r="B126" s="368"/>
      <c r="C126" s="367"/>
      <c r="D126" s="366"/>
      <c r="E126" s="366"/>
      <c r="F126" s="365"/>
      <c r="G126" s="360"/>
      <c r="H126" s="359"/>
      <c r="I126" s="359"/>
      <c r="J126" s="359"/>
      <c r="L126" s="325"/>
      <c r="M126" s="325"/>
      <c r="N126" s="325"/>
      <c r="O126" s="325"/>
      <c r="P126" s="325"/>
      <c r="Q126" s="325"/>
      <c r="R126" s="325"/>
      <c r="S126" s="325"/>
      <c r="T126" s="325"/>
      <c r="U126" s="325"/>
      <c r="V126" s="325"/>
      <c r="W126" s="325"/>
      <c r="X126" s="325"/>
      <c r="Y126" s="325"/>
    </row>
    <row r="127" spans="1:25" ht="15.75">
      <c r="A127" s="333"/>
      <c r="B127" s="378" t="s">
        <v>2160</v>
      </c>
      <c r="C127" s="377"/>
      <c r="D127" s="377"/>
      <c r="E127" s="377"/>
      <c r="F127" s="376"/>
      <c r="G127" s="360"/>
      <c r="H127" s="359"/>
      <c r="I127" s="359"/>
      <c r="J127" s="359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  <c r="Y127" s="325"/>
    </row>
    <row r="128" spans="1:25" hidden="1">
      <c r="A128" s="333" t="s">
        <v>1887</v>
      </c>
      <c r="B128" s="368" t="s">
        <v>2025</v>
      </c>
      <c r="C128" s="375">
        <v>15</v>
      </c>
      <c r="D128" s="374"/>
      <c r="E128" s="374"/>
      <c r="F128" s="373">
        <v>20</v>
      </c>
      <c r="G128" s="360"/>
      <c r="H128" s="359"/>
      <c r="I128" s="359"/>
      <c r="J128" s="359"/>
      <c r="L128" s="325"/>
      <c r="M128" s="325"/>
      <c r="N128" s="325"/>
      <c r="O128" s="325"/>
      <c r="P128" s="325"/>
      <c r="Q128" s="325"/>
      <c r="R128" s="325"/>
      <c r="S128" s="325"/>
      <c r="T128" s="325"/>
      <c r="U128" s="325"/>
      <c r="V128" s="325"/>
      <c r="W128" s="325"/>
      <c r="X128" s="325"/>
      <c r="Y128" s="325"/>
    </row>
    <row r="129" spans="1:25" hidden="1">
      <c r="A129" s="333" t="s">
        <v>1887</v>
      </c>
      <c r="B129" s="368" t="s">
        <v>2159</v>
      </c>
      <c r="C129" s="375"/>
      <c r="D129" s="374"/>
      <c r="E129" s="374"/>
      <c r="F129" s="373">
        <v>5</v>
      </c>
      <c r="G129" s="360"/>
      <c r="H129" s="359"/>
      <c r="I129" s="359"/>
      <c r="J129" s="359"/>
      <c r="L129" s="325"/>
      <c r="M129" s="325"/>
      <c r="N129" s="325"/>
      <c r="O129" s="325"/>
      <c r="P129" s="325"/>
      <c r="Q129" s="325"/>
      <c r="R129" s="325"/>
      <c r="S129" s="325"/>
      <c r="T129" s="325"/>
      <c r="U129" s="325"/>
      <c r="V129" s="325"/>
      <c r="W129" s="325"/>
      <c r="X129" s="325"/>
      <c r="Y129" s="325"/>
    </row>
    <row r="130" spans="1:25">
      <c r="A130" s="333"/>
      <c r="B130" s="372" t="s">
        <v>2023</v>
      </c>
      <c r="C130" s="371" t="s">
        <v>2028</v>
      </c>
      <c r="D130" s="370">
        <f>F130/F22</f>
        <v>2.5000000000000001E-2</v>
      </c>
      <c r="E130" s="370"/>
      <c r="F130" s="369">
        <f>IF(F131=0,0,F128+(IF(F131=2,F129,0)))</f>
        <v>25</v>
      </c>
      <c r="G130" s="360"/>
      <c r="H130" s="359"/>
      <c r="I130" s="359"/>
      <c r="J130" s="359"/>
      <c r="L130" s="325"/>
      <c r="M130" s="325"/>
      <c r="N130" s="325"/>
      <c r="T130" s="325"/>
      <c r="U130" s="325"/>
      <c r="V130" s="325"/>
      <c r="W130" s="325"/>
      <c r="X130" s="325"/>
      <c r="Y130" s="325"/>
    </row>
    <row r="131" spans="1:25">
      <c r="A131" s="333"/>
      <c r="B131" s="368" t="s">
        <v>2158</v>
      </c>
      <c r="C131" s="414" t="s">
        <v>2157</v>
      </c>
      <c r="D131" s="366"/>
      <c r="E131" s="366"/>
      <c r="F131" s="425">
        <v>2</v>
      </c>
      <c r="G131" s="360"/>
      <c r="H131" s="359"/>
      <c r="I131" s="359"/>
      <c r="J131" s="359"/>
      <c r="L131" s="325"/>
      <c r="M131" s="325"/>
      <c r="N131" s="325"/>
      <c r="O131" s="325"/>
      <c r="P131" s="325"/>
      <c r="Q131" s="325"/>
      <c r="R131" s="325"/>
      <c r="S131" s="325"/>
      <c r="T131" s="325"/>
      <c r="U131" s="325"/>
      <c r="V131" s="325"/>
      <c r="W131" s="325"/>
      <c r="X131" s="325"/>
      <c r="Y131" s="325"/>
    </row>
    <row r="132" spans="1:25" hidden="1">
      <c r="A132" s="333" t="s">
        <v>1887</v>
      </c>
      <c r="B132" s="368" t="s">
        <v>2156</v>
      </c>
      <c r="C132" s="414">
        <v>1</v>
      </c>
      <c r="D132" s="366"/>
      <c r="E132" s="366"/>
      <c r="F132" s="373">
        <v>1</v>
      </c>
      <c r="G132" s="360"/>
      <c r="H132" s="359"/>
      <c r="I132" s="359"/>
      <c r="J132" s="359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  <c r="X132" s="325"/>
      <c r="Y132" s="325"/>
    </row>
    <row r="133" spans="1:25" ht="12.75" hidden="1" customHeight="1">
      <c r="A133" s="333" t="s">
        <v>1887</v>
      </c>
      <c r="B133" s="368" t="s">
        <v>1970</v>
      </c>
      <c r="C133" s="384"/>
      <c r="D133" s="374"/>
      <c r="E133" s="374"/>
      <c r="F133" s="383">
        <f>IF(F131=0,0,(IF(F25="YES",F26*F131,0)))</f>
        <v>0.33332000000000001</v>
      </c>
      <c r="G133" s="360"/>
      <c r="H133" s="359"/>
      <c r="I133" s="359"/>
      <c r="J133" s="359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25"/>
    </row>
    <row r="134" spans="1:25">
      <c r="A134" s="333"/>
      <c r="B134" s="368" t="s">
        <v>2155</v>
      </c>
      <c r="C134" s="367"/>
      <c r="D134" s="366"/>
      <c r="E134" s="366"/>
      <c r="F134" s="385">
        <v>0</v>
      </c>
      <c r="G134" s="360"/>
      <c r="H134" s="359" t="s">
        <v>2154</v>
      </c>
      <c r="I134" s="359"/>
      <c r="J134" s="359"/>
      <c r="L134" s="325"/>
      <c r="M134" s="325"/>
      <c r="N134" s="325"/>
      <c r="O134" s="325"/>
      <c r="P134" s="325"/>
      <c r="Q134" s="325"/>
      <c r="R134" s="325"/>
      <c r="S134" s="325"/>
      <c r="T134" s="325"/>
      <c r="U134" s="325"/>
      <c r="V134" s="325"/>
      <c r="W134" s="325"/>
      <c r="X134" s="325"/>
      <c r="Y134" s="325"/>
    </row>
    <row r="135" spans="1:25" ht="12.75" customHeight="1">
      <c r="A135" s="333"/>
      <c r="B135" s="382" t="s">
        <v>1908</v>
      </c>
      <c r="C135" s="381" t="s">
        <v>2153</v>
      </c>
      <c r="D135" s="380"/>
      <c r="E135" s="380">
        <f>F135</f>
        <v>1.3333200000000001</v>
      </c>
      <c r="F135" s="379">
        <f>((F131*F132)/F28)+F133+F134</f>
        <v>1.3333200000000001</v>
      </c>
      <c r="G135" s="360"/>
      <c r="H135" s="359"/>
      <c r="I135" s="359"/>
      <c r="J135" s="359"/>
      <c r="L135" s="434"/>
      <c r="M135" s="434"/>
      <c r="N135" s="434"/>
      <c r="O135" s="434"/>
      <c r="P135" s="434"/>
      <c r="Q135" s="481"/>
      <c r="R135" s="325"/>
      <c r="S135" s="325"/>
      <c r="T135" s="325"/>
      <c r="U135" s="325"/>
      <c r="V135" s="325"/>
      <c r="W135" s="325"/>
      <c r="X135" s="325"/>
      <c r="Y135" s="325"/>
    </row>
    <row r="136" spans="1:25" ht="12.75" hidden="1" customHeight="1">
      <c r="A136" s="333" t="s">
        <v>1887</v>
      </c>
      <c r="B136" s="368"/>
      <c r="C136" s="483"/>
      <c r="D136" s="366"/>
      <c r="E136" s="366"/>
      <c r="F136" s="482"/>
      <c r="G136" s="360"/>
      <c r="H136" s="359"/>
      <c r="I136" s="359"/>
      <c r="J136" s="359"/>
      <c r="L136" s="434"/>
      <c r="M136" s="434"/>
      <c r="N136" s="434"/>
      <c r="O136" s="434"/>
      <c r="P136" s="434"/>
      <c r="Q136" s="481"/>
      <c r="R136" s="325"/>
      <c r="S136" s="325"/>
      <c r="T136" s="325"/>
      <c r="U136" s="325"/>
      <c r="V136" s="325"/>
      <c r="W136" s="325"/>
      <c r="X136" s="325"/>
      <c r="Y136" s="325"/>
    </row>
    <row r="137" spans="1:25" ht="12.75" hidden="1" customHeight="1">
      <c r="A137" s="333" t="s">
        <v>1887</v>
      </c>
      <c r="B137" s="368"/>
      <c r="C137" s="367"/>
      <c r="D137" s="366"/>
      <c r="E137" s="366"/>
      <c r="F137" s="365"/>
      <c r="G137" s="360"/>
      <c r="H137" s="359"/>
      <c r="I137" s="359"/>
      <c r="J137" s="359"/>
      <c r="L137" s="325"/>
      <c r="M137" s="325"/>
      <c r="N137" s="325"/>
      <c r="O137" s="325"/>
      <c r="P137" s="325"/>
      <c r="Q137" s="325"/>
      <c r="R137" s="325"/>
      <c r="S137" s="325"/>
      <c r="T137" s="325"/>
      <c r="U137" s="325"/>
      <c r="V137" s="325"/>
      <c r="W137" s="325"/>
      <c r="X137" s="325"/>
      <c r="Y137" s="325"/>
    </row>
    <row r="138" spans="1:25" ht="15.75">
      <c r="A138" s="333"/>
      <c r="B138" s="378" t="s">
        <v>2152</v>
      </c>
      <c r="C138" s="377"/>
      <c r="D138" s="377"/>
      <c r="E138" s="377"/>
      <c r="F138" s="376"/>
      <c r="G138" s="360"/>
      <c r="H138" s="359" t="s">
        <v>2151</v>
      </c>
      <c r="I138" s="359"/>
      <c r="J138" s="359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  <c r="Y138" s="325"/>
    </row>
    <row r="139" spans="1:25" ht="24.75" customHeight="1">
      <c r="A139" s="333"/>
      <c r="B139" s="382" t="s">
        <v>2150</v>
      </c>
      <c r="C139" s="387" t="s">
        <v>2149</v>
      </c>
      <c r="D139" s="380"/>
      <c r="E139" s="380">
        <f>F139</f>
        <v>0</v>
      </c>
      <c r="F139" s="385">
        <v>0</v>
      </c>
      <c r="G139" s="480"/>
      <c r="H139" s="359" t="s">
        <v>2148</v>
      </c>
      <c r="I139" s="359"/>
      <c r="J139" s="359"/>
      <c r="L139" s="330"/>
      <c r="M139" s="330"/>
      <c r="N139" s="330"/>
      <c r="O139" s="330"/>
      <c r="P139" s="330"/>
      <c r="Q139" s="330"/>
      <c r="R139" s="325"/>
      <c r="S139" s="325"/>
      <c r="T139" s="325"/>
      <c r="U139" s="325"/>
      <c r="V139" s="325"/>
      <c r="W139" s="325"/>
      <c r="X139" s="325"/>
      <c r="Y139" s="325"/>
    </row>
    <row r="140" spans="1:25" ht="12.75" hidden="1" customHeight="1">
      <c r="A140" s="333" t="s">
        <v>1887</v>
      </c>
      <c r="B140" s="368"/>
      <c r="C140" s="367"/>
      <c r="D140" s="366"/>
      <c r="E140" s="366"/>
      <c r="F140" s="365"/>
      <c r="G140" s="480"/>
      <c r="H140" s="359"/>
      <c r="I140" s="359"/>
      <c r="J140" s="359"/>
      <c r="L140" s="330"/>
      <c r="M140" s="330"/>
      <c r="N140" s="330"/>
      <c r="O140" s="330"/>
      <c r="P140" s="330"/>
      <c r="Q140" s="330"/>
      <c r="R140" s="325"/>
      <c r="S140" s="325"/>
      <c r="T140" s="325"/>
      <c r="U140" s="325"/>
      <c r="V140" s="325"/>
      <c r="W140" s="325"/>
      <c r="X140" s="325"/>
      <c r="Y140" s="325"/>
    </row>
    <row r="141" spans="1:25" ht="12.75" hidden="1" customHeight="1">
      <c r="A141" s="333" t="s">
        <v>1887</v>
      </c>
      <c r="B141" s="368"/>
      <c r="C141" s="367"/>
      <c r="D141" s="366"/>
      <c r="E141" s="366"/>
      <c r="F141" s="365"/>
      <c r="G141" s="480"/>
      <c r="H141" s="359"/>
      <c r="I141" s="359"/>
      <c r="J141" s="359"/>
      <c r="L141" s="330"/>
      <c r="M141" s="330"/>
      <c r="N141" s="330"/>
      <c r="O141" s="330"/>
      <c r="P141" s="330"/>
      <c r="Q141" s="330"/>
      <c r="R141" s="325"/>
      <c r="S141" s="325"/>
      <c r="T141" s="325"/>
      <c r="U141" s="325"/>
      <c r="V141" s="325"/>
      <c r="W141" s="325"/>
      <c r="X141" s="325"/>
      <c r="Y141" s="325"/>
    </row>
    <row r="142" spans="1:25" ht="15.75">
      <c r="A142" s="333"/>
      <c r="B142" s="378" t="s">
        <v>2147</v>
      </c>
      <c r="C142" s="377"/>
      <c r="D142" s="377"/>
      <c r="E142" s="377"/>
      <c r="F142" s="376"/>
      <c r="G142" s="480"/>
      <c r="H142" s="359"/>
      <c r="I142" s="359"/>
      <c r="J142" s="359"/>
      <c r="L142" s="330"/>
      <c r="M142" s="330"/>
      <c r="N142" s="330"/>
      <c r="O142" s="330"/>
      <c r="P142" s="330"/>
      <c r="Q142" s="330"/>
      <c r="R142" s="325"/>
      <c r="S142" s="325"/>
      <c r="T142" s="325"/>
      <c r="U142" s="325"/>
      <c r="V142" s="325"/>
      <c r="W142" s="325"/>
      <c r="X142" s="325"/>
      <c r="Y142" s="325"/>
    </row>
    <row r="143" spans="1:25" hidden="1">
      <c r="A143" s="333" t="s">
        <v>1887</v>
      </c>
      <c r="B143" s="368"/>
      <c r="C143" s="367"/>
      <c r="D143" s="366"/>
      <c r="E143" s="366"/>
      <c r="F143" s="365"/>
      <c r="G143" s="360"/>
      <c r="H143" s="359"/>
      <c r="I143" s="359"/>
      <c r="J143" s="359"/>
      <c r="L143" s="325"/>
      <c r="M143" s="325"/>
      <c r="N143" s="325"/>
      <c r="O143" s="325"/>
      <c r="P143" s="325"/>
      <c r="Q143" s="325"/>
      <c r="R143" s="325"/>
      <c r="S143" s="325"/>
      <c r="T143" s="325"/>
      <c r="U143" s="325"/>
      <c r="V143" s="325"/>
      <c r="W143" s="325"/>
      <c r="X143" s="325"/>
      <c r="Y143" s="325"/>
    </row>
    <row r="144" spans="1:25" hidden="1">
      <c r="A144" s="333" t="s">
        <v>1887</v>
      </c>
      <c r="B144" s="368" t="s">
        <v>2146</v>
      </c>
      <c r="C144" s="367" t="s">
        <v>2145</v>
      </c>
      <c r="D144" s="366"/>
      <c r="E144" s="366"/>
      <c r="F144" s="365">
        <f>F87</f>
        <v>373</v>
      </c>
      <c r="G144" s="360"/>
      <c r="H144" s="359"/>
      <c r="I144" s="359"/>
      <c r="J144" s="359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  <c r="Y144" s="325"/>
    </row>
    <row r="145" spans="1:25" hidden="1">
      <c r="A145" s="333" t="s">
        <v>1887</v>
      </c>
      <c r="B145" s="368" t="s">
        <v>2144</v>
      </c>
      <c r="C145" s="463">
        <v>1</v>
      </c>
      <c r="D145" s="422"/>
      <c r="E145" s="422"/>
      <c r="F145" s="462">
        <v>1</v>
      </c>
      <c r="G145" s="360"/>
      <c r="H145" s="359"/>
      <c r="I145" s="359"/>
      <c r="J145" s="359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  <c r="W145" s="325"/>
      <c r="X145" s="325"/>
      <c r="Y145" s="325"/>
    </row>
    <row r="146" spans="1:25" hidden="1">
      <c r="A146" s="333" t="s">
        <v>1887</v>
      </c>
      <c r="B146" s="368" t="s">
        <v>2143</v>
      </c>
      <c r="C146" s="479">
        <v>5.0000000000000001E-4</v>
      </c>
      <c r="D146" s="422"/>
      <c r="E146" s="422"/>
      <c r="F146" s="478">
        <v>5.0000000000000001E-4</v>
      </c>
      <c r="G146" s="360"/>
      <c r="H146" s="359"/>
      <c r="I146" s="359"/>
      <c r="J146" s="359"/>
      <c r="L146" s="325"/>
      <c r="M146" s="325"/>
      <c r="N146" s="325"/>
      <c r="O146" s="325"/>
      <c r="P146" s="325"/>
      <c r="Q146" s="325"/>
      <c r="R146" s="325"/>
      <c r="S146" s="325"/>
      <c r="T146" s="325"/>
      <c r="U146" s="325"/>
      <c r="V146" s="325"/>
      <c r="W146" s="325"/>
      <c r="X146" s="325"/>
      <c r="Y146" s="325"/>
    </row>
    <row r="147" spans="1:25">
      <c r="A147" s="333"/>
      <c r="B147" s="382" t="s">
        <v>1908</v>
      </c>
      <c r="C147" s="381" t="s">
        <v>2142</v>
      </c>
      <c r="D147" s="380"/>
      <c r="E147" s="380"/>
      <c r="F147" s="379">
        <f>F144*F145*F146</f>
        <v>0.1865</v>
      </c>
      <c r="G147" s="360"/>
      <c r="H147" s="359"/>
      <c r="I147" s="359"/>
      <c r="J147" s="359"/>
      <c r="L147" s="325"/>
      <c r="M147" s="325"/>
      <c r="N147" s="325"/>
      <c r="O147" s="325"/>
      <c r="P147" s="325"/>
      <c r="Q147" s="325"/>
      <c r="R147" s="325"/>
      <c r="S147" s="325"/>
      <c r="T147" s="325"/>
      <c r="U147" s="325"/>
      <c r="V147" s="325"/>
      <c r="W147" s="325"/>
      <c r="X147" s="325"/>
      <c r="Y147" s="325"/>
    </row>
    <row r="148" spans="1:25" ht="15.75">
      <c r="A148" s="333"/>
      <c r="B148" s="378" t="s">
        <v>2141</v>
      </c>
      <c r="C148" s="377"/>
      <c r="D148" s="377"/>
      <c r="E148" s="377"/>
      <c r="F148" s="376"/>
      <c r="G148" s="360"/>
      <c r="H148" s="359"/>
      <c r="I148" s="359"/>
      <c r="J148" s="359"/>
      <c r="L148" s="325"/>
      <c r="M148" s="325"/>
      <c r="N148" s="325"/>
      <c r="O148" s="325"/>
      <c r="P148" s="325"/>
      <c r="Q148" s="325"/>
      <c r="R148" s="325"/>
      <c r="S148" s="325"/>
      <c r="T148" s="325"/>
      <c r="U148" s="325"/>
      <c r="V148" s="325"/>
      <c r="W148" s="325"/>
      <c r="X148" s="325"/>
      <c r="Y148" s="325"/>
    </row>
    <row r="149" spans="1:25" hidden="1">
      <c r="A149" s="333" t="s">
        <v>1887</v>
      </c>
      <c r="B149" s="368" t="s">
        <v>2025</v>
      </c>
      <c r="C149" s="375">
        <v>15</v>
      </c>
      <c r="D149" s="374"/>
      <c r="E149" s="374"/>
      <c r="F149" s="373">
        <v>15</v>
      </c>
      <c r="G149" s="360"/>
      <c r="H149" s="359"/>
      <c r="I149" s="359"/>
      <c r="J149" s="359"/>
      <c r="L149" s="325"/>
      <c r="M149" s="325"/>
      <c r="N149" s="325"/>
      <c r="O149" s="325"/>
      <c r="P149" s="325"/>
      <c r="Q149" s="325"/>
      <c r="R149" s="325"/>
      <c r="S149" s="325"/>
      <c r="T149" s="325"/>
      <c r="U149" s="325"/>
      <c r="V149" s="325"/>
      <c r="W149" s="325"/>
      <c r="X149" s="325"/>
      <c r="Y149" s="325"/>
    </row>
    <row r="150" spans="1:25">
      <c r="A150" s="333"/>
      <c r="B150" s="372" t="s">
        <v>2023</v>
      </c>
      <c r="C150" s="371" t="s">
        <v>2028</v>
      </c>
      <c r="D150" s="370">
        <f>F150/F22</f>
        <v>0</v>
      </c>
      <c r="E150" s="370"/>
      <c r="F150" s="369">
        <f>IF(F153=0,0,F149)</f>
        <v>0</v>
      </c>
      <c r="G150" s="360"/>
      <c r="H150" s="359"/>
      <c r="I150" s="359"/>
      <c r="J150" s="359"/>
      <c r="L150" s="325"/>
      <c r="M150" s="325"/>
      <c r="N150" s="325"/>
      <c r="O150" s="325"/>
      <c r="P150" s="325"/>
      <c r="Q150" s="325"/>
      <c r="R150" s="325"/>
      <c r="S150" s="325"/>
      <c r="T150" s="325"/>
      <c r="U150" s="325"/>
      <c r="V150" s="325"/>
      <c r="W150" s="325"/>
      <c r="X150" s="325"/>
      <c r="Y150" s="325"/>
    </row>
    <row r="151" spans="1:25" hidden="1">
      <c r="A151" s="333" t="s">
        <v>1887</v>
      </c>
      <c r="B151" s="368"/>
      <c r="C151" s="367"/>
      <c r="D151" s="366"/>
      <c r="E151" s="366"/>
      <c r="F151" s="365"/>
      <c r="G151" s="360"/>
      <c r="H151" s="359"/>
      <c r="I151" s="359"/>
      <c r="J151" s="359"/>
      <c r="L151" s="477"/>
      <c r="M151" s="325"/>
      <c r="N151" s="325"/>
      <c r="O151" s="325"/>
      <c r="P151" s="325"/>
      <c r="Q151" s="325"/>
      <c r="R151" s="325"/>
      <c r="S151" s="325"/>
      <c r="T151" s="325"/>
      <c r="U151" s="325"/>
      <c r="V151" s="325"/>
      <c r="W151" s="325"/>
      <c r="X151" s="325"/>
      <c r="Y151" s="325"/>
    </row>
    <row r="152" spans="1:25">
      <c r="A152" s="333"/>
      <c r="B152" s="368" t="s">
        <v>2140</v>
      </c>
      <c r="C152" s="367"/>
      <c r="D152" s="366"/>
      <c r="E152" s="366"/>
      <c r="F152" s="385">
        <v>0</v>
      </c>
      <c r="G152" s="360"/>
      <c r="H152" s="359" t="s">
        <v>2139</v>
      </c>
      <c r="I152" s="359"/>
      <c r="J152" s="359"/>
      <c r="L152" s="325"/>
      <c r="M152" s="325"/>
      <c r="N152" s="325"/>
      <c r="O152" s="325"/>
      <c r="P152" s="325"/>
      <c r="Q152" s="325"/>
      <c r="R152" s="325"/>
      <c r="S152" s="325"/>
      <c r="T152" s="325"/>
      <c r="U152" s="325"/>
      <c r="V152" s="325"/>
      <c r="W152" s="325"/>
      <c r="X152" s="325"/>
      <c r="Y152" s="325"/>
    </row>
    <row r="153" spans="1:25">
      <c r="A153" s="333"/>
      <c r="B153" s="368" t="s">
        <v>2138</v>
      </c>
      <c r="C153" s="414" t="s">
        <v>2137</v>
      </c>
      <c r="D153" s="366"/>
      <c r="E153" s="366"/>
      <c r="F153" s="425">
        <v>0</v>
      </c>
      <c r="G153" s="360"/>
      <c r="H153" s="359" t="s">
        <v>2136</v>
      </c>
      <c r="I153" s="359"/>
      <c r="J153" s="359"/>
      <c r="L153" s="325"/>
      <c r="M153" s="325"/>
      <c r="N153" s="325"/>
      <c r="O153" s="325"/>
      <c r="P153" s="325"/>
      <c r="Q153" s="325"/>
      <c r="R153" s="325"/>
      <c r="S153" s="325"/>
      <c r="T153" s="325"/>
      <c r="U153" s="325"/>
      <c r="V153" s="325"/>
      <c r="W153" s="325"/>
      <c r="X153" s="325"/>
      <c r="Y153" s="325"/>
    </row>
    <row r="154" spans="1:25" hidden="1">
      <c r="A154" s="333" t="s">
        <v>1887</v>
      </c>
      <c r="B154" s="368" t="s">
        <v>2090</v>
      </c>
      <c r="C154" s="423">
        <v>0.2</v>
      </c>
      <c r="D154" s="422"/>
      <c r="E154" s="422"/>
      <c r="F154" s="397">
        <v>0.2</v>
      </c>
      <c r="G154" s="360"/>
      <c r="H154" s="359"/>
      <c r="I154" s="359"/>
      <c r="J154" s="359"/>
      <c r="L154" s="325"/>
      <c r="M154" s="325"/>
      <c r="N154" s="325"/>
      <c r="O154" s="325"/>
      <c r="P154" s="325"/>
      <c r="Q154" s="325"/>
      <c r="R154" s="325"/>
      <c r="S154" s="325"/>
      <c r="T154" s="325"/>
      <c r="U154" s="325"/>
      <c r="V154" s="325"/>
      <c r="W154" s="325"/>
      <c r="X154" s="325"/>
      <c r="Y154" s="325"/>
    </row>
    <row r="155" spans="1:25" hidden="1">
      <c r="A155" s="333" t="s">
        <v>1887</v>
      </c>
      <c r="B155" s="368" t="s">
        <v>2135</v>
      </c>
      <c r="C155" s="423">
        <v>0.5</v>
      </c>
      <c r="D155" s="422"/>
      <c r="E155" s="422"/>
      <c r="F155" s="397">
        <v>0.5</v>
      </c>
      <c r="G155" s="360"/>
      <c r="H155" s="359"/>
      <c r="I155" s="359"/>
      <c r="J155" s="359"/>
      <c r="L155" s="325"/>
      <c r="M155" s="325"/>
      <c r="N155" s="325"/>
      <c r="O155" s="325"/>
      <c r="P155" s="325"/>
      <c r="Q155" s="325"/>
      <c r="R155" s="325"/>
      <c r="S155" s="325"/>
      <c r="T155" s="325"/>
      <c r="U155" s="325"/>
      <c r="V155" s="325"/>
      <c r="W155" s="325"/>
      <c r="X155" s="325"/>
      <c r="Y155" s="325"/>
    </row>
    <row r="156" spans="1:25" hidden="1">
      <c r="A156" s="333" t="s">
        <v>1887</v>
      </c>
      <c r="B156" s="368" t="s">
        <v>2134</v>
      </c>
      <c r="C156" s="367" t="s">
        <v>2114</v>
      </c>
      <c r="D156" s="366"/>
      <c r="E156" s="366"/>
      <c r="F156" s="365">
        <f>F28</f>
        <v>2</v>
      </c>
      <c r="G156" s="360"/>
      <c r="H156" s="359"/>
      <c r="I156" s="359"/>
      <c r="J156" s="359"/>
      <c r="L156" s="325"/>
      <c r="M156" s="325"/>
      <c r="N156" s="325"/>
      <c r="O156" s="325"/>
      <c r="P156" s="325"/>
      <c r="Q156" s="325"/>
      <c r="R156" s="325"/>
      <c r="S156" s="325"/>
      <c r="T156" s="325"/>
      <c r="U156" s="325"/>
      <c r="V156" s="325"/>
      <c r="W156" s="325"/>
      <c r="X156" s="325"/>
      <c r="Y156" s="325"/>
    </row>
    <row r="157" spans="1:25" hidden="1">
      <c r="A157" s="333" t="s">
        <v>1887</v>
      </c>
      <c r="B157" s="368"/>
      <c r="C157" s="367"/>
      <c r="D157" s="366"/>
      <c r="E157" s="366"/>
      <c r="F157" s="365"/>
      <c r="G157" s="360"/>
      <c r="H157" s="359"/>
      <c r="I157" s="359"/>
      <c r="J157" s="359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  <c r="Y157" s="325"/>
    </row>
    <row r="158" spans="1:25">
      <c r="A158" s="333"/>
      <c r="B158" s="382" t="s">
        <v>1908</v>
      </c>
      <c r="C158" s="381" t="s">
        <v>2133</v>
      </c>
      <c r="D158" s="380"/>
      <c r="E158" s="380">
        <f>F158</f>
        <v>0</v>
      </c>
      <c r="F158" s="476">
        <f>IF(F153=0,0,F153*F154+F155/F156+F152)</f>
        <v>0</v>
      </c>
      <c r="G158" s="360"/>
      <c r="H158" s="359"/>
      <c r="I158" s="359"/>
      <c r="J158" s="359"/>
      <c r="L158" s="325"/>
      <c r="M158" s="325"/>
      <c r="N158" s="325"/>
      <c r="O158" s="325"/>
      <c r="P158" s="325"/>
      <c r="Q158" s="325"/>
      <c r="R158" s="325"/>
      <c r="S158" s="325"/>
      <c r="T158" s="325"/>
      <c r="U158" s="325"/>
      <c r="V158" s="325"/>
      <c r="W158" s="325"/>
      <c r="X158" s="325"/>
      <c r="Y158" s="325"/>
    </row>
    <row r="159" spans="1:25" hidden="1">
      <c r="A159" s="333" t="s">
        <v>1887</v>
      </c>
      <c r="B159" s="368"/>
      <c r="C159" s="367"/>
      <c r="D159" s="366"/>
      <c r="E159" s="366"/>
      <c r="F159" s="365"/>
      <c r="G159" s="360"/>
      <c r="H159" s="359"/>
      <c r="I159" s="359"/>
      <c r="J159" s="359"/>
      <c r="L159" s="325"/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  <c r="Y159" s="325"/>
    </row>
    <row r="160" spans="1:25" hidden="1">
      <c r="A160" s="333" t="s">
        <v>1887</v>
      </c>
      <c r="B160" s="368"/>
      <c r="C160" s="367"/>
      <c r="D160" s="366"/>
      <c r="E160" s="366"/>
      <c r="F160" s="365"/>
      <c r="G160" s="360"/>
      <c r="H160" s="359"/>
      <c r="I160" s="359"/>
      <c r="J160" s="359"/>
      <c r="L160" s="325"/>
      <c r="M160" s="325"/>
      <c r="N160" s="325"/>
      <c r="O160" s="325"/>
      <c r="P160" s="325"/>
      <c r="Q160" s="325"/>
      <c r="R160" s="325"/>
      <c r="S160" s="325"/>
      <c r="T160" s="325"/>
      <c r="U160" s="325"/>
      <c r="V160" s="325"/>
      <c r="W160" s="325"/>
      <c r="X160" s="325"/>
      <c r="Y160" s="325"/>
    </row>
    <row r="161" spans="1:25" ht="15.75">
      <c r="A161" s="333"/>
      <c r="B161" s="378" t="s">
        <v>2132</v>
      </c>
      <c r="C161" s="377"/>
      <c r="D161" s="377"/>
      <c r="E161" s="377"/>
      <c r="F161" s="376"/>
      <c r="G161" s="360"/>
      <c r="H161" s="359"/>
      <c r="I161" s="359"/>
      <c r="J161" s="359"/>
      <c r="L161" s="325"/>
      <c r="M161" s="325"/>
      <c r="N161" s="325"/>
      <c r="O161" s="325"/>
      <c r="P161" s="325"/>
      <c r="Q161" s="325"/>
      <c r="R161" s="325"/>
      <c r="S161" s="325"/>
      <c r="T161" s="325"/>
      <c r="U161" s="325"/>
      <c r="V161" s="325"/>
      <c r="W161" s="325"/>
      <c r="X161" s="325"/>
      <c r="Y161" s="325"/>
    </row>
    <row r="162" spans="1:25" hidden="1">
      <c r="A162" s="333" t="s">
        <v>1887</v>
      </c>
      <c r="B162" s="368" t="s">
        <v>2025</v>
      </c>
      <c r="C162" s="375">
        <v>15</v>
      </c>
      <c r="D162" s="374"/>
      <c r="E162" s="374"/>
      <c r="F162" s="373">
        <v>15</v>
      </c>
      <c r="G162" s="360"/>
      <c r="H162" s="359"/>
      <c r="I162" s="359"/>
      <c r="J162" s="359"/>
      <c r="L162" s="325"/>
      <c r="M162" s="325"/>
      <c r="N162" s="325"/>
      <c r="O162" s="325"/>
      <c r="P162" s="325"/>
      <c r="Q162" s="325"/>
      <c r="R162" s="325"/>
      <c r="S162" s="325"/>
      <c r="T162" s="325"/>
      <c r="U162" s="325"/>
      <c r="V162" s="325"/>
      <c r="W162" s="325"/>
      <c r="X162" s="325"/>
      <c r="Y162" s="325"/>
    </row>
    <row r="163" spans="1:25">
      <c r="A163" s="333"/>
      <c r="B163" s="372" t="s">
        <v>2023</v>
      </c>
      <c r="C163" s="371" t="s">
        <v>2028</v>
      </c>
      <c r="D163" s="370">
        <f>F163/F22</f>
        <v>1.4999999999999999E-2</v>
      </c>
      <c r="E163" s="370"/>
      <c r="F163" s="369">
        <f>IF(F165=0,0,F162)</f>
        <v>15</v>
      </c>
      <c r="G163" s="360"/>
      <c r="H163" s="359"/>
      <c r="I163" s="359"/>
      <c r="J163" s="359"/>
      <c r="L163" s="325"/>
      <c r="M163" s="325"/>
      <c r="N163" s="325"/>
      <c r="O163" s="325"/>
      <c r="P163" s="325"/>
      <c r="Q163" s="325"/>
      <c r="R163" s="325"/>
      <c r="S163" s="325"/>
      <c r="T163" s="325"/>
      <c r="U163" s="325"/>
      <c r="V163" s="325"/>
      <c r="W163" s="325"/>
      <c r="X163" s="325"/>
      <c r="Y163" s="325"/>
    </row>
    <row r="164" spans="1:25" hidden="1">
      <c r="A164" s="333" t="s">
        <v>1887</v>
      </c>
      <c r="B164" s="368"/>
      <c r="C164" s="367"/>
      <c r="D164" s="366"/>
      <c r="E164" s="366"/>
      <c r="F164" s="365"/>
      <c r="G164" s="360"/>
      <c r="H164" s="359"/>
      <c r="I164" s="359"/>
      <c r="J164" s="359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25"/>
    </row>
    <row r="165" spans="1:25" ht="25.5">
      <c r="A165" s="333"/>
      <c r="B165" s="368" t="s">
        <v>2131</v>
      </c>
      <c r="C165" s="414" t="s">
        <v>2077</v>
      </c>
      <c r="D165" s="366"/>
      <c r="E165" s="366"/>
      <c r="F165" s="425">
        <v>2</v>
      </c>
      <c r="G165" s="360"/>
      <c r="H165" s="318"/>
      <c r="I165" s="359"/>
      <c r="J165" s="359"/>
      <c r="L165" s="325"/>
      <c r="M165" s="325"/>
      <c r="N165" s="325"/>
      <c r="O165" s="325"/>
      <c r="P165" s="325"/>
      <c r="Q165" s="325"/>
      <c r="R165" s="325"/>
      <c r="S165" s="325"/>
      <c r="T165" s="325"/>
      <c r="U165" s="325"/>
      <c r="V165" s="325"/>
      <c r="W165" s="325"/>
      <c r="X165" s="325"/>
      <c r="Y165" s="325"/>
    </row>
    <row r="166" spans="1:25">
      <c r="A166" s="333"/>
      <c r="B166" s="368" t="s">
        <v>2130</v>
      </c>
      <c r="C166" s="367">
        <v>0.4</v>
      </c>
      <c r="D166" s="366"/>
      <c r="E166" s="366"/>
      <c r="F166" s="419">
        <v>0.3</v>
      </c>
      <c r="G166" s="360"/>
      <c r="H166" s="359"/>
      <c r="I166" s="359"/>
      <c r="J166" s="359"/>
      <c r="L166" s="325"/>
      <c r="M166" s="325"/>
      <c r="N166" s="325"/>
      <c r="O166" s="325"/>
      <c r="P166" s="325"/>
      <c r="Q166" s="325"/>
      <c r="R166" s="325"/>
      <c r="S166" s="325"/>
      <c r="T166" s="325"/>
      <c r="U166" s="325"/>
      <c r="V166" s="325"/>
      <c r="W166" s="325"/>
      <c r="X166" s="325"/>
      <c r="Y166" s="325"/>
    </row>
    <row r="167" spans="1:25">
      <c r="A167" s="333"/>
      <c r="B167" s="382" t="s">
        <v>1908</v>
      </c>
      <c r="C167" s="381" t="s">
        <v>2075</v>
      </c>
      <c r="D167" s="380"/>
      <c r="E167" s="380">
        <f>F167</f>
        <v>0.6</v>
      </c>
      <c r="F167" s="379">
        <f>F165*F166</f>
        <v>0.6</v>
      </c>
      <c r="G167" s="360"/>
      <c r="H167" s="359"/>
      <c r="I167" s="359"/>
      <c r="J167" s="359"/>
      <c r="L167" s="325"/>
      <c r="M167" s="325"/>
      <c r="N167" s="325"/>
      <c r="O167" s="325"/>
      <c r="P167" s="325"/>
      <c r="Q167" s="325"/>
      <c r="R167" s="325"/>
      <c r="S167" s="325"/>
      <c r="T167" s="325"/>
      <c r="U167" s="325"/>
      <c r="V167" s="325"/>
      <c r="W167" s="325"/>
      <c r="X167" s="325"/>
      <c r="Y167" s="325"/>
    </row>
    <row r="168" spans="1:25" ht="15.75">
      <c r="A168" s="333"/>
      <c r="B168" s="378" t="s">
        <v>2129</v>
      </c>
      <c r="C168" s="377"/>
      <c r="D168" s="377"/>
      <c r="E168" s="377"/>
      <c r="F168" s="376"/>
      <c r="G168" s="360"/>
      <c r="H168" s="359"/>
      <c r="I168" s="359"/>
      <c r="J168" s="359"/>
      <c r="L168" s="325"/>
      <c r="M168" s="325"/>
      <c r="N168" s="325"/>
      <c r="O168" s="325"/>
      <c r="P168" s="325"/>
      <c r="Q168" s="325"/>
      <c r="R168" s="325"/>
      <c r="S168" s="325"/>
      <c r="T168" s="325"/>
      <c r="U168" s="325"/>
      <c r="V168" s="325"/>
      <c r="W168" s="325"/>
      <c r="X168" s="325"/>
      <c r="Y168" s="325"/>
    </row>
    <row r="169" spans="1:25" hidden="1">
      <c r="A169" s="333" t="s">
        <v>1887</v>
      </c>
      <c r="B169" s="368"/>
      <c r="C169" s="367"/>
      <c r="D169" s="366"/>
      <c r="E169" s="366"/>
      <c r="F169" s="365"/>
      <c r="G169" s="360"/>
      <c r="H169" s="359"/>
      <c r="I169" s="359"/>
      <c r="J169" s="359"/>
      <c r="L169" s="325"/>
      <c r="M169" s="325"/>
      <c r="N169" s="325"/>
      <c r="O169" s="325"/>
      <c r="P169" s="325"/>
      <c r="Q169" s="325"/>
      <c r="R169" s="325"/>
      <c r="S169" s="325"/>
      <c r="T169" s="325"/>
      <c r="U169" s="325"/>
      <c r="V169" s="325"/>
      <c r="W169" s="325"/>
      <c r="X169" s="325"/>
      <c r="Y169" s="325"/>
    </row>
    <row r="170" spans="1:25" hidden="1">
      <c r="A170" s="333" t="s">
        <v>1887</v>
      </c>
      <c r="B170" s="368" t="s">
        <v>2120</v>
      </c>
      <c r="C170" s="423">
        <v>30</v>
      </c>
      <c r="D170" s="422"/>
      <c r="E170" s="422"/>
      <c r="F170" s="397">
        <v>30</v>
      </c>
      <c r="G170" s="360"/>
      <c r="H170" s="359"/>
      <c r="I170" s="359"/>
      <c r="J170" s="359"/>
      <c r="L170" s="325"/>
      <c r="M170" s="325"/>
      <c r="N170" s="325"/>
      <c r="O170" s="325"/>
      <c r="P170" s="325"/>
      <c r="Q170" s="325"/>
      <c r="R170" s="325"/>
      <c r="S170" s="325"/>
      <c r="T170" s="325"/>
      <c r="U170" s="325"/>
      <c r="V170" s="325"/>
      <c r="W170" s="325"/>
      <c r="X170" s="325"/>
      <c r="Y170" s="325"/>
    </row>
    <row r="171" spans="1:25">
      <c r="A171" s="333"/>
      <c r="B171" s="372" t="s">
        <v>2023</v>
      </c>
      <c r="C171" s="371" t="s">
        <v>2022</v>
      </c>
      <c r="D171" s="370">
        <f>F171/F22</f>
        <v>0</v>
      </c>
      <c r="E171" s="370"/>
      <c r="F171" s="369">
        <f>IF(F172=0,0,F170)</f>
        <v>0</v>
      </c>
      <c r="G171" s="360"/>
      <c r="H171" s="359"/>
      <c r="I171" s="359"/>
      <c r="J171" s="359"/>
      <c r="L171" s="325"/>
      <c r="M171" s="325"/>
      <c r="N171" s="325"/>
      <c r="O171" s="325"/>
      <c r="P171" s="325"/>
      <c r="Q171" s="325"/>
      <c r="R171" s="325"/>
      <c r="S171" s="325"/>
      <c r="T171" s="325"/>
      <c r="U171" s="325"/>
      <c r="V171" s="325"/>
      <c r="W171" s="325"/>
      <c r="X171" s="325"/>
      <c r="Y171" s="325"/>
    </row>
    <row r="172" spans="1:25" ht="25.5">
      <c r="A172" s="333"/>
      <c r="B172" s="368" t="s">
        <v>2128</v>
      </c>
      <c r="C172" s="367" t="s">
        <v>2127</v>
      </c>
      <c r="D172" s="366"/>
      <c r="E172" s="366"/>
      <c r="F172" s="425">
        <v>0</v>
      </c>
      <c r="G172" s="360"/>
      <c r="H172" s="359"/>
      <c r="I172" s="359"/>
      <c r="J172" s="359"/>
      <c r="L172" s="325"/>
      <c r="M172" s="325"/>
      <c r="N172" s="325"/>
      <c r="O172" s="325"/>
      <c r="P172" s="325"/>
      <c r="Q172" s="325"/>
      <c r="R172" s="325"/>
      <c r="S172" s="325"/>
      <c r="T172" s="325"/>
      <c r="U172" s="325"/>
      <c r="V172" s="325"/>
      <c r="W172" s="325"/>
      <c r="X172" s="325"/>
      <c r="Y172" s="325"/>
    </row>
    <row r="173" spans="1:25">
      <c r="A173" s="333"/>
      <c r="B173" s="368" t="s">
        <v>2126</v>
      </c>
      <c r="C173" s="375" t="s">
        <v>2125</v>
      </c>
      <c r="D173" s="374"/>
      <c r="E173" s="374"/>
      <c r="F173" s="475">
        <v>0</v>
      </c>
      <c r="G173" s="360"/>
      <c r="H173" s="359" t="s">
        <v>2124</v>
      </c>
      <c r="I173" s="359"/>
      <c r="J173" s="359"/>
      <c r="L173" s="325"/>
      <c r="M173" s="325"/>
      <c r="N173" s="325"/>
      <c r="O173" s="325"/>
      <c r="P173" s="325"/>
      <c r="Q173" s="325"/>
      <c r="R173" s="325"/>
      <c r="S173" s="325"/>
      <c r="T173" s="325"/>
      <c r="U173" s="325"/>
      <c r="V173" s="325"/>
      <c r="W173" s="325"/>
      <c r="X173" s="325"/>
      <c r="Y173" s="325"/>
    </row>
    <row r="174" spans="1:25">
      <c r="A174" s="333"/>
      <c r="B174" s="368" t="s">
        <v>2115</v>
      </c>
      <c r="C174" s="367" t="s">
        <v>2114</v>
      </c>
      <c r="D174" s="366"/>
      <c r="E174" s="366"/>
      <c r="F174" s="474">
        <v>0</v>
      </c>
      <c r="G174" s="360"/>
      <c r="H174" s="359" t="s">
        <v>2123</v>
      </c>
      <c r="I174" s="359"/>
      <c r="J174" s="359"/>
      <c r="L174" s="433"/>
      <c r="M174" s="325"/>
      <c r="N174" s="325"/>
      <c r="O174" s="325"/>
      <c r="P174" s="325"/>
      <c r="Q174" s="325"/>
      <c r="R174" s="325"/>
      <c r="S174" s="325"/>
      <c r="T174" s="325"/>
      <c r="U174" s="325"/>
      <c r="V174" s="325"/>
      <c r="W174" s="325"/>
      <c r="X174" s="325"/>
      <c r="Y174" s="325"/>
    </row>
    <row r="175" spans="1:25">
      <c r="A175" s="333"/>
      <c r="B175" s="382" t="s">
        <v>1908</v>
      </c>
      <c r="C175" s="381" t="s">
        <v>2122</v>
      </c>
      <c r="D175" s="380"/>
      <c r="E175" s="380">
        <f>F175</f>
        <v>0</v>
      </c>
      <c r="F175" s="379">
        <f>IF(F172=0,0,F173/F172/F174)</f>
        <v>0</v>
      </c>
      <c r="G175" s="360"/>
      <c r="H175" s="359"/>
      <c r="I175" s="359"/>
      <c r="J175" s="359"/>
      <c r="L175" s="325"/>
      <c r="M175" s="325"/>
      <c r="N175" s="325"/>
      <c r="O175" s="325"/>
      <c r="P175" s="325"/>
      <c r="Q175" s="325"/>
      <c r="R175" s="325"/>
      <c r="S175" s="325"/>
      <c r="T175" s="325"/>
      <c r="U175" s="325"/>
      <c r="V175" s="325"/>
      <c r="W175" s="325"/>
      <c r="X175" s="325"/>
      <c r="Y175" s="325"/>
    </row>
    <row r="176" spans="1:25" ht="15.75">
      <c r="A176" s="333"/>
      <c r="B176" s="378" t="s">
        <v>2121</v>
      </c>
      <c r="C176" s="377"/>
      <c r="D176" s="377"/>
      <c r="E176" s="377"/>
      <c r="F176" s="376"/>
      <c r="G176" s="360"/>
      <c r="H176" s="359"/>
      <c r="I176" s="359"/>
      <c r="J176" s="359"/>
      <c r="L176" s="325"/>
      <c r="M176" s="325"/>
      <c r="N176" s="325"/>
      <c r="O176" s="325"/>
      <c r="P176" s="325"/>
      <c r="Q176" s="325"/>
      <c r="R176" s="325"/>
      <c r="S176" s="325"/>
      <c r="T176" s="325"/>
      <c r="U176" s="325"/>
      <c r="V176" s="325"/>
      <c r="W176" s="325"/>
      <c r="X176" s="325"/>
      <c r="Y176" s="325"/>
    </row>
    <row r="177" spans="1:25" hidden="1">
      <c r="A177" s="333" t="s">
        <v>1887</v>
      </c>
      <c r="B177" s="368"/>
      <c r="C177" s="367"/>
      <c r="D177" s="366"/>
      <c r="E177" s="366"/>
      <c r="F177" s="365"/>
      <c r="G177" s="360"/>
      <c r="H177" s="359"/>
      <c r="I177" s="359"/>
      <c r="J177" s="359"/>
      <c r="L177" s="325"/>
      <c r="M177" s="325"/>
      <c r="N177" s="325"/>
      <c r="O177" s="325"/>
      <c r="P177" s="325"/>
      <c r="Q177" s="325"/>
      <c r="R177" s="325"/>
      <c r="S177" s="325"/>
      <c r="T177" s="325"/>
      <c r="U177" s="325"/>
      <c r="V177" s="325"/>
      <c r="W177" s="325"/>
      <c r="X177" s="325"/>
      <c r="Y177" s="325"/>
    </row>
    <row r="178" spans="1:25" hidden="1">
      <c r="A178" s="333" t="s">
        <v>1887</v>
      </c>
      <c r="B178" s="368" t="s">
        <v>2120</v>
      </c>
      <c r="C178" s="423">
        <v>30</v>
      </c>
      <c r="D178" s="422"/>
      <c r="E178" s="422"/>
      <c r="F178" s="397">
        <v>30</v>
      </c>
      <c r="G178" s="360"/>
      <c r="H178" s="359"/>
      <c r="I178" s="359"/>
      <c r="J178" s="359"/>
      <c r="L178" s="325"/>
      <c r="M178" s="325"/>
      <c r="N178" s="325"/>
      <c r="O178" s="325"/>
      <c r="P178" s="325"/>
      <c r="Q178" s="325"/>
      <c r="R178" s="325"/>
      <c r="S178" s="325"/>
      <c r="T178" s="325"/>
      <c r="U178" s="325"/>
      <c r="V178" s="325"/>
      <c r="W178" s="325"/>
      <c r="X178" s="325"/>
      <c r="Y178" s="325"/>
    </row>
    <row r="179" spans="1:25">
      <c r="A179" s="333"/>
      <c r="B179" s="372" t="s">
        <v>2023</v>
      </c>
      <c r="C179" s="371" t="s">
        <v>2022</v>
      </c>
      <c r="D179" s="370">
        <f>F179/F22</f>
        <v>0</v>
      </c>
      <c r="E179" s="370"/>
      <c r="F179" s="369">
        <f>IF(F180=0,0,F178)</f>
        <v>0</v>
      </c>
      <c r="G179" s="360"/>
      <c r="H179" s="359"/>
      <c r="I179" s="359"/>
      <c r="J179" s="359"/>
      <c r="L179" s="325"/>
      <c r="M179" s="325"/>
      <c r="N179" s="325"/>
      <c r="O179" s="325"/>
      <c r="P179" s="325"/>
      <c r="Q179" s="325"/>
      <c r="R179" s="325"/>
      <c r="S179" s="325"/>
      <c r="T179" s="325"/>
      <c r="U179" s="325"/>
      <c r="V179" s="325"/>
      <c r="W179" s="325"/>
      <c r="X179" s="325"/>
      <c r="Y179" s="325"/>
    </row>
    <row r="180" spans="1:25">
      <c r="A180" s="333"/>
      <c r="B180" s="368" t="s">
        <v>2119</v>
      </c>
      <c r="C180" s="367" t="s">
        <v>2118</v>
      </c>
      <c r="D180" s="366"/>
      <c r="E180" s="366"/>
      <c r="F180" s="425">
        <v>0</v>
      </c>
      <c r="G180" s="360"/>
      <c r="H180" s="359"/>
      <c r="I180" s="359"/>
      <c r="J180" s="359"/>
      <c r="L180" s="325"/>
      <c r="M180" s="325"/>
      <c r="N180" s="325"/>
      <c r="O180" s="325"/>
      <c r="P180" s="325"/>
      <c r="Q180" s="325"/>
      <c r="R180" s="325"/>
      <c r="S180" s="325"/>
      <c r="T180" s="325"/>
      <c r="U180" s="325"/>
      <c r="V180" s="325"/>
      <c r="W180" s="325"/>
      <c r="X180" s="325"/>
      <c r="Y180" s="325"/>
    </row>
    <row r="181" spans="1:25" hidden="1">
      <c r="A181" s="333" t="s">
        <v>1887</v>
      </c>
      <c r="B181" s="368" t="s">
        <v>2117</v>
      </c>
      <c r="C181" s="375" t="s">
        <v>2116</v>
      </c>
      <c r="D181" s="374"/>
      <c r="E181" s="374"/>
      <c r="F181" s="373">
        <v>6</v>
      </c>
      <c r="G181" s="360"/>
      <c r="H181" s="359"/>
      <c r="I181" s="359"/>
      <c r="J181" s="359"/>
      <c r="L181" s="325"/>
      <c r="M181" s="325"/>
      <c r="N181" s="325"/>
      <c r="O181" s="325"/>
      <c r="P181" s="325"/>
      <c r="Q181" s="325"/>
      <c r="R181" s="325"/>
      <c r="S181" s="325"/>
      <c r="T181" s="325"/>
      <c r="U181" s="325"/>
      <c r="V181" s="325"/>
      <c r="W181" s="325"/>
      <c r="X181" s="325"/>
      <c r="Y181" s="325"/>
    </row>
    <row r="182" spans="1:25">
      <c r="A182" s="333"/>
      <c r="B182" s="368" t="s">
        <v>2115</v>
      </c>
      <c r="C182" s="367" t="s">
        <v>2114</v>
      </c>
      <c r="D182" s="366"/>
      <c r="E182" s="366"/>
      <c r="F182" s="474">
        <v>0</v>
      </c>
      <c r="G182" s="360"/>
      <c r="H182" s="359" t="s">
        <v>2113</v>
      </c>
      <c r="I182" s="359"/>
      <c r="J182" s="359"/>
      <c r="L182" s="433"/>
      <c r="M182" s="325"/>
      <c r="N182" s="325"/>
      <c r="O182" s="325"/>
      <c r="P182" s="325"/>
      <c r="Q182" s="325"/>
      <c r="R182" s="325"/>
      <c r="S182" s="325"/>
      <c r="T182" s="325"/>
      <c r="U182" s="325"/>
      <c r="V182" s="325"/>
      <c r="W182" s="325"/>
      <c r="X182" s="325"/>
      <c r="Y182" s="325"/>
    </row>
    <row r="183" spans="1:25">
      <c r="A183" s="333"/>
      <c r="B183" s="382" t="s">
        <v>1908</v>
      </c>
      <c r="C183" s="381" t="s">
        <v>2112</v>
      </c>
      <c r="D183" s="380"/>
      <c r="E183" s="380">
        <f>F183</f>
        <v>0</v>
      </c>
      <c r="F183" s="379">
        <f>IF(F180=0,0,F181/F180/F182)</f>
        <v>0</v>
      </c>
      <c r="G183" s="360"/>
      <c r="H183" s="359"/>
      <c r="I183" s="359"/>
      <c r="J183" s="359"/>
      <c r="L183" s="325"/>
      <c r="M183" s="325"/>
      <c r="N183" s="325"/>
      <c r="O183" s="325"/>
      <c r="P183" s="325"/>
      <c r="Q183" s="325"/>
      <c r="R183" s="325"/>
      <c r="S183" s="325"/>
      <c r="T183" s="325"/>
      <c r="U183" s="325"/>
      <c r="V183" s="325"/>
      <c r="W183" s="325"/>
      <c r="X183" s="325"/>
      <c r="Y183" s="325"/>
    </row>
    <row r="184" spans="1:25" hidden="1">
      <c r="A184" s="333" t="s">
        <v>1887</v>
      </c>
      <c r="B184" s="368"/>
      <c r="C184" s="367"/>
      <c r="D184" s="366"/>
      <c r="E184" s="366"/>
      <c r="F184" s="365"/>
      <c r="G184" s="360"/>
      <c r="H184" s="456"/>
      <c r="I184" s="456"/>
      <c r="J184" s="456"/>
      <c r="L184" s="325"/>
      <c r="M184" s="325"/>
      <c r="N184" s="325"/>
      <c r="O184" s="325"/>
      <c r="P184" s="325"/>
      <c r="Q184" s="325"/>
      <c r="R184" s="325"/>
      <c r="S184" s="325"/>
      <c r="T184" s="325"/>
      <c r="U184" s="325"/>
      <c r="V184" s="325"/>
      <c r="W184" s="325"/>
      <c r="X184" s="325"/>
      <c r="Y184" s="325"/>
    </row>
    <row r="185" spans="1:25" hidden="1">
      <c r="A185" s="333" t="s">
        <v>1887</v>
      </c>
      <c r="B185" s="368"/>
      <c r="C185" s="367"/>
      <c r="D185" s="366"/>
      <c r="E185" s="366"/>
      <c r="F185" s="365"/>
      <c r="G185" s="360"/>
      <c r="H185" s="456"/>
      <c r="I185" s="456"/>
      <c r="J185" s="456"/>
      <c r="L185" s="325"/>
      <c r="M185" s="325"/>
      <c r="N185" s="325"/>
      <c r="O185" s="325"/>
      <c r="P185" s="325"/>
      <c r="Q185" s="325"/>
      <c r="R185" s="325"/>
      <c r="S185" s="325"/>
      <c r="T185" s="325"/>
      <c r="U185" s="325"/>
      <c r="V185" s="325"/>
      <c r="W185" s="325"/>
      <c r="X185" s="325"/>
      <c r="Y185" s="325"/>
    </row>
    <row r="186" spans="1:25" ht="15.75">
      <c r="A186" s="333"/>
      <c r="B186" s="378" t="s">
        <v>2111</v>
      </c>
      <c r="C186" s="377"/>
      <c r="D186" s="377"/>
      <c r="E186" s="377"/>
      <c r="F186" s="376"/>
      <c r="G186" s="360"/>
      <c r="H186" s="456"/>
      <c r="I186" s="456"/>
      <c r="J186" s="456"/>
      <c r="K186" s="457"/>
      <c r="L186" s="325"/>
      <c r="M186" s="325"/>
      <c r="N186" s="325"/>
      <c r="O186" s="325"/>
      <c r="P186" s="325"/>
      <c r="Q186" s="325"/>
      <c r="R186" s="325"/>
      <c r="S186" s="325"/>
      <c r="T186" s="325"/>
      <c r="U186" s="325"/>
      <c r="V186" s="325"/>
      <c r="W186" s="325"/>
      <c r="X186" s="325"/>
      <c r="Y186" s="325"/>
    </row>
    <row r="187" spans="1:25" hidden="1">
      <c r="A187" s="333" t="s">
        <v>1887</v>
      </c>
      <c r="B187" s="424"/>
      <c r="C187" s="367"/>
      <c r="D187" s="366"/>
      <c r="E187" s="366"/>
      <c r="F187" s="365"/>
      <c r="G187" s="360"/>
      <c r="H187" s="456"/>
      <c r="I187" s="456"/>
      <c r="J187" s="456"/>
      <c r="L187" s="325"/>
      <c r="M187" s="325"/>
      <c r="N187" s="325"/>
      <c r="O187" s="325"/>
      <c r="P187" s="325"/>
      <c r="Q187" s="325"/>
      <c r="R187" s="325"/>
      <c r="S187" s="325"/>
      <c r="T187" s="325"/>
      <c r="U187" s="325"/>
      <c r="V187" s="325"/>
      <c r="W187" s="325"/>
      <c r="X187" s="325"/>
      <c r="Y187" s="325"/>
    </row>
    <row r="188" spans="1:25" ht="13.5" thickBot="1">
      <c r="A188" s="333"/>
      <c r="B188" s="368" t="s">
        <v>2110</v>
      </c>
      <c r="C188" s="414" t="s">
        <v>2109</v>
      </c>
      <c r="D188" s="366"/>
      <c r="E188" s="366"/>
      <c r="F188" s="473">
        <v>0</v>
      </c>
      <c r="G188" s="360"/>
      <c r="H188" s="456"/>
      <c r="I188" s="456"/>
      <c r="J188" s="456"/>
      <c r="K188" s="457"/>
      <c r="M188" s="325"/>
      <c r="N188" s="325"/>
      <c r="O188" s="325"/>
      <c r="P188" s="325"/>
      <c r="Q188" s="325"/>
      <c r="R188" s="325"/>
      <c r="S188" s="325"/>
      <c r="T188" s="325"/>
      <c r="U188" s="325"/>
      <c r="V188" s="325"/>
      <c r="W188" s="325"/>
      <c r="X188" s="325"/>
      <c r="Y188" s="325"/>
    </row>
    <row r="189" spans="1:25" ht="28.5" customHeight="1" thickBot="1">
      <c r="A189" s="333"/>
      <c r="B189" s="598" t="s">
        <v>2108</v>
      </c>
      <c r="C189" s="599"/>
      <c r="D189" s="472"/>
      <c r="E189" s="472"/>
      <c r="F189" s="471" t="s">
        <v>1904</v>
      </c>
      <c r="G189" s="470"/>
      <c r="H189" s="469"/>
      <c r="I189" s="469"/>
      <c r="J189" s="469"/>
      <c r="K189" s="468" t="s">
        <v>2106</v>
      </c>
      <c r="M189" s="325"/>
      <c r="N189" s="325"/>
      <c r="O189" s="325"/>
      <c r="P189" s="325"/>
      <c r="Q189" s="325"/>
      <c r="R189" s="325"/>
      <c r="S189" s="325"/>
      <c r="T189" s="325"/>
      <c r="U189" s="325"/>
      <c r="V189" s="325"/>
      <c r="W189" s="325"/>
      <c r="X189" s="325"/>
      <c r="Y189" s="325"/>
    </row>
    <row r="190" spans="1:25" ht="26.25" thickBot="1">
      <c r="A190" s="333"/>
      <c r="B190" s="598" t="s">
        <v>2107</v>
      </c>
      <c r="C190" s="599"/>
      <c r="D190" s="466"/>
      <c r="E190" s="466"/>
      <c r="F190" s="471" t="s">
        <v>1901</v>
      </c>
      <c r="G190" s="470"/>
      <c r="H190" s="469"/>
      <c r="I190" s="469"/>
      <c r="J190" s="469"/>
      <c r="K190" s="468" t="s">
        <v>2106</v>
      </c>
      <c r="L190" s="330"/>
      <c r="M190" s="325"/>
      <c r="N190" s="325"/>
      <c r="O190" s="325"/>
      <c r="P190" s="325"/>
      <c r="Q190" s="325"/>
      <c r="R190" s="325"/>
      <c r="S190" s="325"/>
      <c r="T190" s="325"/>
      <c r="U190" s="325"/>
      <c r="V190" s="325"/>
      <c r="W190" s="325"/>
      <c r="X190" s="325"/>
      <c r="Y190" s="325"/>
    </row>
    <row r="191" spans="1:25" hidden="1">
      <c r="A191" s="333" t="s">
        <v>1887</v>
      </c>
      <c r="B191" s="368"/>
      <c r="C191" s="367"/>
      <c r="D191" s="466"/>
      <c r="E191" s="466"/>
      <c r="F191" s="467">
        <f>E443</f>
        <v>0</v>
      </c>
      <c r="G191" s="360"/>
      <c r="H191" s="456"/>
      <c r="I191" s="456"/>
      <c r="J191" s="456"/>
      <c r="L191" s="330"/>
      <c r="M191" s="325"/>
      <c r="N191" s="325"/>
      <c r="O191" s="325"/>
      <c r="P191" s="325"/>
      <c r="Q191" s="325"/>
      <c r="R191" s="325"/>
      <c r="S191" s="325"/>
      <c r="T191" s="325"/>
      <c r="U191" s="325"/>
      <c r="V191" s="325"/>
      <c r="W191" s="325"/>
      <c r="X191" s="325"/>
      <c r="Y191" s="325"/>
    </row>
    <row r="192" spans="1:25" hidden="1">
      <c r="A192" s="333" t="s">
        <v>1887</v>
      </c>
      <c r="B192" s="368"/>
      <c r="C192" s="367"/>
      <c r="D192" s="466"/>
      <c r="E192" s="466"/>
      <c r="F192" s="465">
        <f>E450</f>
        <v>1</v>
      </c>
      <c r="G192" s="360"/>
      <c r="H192" s="456"/>
      <c r="I192" s="456"/>
      <c r="J192" s="456"/>
      <c r="M192" s="325"/>
      <c r="N192" s="325"/>
      <c r="O192" s="325"/>
      <c r="P192" s="325"/>
      <c r="Q192" s="325"/>
      <c r="R192" s="325"/>
      <c r="S192" s="325"/>
      <c r="T192" s="325"/>
      <c r="U192" s="325"/>
      <c r="V192" s="325"/>
      <c r="W192" s="325"/>
      <c r="X192" s="325"/>
      <c r="Y192" s="325"/>
    </row>
    <row r="193" spans="1:25" ht="25.5" hidden="1">
      <c r="A193" s="333" t="s">
        <v>1887</v>
      </c>
      <c r="B193" s="368" t="s">
        <v>2105</v>
      </c>
      <c r="C193" s="367" t="s">
        <v>2104</v>
      </c>
      <c r="D193" s="422"/>
      <c r="E193" s="422"/>
      <c r="F193" s="464">
        <f>IF(F191=1,(F89+F90)*2,0)</f>
        <v>0</v>
      </c>
      <c r="G193" s="360"/>
      <c r="H193" s="456"/>
      <c r="I193" s="456"/>
      <c r="J193" s="456"/>
      <c r="L193" s="325"/>
      <c r="M193" s="325"/>
      <c r="N193" s="325"/>
      <c r="O193" s="325"/>
      <c r="P193" s="325"/>
      <c r="Q193" s="325"/>
      <c r="R193" s="325"/>
      <c r="S193" s="325"/>
      <c r="T193" s="325"/>
      <c r="U193" s="325"/>
      <c r="V193" s="325"/>
      <c r="W193" s="325"/>
      <c r="X193" s="325"/>
      <c r="Y193" s="325"/>
    </row>
    <row r="194" spans="1:25" hidden="1">
      <c r="A194" s="333" t="s">
        <v>1887</v>
      </c>
      <c r="B194" s="368" t="s">
        <v>2103</v>
      </c>
      <c r="C194" s="463">
        <v>0.2</v>
      </c>
      <c r="D194" s="422"/>
      <c r="E194" s="422"/>
      <c r="F194" s="462">
        <v>0.2</v>
      </c>
      <c r="G194" s="360"/>
      <c r="H194" s="456"/>
      <c r="I194" s="456"/>
      <c r="J194" s="456"/>
      <c r="L194" s="325"/>
      <c r="M194" s="325"/>
      <c r="N194" s="325"/>
      <c r="O194" s="325"/>
      <c r="P194" s="325"/>
      <c r="Q194" s="325"/>
      <c r="R194" s="325"/>
      <c r="S194" s="325"/>
      <c r="T194" s="325"/>
      <c r="U194" s="325"/>
      <c r="V194" s="325"/>
      <c r="W194" s="325"/>
      <c r="X194" s="325"/>
      <c r="Y194" s="325"/>
    </row>
    <row r="195" spans="1:25" hidden="1">
      <c r="A195" s="333" t="s">
        <v>1887</v>
      </c>
      <c r="B195" s="368" t="s">
        <v>2102</v>
      </c>
      <c r="C195" s="461">
        <v>0.1</v>
      </c>
      <c r="D195" s="422"/>
      <c r="E195" s="422"/>
      <c r="F195" s="460">
        <v>0.1</v>
      </c>
      <c r="G195" s="360"/>
      <c r="H195" s="456"/>
      <c r="I195" s="456"/>
      <c r="J195" s="456"/>
      <c r="L195" s="325"/>
      <c r="M195" s="325"/>
      <c r="N195" s="325"/>
      <c r="O195" s="325"/>
      <c r="P195" s="325"/>
      <c r="Q195" s="325"/>
      <c r="R195" s="325"/>
      <c r="S195" s="325"/>
      <c r="T195" s="325"/>
      <c r="U195" s="325"/>
      <c r="V195" s="325"/>
      <c r="W195" s="325"/>
      <c r="X195" s="325"/>
      <c r="Y195" s="325"/>
    </row>
    <row r="196" spans="1:25" hidden="1">
      <c r="A196" s="333" t="s">
        <v>1887</v>
      </c>
      <c r="B196" s="410" t="s">
        <v>2101</v>
      </c>
      <c r="C196" s="459">
        <v>0.2</v>
      </c>
      <c r="D196" s="408"/>
      <c r="E196" s="408"/>
      <c r="F196" s="458">
        <v>0.2</v>
      </c>
      <c r="G196" s="360"/>
      <c r="H196" s="456"/>
      <c r="I196" s="456"/>
      <c r="J196" s="456"/>
      <c r="L196" s="325"/>
      <c r="M196" s="325"/>
      <c r="N196" s="325"/>
      <c r="O196" s="325"/>
      <c r="P196" s="325"/>
      <c r="Q196" s="325"/>
      <c r="R196" s="325"/>
      <c r="S196" s="325"/>
      <c r="T196" s="325"/>
      <c r="U196" s="325"/>
      <c r="V196" s="325"/>
      <c r="W196" s="325"/>
      <c r="X196" s="325"/>
      <c r="Y196" s="325"/>
    </row>
    <row r="197" spans="1:25">
      <c r="A197" s="333"/>
      <c r="B197" s="382" t="s">
        <v>2100</v>
      </c>
      <c r="C197" s="387"/>
      <c r="D197" s="380"/>
      <c r="E197" s="380">
        <f>IF(F23="Class 2",F197,0)</f>
        <v>0</v>
      </c>
      <c r="F197" s="379">
        <f>IF(F188=0,0,0.2+F192*(F188+F193)*F194*F195)</f>
        <v>0</v>
      </c>
      <c r="G197" s="360"/>
      <c r="H197" s="456"/>
      <c r="I197" s="456"/>
      <c r="J197" s="456"/>
      <c r="K197" s="457"/>
      <c r="M197" s="325"/>
      <c r="N197" s="325"/>
      <c r="O197" s="325"/>
      <c r="P197" s="325"/>
      <c r="Q197" s="325"/>
      <c r="R197" s="325"/>
      <c r="S197" s="325"/>
      <c r="T197" s="325"/>
      <c r="U197" s="325"/>
      <c r="V197" s="325"/>
      <c r="W197" s="325"/>
      <c r="X197" s="325"/>
      <c r="Y197" s="325"/>
    </row>
    <row r="198" spans="1:25">
      <c r="A198" s="333"/>
      <c r="B198" s="404" t="s">
        <v>2099</v>
      </c>
      <c r="C198" s="403"/>
      <c r="D198" s="402"/>
      <c r="E198" s="402">
        <f>IF(F23="Class 3",F198,0)</f>
        <v>0</v>
      </c>
      <c r="F198" s="401">
        <f>IF(F188=0,0,0.2+F192*(F188+F193)*F194*F196)</f>
        <v>0</v>
      </c>
      <c r="G198" s="360"/>
      <c r="H198" s="456"/>
      <c r="I198" s="456"/>
      <c r="J198" s="456"/>
      <c r="K198" s="457"/>
      <c r="M198" s="325"/>
      <c r="N198" s="325"/>
      <c r="O198" s="325"/>
      <c r="P198" s="325"/>
      <c r="Q198" s="325"/>
      <c r="R198" s="325"/>
      <c r="S198" s="325"/>
      <c r="T198" s="325"/>
      <c r="U198" s="325"/>
      <c r="V198" s="325"/>
      <c r="W198" s="325"/>
      <c r="X198" s="325"/>
      <c r="Y198" s="325"/>
    </row>
    <row r="199" spans="1:25" hidden="1">
      <c r="A199" s="333" t="s">
        <v>1887</v>
      </c>
      <c r="B199" s="368"/>
      <c r="C199" s="367"/>
      <c r="D199" s="366"/>
      <c r="E199" s="366"/>
      <c r="F199" s="365"/>
      <c r="G199" s="360"/>
      <c r="H199" s="456"/>
      <c r="I199" s="456"/>
      <c r="J199" s="456"/>
      <c r="M199" s="325"/>
      <c r="N199" s="325"/>
      <c r="O199" s="325"/>
      <c r="P199" s="325"/>
      <c r="Q199" s="325"/>
      <c r="R199" s="325"/>
      <c r="S199" s="325"/>
      <c r="T199" s="325"/>
      <c r="U199" s="325"/>
      <c r="V199" s="325"/>
      <c r="W199" s="325"/>
      <c r="X199" s="325"/>
      <c r="Y199" s="325"/>
    </row>
    <row r="200" spans="1:25" ht="15.75">
      <c r="A200" s="333"/>
      <c r="B200" s="378" t="s">
        <v>2098</v>
      </c>
      <c r="C200" s="377"/>
      <c r="D200" s="377"/>
      <c r="E200" s="377"/>
      <c r="F200" s="376"/>
      <c r="G200" s="360"/>
      <c r="H200" s="359"/>
      <c r="I200" s="359"/>
      <c r="J200" s="359"/>
      <c r="L200" s="325"/>
      <c r="M200" s="325"/>
      <c r="N200" s="325"/>
      <c r="O200" s="325"/>
      <c r="P200" s="325"/>
      <c r="Q200" s="325"/>
      <c r="R200" s="325"/>
      <c r="S200" s="325"/>
      <c r="T200" s="325"/>
      <c r="U200" s="325"/>
      <c r="V200" s="325"/>
      <c r="W200" s="325"/>
      <c r="X200" s="325"/>
      <c r="Y200" s="325"/>
    </row>
    <row r="201" spans="1:25" hidden="1">
      <c r="A201" s="333" t="s">
        <v>1887</v>
      </c>
      <c r="B201" s="424"/>
      <c r="C201" s="367"/>
      <c r="D201" s="366"/>
      <c r="E201" s="366"/>
      <c r="F201" s="365"/>
      <c r="G201" s="360"/>
      <c r="H201" s="359"/>
      <c r="I201" s="359"/>
      <c r="J201" s="359"/>
      <c r="L201" s="325"/>
      <c r="M201" s="325"/>
      <c r="N201" s="325"/>
      <c r="O201" s="325"/>
      <c r="P201" s="325"/>
      <c r="Q201" s="325"/>
      <c r="R201" s="325"/>
      <c r="S201" s="325"/>
      <c r="T201" s="325"/>
      <c r="U201" s="325"/>
      <c r="V201" s="325"/>
      <c r="W201" s="325"/>
      <c r="X201" s="325"/>
      <c r="Y201" s="325"/>
    </row>
    <row r="202" spans="1:25" hidden="1">
      <c r="A202" s="333" t="s">
        <v>1887</v>
      </c>
      <c r="B202" s="368" t="s">
        <v>2011</v>
      </c>
      <c r="C202" s="423">
        <v>1.4999999999999999E-2</v>
      </c>
      <c r="D202" s="422"/>
      <c r="E202" s="422"/>
      <c r="F202" s="397">
        <v>1.4999999999999999E-2</v>
      </c>
      <c r="G202" s="360"/>
      <c r="H202" s="359"/>
      <c r="I202" s="359"/>
      <c r="J202" s="359"/>
      <c r="L202" s="325"/>
      <c r="M202" s="325"/>
      <c r="N202" s="325"/>
      <c r="O202" s="325"/>
      <c r="P202" s="325"/>
      <c r="Q202" s="325"/>
      <c r="R202" s="325"/>
      <c r="S202" s="325"/>
      <c r="T202" s="325"/>
      <c r="U202" s="325"/>
      <c r="V202" s="325"/>
      <c r="W202" s="325"/>
      <c r="X202" s="325"/>
      <c r="Y202" s="325"/>
    </row>
    <row r="203" spans="1:25" ht="12.75" hidden="1" customHeight="1">
      <c r="A203" s="333" t="s">
        <v>1887</v>
      </c>
      <c r="B203" s="368" t="s">
        <v>1970</v>
      </c>
      <c r="C203" s="384"/>
      <c r="D203" s="374"/>
      <c r="E203" s="374"/>
      <c r="F203" s="383">
        <f>IF(AND(F172=0,F180=0),0,(IF(F25="YES",F26,0)))</f>
        <v>0</v>
      </c>
      <c r="G203" s="360"/>
      <c r="H203" s="359"/>
      <c r="I203" s="359"/>
      <c r="J203" s="359"/>
      <c r="L203" s="325"/>
      <c r="M203" s="325"/>
      <c r="N203" s="325"/>
      <c r="O203" s="325"/>
      <c r="P203" s="325"/>
      <c r="Q203" s="325"/>
      <c r="R203" s="325"/>
      <c r="S203" s="325"/>
      <c r="T203" s="325"/>
      <c r="U203" s="325"/>
      <c r="V203" s="325"/>
      <c r="W203" s="325"/>
      <c r="X203" s="325"/>
      <c r="Y203" s="325"/>
    </row>
    <row r="204" spans="1:25">
      <c r="A204" s="333"/>
      <c r="B204" s="368" t="s">
        <v>2010</v>
      </c>
      <c r="C204" s="367"/>
      <c r="D204" s="366"/>
      <c r="E204" s="366"/>
      <c r="F204" s="385">
        <v>0</v>
      </c>
      <c r="G204" s="360"/>
      <c r="H204" s="359" t="s">
        <v>2097</v>
      </c>
      <c r="I204" s="359"/>
      <c r="J204" s="359"/>
      <c r="L204" s="325"/>
      <c r="M204" s="325"/>
      <c r="N204" s="325"/>
      <c r="O204" s="325"/>
      <c r="P204" s="325"/>
      <c r="Q204" s="325"/>
      <c r="R204" s="325"/>
      <c r="S204" s="325"/>
      <c r="T204" s="325"/>
      <c r="U204" s="325"/>
      <c r="V204" s="325"/>
      <c r="W204" s="325"/>
      <c r="X204" s="325"/>
      <c r="Y204" s="325"/>
    </row>
    <row r="205" spans="1:25">
      <c r="A205" s="333"/>
      <c r="B205" s="382" t="s">
        <v>1908</v>
      </c>
      <c r="C205" s="381" t="s">
        <v>2008</v>
      </c>
      <c r="D205" s="380"/>
      <c r="E205" s="380">
        <f>F205</f>
        <v>0</v>
      </c>
      <c r="F205" s="379">
        <f>IF(AND(F172=0,F180=0),0,F202*(F188+F193)+F203+F204)</f>
        <v>0</v>
      </c>
      <c r="G205" s="360"/>
      <c r="H205" s="359"/>
      <c r="I205" s="359"/>
      <c r="J205" s="359"/>
      <c r="L205" s="325"/>
      <c r="M205" s="325"/>
      <c r="N205" s="325"/>
      <c r="O205" s="325"/>
      <c r="P205" s="325"/>
      <c r="Q205" s="325"/>
      <c r="R205" s="325"/>
      <c r="S205" s="325"/>
      <c r="T205" s="325"/>
      <c r="U205" s="325"/>
      <c r="V205" s="325"/>
      <c r="W205" s="325"/>
      <c r="X205" s="325"/>
      <c r="Y205" s="325"/>
    </row>
    <row r="206" spans="1:25" hidden="1">
      <c r="A206" s="333" t="s">
        <v>1887</v>
      </c>
      <c r="B206" s="368"/>
      <c r="C206" s="367"/>
      <c r="D206" s="366"/>
      <c r="E206" s="366"/>
      <c r="F206" s="365"/>
      <c r="G206" s="360"/>
      <c r="H206" s="359"/>
      <c r="I206" s="359"/>
      <c r="J206" s="359"/>
      <c r="L206" s="325"/>
      <c r="M206" s="325"/>
      <c r="N206" s="325"/>
      <c r="O206" s="325"/>
      <c r="P206" s="325"/>
      <c r="Q206" s="325"/>
      <c r="R206" s="325"/>
      <c r="S206" s="325"/>
      <c r="T206" s="325"/>
      <c r="U206" s="325"/>
      <c r="V206" s="325"/>
      <c r="W206" s="325"/>
      <c r="X206" s="325"/>
      <c r="Y206" s="325"/>
    </row>
    <row r="207" spans="1:25" ht="31.5">
      <c r="A207" s="333"/>
      <c r="B207" s="378" t="s">
        <v>2096</v>
      </c>
      <c r="C207" s="377"/>
      <c r="D207" s="377"/>
      <c r="E207" s="377"/>
      <c r="F207" s="376"/>
      <c r="G207" s="360"/>
      <c r="H207" s="359"/>
      <c r="I207" s="359"/>
      <c r="J207" s="359"/>
      <c r="L207" s="325"/>
      <c r="M207" s="325"/>
      <c r="N207" s="325"/>
      <c r="O207" s="325"/>
      <c r="P207" s="325"/>
      <c r="Q207" s="325"/>
      <c r="R207" s="325"/>
      <c r="S207" s="325"/>
      <c r="T207" s="325"/>
      <c r="U207" s="325"/>
      <c r="V207" s="325"/>
      <c r="W207" s="325"/>
      <c r="X207" s="325"/>
      <c r="Y207" s="325"/>
    </row>
    <row r="208" spans="1:25" hidden="1">
      <c r="A208" s="333" t="s">
        <v>1887</v>
      </c>
      <c r="B208" s="368" t="s">
        <v>2025</v>
      </c>
      <c r="C208" s="375">
        <v>15</v>
      </c>
      <c r="D208" s="374"/>
      <c r="E208" s="374"/>
      <c r="F208" s="373">
        <v>15</v>
      </c>
      <c r="G208" s="360"/>
      <c r="H208" s="359"/>
      <c r="I208" s="359"/>
      <c r="J208" s="359"/>
      <c r="L208" s="325"/>
      <c r="M208" s="325"/>
      <c r="N208" s="325"/>
      <c r="O208" s="325"/>
      <c r="P208" s="325"/>
      <c r="Q208" s="325"/>
      <c r="R208" s="325"/>
      <c r="S208" s="325"/>
      <c r="T208" s="325"/>
      <c r="U208" s="325"/>
      <c r="V208" s="325"/>
      <c r="W208" s="325"/>
      <c r="X208" s="325"/>
      <c r="Y208" s="325"/>
    </row>
    <row r="209" spans="1:25">
      <c r="A209" s="333"/>
      <c r="B209" s="372" t="s">
        <v>2023</v>
      </c>
      <c r="C209" s="371" t="s">
        <v>2028</v>
      </c>
      <c r="D209" s="370">
        <f>F209/F22</f>
        <v>1.4999999999999999E-2</v>
      </c>
      <c r="E209" s="370"/>
      <c r="F209" s="369">
        <f>IF(F212=0,0,F208)</f>
        <v>15</v>
      </c>
      <c r="G209" s="360"/>
      <c r="H209" s="359"/>
      <c r="I209" s="359"/>
      <c r="J209" s="359"/>
      <c r="L209" s="325"/>
      <c r="M209" s="325"/>
      <c r="N209" s="325"/>
      <c r="O209" s="325"/>
      <c r="P209" s="325"/>
      <c r="Q209" s="325"/>
      <c r="R209" s="325"/>
      <c r="S209" s="325"/>
      <c r="T209" s="325"/>
      <c r="U209" s="325"/>
      <c r="V209" s="325"/>
      <c r="W209" s="325"/>
      <c r="X209" s="325"/>
      <c r="Y209" s="325"/>
    </row>
    <row r="210" spans="1:25" hidden="1">
      <c r="A210" s="333" t="s">
        <v>1887</v>
      </c>
      <c r="B210" s="368"/>
      <c r="C210" s="367"/>
      <c r="D210" s="366"/>
      <c r="E210" s="366"/>
      <c r="F210" s="365"/>
      <c r="G210" s="360"/>
      <c r="H210" s="359"/>
      <c r="I210" s="359"/>
      <c r="J210" s="359"/>
      <c r="L210" s="325"/>
      <c r="M210" s="325"/>
      <c r="N210" s="325"/>
      <c r="O210" s="325"/>
      <c r="P210" s="325"/>
      <c r="Q210" s="325"/>
      <c r="R210" s="325"/>
      <c r="S210" s="325"/>
      <c r="T210" s="325"/>
      <c r="U210" s="325"/>
      <c r="V210" s="325"/>
      <c r="W210" s="325"/>
      <c r="X210" s="325"/>
      <c r="Y210" s="325"/>
    </row>
    <row r="211" spans="1:25" ht="25.5">
      <c r="A211" s="333"/>
      <c r="B211" s="368" t="s">
        <v>2095</v>
      </c>
      <c r="C211" s="414" t="s">
        <v>2094</v>
      </c>
      <c r="D211" s="366"/>
      <c r="E211" s="366"/>
      <c r="F211" s="425">
        <v>3</v>
      </c>
      <c r="G211" s="360"/>
      <c r="H211" s="359"/>
      <c r="I211" s="359"/>
      <c r="J211" s="359"/>
      <c r="L211" s="325"/>
      <c r="M211" s="325"/>
      <c r="N211" s="325"/>
      <c r="O211" s="325"/>
      <c r="P211" s="325"/>
      <c r="Q211" s="325"/>
      <c r="R211" s="325"/>
      <c r="S211" s="325"/>
      <c r="T211" s="325"/>
      <c r="U211" s="325"/>
      <c r="V211" s="325"/>
      <c r="W211" s="325"/>
      <c r="X211" s="325"/>
      <c r="Y211" s="325"/>
    </row>
    <row r="212" spans="1:25">
      <c r="A212" s="333"/>
      <c r="B212" s="368" t="s">
        <v>2093</v>
      </c>
      <c r="C212" s="414" t="s">
        <v>2092</v>
      </c>
      <c r="D212" s="366"/>
      <c r="E212" s="366"/>
      <c r="F212" s="425">
        <v>12</v>
      </c>
      <c r="G212" s="360"/>
      <c r="H212" s="455" t="s">
        <v>2091</v>
      </c>
      <c r="I212" s="359"/>
      <c r="J212" s="359"/>
      <c r="L212" s="325"/>
      <c r="M212" s="325"/>
      <c r="N212" s="325"/>
      <c r="O212" s="325"/>
      <c r="P212" s="325"/>
      <c r="Q212" s="325"/>
      <c r="R212" s="325"/>
      <c r="S212" s="325"/>
      <c r="T212" s="325"/>
      <c r="U212" s="325"/>
      <c r="V212" s="325"/>
      <c r="W212" s="325"/>
      <c r="X212" s="325"/>
      <c r="Y212" s="325"/>
    </row>
    <row r="213" spans="1:25" hidden="1">
      <c r="A213" s="333" t="s">
        <v>1887</v>
      </c>
      <c r="B213" s="368" t="s">
        <v>2090</v>
      </c>
      <c r="C213" s="423">
        <v>0.2</v>
      </c>
      <c r="D213" s="422"/>
      <c r="E213" s="422"/>
      <c r="F213" s="397">
        <v>0.2</v>
      </c>
      <c r="G213" s="360"/>
      <c r="H213" s="359"/>
      <c r="I213" s="359"/>
      <c r="J213" s="359"/>
      <c r="L213" s="325"/>
      <c r="M213" s="325"/>
      <c r="N213" s="325"/>
      <c r="O213" s="325"/>
      <c r="P213" s="325"/>
      <c r="Q213" s="325"/>
      <c r="R213" s="325"/>
      <c r="S213" s="325"/>
      <c r="T213" s="325"/>
      <c r="U213" s="325"/>
      <c r="V213" s="325"/>
      <c r="W213" s="325"/>
      <c r="X213" s="325"/>
      <c r="Y213" s="325"/>
    </row>
    <row r="214" spans="1:25" ht="25.5" hidden="1">
      <c r="A214" s="333" t="s">
        <v>1887</v>
      </c>
      <c r="B214" s="368" t="s">
        <v>2089</v>
      </c>
      <c r="C214" s="423">
        <v>0.1</v>
      </c>
      <c r="D214" s="422"/>
      <c r="E214" s="422"/>
      <c r="F214" s="397">
        <v>0.1</v>
      </c>
      <c r="G214" s="360"/>
      <c r="H214" s="359"/>
      <c r="I214" s="359"/>
      <c r="J214" s="359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325"/>
    </row>
    <row r="215" spans="1:25" ht="25.5" hidden="1">
      <c r="A215" s="333" t="s">
        <v>1887</v>
      </c>
      <c r="B215" s="454" t="s">
        <v>2088</v>
      </c>
      <c r="C215" s="453">
        <v>0.15</v>
      </c>
      <c r="D215" s="452"/>
      <c r="E215" s="452"/>
      <c r="F215" s="451">
        <v>0.15</v>
      </c>
      <c r="G215" s="360"/>
      <c r="H215" s="359"/>
      <c r="I215" s="359"/>
      <c r="J215" s="359"/>
      <c r="L215" s="325"/>
      <c r="M215" s="325"/>
      <c r="N215" s="325"/>
      <c r="O215" s="325"/>
      <c r="P215" s="325"/>
      <c r="Q215" s="325"/>
      <c r="R215" s="325"/>
      <c r="S215" s="325"/>
      <c r="T215" s="325"/>
      <c r="U215" s="325"/>
      <c r="V215" s="325"/>
      <c r="W215" s="325"/>
      <c r="X215" s="325"/>
      <c r="Y215" s="325"/>
    </row>
    <row r="216" spans="1:25" ht="25.5" hidden="1">
      <c r="A216" s="333" t="s">
        <v>1887</v>
      </c>
      <c r="B216" s="410" t="s">
        <v>2087</v>
      </c>
      <c r="C216" s="450">
        <v>0.2</v>
      </c>
      <c r="D216" s="408"/>
      <c r="E216" s="408"/>
      <c r="F216" s="449">
        <v>0.2</v>
      </c>
      <c r="G216" s="360"/>
      <c r="H216" s="359"/>
      <c r="I216" s="359"/>
      <c r="J216" s="359"/>
      <c r="L216" s="325"/>
      <c r="M216" s="325"/>
      <c r="N216" s="325"/>
      <c r="O216" s="325"/>
      <c r="P216" s="325"/>
      <c r="Q216" s="325"/>
      <c r="R216" s="325"/>
      <c r="S216" s="325"/>
      <c r="T216" s="325"/>
      <c r="U216" s="325"/>
      <c r="V216" s="325"/>
      <c r="W216" s="325"/>
      <c r="X216" s="325"/>
      <c r="Y216" s="325"/>
    </row>
    <row r="217" spans="1:25" ht="25.5" hidden="1">
      <c r="A217" s="333" t="s">
        <v>1887</v>
      </c>
      <c r="B217" s="448" t="s">
        <v>2086</v>
      </c>
      <c r="C217" s="447">
        <v>0.25</v>
      </c>
      <c r="D217" s="446"/>
      <c r="E217" s="446"/>
      <c r="F217" s="445">
        <v>0.25</v>
      </c>
      <c r="G217" s="360"/>
      <c r="H217" s="359"/>
      <c r="I217" s="359"/>
      <c r="J217" s="359"/>
      <c r="L217" s="325"/>
      <c r="M217" s="325"/>
      <c r="N217" s="325"/>
      <c r="O217" s="325"/>
      <c r="P217" s="325"/>
      <c r="Q217" s="325"/>
      <c r="R217" s="325"/>
      <c r="S217" s="325"/>
      <c r="T217" s="325"/>
      <c r="U217" s="325"/>
      <c r="V217" s="325"/>
      <c r="W217" s="325"/>
      <c r="X217" s="325"/>
      <c r="Y217" s="325"/>
    </row>
    <row r="218" spans="1:25">
      <c r="A218" s="333"/>
      <c r="B218" s="382" t="s">
        <v>2085</v>
      </c>
      <c r="C218" s="381" t="s">
        <v>2084</v>
      </c>
      <c r="D218" s="380"/>
      <c r="E218" s="380">
        <f>IF((F24="NO")*AND(F23="Class 2"),F218,0)</f>
        <v>0</v>
      </c>
      <c r="F218" s="379">
        <f>F211*F213+F212*F214</f>
        <v>1.8000000000000003</v>
      </c>
      <c r="G218" s="360"/>
      <c r="H218" s="359"/>
      <c r="I218" s="359"/>
      <c r="J218" s="359"/>
      <c r="L218" s="325"/>
      <c r="M218" s="325"/>
      <c r="N218" s="325"/>
      <c r="O218" s="325"/>
      <c r="P218" s="325"/>
      <c r="Q218" s="325"/>
      <c r="R218" s="325"/>
      <c r="S218" s="325"/>
      <c r="T218" s="325"/>
      <c r="U218" s="325"/>
      <c r="V218" s="325"/>
      <c r="W218" s="325"/>
      <c r="X218" s="325"/>
      <c r="Y218" s="325"/>
    </row>
    <row r="219" spans="1:25">
      <c r="A219" s="333"/>
      <c r="B219" s="444" t="s">
        <v>2083</v>
      </c>
      <c r="C219" s="381" t="s">
        <v>2082</v>
      </c>
      <c r="D219" s="443"/>
      <c r="E219" s="443">
        <f>IF((F24="YES")*AND(F23="Class 2"),F219,0)</f>
        <v>2.4</v>
      </c>
      <c r="F219" s="442">
        <f>F211*F213+F212*F215</f>
        <v>2.4</v>
      </c>
      <c r="G219" s="360"/>
      <c r="H219" s="359"/>
      <c r="I219" s="359"/>
      <c r="J219" s="359"/>
      <c r="L219" s="325"/>
      <c r="M219" s="325"/>
      <c r="N219" s="325"/>
      <c r="O219" s="325"/>
      <c r="P219" s="325"/>
      <c r="Q219" s="325"/>
      <c r="R219" s="325"/>
      <c r="S219" s="325"/>
      <c r="T219" s="325"/>
      <c r="U219" s="325"/>
      <c r="V219" s="325"/>
      <c r="W219" s="325"/>
      <c r="X219" s="325"/>
      <c r="Y219" s="325"/>
    </row>
    <row r="220" spans="1:25">
      <c r="A220" s="333"/>
      <c r="B220" s="404" t="s">
        <v>2081</v>
      </c>
      <c r="C220" s="403"/>
      <c r="D220" s="402"/>
      <c r="E220" s="402">
        <f>IF((F24="NO")*AND(F23="Class 3"),F220,0)</f>
        <v>0</v>
      </c>
      <c r="F220" s="401">
        <f>F211*F213+F212*F216</f>
        <v>3.0000000000000004</v>
      </c>
      <c r="G220" s="360"/>
      <c r="H220" s="359"/>
      <c r="I220" s="359"/>
      <c r="J220" s="359"/>
      <c r="L220" s="325"/>
      <c r="M220" s="325"/>
      <c r="N220" s="325"/>
      <c r="O220" s="325"/>
      <c r="P220" s="325"/>
      <c r="Q220" s="325"/>
      <c r="R220" s="325"/>
      <c r="S220" s="325"/>
      <c r="T220" s="325"/>
      <c r="U220" s="325"/>
      <c r="V220" s="325"/>
      <c r="W220" s="325"/>
      <c r="X220" s="325"/>
      <c r="Y220" s="325"/>
    </row>
    <row r="221" spans="1:25">
      <c r="A221" s="333"/>
      <c r="B221" s="441" t="s">
        <v>2080</v>
      </c>
      <c r="C221" s="440"/>
      <c r="D221" s="439"/>
      <c r="E221" s="439">
        <f>IF((F24="YES")*AND(F23="Class 3"),F221,0)</f>
        <v>0</v>
      </c>
      <c r="F221" s="438">
        <f>F211*F213+F212*F217</f>
        <v>3.6</v>
      </c>
      <c r="G221" s="360"/>
      <c r="H221" s="359"/>
      <c r="I221" s="359"/>
      <c r="J221" s="359"/>
      <c r="L221" s="325"/>
      <c r="M221" s="325"/>
      <c r="N221" s="325"/>
      <c r="O221" s="325"/>
      <c r="P221" s="325"/>
      <c r="Q221" s="325"/>
      <c r="R221" s="325"/>
      <c r="S221" s="325"/>
      <c r="T221" s="325"/>
      <c r="U221" s="325"/>
      <c r="V221" s="325"/>
      <c r="W221" s="325"/>
      <c r="X221" s="325"/>
      <c r="Y221" s="325"/>
    </row>
    <row r="222" spans="1:25" hidden="1">
      <c r="A222" s="333" t="s">
        <v>1887</v>
      </c>
      <c r="B222" s="368"/>
      <c r="C222" s="367"/>
      <c r="D222" s="366"/>
      <c r="E222" s="366"/>
      <c r="F222" s="365"/>
      <c r="G222" s="360"/>
      <c r="H222" s="359"/>
      <c r="I222" s="359"/>
      <c r="J222" s="359"/>
      <c r="L222" s="325"/>
      <c r="M222" s="325"/>
      <c r="N222" s="325"/>
      <c r="O222" s="325"/>
      <c r="P222" s="325"/>
      <c r="Q222" s="325"/>
      <c r="R222" s="325"/>
      <c r="S222" s="325"/>
      <c r="T222" s="325"/>
      <c r="U222" s="325"/>
      <c r="V222" s="325"/>
      <c r="W222" s="325"/>
      <c r="X222" s="325"/>
      <c r="Y222" s="325"/>
    </row>
    <row r="223" spans="1:25" ht="15.75">
      <c r="A223" s="333"/>
      <c r="B223" s="378" t="s">
        <v>2079</v>
      </c>
      <c r="C223" s="377"/>
      <c r="D223" s="377"/>
      <c r="E223" s="377"/>
      <c r="F223" s="376"/>
      <c r="G223" s="360"/>
      <c r="H223" s="359"/>
      <c r="I223" s="359"/>
      <c r="J223" s="359"/>
      <c r="L223" s="325"/>
      <c r="M223" s="325"/>
      <c r="N223" s="325"/>
      <c r="O223" s="325"/>
      <c r="P223" s="325"/>
      <c r="Q223" s="325"/>
      <c r="R223" s="325"/>
      <c r="S223" s="325"/>
      <c r="T223" s="325"/>
      <c r="U223" s="325"/>
      <c r="V223" s="325"/>
      <c r="W223" s="325"/>
      <c r="X223" s="325"/>
      <c r="Y223" s="325"/>
    </row>
    <row r="224" spans="1:25" hidden="1">
      <c r="A224" s="333" t="s">
        <v>1887</v>
      </c>
      <c r="B224" s="368" t="s">
        <v>2025</v>
      </c>
      <c r="C224" s="375">
        <v>15</v>
      </c>
      <c r="D224" s="374"/>
      <c r="E224" s="374"/>
      <c r="F224" s="373">
        <v>15</v>
      </c>
      <c r="G224" s="360"/>
      <c r="H224" s="359"/>
      <c r="I224" s="359"/>
      <c r="J224" s="359"/>
      <c r="L224" s="325"/>
      <c r="M224" s="325"/>
      <c r="N224" s="325"/>
      <c r="O224" s="325"/>
      <c r="P224" s="325"/>
      <c r="Q224" s="325"/>
      <c r="R224" s="325"/>
      <c r="S224" s="325"/>
      <c r="T224" s="325"/>
      <c r="U224" s="325"/>
      <c r="V224" s="325"/>
      <c r="W224" s="325"/>
      <c r="X224" s="325"/>
      <c r="Y224" s="325"/>
    </row>
    <row r="225" spans="1:25">
      <c r="A225" s="333"/>
      <c r="B225" s="372" t="s">
        <v>2023</v>
      </c>
      <c r="C225" s="371" t="s">
        <v>2028</v>
      </c>
      <c r="D225" s="370">
        <f>F225/F22</f>
        <v>0</v>
      </c>
      <c r="E225" s="370"/>
      <c r="F225" s="369">
        <f>IF(F227=0,0,F224)</f>
        <v>0</v>
      </c>
      <c r="G225" s="360"/>
      <c r="H225" s="359"/>
      <c r="I225" s="359"/>
      <c r="J225" s="359"/>
      <c r="L225" s="325"/>
      <c r="M225" s="325"/>
      <c r="N225" s="325"/>
      <c r="O225" s="325"/>
      <c r="P225" s="325"/>
      <c r="Q225" s="325"/>
      <c r="R225" s="325"/>
      <c r="S225" s="325"/>
      <c r="T225" s="325"/>
      <c r="U225" s="325"/>
      <c r="V225" s="325"/>
      <c r="W225" s="325"/>
      <c r="X225" s="325"/>
      <c r="Y225" s="325"/>
    </row>
    <row r="226" spans="1:25" hidden="1">
      <c r="A226" s="333" t="s">
        <v>1887</v>
      </c>
      <c r="B226" s="368"/>
      <c r="C226" s="367"/>
      <c r="D226" s="366"/>
      <c r="E226" s="366"/>
      <c r="F226" s="365"/>
      <c r="G226" s="360"/>
      <c r="H226" s="359"/>
      <c r="I226" s="359"/>
      <c r="J226" s="359"/>
      <c r="L226" s="325"/>
      <c r="M226" s="325"/>
      <c r="N226" s="325"/>
      <c r="O226" s="325"/>
      <c r="P226" s="325"/>
      <c r="Q226" s="325"/>
      <c r="R226" s="325"/>
      <c r="S226" s="325"/>
      <c r="T226" s="325"/>
      <c r="U226" s="325"/>
      <c r="V226" s="325"/>
      <c r="W226" s="325"/>
      <c r="X226" s="325"/>
      <c r="Y226" s="325"/>
    </row>
    <row r="227" spans="1:25" ht="25.5">
      <c r="A227" s="333"/>
      <c r="B227" s="368" t="s">
        <v>2078</v>
      </c>
      <c r="C227" s="414" t="s">
        <v>2077</v>
      </c>
      <c r="D227" s="366"/>
      <c r="E227" s="366"/>
      <c r="F227" s="425">
        <v>0</v>
      </c>
      <c r="G227" s="360"/>
      <c r="H227" s="359"/>
      <c r="I227" s="359"/>
      <c r="J227" s="359"/>
      <c r="L227" s="325"/>
      <c r="M227" s="325"/>
      <c r="N227" s="325"/>
      <c r="O227" s="325"/>
      <c r="P227" s="325"/>
      <c r="Q227" s="325"/>
      <c r="R227" s="325"/>
      <c r="S227" s="325"/>
      <c r="T227" s="325"/>
      <c r="U227" s="325"/>
      <c r="V227" s="325"/>
      <c r="W227" s="325"/>
      <c r="X227" s="325"/>
      <c r="Y227" s="325"/>
    </row>
    <row r="228" spans="1:25">
      <c r="A228" s="333"/>
      <c r="B228" s="368" t="s">
        <v>2076</v>
      </c>
      <c r="C228" s="367"/>
      <c r="D228" s="366"/>
      <c r="E228" s="366"/>
      <c r="F228" s="385">
        <v>0</v>
      </c>
      <c r="G228" s="360"/>
      <c r="H228" s="359"/>
      <c r="I228" s="359"/>
      <c r="J228" s="359"/>
      <c r="L228" s="325"/>
      <c r="M228" s="325"/>
      <c r="N228" s="325"/>
      <c r="O228" s="325"/>
      <c r="P228" s="325"/>
      <c r="Q228" s="325"/>
      <c r="R228" s="325"/>
      <c r="S228" s="325"/>
      <c r="T228" s="325"/>
      <c r="U228" s="325"/>
      <c r="V228" s="325"/>
      <c r="W228" s="325"/>
      <c r="X228" s="325"/>
      <c r="Y228" s="325"/>
    </row>
    <row r="229" spans="1:25">
      <c r="A229" s="333"/>
      <c r="B229" s="382" t="s">
        <v>1908</v>
      </c>
      <c r="C229" s="381" t="s">
        <v>2075</v>
      </c>
      <c r="D229" s="380"/>
      <c r="E229" s="380">
        <f>F229</f>
        <v>0</v>
      </c>
      <c r="F229" s="379">
        <f>F227*F228</f>
        <v>0</v>
      </c>
      <c r="G229" s="360"/>
      <c r="H229" s="359"/>
      <c r="I229" s="359"/>
      <c r="J229" s="359"/>
      <c r="L229" s="325"/>
      <c r="M229" s="325"/>
      <c r="N229" s="325"/>
      <c r="O229" s="325"/>
      <c r="P229" s="325"/>
      <c r="Q229" s="325"/>
      <c r="R229" s="325"/>
      <c r="S229" s="325"/>
      <c r="T229" s="325"/>
      <c r="U229" s="325"/>
      <c r="V229" s="325"/>
      <c r="W229" s="325"/>
      <c r="X229" s="325"/>
      <c r="Y229" s="325"/>
    </row>
    <row r="230" spans="1:25" hidden="1">
      <c r="A230" s="333" t="s">
        <v>1887</v>
      </c>
      <c r="B230" s="368"/>
      <c r="C230" s="367"/>
      <c r="D230" s="366"/>
      <c r="E230" s="366"/>
      <c r="F230" s="365"/>
      <c r="G230" s="360"/>
      <c r="H230" s="359"/>
      <c r="I230" s="359"/>
      <c r="J230" s="359"/>
      <c r="L230" s="325"/>
      <c r="M230" s="325"/>
      <c r="N230" s="325"/>
      <c r="O230" s="325"/>
      <c r="P230" s="325"/>
      <c r="Q230" s="325"/>
      <c r="R230" s="325"/>
      <c r="S230" s="325"/>
      <c r="T230" s="325"/>
      <c r="U230" s="325"/>
      <c r="V230" s="325"/>
      <c r="W230" s="325"/>
      <c r="X230" s="325"/>
      <c r="Y230" s="325"/>
    </row>
    <row r="231" spans="1:25" hidden="1">
      <c r="A231" s="333" t="s">
        <v>1887</v>
      </c>
      <c r="B231" s="368"/>
      <c r="C231" s="367"/>
      <c r="D231" s="366"/>
      <c r="E231" s="366"/>
      <c r="F231" s="365"/>
      <c r="G231" s="360"/>
      <c r="H231" s="359"/>
      <c r="I231" s="359"/>
      <c r="J231" s="359"/>
      <c r="L231" s="325"/>
      <c r="M231" s="325"/>
      <c r="N231" s="325"/>
      <c r="O231" s="325"/>
      <c r="P231" s="325"/>
      <c r="Q231" s="325"/>
      <c r="R231" s="325"/>
      <c r="S231" s="325"/>
      <c r="T231" s="325"/>
      <c r="U231" s="325"/>
      <c r="V231" s="325"/>
      <c r="W231" s="325"/>
      <c r="X231" s="325"/>
      <c r="Y231" s="325"/>
    </row>
    <row r="232" spans="1:25" ht="15.75">
      <c r="A232" s="333"/>
      <c r="B232" s="378" t="s">
        <v>2074</v>
      </c>
      <c r="C232" s="377"/>
      <c r="D232" s="377"/>
      <c r="E232" s="377"/>
      <c r="F232" s="376"/>
      <c r="G232" s="360"/>
      <c r="H232" s="359"/>
      <c r="I232" s="359"/>
      <c r="J232" s="359"/>
      <c r="L232" s="325"/>
      <c r="M232" s="325"/>
      <c r="N232" s="325"/>
      <c r="O232" s="325"/>
      <c r="P232" s="325"/>
      <c r="Q232" s="325"/>
      <c r="R232" s="325"/>
      <c r="S232" s="325"/>
      <c r="T232" s="325"/>
      <c r="U232" s="325"/>
      <c r="V232" s="325"/>
      <c r="W232" s="325"/>
      <c r="X232" s="325"/>
      <c r="Y232" s="325"/>
    </row>
    <row r="233" spans="1:25" hidden="1">
      <c r="A233" s="333" t="s">
        <v>1887</v>
      </c>
      <c r="B233" s="368" t="s">
        <v>2073</v>
      </c>
      <c r="C233" s="375">
        <v>15</v>
      </c>
      <c r="D233" s="374"/>
      <c r="E233" s="374"/>
      <c r="F233" s="373">
        <v>10</v>
      </c>
      <c r="G233" s="360"/>
      <c r="H233" s="359"/>
      <c r="I233" s="359"/>
      <c r="J233" s="359"/>
      <c r="L233" s="325"/>
      <c r="M233" s="325"/>
      <c r="N233" s="325"/>
      <c r="O233" s="325"/>
      <c r="P233" s="325"/>
      <c r="Q233" s="325"/>
      <c r="R233" s="325"/>
      <c r="S233" s="325"/>
      <c r="T233" s="325"/>
      <c r="U233" s="325"/>
      <c r="V233" s="325"/>
      <c r="W233" s="325"/>
      <c r="X233" s="325"/>
      <c r="Y233" s="325"/>
    </row>
    <row r="234" spans="1:25">
      <c r="A234" s="333"/>
      <c r="B234" s="372" t="s">
        <v>2023</v>
      </c>
      <c r="C234" s="371" t="s">
        <v>2028</v>
      </c>
      <c r="D234" s="370">
        <f>F234/F22</f>
        <v>0.01</v>
      </c>
      <c r="E234" s="370"/>
      <c r="F234" s="369">
        <f>IF(F238=0,0,F233)</f>
        <v>10</v>
      </c>
      <c r="G234" s="360"/>
      <c r="H234" s="359"/>
      <c r="I234" s="359"/>
      <c r="J234" s="359"/>
      <c r="L234" s="325"/>
      <c r="M234" s="325"/>
      <c r="N234" s="325"/>
      <c r="O234" s="325"/>
      <c r="P234" s="325"/>
      <c r="Q234" s="325"/>
      <c r="R234" s="325"/>
      <c r="S234" s="325"/>
      <c r="T234" s="325"/>
      <c r="U234" s="325"/>
      <c r="V234" s="325"/>
      <c r="W234" s="325"/>
      <c r="X234" s="325"/>
      <c r="Y234" s="325"/>
    </row>
    <row r="235" spans="1:25" hidden="1">
      <c r="A235" s="333" t="s">
        <v>1887</v>
      </c>
      <c r="B235" s="368" t="s">
        <v>2072</v>
      </c>
      <c r="C235" s="375">
        <v>15</v>
      </c>
      <c r="D235" s="374"/>
      <c r="E235" s="374"/>
      <c r="F235" s="373">
        <v>10</v>
      </c>
      <c r="G235" s="360"/>
      <c r="H235" s="359"/>
      <c r="I235" s="359"/>
      <c r="J235" s="359"/>
      <c r="L235" s="325"/>
      <c r="M235" s="325"/>
      <c r="N235" s="325"/>
      <c r="O235" s="325"/>
      <c r="P235" s="325"/>
      <c r="Q235" s="325"/>
      <c r="R235" s="325"/>
      <c r="S235" s="325"/>
      <c r="T235" s="325"/>
      <c r="U235" s="325"/>
      <c r="V235" s="325"/>
      <c r="W235" s="325"/>
      <c r="X235" s="325"/>
      <c r="Y235" s="325"/>
    </row>
    <row r="236" spans="1:25">
      <c r="A236" s="333"/>
      <c r="B236" s="372" t="s">
        <v>2023</v>
      </c>
      <c r="C236" s="371" t="s">
        <v>2028</v>
      </c>
      <c r="D236" s="370">
        <f>F236/F22</f>
        <v>0.01</v>
      </c>
      <c r="E236" s="370"/>
      <c r="F236" s="369">
        <f>IF(F239=0,0,F235)</f>
        <v>10</v>
      </c>
      <c r="G236" s="360"/>
      <c r="H236" s="359"/>
      <c r="I236" s="359"/>
      <c r="J236" s="359"/>
      <c r="L236" s="325"/>
      <c r="M236" s="325"/>
      <c r="N236" s="325"/>
      <c r="O236" s="325"/>
      <c r="P236" s="325"/>
      <c r="Q236" s="325"/>
      <c r="R236" s="325"/>
      <c r="S236" s="325"/>
      <c r="T236" s="325"/>
      <c r="U236" s="325"/>
      <c r="V236" s="325"/>
      <c r="W236" s="325"/>
      <c r="X236" s="325"/>
      <c r="Y236" s="325"/>
    </row>
    <row r="237" spans="1:25" hidden="1">
      <c r="A237" s="333" t="s">
        <v>1887</v>
      </c>
      <c r="B237" s="368"/>
      <c r="C237" s="367"/>
      <c r="D237" s="366"/>
      <c r="E237" s="366"/>
      <c r="F237" s="365"/>
      <c r="G237" s="360"/>
      <c r="H237" s="359"/>
      <c r="I237" s="359"/>
      <c r="J237" s="359"/>
      <c r="L237" s="325"/>
      <c r="M237" s="325"/>
      <c r="N237" s="325"/>
      <c r="O237" s="325"/>
      <c r="P237" s="325"/>
      <c r="Q237" s="325"/>
      <c r="R237" s="325"/>
      <c r="S237" s="325"/>
      <c r="T237" s="325"/>
      <c r="U237" s="325"/>
      <c r="V237" s="325"/>
      <c r="W237" s="325"/>
      <c r="X237" s="325"/>
      <c r="Y237" s="325"/>
    </row>
    <row r="238" spans="1:25">
      <c r="A238" s="333"/>
      <c r="B238" s="368" t="s">
        <v>2071</v>
      </c>
      <c r="C238" s="414"/>
      <c r="D238" s="366"/>
      <c r="E238" s="366"/>
      <c r="F238" s="437">
        <v>4</v>
      </c>
      <c r="G238" s="360"/>
      <c r="H238" s="359" t="s">
        <v>2070</v>
      </c>
      <c r="I238" s="359"/>
      <c r="J238" s="359"/>
      <c r="L238" s="325"/>
      <c r="M238" s="325"/>
      <c r="N238" s="325"/>
      <c r="O238" s="325"/>
      <c r="P238" s="325"/>
      <c r="Q238" s="325"/>
      <c r="R238" s="325"/>
      <c r="S238" s="325"/>
      <c r="T238" s="325"/>
      <c r="U238" s="325"/>
      <c r="V238" s="325"/>
      <c r="W238" s="325"/>
      <c r="X238" s="325"/>
      <c r="Y238" s="325"/>
    </row>
    <row r="239" spans="1:25">
      <c r="A239" s="333"/>
      <c r="B239" s="368" t="s">
        <v>2069</v>
      </c>
      <c r="C239" s="414"/>
      <c r="D239" s="366"/>
      <c r="E239" s="366"/>
      <c r="F239" s="437">
        <v>8</v>
      </c>
      <c r="G239" s="360"/>
      <c r="H239" s="359" t="s">
        <v>2068</v>
      </c>
      <c r="I239" s="359"/>
      <c r="J239" s="359"/>
      <c r="L239" s="325"/>
      <c r="M239" s="325"/>
      <c r="N239" s="325"/>
      <c r="O239" s="325"/>
      <c r="P239" s="325"/>
      <c r="Q239" s="325"/>
      <c r="R239" s="325"/>
      <c r="S239" s="325"/>
      <c r="T239" s="325"/>
      <c r="U239" s="325"/>
      <c r="V239" s="325"/>
      <c r="W239" s="325"/>
      <c r="X239" s="325"/>
      <c r="Y239" s="325"/>
    </row>
    <row r="240" spans="1:25" hidden="1">
      <c r="A240" s="333" t="s">
        <v>1887</v>
      </c>
      <c r="B240" s="368" t="s">
        <v>2067</v>
      </c>
      <c r="C240" s="375" t="s">
        <v>2065</v>
      </c>
      <c r="D240" s="366"/>
      <c r="E240" s="366"/>
      <c r="F240" s="436">
        <v>0.16700000000000001</v>
      </c>
      <c r="G240" s="360"/>
      <c r="H240" s="359"/>
      <c r="I240" s="359"/>
      <c r="J240" s="359"/>
      <c r="L240" s="325"/>
      <c r="M240" s="325"/>
      <c r="N240" s="325"/>
      <c r="O240" s="325"/>
      <c r="P240" s="325"/>
      <c r="Q240" s="325"/>
      <c r="R240" s="325"/>
      <c r="S240" s="325"/>
      <c r="T240" s="325"/>
      <c r="U240" s="325"/>
      <c r="V240" s="325"/>
      <c r="W240" s="325"/>
      <c r="X240" s="325"/>
      <c r="Y240" s="325"/>
    </row>
    <row r="241" spans="1:25" hidden="1">
      <c r="A241" s="333" t="s">
        <v>1887</v>
      </c>
      <c r="B241" s="368" t="s">
        <v>2066</v>
      </c>
      <c r="C241" s="375" t="s">
        <v>2065</v>
      </c>
      <c r="D241" s="366"/>
      <c r="E241" s="366"/>
      <c r="F241" s="436">
        <v>0.16700000000000001</v>
      </c>
      <c r="G241" s="360"/>
      <c r="H241" s="359"/>
      <c r="I241" s="359"/>
      <c r="J241" s="359"/>
      <c r="L241" s="325"/>
      <c r="M241" s="325"/>
      <c r="N241" s="325"/>
      <c r="O241" s="325"/>
      <c r="P241" s="325"/>
      <c r="Q241" s="325"/>
      <c r="R241" s="325"/>
      <c r="S241" s="325"/>
      <c r="T241" s="325"/>
      <c r="U241" s="325"/>
      <c r="V241" s="325"/>
      <c r="W241" s="325"/>
      <c r="X241" s="325"/>
      <c r="Y241" s="325"/>
    </row>
    <row r="242" spans="1:25" ht="25.5">
      <c r="A242" s="333"/>
      <c r="B242" s="368" t="s">
        <v>2064</v>
      </c>
      <c r="C242" s="367"/>
      <c r="D242" s="366"/>
      <c r="E242" s="366"/>
      <c r="F242" s="385">
        <v>0</v>
      </c>
      <c r="G242" s="360"/>
      <c r="H242" s="359"/>
      <c r="I242" s="359"/>
      <c r="J242" s="359"/>
      <c r="L242" s="325"/>
      <c r="M242" s="325"/>
      <c r="N242" s="325"/>
      <c r="O242" s="325"/>
      <c r="P242" s="325"/>
      <c r="Q242" s="325"/>
      <c r="R242" s="325"/>
      <c r="S242" s="325"/>
      <c r="T242" s="325"/>
      <c r="U242" s="325"/>
      <c r="V242" s="325"/>
      <c r="W242" s="325"/>
      <c r="X242" s="325"/>
      <c r="Y242" s="325"/>
    </row>
    <row r="243" spans="1:25">
      <c r="A243" s="333"/>
      <c r="B243" s="382" t="s">
        <v>1908</v>
      </c>
      <c r="C243" s="387"/>
      <c r="D243" s="380"/>
      <c r="E243" s="380">
        <f>F243</f>
        <v>1.002</v>
      </c>
      <c r="F243" s="379">
        <f>(((F238*F240)+(F239*F241))+F242)/F28</f>
        <v>1.002</v>
      </c>
      <c r="G243" s="360"/>
      <c r="H243" s="359"/>
      <c r="I243" s="359"/>
      <c r="J243" s="359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</row>
    <row r="244" spans="1:25" hidden="1">
      <c r="A244" s="333" t="s">
        <v>1887</v>
      </c>
      <c r="B244" s="368"/>
      <c r="C244" s="400"/>
      <c r="D244" s="399"/>
      <c r="E244" s="399"/>
      <c r="F244" s="398"/>
      <c r="G244" s="360"/>
      <c r="H244" s="359"/>
      <c r="I244" s="359"/>
      <c r="J244" s="359"/>
      <c r="L244" s="325"/>
      <c r="M244" s="325"/>
      <c r="N244" s="325"/>
      <c r="O244" s="325"/>
      <c r="P244" s="325"/>
      <c r="Q244" s="325"/>
      <c r="R244" s="325"/>
      <c r="S244" s="325"/>
      <c r="T244" s="325"/>
      <c r="U244" s="325"/>
      <c r="V244" s="325"/>
      <c r="W244" s="325"/>
      <c r="X244" s="325"/>
      <c r="Y244" s="325"/>
    </row>
    <row r="245" spans="1:25" hidden="1">
      <c r="A245" s="333" t="s">
        <v>1887</v>
      </c>
      <c r="B245" s="368"/>
      <c r="C245" s="367"/>
      <c r="D245" s="366"/>
      <c r="E245" s="366"/>
      <c r="F245" s="365"/>
      <c r="G245" s="360"/>
      <c r="H245" s="359"/>
      <c r="I245" s="359"/>
      <c r="J245" s="359"/>
      <c r="L245" s="325"/>
      <c r="M245" s="325"/>
      <c r="N245" s="325"/>
      <c r="O245" s="325"/>
      <c r="P245" s="325"/>
      <c r="Q245" s="325"/>
      <c r="R245" s="325"/>
      <c r="S245" s="325"/>
      <c r="T245" s="325"/>
      <c r="U245" s="325"/>
      <c r="V245" s="325"/>
      <c r="W245" s="325"/>
      <c r="X245" s="325"/>
      <c r="Y245" s="325"/>
    </row>
    <row r="246" spans="1:25" ht="31.5">
      <c r="A246" s="333"/>
      <c r="B246" s="378" t="s">
        <v>2063</v>
      </c>
      <c r="C246" s="377"/>
      <c r="D246" s="377"/>
      <c r="E246" s="377"/>
      <c r="F246" s="376"/>
      <c r="G246" s="360"/>
      <c r="H246" s="359"/>
      <c r="I246" s="359"/>
      <c r="J246" s="359"/>
      <c r="L246" s="325"/>
      <c r="M246" s="325"/>
      <c r="N246" s="325"/>
      <c r="O246" s="325"/>
      <c r="P246" s="325"/>
      <c r="Q246" s="325"/>
      <c r="R246" s="325"/>
      <c r="S246" s="325"/>
      <c r="T246" s="325"/>
      <c r="U246" s="325"/>
      <c r="V246" s="325"/>
      <c r="W246" s="325"/>
      <c r="X246" s="325"/>
      <c r="Y246" s="325"/>
    </row>
    <row r="247" spans="1:25" hidden="1">
      <c r="A247" s="333" t="s">
        <v>1887</v>
      </c>
      <c r="B247" s="424"/>
      <c r="C247" s="367"/>
      <c r="D247" s="366"/>
      <c r="E247" s="366"/>
      <c r="F247" s="365"/>
      <c r="G247" s="360"/>
      <c r="H247" s="359"/>
      <c r="I247" s="359"/>
      <c r="J247" s="359"/>
      <c r="L247" s="325"/>
      <c r="M247" s="325"/>
      <c r="N247" s="325"/>
      <c r="O247" s="325"/>
      <c r="P247" s="325"/>
      <c r="Q247" s="325"/>
      <c r="R247" s="325"/>
      <c r="S247" s="325"/>
      <c r="T247" s="325"/>
      <c r="U247" s="325"/>
      <c r="V247" s="325"/>
      <c r="W247" s="325"/>
      <c r="X247" s="325"/>
      <c r="Y247" s="325"/>
    </row>
    <row r="248" spans="1:25" hidden="1">
      <c r="A248" s="333" t="s">
        <v>1887</v>
      </c>
      <c r="B248" s="368" t="s">
        <v>2011</v>
      </c>
      <c r="C248" s="423">
        <v>1.4999999999999999E-2</v>
      </c>
      <c r="D248" s="422"/>
      <c r="E248" s="422"/>
      <c r="F248" s="397">
        <v>1.4999999999999999E-2</v>
      </c>
      <c r="G248" s="360"/>
      <c r="H248" s="359"/>
      <c r="I248" s="359"/>
      <c r="J248" s="359"/>
      <c r="L248" s="325"/>
      <c r="M248" s="325"/>
      <c r="N248" s="325"/>
      <c r="O248" s="325"/>
      <c r="P248" s="325"/>
      <c r="Q248" s="325"/>
      <c r="R248" s="325"/>
      <c r="S248" s="325"/>
      <c r="T248" s="325"/>
      <c r="U248" s="325"/>
      <c r="V248" s="325"/>
      <c r="W248" s="325"/>
      <c r="X248" s="325"/>
      <c r="Y248" s="325"/>
    </row>
    <row r="249" spans="1:25" ht="12.75" hidden="1" customHeight="1">
      <c r="A249" s="333" t="s">
        <v>1887</v>
      </c>
      <c r="B249" s="368" t="s">
        <v>1970</v>
      </c>
      <c r="C249" s="384"/>
      <c r="D249" s="374"/>
      <c r="E249" s="374"/>
      <c r="F249" s="383">
        <f>IF(AND(F211=0,F212=0,F227=0,F238=0,F239=0),0,(IF(F25="YES",F26,0)))</f>
        <v>0.16666</v>
      </c>
      <c r="G249" s="360"/>
      <c r="H249" s="359"/>
      <c r="I249" s="359"/>
      <c r="J249" s="359"/>
      <c r="L249" s="325"/>
      <c r="M249" s="325"/>
      <c r="N249" s="325"/>
      <c r="O249" s="325"/>
      <c r="P249" s="325"/>
      <c r="Q249" s="325"/>
      <c r="R249" s="325"/>
      <c r="S249" s="325"/>
      <c r="T249" s="325"/>
      <c r="U249" s="325"/>
      <c r="V249" s="325"/>
      <c r="W249" s="325"/>
      <c r="X249" s="325"/>
      <c r="Y249" s="325"/>
    </row>
    <row r="250" spans="1:25">
      <c r="A250" s="333"/>
      <c r="B250" s="368" t="s">
        <v>2010</v>
      </c>
      <c r="C250" s="367"/>
      <c r="D250" s="366"/>
      <c r="E250" s="366"/>
      <c r="F250" s="385">
        <v>0</v>
      </c>
      <c r="G250" s="360"/>
      <c r="H250" s="359" t="s">
        <v>2062</v>
      </c>
      <c r="I250" s="359"/>
      <c r="J250" s="359"/>
      <c r="L250" s="325"/>
      <c r="M250" s="325"/>
      <c r="N250" s="325"/>
      <c r="O250" s="325"/>
      <c r="P250" s="325"/>
      <c r="Q250" s="325"/>
      <c r="R250" s="325"/>
      <c r="S250" s="325"/>
      <c r="T250" s="325"/>
      <c r="U250" s="325"/>
      <c r="V250" s="325"/>
      <c r="W250" s="325"/>
      <c r="X250" s="325"/>
      <c r="Y250" s="325"/>
    </row>
    <row r="251" spans="1:25">
      <c r="A251" s="333"/>
      <c r="B251" s="382" t="s">
        <v>1908</v>
      </c>
      <c r="C251" s="381" t="s">
        <v>2008</v>
      </c>
      <c r="D251" s="380"/>
      <c r="E251" s="380">
        <f>F251</f>
        <v>0.57165999999999995</v>
      </c>
      <c r="F251" s="379">
        <f>IF(AND(F211=0,F212=0,F227=0,F238=0,F239=0),0,F248*(F211+F212+F227+F238+F239)+F249+F250)</f>
        <v>0.57165999999999995</v>
      </c>
      <c r="G251" s="360"/>
      <c r="H251" s="359"/>
      <c r="I251" s="359"/>
      <c r="J251" s="359"/>
      <c r="L251" s="325"/>
      <c r="M251" s="325"/>
      <c r="N251" s="325"/>
      <c r="O251" s="325"/>
      <c r="P251" s="325"/>
      <c r="Q251" s="325"/>
      <c r="R251" s="325"/>
      <c r="S251" s="325"/>
      <c r="T251" s="325"/>
      <c r="U251" s="325"/>
      <c r="V251" s="325"/>
      <c r="W251" s="325"/>
      <c r="X251" s="325"/>
      <c r="Y251" s="325"/>
    </row>
    <row r="252" spans="1:25" hidden="1">
      <c r="A252" s="333" t="s">
        <v>1887</v>
      </c>
      <c r="B252" s="368"/>
      <c r="C252" s="367"/>
      <c r="D252" s="366"/>
      <c r="E252" s="366"/>
      <c r="F252" s="365"/>
      <c r="G252" s="360"/>
      <c r="H252" s="359"/>
      <c r="I252" s="359"/>
      <c r="J252" s="359"/>
      <c r="L252" s="325"/>
      <c r="M252" s="325"/>
      <c r="N252" s="325"/>
      <c r="O252" s="325"/>
      <c r="P252" s="325"/>
      <c r="Q252" s="325"/>
      <c r="R252" s="325"/>
      <c r="S252" s="325"/>
      <c r="T252" s="325"/>
      <c r="U252" s="325"/>
      <c r="V252" s="325"/>
      <c r="W252" s="325"/>
      <c r="X252" s="325"/>
      <c r="Y252" s="325"/>
    </row>
    <row r="253" spans="1:25" ht="31.5">
      <c r="A253" s="333"/>
      <c r="B253" s="378" t="s">
        <v>2061</v>
      </c>
      <c r="C253" s="377"/>
      <c r="D253" s="377"/>
      <c r="E253" s="377"/>
      <c r="F253" s="376"/>
      <c r="G253" s="360"/>
      <c r="H253" s="359"/>
      <c r="I253" s="359"/>
      <c r="J253" s="359"/>
      <c r="L253" s="325"/>
      <c r="M253" s="325"/>
      <c r="N253" s="325"/>
      <c r="O253" s="325"/>
      <c r="P253" s="325"/>
      <c r="Q253" s="325"/>
      <c r="R253" s="325"/>
      <c r="S253" s="325"/>
      <c r="T253" s="325"/>
      <c r="U253" s="325"/>
      <c r="V253" s="325"/>
      <c r="W253" s="325"/>
      <c r="X253" s="325"/>
      <c r="Y253" s="325"/>
    </row>
    <row r="254" spans="1:25" ht="12.75" hidden="1" customHeight="1">
      <c r="A254" s="333" t="s">
        <v>1887</v>
      </c>
      <c r="B254" s="368" t="s">
        <v>2060</v>
      </c>
      <c r="C254" s="414" t="s">
        <v>2059</v>
      </c>
      <c r="D254" s="366"/>
      <c r="E254" s="366"/>
      <c r="F254" s="365">
        <f>F32</f>
        <v>11</v>
      </c>
      <c r="G254" s="360"/>
      <c r="H254" s="359"/>
      <c r="I254" s="359"/>
      <c r="J254" s="359"/>
      <c r="L254" s="434"/>
      <c r="M254" s="434"/>
      <c r="N254" s="434"/>
      <c r="O254" s="434"/>
      <c r="P254" s="434"/>
      <c r="Q254" s="325"/>
      <c r="R254" s="325"/>
      <c r="S254" s="325"/>
      <c r="T254" s="325"/>
      <c r="U254" s="325"/>
      <c r="V254" s="325"/>
      <c r="W254" s="325"/>
      <c r="X254" s="325"/>
      <c r="Y254" s="325"/>
    </row>
    <row r="255" spans="1:25" ht="25.5" hidden="1">
      <c r="A255" s="333" t="s">
        <v>1887</v>
      </c>
      <c r="B255" s="368" t="s">
        <v>2058</v>
      </c>
      <c r="C255" s="414"/>
      <c r="D255" s="366"/>
      <c r="E255" s="366"/>
      <c r="F255" s="383">
        <v>0.5</v>
      </c>
      <c r="G255" s="360"/>
      <c r="H255" s="359"/>
      <c r="I255" s="359"/>
      <c r="J255" s="359"/>
      <c r="L255" s="434"/>
      <c r="M255" s="434"/>
      <c r="N255" s="434"/>
      <c r="O255" s="434"/>
      <c r="P255" s="434"/>
      <c r="Q255" s="325"/>
      <c r="R255" s="325"/>
      <c r="S255" s="325"/>
      <c r="T255" s="325"/>
      <c r="U255" s="325"/>
      <c r="V255" s="325"/>
      <c r="W255" s="325"/>
      <c r="X255" s="325"/>
      <c r="Y255" s="325"/>
    </row>
    <row r="256" spans="1:25" ht="12.75" hidden="1" customHeight="1">
      <c r="A256" s="333" t="s">
        <v>1887</v>
      </c>
      <c r="B256" s="368" t="s">
        <v>2057</v>
      </c>
      <c r="C256" s="414"/>
      <c r="D256" s="366"/>
      <c r="E256" s="366"/>
      <c r="F256" s="435">
        <f>IF(F27="NO",0,F254*F255)</f>
        <v>5.5</v>
      </c>
      <c r="G256" s="360"/>
      <c r="H256" s="359"/>
      <c r="I256" s="359"/>
      <c r="J256" s="359"/>
      <c r="L256" s="434"/>
      <c r="M256" s="434"/>
      <c r="N256" s="434"/>
      <c r="O256" s="434"/>
      <c r="P256" s="434"/>
      <c r="Q256" s="325"/>
      <c r="R256" s="325"/>
      <c r="S256" s="325"/>
      <c r="T256" s="325"/>
      <c r="U256" s="325"/>
      <c r="V256" s="325"/>
      <c r="W256" s="325"/>
      <c r="X256" s="325"/>
      <c r="Y256" s="325"/>
    </row>
    <row r="257" spans="1:25">
      <c r="A257" s="333"/>
      <c r="B257" s="372" t="s">
        <v>2056</v>
      </c>
      <c r="C257" s="371" t="s">
        <v>2005</v>
      </c>
      <c r="D257" s="370">
        <f>F257/F22</f>
        <v>5.4999999999999997E-3</v>
      </c>
      <c r="E257" s="370"/>
      <c r="F257" s="369">
        <f>IF(F254=0,0,F256)</f>
        <v>5.5</v>
      </c>
      <c r="G257" s="360"/>
      <c r="H257" s="359"/>
      <c r="I257" s="359"/>
      <c r="J257" s="359"/>
      <c r="L257" s="325"/>
      <c r="M257" s="325"/>
      <c r="N257" s="325"/>
      <c r="O257" s="325"/>
      <c r="P257" s="325"/>
      <c r="Q257" s="325"/>
      <c r="R257" s="325"/>
      <c r="S257" s="325"/>
      <c r="T257" s="325"/>
      <c r="U257" s="325"/>
      <c r="V257" s="325"/>
      <c r="W257" s="325"/>
      <c r="X257" s="325"/>
      <c r="Y257" s="325"/>
    </row>
    <row r="258" spans="1:25" ht="25.5">
      <c r="A258" s="333"/>
      <c r="B258" s="372" t="s">
        <v>2055</v>
      </c>
      <c r="C258" s="371" t="s">
        <v>2005</v>
      </c>
      <c r="D258" s="370">
        <f>F258/F22</f>
        <v>0</v>
      </c>
      <c r="E258" s="370"/>
      <c r="F258" s="421">
        <v>0</v>
      </c>
      <c r="G258" s="360"/>
      <c r="H258" s="359" t="s">
        <v>2054</v>
      </c>
      <c r="I258" s="359"/>
      <c r="J258" s="359"/>
      <c r="L258" s="325"/>
      <c r="M258" s="325"/>
      <c r="N258" s="325"/>
      <c r="O258" s="325"/>
      <c r="P258" s="325"/>
      <c r="Q258" s="325"/>
      <c r="R258" s="325"/>
      <c r="S258" s="325"/>
      <c r="T258" s="325"/>
      <c r="U258" s="325"/>
      <c r="V258" s="325"/>
      <c r="W258" s="325"/>
      <c r="X258" s="325"/>
      <c r="Y258" s="325"/>
    </row>
    <row r="259" spans="1:25">
      <c r="A259" s="333"/>
      <c r="B259" s="431" t="s">
        <v>2053</v>
      </c>
      <c r="C259" s="430" t="s">
        <v>2052</v>
      </c>
      <c r="D259" s="366"/>
      <c r="E259" s="366"/>
      <c r="F259" s="385">
        <v>0</v>
      </c>
      <c r="G259" s="360"/>
      <c r="H259" s="359"/>
      <c r="I259" s="359"/>
      <c r="J259" s="359"/>
      <c r="L259" s="325"/>
      <c r="M259" s="325"/>
      <c r="N259" s="325"/>
      <c r="O259" s="325"/>
      <c r="P259" s="325"/>
      <c r="Q259" s="325"/>
      <c r="R259" s="325"/>
      <c r="S259" s="325"/>
      <c r="T259" s="325"/>
      <c r="U259" s="325"/>
      <c r="V259" s="325"/>
      <c r="W259" s="325"/>
      <c r="X259" s="325"/>
      <c r="Y259" s="325"/>
    </row>
    <row r="260" spans="1:25">
      <c r="A260" s="333"/>
      <c r="B260" s="368" t="s">
        <v>2051</v>
      </c>
      <c r="C260" s="375" t="s">
        <v>2050</v>
      </c>
      <c r="D260" s="374"/>
      <c r="E260" s="374"/>
      <c r="F260" s="385">
        <v>0</v>
      </c>
      <c r="G260" s="360"/>
      <c r="H260" s="359"/>
      <c r="I260" s="359"/>
      <c r="J260" s="359"/>
      <c r="L260" s="325"/>
      <c r="M260" s="325"/>
      <c r="N260" s="325"/>
      <c r="O260" s="325"/>
      <c r="P260" s="325"/>
      <c r="Q260" s="325"/>
      <c r="R260" s="325"/>
      <c r="S260" s="325"/>
      <c r="T260" s="325"/>
      <c r="U260" s="325"/>
      <c r="V260" s="325"/>
      <c r="W260" s="325"/>
      <c r="X260" s="325"/>
      <c r="Y260" s="325"/>
    </row>
    <row r="261" spans="1:25">
      <c r="A261" s="333"/>
      <c r="B261" s="368" t="s">
        <v>2049</v>
      </c>
      <c r="C261" s="375" t="s">
        <v>2048</v>
      </c>
      <c r="D261" s="374"/>
      <c r="E261" s="374"/>
      <c r="F261" s="385">
        <v>0</v>
      </c>
      <c r="G261" s="360"/>
      <c r="H261" s="359"/>
      <c r="I261" s="359"/>
      <c r="J261" s="359"/>
      <c r="L261" s="325"/>
      <c r="M261" s="325"/>
      <c r="N261" s="325"/>
      <c r="O261" s="325"/>
      <c r="P261" s="325"/>
      <c r="Q261" s="325"/>
      <c r="R261" s="325"/>
      <c r="S261" s="325"/>
      <c r="T261" s="325"/>
      <c r="U261" s="325"/>
      <c r="V261" s="325"/>
      <c r="W261" s="325"/>
      <c r="X261" s="325"/>
      <c r="Y261" s="325"/>
    </row>
    <row r="262" spans="1:25">
      <c r="A262" s="333"/>
      <c r="B262" s="368" t="s">
        <v>2047</v>
      </c>
      <c r="C262" s="375" t="s">
        <v>2037</v>
      </c>
      <c r="D262" s="374"/>
      <c r="E262" s="374"/>
      <c r="F262" s="385">
        <v>0.1</v>
      </c>
      <c r="G262" s="360"/>
      <c r="H262" s="359"/>
      <c r="I262" s="359"/>
      <c r="J262" s="359"/>
      <c r="L262" s="325"/>
      <c r="M262" s="325"/>
      <c r="N262" s="325"/>
      <c r="O262" s="325"/>
      <c r="P262" s="325"/>
      <c r="Q262" s="325"/>
      <c r="R262" s="325"/>
      <c r="S262" s="325"/>
      <c r="T262" s="325"/>
      <c r="U262" s="325"/>
      <c r="V262" s="325"/>
      <c r="W262" s="325"/>
      <c r="X262" s="325"/>
      <c r="Y262" s="325"/>
    </row>
    <row r="263" spans="1:25" ht="25.5">
      <c r="A263" s="333"/>
      <c r="B263" s="368" t="s">
        <v>2046</v>
      </c>
      <c r="C263" s="375" t="s">
        <v>2045</v>
      </c>
      <c r="D263" s="374"/>
      <c r="E263" s="374"/>
      <c r="F263" s="385">
        <v>0.3</v>
      </c>
      <c r="G263" s="360"/>
      <c r="H263" s="359"/>
      <c r="I263" s="359"/>
      <c r="J263" s="359"/>
      <c r="L263" s="325"/>
      <c r="M263" s="325"/>
      <c r="N263" s="325"/>
      <c r="O263" s="325"/>
      <c r="P263" s="325"/>
      <c r="Q263" s="325"/>
      <c r="R263" s="325"/>
      <c r="S263" s="325"/>
      <c r="T263" s="325"/>
      <c r="U263" s="325"/>
      <c r="V263" s="325"/>
      <c r="W263" s="325"/>
      <c r="X263" s="325"/>
      <c r="Y263" s="325"/>
    </row>
    <row r="264" spans="1:25">
      <c r="A264" s="333"/>
      <c r="B264" s="368" t="s">
        <v>2044</v>
      </c>
      <c r="C264" s="375"/>
      <c r="D264" s="374"/>
      <c r="E264" s="374"/>
      <c r="F264" s="419">
        <v>0.1</v>
      </c>
      <c r="G264" s="360"/>
      <c r="H264" s="359"/>
      <c r="I264" s="359"/>
      <c r="J264" s="359"/>
      <c r="L264" s="325"/>
      <c r="M264" s="325"/>
      <c r="N264" s="325"/>
      <c r="O264" s="325"/>
      <c r="P264" s="325"/>
      <c r="Q264" s="325"/>
      <c r="R264" s="325"/>
      <c r="S264" s="325"/>
      <c r="T264" s="325"/>
      <c r="U264" s="325"/>
      <c r="V264" s="325"/>
      <c r="W264" s="325"/>
      <c r="X264" s="325"/>
      <c r="Y264" s="325"/>
    </row>
    <row r="265" spans="1:25">
      <c r="A265" s="333"/>
      <c r="B265" s="368" t="s">
        <v>2043</v>
      </c>
      <c r="C265" s="375"/>
      <c r="D265" s="374"/>
      <c r="E265" s="374"/>
      <c r="F265" s="385">
        <v>0</v>
      </c>
      <c r="G265" s="360"/>
      <c r="H265" s="359"/>
      <c r="I265" s="359"/>
      <c r="J265" s="359"/>
      <c r="L265" s="325"/>
      <c r="M265" s="325"/>
      <c r="N265" s="325"/>
      <c r="O265" s="325"/>
      <c r="P265" s="325"/>
      <c r="Q265" s="325"/>
      <c r="R265" s="325"/>
      <c r="S265" s="325"/>
      <c r="T265" s="325"/>
      <c r="U265" s="325"/>
      <c r="V265" s="325"/>
      <c r="W265" s="325"/>
      <c r="X265" s="325"/>
      <c r="Y265" s="325"/>
    </row>
    <row r="266" spans="1:25">
      <c r="A266" s="333"/>
      <c r="B266" s="368" t="s">
        <v>2042</v>
      </c>
      <c r="C266" s="375"/>
      <c r="D266" s="374"/>
      <c r="E266" s="374"/>
      <c r="F266" s="385">
        <v>0</v>
      </c>
      <c r="G266" s="360"/>
      <c r="H266" s="359"/>
      <c r="I266" s="359"/>
      <c r="J266" s="359"/>
      <c r="L266" s="325"/>
      <c r="M266" s="325"/>
      <c r="N266" s="325"/>
      <c r="O266" s="325"/>
      <c r="P266" s="325"/>
      <c r="Q266" s="325"/>
      <c r="R266" s="325"/>
      <c r="S266" s="325"/>
      <c r="T266" s="325"/>
      <c r="U266" s="325"/>
      <c r="V266" s="325"/>
      <c r="W266" s="325"/>
      <c r="X266" s="325"/>
      <c r="Y266" s="325"/>
    </row>
    <row r="267" spans="1:25" hidden="1">
      <c r="A267" s="333" t="s">
        <v>1887</v>
      </c>
      <c r="B267" s="368"/>
      <c r="C267" s="367"/>
      <c r="D267" s="366"/>
      <c r="E267" s="366"/>
      <c r="F267" s="365"/>
      <c r="G267" s="360"/>
      <c r="H267" s="359"/>
      <c r="I267" s="359"/>
      <c r="J267" s="359"/>
      <c r="L267" s="433"/>
      <c r="M267" s="325"/>
      <c r="N267" s="325"/>
      <c r="O267" s="325"/>
      <c r="P267" s="428"/>
      <c r="Q267" s="325"/>
      <c r="R267" s="325"/>
      <c r="S267" s="325"/>
      <c r="T267" s="325"/>
      <c r="U267" s="325"/>
      <c r="V267" s="325"/>
      <c r="W267" s="325"/>
      <c r="X267" s="325"/>
      <c r="Y267" s="325"/>
    </row>
    <row r="268" spans="1:25">
      <c r="A268" s="333"/>
      <c r="B268" s="382" t="s">
        <v>1908</v>
      </c>
      <c r="C268" s="387" t="s">
        <v>2041</v>
      </c>
      <c r="D268" s="380"/>
      <c r="E268" s="380">
        <f>F268</f>
        <v>0.5</v>
      </c>
      <c r="F268" s="432">
        <f>SUM(F259:F266)</f>
        <v>0.5</v>
      </c>
      <c r="G268" s="360"/>
      <c r="H268" s="359"/>
      <c r="I268" s="359"/>
      <c r="J268" s="359"/>
      <c r="L268" s="325"/>
      <c r="M268" s="325"/>
      <c r="N268" s="325"/>
      <c r="O268" s="325"/>
      <c r="P268" s="325"/>
      <c r="Q268" s="325"/>
      <c r="R268" s="325"/>
      <c r="S268" s="325"/>
      <c r="T268" s="325"/>
      <c r="U268" s="325"/>
      <c r="V268" s="325"/>
      <c r="W268" s="325"/>
      <c r="X268" s="325"/>
      <c r="Y268" s="325"/>
    </row>
    <row r="269" spans="1:25" ht="15.75">
      <c r="A269" s="333"/>
      <c r="B269" s="378" t="s">
        <v>2040</v>
      </c>
      <c r="C269" s="377"/>
      <c r="D269" s="377"/>
      <c r="E269" s="377"/>
      <c r="F269" s="376"/>
      <c r="G269" s="360"/>
      <c r="H269" s="359"/>
      <c r="I269" s="359"/>
      <c r="J269" s="359"/>
      <c r="L269" s="325"/>
      <c r="M269" s="325"/>
      <c r="N269" s="325"/>
      <c r="O269" s="325"/>
      <c r="P269" s="325"/>
      <c r="Q269" s="325"/>
      <c r="R269" s="325"/>
      <c r="S269" s="325"/>
      <c r="T269" s="325"/>
      <c r="U269" s="325"/>
      <c r="V269" s="325"/>
      <c r="W269" s="325"/>
      <c r="X269" s="325"/>
      <c r="Y269" s="325"/>
    </row>
    <row r="270" spans="1:25" hidden="1">
      <c r="A270" s="333" t="s">
        <v>1887</v>
      </c>
      <c r="B270" s="368" t="s">
        <v>2025</v>
      </c>
      <c r="C270" s="375">
        <v>10</v>
      </c>
      <c r="D270" s="374"/>
      <c r="E270" s="374"/>
      <c r="F270" s="373">
        <v>10</v>
      </c>
      <c r="G270" s="360"/>
      <c r="H270" s="359"/>
      <c r="I270" s="359"/>
      <c r="J270" s="359"/>
      <c r="L270" s="325"/>
      <c r="M270" s="325"/>
      <c r="N270" s="325"/>
      <c r="O270" s="325"/>
      <c r="P270" s="325"/>
      <c r="Q270" s="325"/>
      <c r="R270" s="325"/>
      <c r="S270" s="325"/>
      <c r="T270" s="325"/>
      <c r="U270" s="325"/>
      <c r="V270" s="325"/>
      <c r="W270" s="325"/>
      <c r="X270" s="325"/>
      <c r="Y270" s="325"/>
    </row>
    <row r="271" spans="1:25">
      <c r="A271" s="333"/>
      <c r="B271" s="372" t="s">
        <v>2023</v>
      </c>
      <c r="C271" s="371" t="s">
        <v>2028</v>
      </c>
      <c r="D271" s="370">
        <f>F271/F22</f>
        <v>0</v>
      </c>
      <c r="E271" s="370"/>
      <c r="F271" s="369">
        <f>IF(F273=0,0,F270)</f>
        <v>0</v>
      </c>
      <c r="G271" s="360"/>
      <c r="H271" s="359"/>
      <c r="I271" s="359"/>
      <c r="J271" s="359"/>
      <c r="L271" s="325"/>
      <c r="M271" s="325"/>
      <c r="N271" s="325"/>
      <c r="O271" s="325"/>
      <c r="P271" s="325"/>
      <c r="Q271" s="325"/>
      <c r="R271" s="325"/>
      <c r="S271" s="325"/>
      <c r="T271" s="325"/>
      <c r="U271" s="325"/>
      <c r="V271" s="325"/>
      <c r="W271" s="325"/>
      <c r="X271" s="325"/>
      <c r="Y271" s="325"/>
    </row>
    <row r="272" spans="1:25" hidden="1">
      <c r="A272" s="333" t="s">
        <v>1887</v>
      </c>
      <c r="B272" s="431"/>
      <c r="C272" s="430"/>
      <c r="D272" s="366"/>
      <c r="E272" s="366"/>
      <c r="F272" s="429"/>
      <c r="G272" s="360"/>
      <c r="H272" s="359"/>
      <c r="I272" s="359"/>
      <c r="J272" s="359"/>
      <c r="L272" s="325"/>
      <c r="M272" s="325"/>
      <c r="N272" s="325"/>
      <c r="O272" s="325"/>
      <c r="P272" s="325"/>
      <c r="Q272" s="325"/>
      <c r="R272" s="325"/>
      <c r="S272" s="325"/>
      <c r="T272" s="325"/>
      <c r="U272" s="325"/>
      <c r="V272" s="325"/>
      <c r="W272" s="325"/>
      <c r="X272" s="325"/>
      <c r="Y272" s="325"/>
    </row>
    <row r="273" spans="1:25">
      <c r="A273" s="333"/>
      <c r="B273" s="368" t="s">
        <v>2038</v>
      </c>
      <c r="C273" s="375" t="s">
        <v>2037</v>
      </c>
      <c r="D273" s="366"/>
      <c r="E273" s="366"/>
      <c r="F273" s="385">
        <v>0</v>
      </c>
      <c r="G273" s="360"/>
      <c r="H273" s="359"/>
      <c r="I273" s="359"/>
      <c r="J273" s="359"/>
      <c r="L273" s="325"/>
      <c r="M273" s="325"/>
      <c r="N273" s="325"/>
      <c r="O273" s="325"/>
      <c r="P273" s="325"/>
      <c r="Q273" s="325"/>
      <c r="R273" s="325"/>
      <c r="S273" s="325"/>
      <c r="T273" s="325"/>
      <c r="U273" s="325"/>
      <c r="V273" s="325"/>
      <c r="W273" s="325"/>
      <c r="X273" s="325"/>
      <c r="Y273" s="325"/>
    </row>
    <row r="274" spans="1:25" ht="12.75" hidden="1" customHeight="1">
      <c r="A274" s="333" t="s">
        <v>1887</v>
      </c>
      <c r="B274" s="368" t="s">
        <v>1970</v>
      </c>
      <c r="C274" s="384"/>
      <c r="D274" s="374"/>
      <c r="E274" s="374"/>
      <c r="F274" s="383">
        <f>IF(F273=0,0,(IF(F25="YES",F26,0)))</f>
        <v>0</v>
      </c>
      <c r="G274" s="360"/>
      <c r="H274" s="359"/>
      <c r="I274" s="359"/>
      <c r="J274" s="359"/>
      <c r="L274" s="325"/>
      <c r="M274" s="325"/>
      <c r="N274" s="325"/>
      <c r="O274" s="325"/>
      <c r="P274" s="325"/>
      <c r="Q274" s="325"/>
      <c r="R274" s="325"/>
      <c r="S274" s="325"/>
      <c r="T274" s="325"/>
      <c r="U274" s="325"/>
      <c r="V274" s="325"/>
      <c r="W274" s="325"/>
      <c r="X274" s="325"/>
      <c r="Y274" s="325"/>
    </row>
    <row r="275" spans="1:25">
      <c r="A275" s="333"/>
      <c r="B275" s="382" t="s">
        <v>1908</v>
      </c>
      <c r="C275" s="381"/>
      <c r="D275" s="380"/>
      <c r="E275" s="380">
        <f>F275</f>
        <v>0</v>
      </c>
      <c r="F275" s="379">
        <f>F273+F274</f>
        <v>0</v>
      </c>
      <c r="G275" s="360"/>
      <c r="H275" s="359"/>
      <c r="I275" s="359"/>
      <c r="J275" s="359"/>
      <c r="L275" s="325"/>
      <c r="M275" s="325"/>
      <c r="N275" s="325"/>
      <c r="O275" s="325"/>
      <c r="P275" s="428"/>
      <c r="Q275" s="325"/>
      <c r="R275" s="325"/>
      <c r="S275" s="325"/>
      <c r="T275" s="325"/>
      <c r="U275" s="325"/>
      <c r="V275" s="325"/>
      <c r="W275" s="325"/>
      <c r="X275" s="325"/>
      <c r="Y275" s="325"/>
    </row>
    <row r="276" spans="1:25" hidden="1">
      <c r="A276" s="333" t="s">
        <v>1887</v>
      </c>
      <c r="B276" s="368"/>
      <c r="C276" s="367"/>
      <c r="D276" s="366"/>
      <c r="E276" s="366"/>
      <c r="F276" s="365"/>
      <c r="G276" s="360"/>
      <c r="H276" s="359"/>
      <c r="I276" s="359"/>
      <c r="J276" s="359"/>
      <c r="L276" s="325"/>
      <c r="M276" s="325"/>
      <c r="N276" s="325"/>
      <c r="O276" s="325"/>
      <c r="P276" s="428"/>
      <c r="Q276" s="325"/>
      <c r="R276" s="325"/>
      <c r="S276" s="325"/>
      <c r="T276" s="325"/>
      <c r="U276" s="325"/>
      <c r="V276" s="325"/>
      <c r="W276" s="325"/>
      <c r="X276" s="325"/>
      <c r="Y276" s="325"/>
    </row>
    <row r="277" spans="1:25" ht="31.5">
      <c r="A277" s="333"/>
      <c r="B277" s="378" t="s">
        <v>2039</v>
      </c>
      <c r="C277" s="377"/>
      <c r="D277" s="377"/>
      <c r="E277" s="377"/>
      <c r="F277" s="376"/>
      <c r="G277" s="360"/>
      <c r="H277" s="359"/>
      <c r="I277" s="359"/>
      <c r="J277" s="359"/>
      <c r="L277" s="325"/>
      <c r="M277" s="325"/>
      <c r="N277" s="325"/>
      <c r="O277" s="325"/>
      <c r="P277" s="325"/>
      <c r="Q277" s="325"/>
      <c r="R277" s="325"/>
      <c r="S277" s="325"/>
      <c r="T277" s="325"/>
      <c r="U277" s="325"/>
      <c r="V277" s="325"/>
      <c r="W277" s="325"/>
      <c r="X277" s="325"/>
      <c r="Y277" s="325"/>
    </row>
    <row r="278" spans="1:25" hidden="1">
      <c r="A278" s="333" t="s">
        <v>1887</v>
      </c>
      <c r="B278" s="368" t="s">
        <v>2025</v>
      </c>
      <c r="C278" s="375">
        <v>10</v>
      </c>
      <c r="D278" s="374"/>
      <c r="E278" s="374"/>
      <c r="F278" s="373">
        <v>10</v>
      </c>
      <c r="G278" s="360"/>
      <c r="H278" s="359"/>
      <c r="I278" s="359"/>
      <c r="J278" s="359"/>
      <c r="L278" s="325"/>
      <c r="M278" s="325"/>
      <c r="N278" s="325"/>
      <c r="O278" s="325"/>
      <c r="P278" s="325"/>
      <c r="Q278" s="325"/>
      <c r="R278" s="325"/>
      <c r="S278" s="325"/>
      <c r="T278" s="325"/>
      <c r="U278" s="325"/>
      <c r="V278" s="325"/>
      <c r="W278" s="325"/>
      <c r="X278" s="325"/>
      <c r="Y278" s="325"/>
    </row>
    <row r="279" spans="1:25">
      <c r="A279" s="333"/>
      <c r="B279" s="372" t="s">
        <v>2023</v>
      </c>
      <c r="C279" s="371" t="s">
        <v>2028</v>
      </c>
      <c r="D279" s="370">
        <f>F279/F22</f>
        <v>0</v>
      </c>
      <c r="E279" s="370"/>
      <c r="F279" s="369">
        <f>IF(F281=0,0,F278)</f>
        <v>0</v>
      </c>
      <c r="G279" s="360"/>
      <c r="H279" s="359"/>
      <c r="I279" s="359"/>
      <c r="J279" s="359"/>
      <c r="L279" s="325"/>
      <c r="M279" s="325"/>
      <c r="N279" s="325"/>
      <c r="O279" s="325"/>
      <c r="P279" s="325"/>
      <c r="Q279" s="325"/>
      <c r="R279" s="325"/>
      <c r="S279" s="325"/>
      <c r="T279" s="325"/>
      <c r="U279" s="325"/>
      <c r="V279" s="325"/>
      <c r="W279" s="325"/>
      <c r="X279" s="325"/>
      <c r="Y279" s="325"/>
    </row>
    <row r="280" spans="1:25" hidden="1">
      <c r="A280" s="333" t="s">
        <v>1887</v>
      </c>
      <c r="B280" s="431"/>
      <c r="C280" s="430"/>
      <c r="D280" s="366"/>
      <c r="E280" s="366"/>
      <c r="F280" s="429"/>
      <c r="G280" s="360"/>
      <c r="H280" s="359"/>
      <c r="I280" s="359"/>
      <c r="J280" s="359"/>
      <c r="L280" s="325"/>
      <c r="M280" s="325"/>
      <c r="N280" s="325"/>
      <c r="O280" s="325"/>
      <c r="P280" s="325"/>
      <c r="Q280" s="325"/>
      <c r="R280" s="325"/>
      <c r="S280" s="325"/>
      <c r="T280" s="325"/>
      <c r="U280" s="325"/>
      <c r="V280" s="325"/>
      <c r="W280" s="325"/>
      <c r="X280" s="325"/>
      <c r="Y280" s="325"/>
    </row>
    <row r="281" spans="1:25">
      <c r="A281" s="333"/>
      <c r="B281" s="368" t="s">
        <v>2038</v>
      </c>
      <c r="C281" s="375" t="s">
        <v>2037</v>
      </c>
      <c r="D281" s="366"/>
      <c r="E281" s="366"/>
      <c r="F281" s="385">
        <v>0</v>
      </c>
      <c r="G281" s="360"/>
      <c r="H281" s="359"/>
      <c r="I281" s="359"/>
      <c r="J281" s="359"/>
      <c r="L281" s="325"/>
      <c r="M281" s="325"/>
      <c r="N281" s="325"/>
      <c r="O281" s="325"/>
      <c r="P281" s="325"/>
      <c r="Q281" s="325"/>
      <c r="R281" s="325"/>
      <c r="S281" s="325"/>
      <c r="T281" s="325"/>
      <c r="U281" s="325"/>
      <c r="V281" s="325"/>
      <c r="W281" s="325"/>
      <c r="X281" s="325"/>
      <c r="Y281" s="325"/>
    </row>
    <row r="282" spans="1:25" ht="12.75" hidden="1" customHeight="1">
      <c r="A282" s="333" t="s">
        <v>1887</v>
      </c>
      <c r="B282" s="368" t="s">
        <v>1970</v>
      </c>
      <c r="C282" s="384"/>
      <c r="D282" s="374"/>
      <c r="E282" s="374"/>
      <c r="F282" s="383">
        <f>IF(F281=0,0,(IF(F25="YES",F26,0)))</f>
        <v>0</v>
      </c>
      <c r="G282" s="360"/>
      <c r="H282" s="359"/>
      <c r="I282" s="359"/>
      <c r="J282" s="359"/>
      <c r="L282" s="325"/>
      <c r="M282" s="325"/>
      <c r="N282" s="325"/>
      <c r="O282" s="325"/>
      <c r="P282" s="325"/>
      <c r="Q282" s="325"/>
      <c r="R282" s="325"/>
      <c r="S282" s="325"/>
      <c r="T282" s="325"/>
      <c r="U282" s="325"/>
      <c r="V282" s="325"/>
      <c r="W282" s="325"/>
      <c r="X282" s="325"/>
      <c r="Y282" s="325"/>
    </row>
    <row r="283" spans="1:25">
      <c r="A283" s="333"/>
      <c r="B283" s="382" t="s">
        <v>1908</v>
      </c>
      <c r="C283" s="381"/>
      <c r="D283" s="380"/>
      <c r="E283" s="380">
        <f>F283</f>
        <v>0</v>
      </c>
      <c r="F283" s="379">
        <f>F281+F282</f>
        <v>0</v>
      </c>
      <c r="G283" s="360"/>
      <c r="H283" s="359"/>
      <c r="I283" s="359"/>
      <c r="J283" s="359"/>
      <c r="L283" s="325"/>
      <c r="M283" s="325"/>
      <c r="N283" s="325"/>
      <c r="O283" s="325"/>
      <c r="P283" s="428"/>
      <c r="Q283" s="325"/>
      <c r="R283" s="325"/>
      <c r="S283" s="325"/>
      <c r="T283" s="325"/>
      <c r="U283" s="325"/>
      <c r="V283" s="325"/>
      <c r="W283" s="325"/>
      <c r="X283" s="325"/>
      <c r="Y283" s="325"/>
    </row>
    <row r="284" spans="1:25" hidden="1">
      <c r="A284" s="333" t="s">
        <v>1887</v>
      </c>
      <c r="B284" s="368"/>
      <c r="C284" s="367"/>
      <c r="D284" s="366"/>
      <c r="E284" s="366"/>
      <c r="F284" s="365"/>
      <c r="G284" s="360"/>
      <c r="H284" s="359"/>
      <c r="I284" s="359"/>
      <c r="J284" s="359"/>
      <c r="L284" s="325"/>
      <c r="M284" s="325"/>
      <c r="N284" s="325"/>
      <c r="O284" s="325"/>
      <c r="P284" s="428"/>
      <c r="Q284" s="325"/>
      <c r="R284" s="325"/>
      <c r="S284" s="325"/>
      <c r="T284" s="325"/>
      <c r="U284" s="325"/>
      <c r="V284" s="325"/>
      <c r="W284" s="325"/>
      <c r="X284" s="325"/>
      <c r="Y284" s="325"/>
    </row>
    <row r="285" spans="1:25" ht="15.75">
      <c r="A285" s="333"/>
      <c r="B285" s="378" t="s">
        <v>2036</v>
      </c>
      <c r="C285" s="377"/>
      <c r="D285" s="377"/>
      <c r="E285" s="377"/>
      <c r="F285" s="376"/>
      <c r="G285" s="360"/>
      <c r="H285" s="359"/>
      <c r="I285" s="359"/>
      <c r="J285" s="359"/>
      <c r="L285" s="325"/>
      <c r="M285" s="325"/>
      <c r="N285" s="325"/>
      <c r="O285" s="325"/>
      <c r="P285" s="428"/>
      <c r="Q285" s="325"/>
      <c r="R285" s="325"/>
      <c r="S285" s="325"/>
      <c r="T285" s="325"/>
      <c r="U285" s="325"/>
      <c r="V285" s="325"/>
      <c r="W285" s="325"/>
      <c r="X285" s="325"/>
      <c r="Y285" s="325"/>
    </row>
    <row r="286" spans="1:25" hidden="1">
      <c r="A286" s="333" t="s">
        <v>1887</v>
      </c>
      <c r="B286" s="368" t="s">
        <v>2025</v>
      </c>
      <c r="C286" s="375">
        <v>10</v>
      </c>
      <c r="D286" s="374"/>
      <c r="E286" s="374"/>
      <c r="F286" s="373">
        <v>10</v>
      </c>
      <c r="G286" s="360"/>
      <c r="H286" s="359"/>
      <c r="I286" s="359"/>
      <c r="J286" s="359"/>
      <c r="L286" s="325"/>
      <c r="M286" s="325"/>
      <c r="N286" s="325"/>
      <c r="O286" s="325"/>
      <c r="P286" s="325"/>
      <c r="Q286" s="325"/>
      <c r="R286" s="325"/>
      <c r="S286" s="325"/>
      <c r="T286" s="325"/>
      <c r="U286" s="325"/>
      <c r="V286" s="325"/>
      <c r="W286" s="325"/>
      <c r="X286" s="325"/>
      <c r="Y286" s="325"/>
    </row>
    <row r="287" spans="1:25">
      <c r="A287" s="333"/>
      <c r="B287" s="372" t="s">
        <v>2023</v>
      </c>
      <c r="C287" s="371" t="s">
        <v>2028</v>
      </c>
      <c r="D287" s="370">
        <f>F287/F22</f>
        <v>0</v>
      </c>
      <c r="E287" s="370"/>
      <c r="F287" s="369">
        <f>IF(F289=0,0,F286)</f>
        <v>0</v>
      </c>
      <c r="G287" s="360"/>
      <c r="H287" s="359"/>
      <c r="I287" s="359"/>
      <c r="J287" s="359"/>
      <c r="L287" s="325"/>
      <c r="M287" s="325"/>
      <c r="N287" s="325"/>
      <c r="O287" s="325"/>
      <c r="P287" s="325"/>
      <c r="Q287" s="325"/>
      <c r="R287" s="325"/>
      <c r="S287" s="325"/>
      <c r="T287" s="325"/>
      <c r="U287" s="325"/>
      <c r="V287" s="325"/>
      <c r="W287" s="325"/>
      <c r="X287" s="325"/>
      <c r="Y287" s="325"/>
    </row>
    <row r="288" spans="1:25" hidden="1">
      <c r="A288" s="333" t="s">
        <v>1887</v>
      </c>
      <c r="B288" s="368"/>
      <c r="C288" s="400"/>
      <c r="D288" s="399"/>
      <c r="E288" s="399"/>
      <c r="F288" s="398"/>
      <c r="G288" s="360"/>
      <c r="H288" s="359"/>
      <c r="I288" s="359"/>
      <c r="J288" s="359"/>
      <c r="L288" s="325"/>
      <c r="M288" s="325"/>
      <c r="N288" s="325"/>
      <c r="O288" s="325"/>
      <c r="P288" s="325"/>
      <c r="Q288" s="325"/>
      <c r="R288" s="325"/>
      <c r="S288" s="325"/>
      <c r="T288" s="325"/>
      <c r="U288" s="325"/>
      <c r="V288" s="325"/>
      <c r="W288" s="325"/>
      <c r="X288" s="325"/>
      <c r="Y288" s="325"/>
    </row>
    <row r="289" spans="1:25">
      <c r="A289" s="333"/>
      <c r="B289" s="368" t="s">
        <v>2034</v>
      </c>
      <c r="C289" s="367" t="s">
        <v>2033</v>
      </c>
      <c r="D289" s="366"/>
      <c r="E289" s="366"/>
      <c r="F289" s="419">
        <v>0</v>
      </c>
      <c r="G289" s="360"/>
      <c r="H289" s="359" t="s">
        <v>2032</v>
      </c>
      <c r="I289" s="359"/>
      <c r="J289" s="359"/>
      <c r="L289" s="325"/>
      <c r="M289" s="325"/>
      <c r="N289" s="325"/>
      <c r="O289" s="325"/>
      <c r="P289" s="325"/>
      <c r="Q289" s="325"/>
      <c r="R289" s="325"/>
      <c r="S289" s="325"/>
      <c r="T289" s="325"/>
      <c r="U289" s="325"/>
      <c r="V289" s="325"/>
      <c r="W289" s="325"/>
      <c r="X289" s="325"/>
      <c r="Y289" s="325"/>
    </row>
    <row r="290" spans="1:25" ht="12.75" hidden="1" customHeight="1">
      <c r="A290" s="333" t="s">
        <v>1887</v>
      </c>
      <c r="B290" s="368" t="s">
        <v>1970</v>
      </c>
      <c r="C290" s="384"/>
      <c r="D290" s="374"/>
      <c r="E290" s="374"/>
      <c r="F290" s="383">
        <f>IF(F289=0,0,(IF(F25="YES",F26,0)))</f>
        <v>0</v>
      </c>
      <c r="G290" s="360"/>
      <c r="H290" s="359"/>
      <c r="I290" s="359"/>
      <c r="J290" s="359"/>
      <c r="L290" s="325"/>
      <c r="M290" s="325"/>
      <c r="N290" s="325"/>
      <c r="O290" s="325"/>
      <c r="P290" s="325"/>
      <c r="Q290" s="325"/>
      <c r="R290" s="325"/>
      <c r="S290" s="325"/>
      <c r="T290" s="325"/>
      <c r="U290" s="325"/>
      <c r="V290" s="325"/>
      <c r="W290" s="325"/>
      <c r="X290" s="325"/>
      <c r="Y290" s="325"/>
    </row>
    <row r="291" spans="1:25">
      <c r="A291" s="333"/>
      <c r="B291" s="382" t="s">
        <v>1908</v>
      </c>
      <c r="C291" s="381"/>
      <c r="D291" s="380"/>
      <c r="E291" s="380">
        <f>F291</f>
        <v>0</v>
      </c>
      <c r="F291" s="379">
        <f>F290+F289</f>
        <v>0</v>
      </c>
      <c r="G291" s="360"/>
      <c r="H291" s="359"/>
      <c r="I291" s="359"/>
      <c r="J291" s="359"/>
      <c r="L291" s="325"/>
      <c r="M291" s="325"/>
      <c r="N291" s="325"/>
      <c r="O291" s="325"/>
      <c r="P291" s="428"/>
      <c r="Q291" s="325"/>
      <c r="R291" s="325"/>
      <c r="S291" s="325"/>
      <c r="T291" s="325"/>
      <c r="U291" s="325"/>
      <c r="V291" s="325"/>
      <c r="W291" s="325"/>
      <c r="X291" s="325"/>
      <c r="Y291" s="325"/>
    </row>
    <row r="292" spans="1:25" hidden="1">
      <c r="A292" s="333" t="s">
        <v>1887</v>
      </c>
      <c r="B292" s="368"/>
      <c r="C292" s="367"/>
      <c r="D292" s="366"/>
      <c r="E292" s="366"/>
      <c r="F292" s="365"/>
      <c r="G292" s="360"/>
      <c r="H292" s="359"/>
      <c r="I292" s="359"/>
      <c r="J292" s="359"/>
      <c r="L292" s="325"/>
      <c r="M292" s="325"/>
      <c r="N292" s="325"/>
      <c r="O292" s="325"/>
      <c r="P292" s="325"/>
      <c r="Q292" s="325"/>
      <c r="R292" s="325"/>
      <c r="S292" s="325"/>
      <c r="T292" s="325"/>
      <c r="U292" s="325"/>
      <c r="V292" s="325"/>
      <c r="W292" s="325"/>
      <c r="X292" s="325"/>
      <c r="Y292" s="325"/>
    </row>
    <row r="293" spans="1:25" ht="15.75">
      <c r="A293" s="333"/>
      <c r="B293" s="378" t="s">
        <v>2035</v>
      </c>
      <c r="C293" s="377"/>
      <c r="D293" s="377"/>
      <c r="E293" s="377"/>
      <c r="F293" s="376"/>
      <c r="G293" s="360"/>
      <c r="H293" s="359"/>
      <c r="I293" s="359"/>
      <c r="J293" s="359"/>
      <c r="L293" s="325"/>
      <c r="M293" s="325"/>
      <c r="N293" s="325"/>
      <c r="O293" s="325"/>
      <c r="P293" s="325"/>
      <c r="Q293" s="325"/>
      <c r="R293" s="325"/>
      <c r="S293" s="325"/>
      <c r="T293" s="325"/>
      <c r="U293" s="325"/>
      <c r="V293" s="325"/>
      <c r="W293" s="325"/>
      <c r="X293" s="325"/>
      <c r="Y293" s="325"/>
    </row>
    <row r="294" spans="1:25" hidden="1">
      <c r="A294" s="333" t="s">
        <v>1887</v>
      </c>
      <c r="B294" s="368" t="s">
        <v>2030</v>
      </c>
      <c r="C294" s="400"/>
      <c r="D294" s="399"/>
      <c r="E294" s="399"/>
      <c r="F294" s="392">
        <v>0.05</v>
      </c>
      <c r="G294" s="360"/>
      <c r="H294" s="359"/>
      <c r="I294" s="359"/>
      <c r="J294" s="359"/>
      <c r="L294" s="325"/>
      <c r="M294" s="325"/>
      <c r="N294" s="325"/>
      <c r="O294" s="325"/>
      <c r="P294" s="325"/>
      <c r="Q294" s="325"/>
      <c r="R294" s="325"/>
      <c r="S294" s="325"/>
      <c r="T294" s="325"/>
      <c r="U294" s="325"/>
      <c r="V294" s="325"/>
      <c r="W294" s="325"/>
      <c r="X294" s="325"/>
      <c r="Y294" s="325"/>
    </row>
    <row r="295" spans="1:25">
      <c r="A295" s="333"/>
      <c r="B295" s="382"/>
      <c r="C295" s="387"/>
      <c r="D295" s="380"/>
      <c r="E295" s="380">
        <f>F295</f>
        <v>0</v>
      </c>
      <c r="F295" s="379">
        <f>F289*F294</f>
        <v>0</v>
      </c>
      <c r="G295" s="360"/>
      <c r="H295" s="359"/>
      <c r="I295" s="359"/>
      <c r="J295" s="359"/>
      <c r="L295" s="325"/>
      <c r="M295" s="325"/>
      <c r="N295" s="325"/>
      <c r="O295" s="325"/>
      <c r="P295" s="325"/>
      <c r="Q295" s="325"/>
      <c r="R295" s="325"/>
      <c r="S295" s="325"/>
      <c r="T295" s="325"/>
      <c r="U295" s="325"/>
      <c r="V295" s="325"/>
      <c r="W295" s="325"/>
      <c r="X295" s="325"/>
      <c r="Y295" s="325"/>
    </row>
    <row r="296" spans="1:25" hidden="1">
      <c r="A296" s="333" t="s">
        <v>1887</v>
      </c>
      <c r="B296" s="368"/>
      <c r="C296" s="367"/>
      <c r="D296" s="366"/>
      <c r="E296" s="366"/>
      <c r="F296" s="365"/>
      <c r="G296" s="360"/>
      <c r="H296" s="359"/>
      <c r="I296" s="359"/>
      <c r="J296" s="359"/>
      <c r="L296" s="325"/>
      <c r="M296" s="325"/>
      <c r="N296" s="325"/>
      <c r="O296" s="325"/>
      <c r="P296" s="325"/>
      <c r="Q296" s="325"/>
      <c r="R296" s="325"/>
      <c r="S296" s="325"/>
      <c r="T296" s="325"/>
      <c r="U296" s="325"/>
      <c r="V296" s="325"/>
      <c r="W296" s="325"/>
      <c r="X296" s="325"/>
      <c r="Y296" s="325"/>
    </row>
    <row r="297" spans="1:25" ht="15.75">
      <c r="A297" s="333"/>
      <c r="B297" s="378" t="s">
        <v>1922</v>
      </c>
      <c r="C297" s="377"/>
      <c r="D297" s="377"/>
      <c r="E297" s="377"/>
      <c r="F297" s="376"/>
      <c r="G297" s="360"/>
      <c r="H297" s="359"/>
      <c r="I297" s="359"/>
      <c r="J297" s="359"/>
      <c r="L297" s="325"/>
      <c r="M297" s="325"/>
      <c r="N297" s="325"/>
      <c r="O297" s="325"/>
      <c r="P297" s="325"/>
      <c r="Q297" s="325"/>
      <c r="R297" s="325"/>
      <c r="S297" s="325"/>
      <c r="T297" s="325"/>
      <c r="U297" s="325"/>
      <c r="V297" s="325"/>
      <c r="W297" s="325"/>
      <c r="X297" s="325"/>
      <c r="Y297" s="325"/>
    </row>
    <row r="298" spans="1:25" hidden="1">
      <c r="A298" s="333" t="s">
        <v>1887</v>
      </c>
      <c r="B298" s="368" t="s">
        <v>2025</v>
      </c>
      <c r="C298" s="375">
        <v>10</v>
      </c>
      <c r="D298" s="374"/>
      <c r="E298" s="374"/>
      <c r="F298" s="373">
        <v>10</v>
      </c>
      <c r="G298" s="360"/>
      <c r="H298" s="359"/>
      <c r="I298" s="359"/>
      <c r="J298" s="359"/>
      <c r="L298" s="325"/>
      <c r="M298" s="325"/>
      <c r="N298" s="325"/>
      <c r="O298" s="325"/>
      <c r="P298" s="325"/>
      <c r="Q298" s="325"/>
      <c r="R298" s="325"/>
      <c r="S298" s="325"/>
      <c r="T298" s="325"/>
      <c r="U298" s="325"/>
      <c r="V298" s="325"/>
      <c r="W298" s="325"/>
      <c r="X298" s="325"/>
      <c r="Y298" s="325"/>
    </row>
    <row r="299" spans="1:25">
      <c r="A299" s="333"/>
      <c r="B299" s="372" t="s">
        <v>2023</v>
      </c>
      <c r="C299" s="371" t="s">
        <v>2028</v>
      </c>
      <c r="D299" s="370">
        <f>F299/F22</f>
        <v>0</v>
      </c>
      <c r="E299" s="370"/>
      <c r="F299" s="369">
        <f>IF(F301=0,0,F298)</f>
        <v>0</v>
      </c>
      <c r="G299" s="360"/>
      <c r="H299" s="359"/>
      <c r="I299" s="359"/>
      <c r="J299" s="359"/>
      <c r="L299" s="325"/>
      <c r="M299" s="325"/>
      <c r="N299" s="325"/>
      <c r="O299" s="325"/>
      <c r="P299" s="325"/>
      <c r="Q299" s="325"/>
      <c r="R299" s="325"/>
      <c r="S299" s="325"/>
      <c r="T299" s="325"/>
      <c r="U299" s="325"/>
      <c r="V299" s="325"/>
      <c r="W299" s="325"/>
      <c r="X299" s="325"/>
      <c r="Y299" s="325"/>
    </row>
    <row r="300" spans="1:25" hidden="1">
      <c r="A300" s="333" t="s">
        <v>1887</v>
      </c>
      <c r="B300" s="368"/>
      <c r="C300" s="400"/>
      <c r="D300" s="399"/>
      <c r="E300" s="399"/>
      <c r="F300" s="398"/>
      <c r="G300" s="360"/>
      <c r="H300" s="359"/>
      <c r="I300" s="359"/>
      <c r="J300" s="359"/>
      <c r="L300" s="325"/>
      <c r="M300" s="325"/>
      <c r="N300" s="325"/>
      <c r="O300" s="325"/>
      <c r="P300" s="325"/>
      <c r="Q300" s="325"/>
      <c r="R300" s="325"/>
      <c r="S300" s="325"/>
      <c r="T300" s="325"/>
      <c r="U300" s="325"/>
      <c r="V300" s="325"/>
      <c r="W300" s="325"/>
      <c r="X300" s="325"/>
      <c r="Y300" s="325"/>
    </row>
    <row r="301" spans="1:25">
      <c r="A301" s="333"/>
      <c r="B301" s="368" t="s">
        <v>2034</v>
      </c>
      <c r="C301" s="367" t="s">
        <v>2033</v>
      </c>
      <c r="D301" s="366"/>
      <c r="E301" s="366"/>
      <c r="F301" s="419">
        <v>0</v>
      </c>
      <c r="G301" s="360"/>
      <c r="H301" s="359" t="s">
        <v>2032</v>
      </c>
      <c r="I301" s="359"/>
      <c r="J301" s="318"/>
      <c r="L301" s="325"/>
      <c r="M301" s="325"/>
      <c r="N301" s="325"/>
      <c r="O301" s="325"/>
      <c r="P301" s="325"/>
      <c r="Q301" s="325"/>
      <c r="R301" s="325"/>
      <c r="S301" s="325"/>
      <c r="T301" s="325"/>
      <c r="U301" s="325"/>
      <c r="V301" s="325"/>
      <c r="W301" s="325"/>
      <c r="X301" s="325"/>
      <c r="Y301" s="325"/>
    </row>
    <row r="302" spans="1:25" ht="12.75" hidden="1" customHeight="1">
      <c r="A302" s="333" t="s">
        <v>1887</v>
      </c>
      <c r="B302" s="368" t="s">
        <v>1970</v>
      </c>
      <c r="C302" s="384"/>
      <c r="D302" s="374"/>
      <c r="E302" s="374"/>
      <c r="F302" s="383">
        <f>IF(F301=0,0,(IF(F25="YES",F26,0)))</f>
        <v>0</v>
      </c>
      <c r="G302" s="360"/>
      <c r="H302" s="359"/>
      <c r="I302" s="359"/>
      <c r="J302" s="359"/>
      <c r="L302" s="325"/>
      <c r="M302" s="325"/>
      <c r="N302" s="325"/>
      <c r="O302" s="325"/>
      <c r="P302" s="325"/>
      <c r="Q302" s="325"/>
      <c r="R302" s="325"/>
      <c r="S302" s="325"/>
      <c r="T302" s="325"/>
      <c r="U302" s="325"/>
      <c r="V302" s="325"/>
      <c r="W302" s="325"/>
      <c r="X302" s="325"/>
      <c r="Y302" s="325"/>
    </row>
    <row r="303" spans="1:25">
      <c r="A303" s="333"/>
      <c r="B303" s="382" t="s">
        <v>1908</v>
      </c>
      <c r="C303" s="381"/>
      <c r="D303" s="380"/>
      <c r="E303" s="380">
        <f>F303</f>
        <v>0</v>
      </c>
      <c r="F303" s="379">
        <f>F302+F301</f>
        <v>0</v>
      </c>
      <c r="G303" s="360"/>
      <c r="H303" s="359"/>
      <c r="I303" s="359"/>
      <c r="J303" s="359"/>
      <c r="L303" s="325"/>
      <c r="M303" s="325"/>
      <c r="N303" s="325"/>
      <c r="O303" s="325"/>
      <c r="P303" s="428"/>
      <c r="Q303" s="325"/>
      <c r="R303" s="325"/>
      <c r="S303" s="325"/>
      <c r="T303" s="325"/>
      <c r="U303" s="325"/>
      <c r="V303" s="325"/>
      <c r="W303" s="325"/>
      <c r="X303" s="325"/>
      <c r="Y303" s="325"/>
    </row>
    <row r="304" spans="1:25" hidden="1">
      <c r="A304" s="333" t="s">
        <v>1887</v>
      </c>
      <c r="B304" s="368"/>
      <c r="C304" s="367"/>
      <c r="D304" s="366"/>
      <c r="E304" s="366"/>
      <c r="F304" s="365"/>
      <c r="G304" s="360"/>
      <c r="H304" s="359"/>
      <c r="I304" s="359"/>
      <c r="J304" s="359"/>
      <c r="L304" s="325"/>
      <c r="M304" s="325"/>
      <c r="N304" s="325"/>
      <c r="O304" s="325"/>
      <c r="P304" s="325"/>
      <c r="Q304" s="325"/>
      <c r="R304" s="325"/>
      <c r="S304" s="325"/>
      <c r="T304" s="325"/>
      <c r="U304" s="325"/>
      <c r="V304" s="325"/>
      <c r="W304" s="325"/>
      <c r="X304" s="325"/>
      <c r="Y304" s="325"/>
    </row>
    <row r="305" spans="1:25" ht="15.75">
      <c r="A305" s="333"/>
      <c r="B305" s="378" t="s">
        <v>2031</v>
      </c>
      <c r="C305" s="377"/>
      <c r="D305" s="377"/>
      <c r="E305" s="377"/>
      <c r="F305" s="376"/>
      <c r="G305" s="360"/>
      <c r="H305" s="359"/>
      <c r="I305" s="359"/>
      <c r="J305" s="359"/>
      <c r="L305" s="325"/>
      <c r="M305" s="325"/>
      <c r="N305" s="325"/>
      <c r="O305" s="325"/>
      <c r="P305" s="325"/>
      <c r="Q305" s="325"/>
      <c r="R305" s="325"/>
      <c r="S305" s="325"/>
      <c r="T305" s="325"/>
      <c r="U305" s="325"/>
      <c r="V305" s="325"/>
      <c r="W305" s="325"/>
      <c r="X305" s="325"/>
      <c r="Y305" s="325"/>
    </row>
    <row r="306" spans="1:25" hidden="1">
      <c r="A306" s="333" t="s">
        <v>1887</v>
      </c>
      <c r="B306" s="368" t="s">
        <v>2030</v>
      </c>
      <c r="C306" s="400"/>
      <c r="D306" s="399"/>
      <c r="E306" s="399"/>
      <c r="F306" s="392">
        <v>0.15</v>
      </c>
      <c r="G306" s="360"/>
      <c r="H306" s="359"/>
      <c r="I306" s="359"/>
      <c r="J306" s="359"/>
      <c r="L306" s="325"/>
      <c r="M306" s="325"/>
      <c r="N306" s="325"/>
      <c r="O306" s="325"/>
      <c r="P306" s="325"/>
      <c r="Q306" s="325"/>
      <c r="R306" s="325"/>
      <c r="S306" s="325"/>
      <c r="T306" s="325"/>
      <c r="U306" s="325"/>
      <c r="V306" s="325"/>
      <c r="W306" s="325"/>
      <c r="X306" s="325"/>
      <c r="Y306" s="325"/>
    </row>
    <row r="307" spans="1:25">
      <c r="A307" s="333"/>
      <c r="B307" s="382"/>
      <c r="C307" s="387"/>
      <c r="D307" s="380"/>
      <c r="E307" s="380">
        <f>F307</f>
        <v>0</v>
      </c>
      <c r="F307" s="379">
        <f>F301*F306</f>
        <v>0</v>
      </c>
      <c r="G307" s="360"/>
      <c r="H307" s="359"/>
      <c r="I307" s="359"/>
      <c r="J307" s="359"/>
      <c r="L307" s="325"/>
      <c r="M307" s="325"/>
      <c r="N307" s="325"/>
      <c r="O307" s="325"/>
      <c r="P307" s="325"/>
      <c r="Q307" s="325"/>
      <c r="R307" s="325"/>
      <c r="S307" s="325"/>
      <c r="T307" s="325"/>
      <c r="U307" s="325"/>
      <c r="V307" s="325"/>
      <c r="W307" s="325"/>
      <c r="X307" s="325"/>
      <c r="Y307" s="325"/>
    </row>
    <row r="308" spans="1:25" hidden="1">
      <c r="A308" s="333" t="s">
        <v>1887</v>
      </c>
      <c r="B308" s="368"/>
      <c r="C308" s="367"/>
      <c r="D308" s="366"/>
      <c r="E308" s="366"/>
      <c r="F308" s="365"/>
      <c r="G308" s="360"/>
      <c r="H308" s="359"/>
      <c r="I308" s="359"/>
      <c r="J308" s="359"/>
      <c r="L308" s="325"/>
      <c r="M308" s="325"/>
      <c r="N308" s="325"/>
      <c r="O308" s="325"/>
      <c r="P308" s="325"/>
      <c r="Q308" s="325"/>
      <c r="R308" s="325"/>
      <c r="S308" s="325"/>
      <c r="T308" s="325"/>
      <c r="U308" s="325"/>
      <c r="V308" s="325"/>
      <c r="W308" s="325"/>
      <c r="X308" s="325"/>
      <c r="Y308" s="325"/>
    </row>
    <row r="309" spans="1:25" ht="31.5">
      <c r="A309" s="333"/>
      <c r="B309" s="378" t="s">
        <v>2029</v>
      </c>
      <c r="C309" s="377"/>
      <c r="D309" s="377"/>
      <c r="E309" s="377"/>
      <c r="F309" s="376"/>
      <c r="G309" s="360"/>
      <c r="H309" s="359"/>
      <c r="I309" s="359"/>
      <c r="J309" s="359"/>
      <c r="L309" s="325"/>
      <c r="M309" s="325"/>
      <c r="N309" s="325"/>
      <c r="O309" s="325"/>
      <c r="P309" s="325"/>
      <c r="Q309" s="325"/>
      <c r="R309" s="325"/>
      <c r="S309" s="325"/>
      <c r="T309" s="325"/>
      <c r="U309" s="325"/>
      <c r="V309" s="325"/>
      <c r="W309" s="325"/>
      <c r="X309" s="325"/>
      <c r="Y309" s="325"/>
    </row>
    <row r="310" spans="1:25" hidden="1">
      <c r="A310" s="333" t="s">
        <v>1887</v>
      </c>
      <c r="B310" s="368"/>
      <c r="C310" s="367"/>
      <c r="D310" s="366"/>
      <c r="E310" s="366"/>
      <c r="F310" s="365"/>
      <c r="G310" s="360"/>
      <c r="H310" s="359"/>
      <c r="I310" s="359"/>
      <c r="J310" s="359"/>
      <c r="L310" s="325"/>
      <c r="M310" s="325"/>
      <c r="N310" s="325"/>
      <c r="O310" s="325"/>
      <c r="P310" s="325"/>
      <c r="Q310" s="325"/>
      <c r="R310" s="325"/>
      <c r="S310" s="325"/>
      <c r="T310" s="325"/>
      <c r="U310" s="325"/>
      <c r="V310" s="325"/>
      <c r="W310" s="325"/>
      <c r="X310" s="325"/>
      <c r="Y310" s="325"/>
    </row>
    <row r="311" spans="1:25" hidden="1">
      <c r="A311" s="333" t="s">
        <v>1887</v>
      </c>
      <c r="B311" s="368" t="s">
        <v>2025</v>
      </c>
      <c r="C311" s="375">
        <v>30</v>
      </c>
      <c r="D311" s="374"/>
      <c r="E311" s="374"/>
      <c r="F311" s="373">
        <v>30</v>
      </c>
      <c r="G311" s="426"/>
      <c r="H311" s="359" t="s">
        <v>2024</v>
      </c>
      <c r="I311" s="359"/>
      <c r="J311" s="359"/>
      <c r="L311" s="325"/>
      <c r="M311" s="325"/>
      <c r="N311" s="325"/>
      <c r="O311" s="325"/>
      <c r="P311" s="325"/>
      <c r="Q311" s="325"/>
      <c r="R311" s="325"/>
      <c r="S311" s="325"/>
      <c r="T311" s="325"/>
      <c r="U311" s="325"/>
      <c r="V311" s="325"/>
      <c r="W311" s="325"/>
      <c r="X311" s="325"/>
      <c r="Y311" s="325"/>
    </row>
    <row r="312" spans="1:25">
      <c r="A312" s="333"/>
      <c r="B312" s="372" t="s">
        <v>2023</v>
      </c>
      <c r="C312" s="371" t="s">
        <v>2028</v>
      </c>
      <c r="D312" s="370">
        <f>F312/F22</f>
        <v>0</v>
      </c>
      <c r="E312" s="370"/>
      <c r="F312" s="369">
        <f>IF(F315=0,0,F311)</f>
        <v>0</v>
      </c>
      <c r="G312" s="360"/>
      <c r="H312" s="359"/>
      <c r="I312" s="359"/>
      <c r="J312" s="359"/>
      <c r="L312" s="325"/>
      <c r="M312" s="325"/>
      <c r="N312" s="325"/>
      <c r="O312" s="325"/>
      <c r="P312" s="325"/>
      <c r="Q312" s="325"/>
      <c r="R312" s="325"/>
      <c r="S312" s="325"/>
      <c r="T312" s="325"/>
      <c r="U312" s="325"/>
      <c r="V312" s="325"/>
      <c r="W312" s="325"/>
      <c r="X312" s="325"/>
      <c r="Y312" s="325"/>
    </row>
    <row r="313" spans="1:25" hidden="1">
      <c r="A313" s="333" t="s">
        <v>1887</v>
      </c>
      <c r="B313" s="368"/>
      <c r="C313" s="367"/>
      <c r="D313" s="366"/>
      <c r="E313" s="366"/>
      <c r="F313" s="365"/>
      <c r="G313" s="360"/>
      <c r="H313" s="359"/>
      <c r="I313" s="359"/>
      <c r="J313" s="359"/>
      <c r="L313" s="325"/>
      <c r="M313" s="325"/>
      <c r="N313" s="325"/>
      <c r="O313" s="325"/>
      <c r="P313" s="325"/>
      <c r="Q313" s="325"/>
      <c r="R313" s="325"/>
      <c r="S313" s="325"/>
      <c r="T313" s="325"/>
      <c r="U313" s="325"/>
      <c r="V313" s="325"/>
      <c r="W313" s="325"/>
      <c r="X313" s="325"/>
      <c r="Y313" s="325"/>
    </row>
    <row r="314" spans="1:25">
      <c r="A314" s="333"/>
      <c r="B314" s="368" t="s">
        <v>2021</v>
      </c>
      <c r="C314" s="414" t="s">
        <v>459</v>
      </c>
      <c r="D314" s="366"/>
      <c r="E314" s="366"/>
      <c r="F314" s="385">
        <v>0</v>
      </c>
      <c r="G314" s="360"/>
      <c r="H314" s="359"/>
      <c r="I314" s="359"/>
      <c r="J314" s="359"/>
      <c r="L314" s="325"/>
      <c r="M314" s="325"/>
      <c r="N314" s="325"/>
      <c r="O314" s="325"/>
      <c r="P314" s="325"/>
      <c r="Q314" s="325"/>
      <c r="R314" s="325"/>
      <c r="S314" s="325"/>
      <c r="T314" s="325"/>
      <c r="U314" s="325"/>
      <c r="V314" s="325"/>
      <c r="W314" s="325"/>
      <c r="X314" s="325"/>
      <c r="Y314" s="325"/>
    </row>
    <row r="315" spans="1:25">
      <c r="A315" s="333"/>
      <c r="B315" s="368" t="s">
        <v>2019</v>
      </c>
      <c r="C315" s="427" t="s">
        <v>2018</v>
      </c>
      <c r="D315" s="366"/>
      <c r="E315" s="366"/>
      <c r="F315" s="425">
        <v>0</v>
      </c>
      <c r="G315" s="360"/>
      <c r="H315" s="359"/>
      <c r="I315" s="359"/>
      <c r="J315" s="359"/>
      <c r="L315" s="325"/>
      <c r="M315" s="325"/>
      <c r="N315" s="325"/>
      <c r="O315" s="325"/>
      <c r="P315" s="325"/>
      <c r="Q315" s="325"/>
      <c r="R315" s="325"/>
      <c r="S315" s="325"/>
      <c r="T315" s="325"/>
      <c r="U315" s="325"/>
      <c r="V315" s="325"/>
      <c r="W315" s="325"/>
      <c r="X315" s="325"/>
      <c r="Y315" s="325"/>
    </row>
    <row r="316" spans="1:25">
      <c r="A316" s="333"/>
      <c r="B316" s="368" t="s">
        <v>2017</v>
      </c>
      <c r="C316" s="414"/>
      <c r="D316" s="366"/>
      <c r="E316" s="366"/>
      <c r="F316" s="425">
        <v>0</v>
      </c>
      <c r="G316" s="360"/>
      <c r="H316" s="359"/>
      <c r="I316" s="359"/>
      <c r="J316" s="359"/>
      <c r="L316" s="325"/>
      <c r="M316" s="325"/>
      <c r="N316" s="325"/>
      <c r="O316" s="325"/>
      <c r="P316" s="325"/>
      <c r="Q316" s="325"/>
      <c r="R316" s="325"/>
      <c r="S316" s="325"/>
      <c r="T316" s="325"/>
      <c r="U316" s="325"/>
      <c r="V316" s="325"/>
      <c r="W316" s="325"/>
      <c r="X316" s="325"/>
      <c r="Y316" s="325"/>
    </row>
    <row r="317" spans="1:25" ht="25.5">
      <c r="A317" s="333"/>
      <c r="B317" s="368" t="s">
        <v>2016</v>
      </c>
      <c r="C317" s="375">
        <v>2.5</v>
      </c>
      <c r="D317" s="374"/>
      <c r="E317" s="374"/>
      <c r="F317" s="385">
        <v>0</v>
      </c>
      <c r="G317" s="360"/>
      <c r="H317" s="359"/>
      <c r="I317" s="359"/>
      <c r="J317" s="359"/>
      <c r="L317" s="325"/>
      <c r="M317" s="325"/>
      <c r="N317" s="325"/>
      <c r="O317" s="325"/>
      <c r="P317" s="325"/>
      <c r="Q317" s="325"/>
      <c r="R317" s="325"/>
      <c r="S317" s="325"/>
      <c r="T317" s="325"/>
      <c r="U317" s="325"/>
      <c r="V317" s="325"/>
      <c r="W317" s="325"/>
      <c r="X317" s="325"/>
      <c r="Y317" s="325"/>
    </row>
    <row r="318" spans="1:25">
      <c r="A318" s="333"/>
      <c r="B318" s="382" t="s">
        <v>1908</v>
      </c>
      <c r="C318" s="381" t="s">
        <v>2027</v>
      </c>
      <c r="D318" s="380"/>
      <c r="E318" s="380">
        <f>F318</f>
        <v>0</v>
      </c>
      <c r="F318" s="379">
        <f>F314+(F315*F316*F317)</f>
        <v>0</v>
      </c>
      <c r="G318" s="360"/>
      <c r="H318" s="359"/>
      <c r="I318" s="359"/>
      <c r="J318" s="359"/>
      <c r="L318" s="325"/>
      <c r="M318" s="325"/>
      <c r="N318" s="325"/>
      <c r="O318" s="325"/>
      <c r="P318" s="325"/>
      <c r="Q318" s="325"/>
      <c r="R318" s="325"/>
      <c r="S318" s="325"/>
      <c r="T318" s="325"/>
      <c r="U318" s="325"/>
      <c r="V318" s="325"/>
      <c r="W318" s="325"/>
      <c r="X318" s="325"/>
      <c r="Y318" s="325"/>
    </row>
    <row r="319" spans="1:25" hidden="1">
      <c r="A319" s="333" t="s">
        <v>1887</v>
      </c>
      <c r="B319" s="368"/>
      <c r="C319" s="367"/>
      <c r="D319" s="366"/>
      <c r="E319" s="366"/>
      <c r="F319" s="365"/>
      <c r="G319" s="360"/>
      <c r="H319" s="359"/>
      <c r="I319" s="359"/>
      <c r="J319" s="359"/>
      <c r="L319" s="325"/>
      <c r="M319" s="325"/>
      <c r="N319" s="325"/>
      <c r="O319" s="325"/>
      <c r="P319" s="325"/>
      <c r="Q319" s="325"/>
      <c r="R319" s="325"/>
      <c r="S319" s="325"/>
      <c r="T319" s="325"/>
      <c r="U319" s="325"/>
      <c r="V319" s="325"/>
      <c r="W319" s="325"/>
      <c r="X319" s="325"/>
      <c r="Y319" s="325"/>
    </row>
    <row r="320" spans="1:25" ht="31.5">
      <c r="A320" s="333"/>
      <c r="B320" s="378" t="s">
        <v>2026</v>
      </c>
      <c r="C320" s="377"/>
      <c r="D320" s="377"/>
      <c r="E320" s="377"/>
      <c r="F320" s="376"/>
      <c r="G320" s="360"/>
      <c r="H320" s="359"/>
      <c r="I320" s="359"/>
      <c r="J320" s="359"/>
      <c r="L320" s="325"/>
      <c r="M320" s="325"/>
      <c r="N320" s="325"/>
      <c r="O320" s="325"/>
      <c r="P320" s="325"/>
      <c r="Q320" s="325"/>
      <c r="R320" s="325"/>
      <c r="S320" s="325"/>
      <c r="T320" s="325"/>
      <c r="U320" s="325"/>
      <c r="V320" s="325"/>
      <c r="W320" s="325"/>
      <c r="X320" s="325"/>
      <c r="Y320" s="325"/>
    </row>
    <row r="321" spans="1:25" hidden="1">
      <c r="A321" s="333" t="s">
        <v>1887</v>
      </c>
      <c r="B321" s="368"/>
      <c r="C321" s="367"/>
      <c r="D321" s="366"/>
      <c r="E321" s="366"/>
      <c r="F321" s="365"/>
      <c r="G321" s="360"/>
      <c r="H321" s="359"/>
      <c r="I321" s="359"/>
      <c r="J321" s="359"/>
      <c r="L321" s="325"/>
      <c r="M321" s="325"/>
      <c r="N321" s="325"/>
      <c r="O321" s="325"/>
      <c r="P321" s="325"/>
      <c r="Q321" s="325"/>
      <c r="R321" s="325"/>
      <c r="S321" s="325"/>
      <c r="T321" s="325"/>
      <c r="U321" s="325"/>
      <c r="V321" s="325"/>
      <c r="W321" s="325"/>
      <c r="X321" s="325"/>
      <c r="Y321" s="325"/>
    </row>
    <row r="322" spans="1:25" hidden="1">
      <c r="A322" s="333" t="s">
        <v>1887</v>
      </c>
      <c r="B322" s="368" t="s">
        <v>2025</v>
      </c>
      <c r="C322" s="375">
        <v>30</v>
      </c>
      <c r="D322" s="374"/>
      <c r="E322" s="374"/>
      <c r="F322" s="373">
        <v>30</v>
      </c>
      <c r="G322" s="426"/>
      <c r="H322" s="359" t="s">
        <v>2024</v>
      </c>
      <c r="I322" s="359"/>
      <c r="J322" s="359"/>
      <c r="L322" s="325"/>
      <c r="M322" s="325"/>
      <c r="N322" s="325"/>
      <c r="O322" s="325"/>
      <c r="P322" s="325"/>
      <c r="Q322" s="325"/>
      <c r="R322" s="325"/>
      <c r="S322" s="325"/>
      <c r="T322" s="325"/>
      <c r="U322" s="325"/>
      <c r="V322" s="325"/>
      <c r="W322" s="325"/>
      <c r="X322" s="325"/>
      <c r="Y322" s="325"/>
    </row>
    <row r="323" spans="1:25">
      <c r="A323" s="333"/>
      <c r="B323" s="372" t="s">
        <v>2023</v>
      </c>
      <c r="C323" s="371" t="s">
        <v>2022</v>
      </c>
      <c r="D323" s="370">
        <f>F323/F22</f>
        <v>0</v>
      </c>
      <c r="E323" s="370"/>
      <c r="F323" s="369">
        <f>IF(F326=0,0,F322)</f>
        <v>0</v>
      </c>
      <c r="G323" s="360"/>
      <c r="H323" s="359"/>
      <c r="I323" s="359"/>
      <c r="J323" s="359"/>
      <c r="L323" s="325"/>
      <c r="M323" s="325"/>
      <c r="N323" s="325"/>
      <c r="O323" s="325"/>
      <c r="P323" s="325"/>
      <c r="Q323" s="325"/>
      <c r="R323" s="325"/>
      <c r="S323" s="325"/>
      <c r="T323" s="325"/>
      <c r="U323" s="325"/>
      <c r="V323" s="325"/>
      <c r="W323" s="325"/>
      <c r="X323" s="325"/>
      <c r="Y323" s="325"/>
    </row>
    <row r="324" spans="1:25" hidden="1">
      <c r="A324" s="333" t="s">
        <v>1887</v>
      </c>
      <c r="B324" s="368"/>
      <c r="C324" s="367"/>
      <c r="D324" s="366"/>
      <c r="E324" s="366"/>
      <c r="F324" s="365"/>
      <c r="G324" s="360"/>
      <c r="H324" s="359"/>
      <c r="I324" s="359"/>
      <c r="J324" s="359"/>
      <c r="L324" s="325"/>
      <c r="M324" s="325"/>
      <c r="N324" s="325"/>
      <c r="O324" s="325"/>
      <c r="P324" s="325"/>
      <c r="Q324" s="325"/>
      <c r="R324" s="325"/>
      <c r="S324" s="325"/>
      <c r="T324" s="325"/>
      <c r="U324" s="325"/>
      <c r="V324" s="325"/>
      <c r="W324" s="325"/>
      <c r="X324" s="325"/>
      <c r="Y324" s="325"/>
    </row>
    <row r="325" spans="1:25">
      <c r="A325" s="333"/>
      <c r="B325" s="368" t="s">
        <v>2021</v>
      </c>
      <c r="C325" s="414" t="s">
        <v>450</v>
      </c>
      <c r="D325" s="366"/>
      <c r="E325" s="366"/>
      <c r="F325" s="419">
        <v>0</v>
      </c>
      <c r="G325" s="360"/>
      <c r="H325" s="359" t="s">
        <v>2020</v>
      </c>
      <c r="I325" s="359"/>
      <c r="J325" s="359"/>
      <c r="L325" s="325"/>
      <c r="M325" s="325"/>
      <c r="N325" s="325"/>
      <c r="O325" s="325"/>
      <c r="P325" s="325"/>
      <c r="Q325" s="325"/>
      <c r="R325" s="325"/>
      <c r="S325" s="325"/>
      <c r="T325" s="325"/>
      <c r="U325" s="325"/>
      <c r="V325" s="325"/>
      <c r="W325" s="325"/>
      <c r="X325" s="325"/>
      <c r="Y325" s="325"/>
    </row>
    <row r="326" spans="1:25">
      <c r="A326" s="333"/>
      <c r="B326" s="368" t="s">
        <v>2019</v>
      </c>
      <c r="C326" s="414" t="s">
        <v>2018</v>
      </c>
      <c r="D326" s="366"/>
      <c r="E326" s="366"/>
      <c r="F326" s="425">
        <v>0</v>
      </c>
      <c r="G326" s="360"/>
      <c r="H326" s="359"/>
      <c r="I326" s="359"/>
      <c r="J326" s="359"/>
      <c r="L326" s="325"/>
      <c r="M326" s="325"/>
      <c r="N326" s="325"/>
      <c r="O326" s="325"/>
      <c r="P326" s="325"/>
      <c r="Q326" s="325"/>
      <c r="R326" s="325"/>
      <c r="S326" s="325"/>
      <c r="T326" s="325"/>
      <c r="U326" s="325"/>
      <c r="V326" s="325"/>
      <c r="W326" s="325"/>
      <c r="X326" s="325"/>
      <c r="Y326" s="325"/>
    </row>
    <row r="327" spans="1:25">
      <c r="A327" s="333"/>
      <c r="B327" s="368" t="s">
        <v>2017</v>
      </c>
      <c r="C327" s="414"/>
      <c r="D327" s="366"/>
      <c r="E327" s="366"/>
      <c r="F327" s="425">
        <v>0</v>
      </c>
      <c r="G327" s="360"/>
      <c r="H327" s="359"/>
      <c r="I327" s="359"/>
      <c r="J327" s="359"/>
      <c r="L327" s="325"/>
      <c r="M327" s="325"/>
      <c r="N327" s="325"/>
      <c r="O327" s="325"/>
      <c r="P327" s="325"/>
      <c r="Q327" s="325"/>
      <c r="R327" s="325"/>
      <c r="S327" s="325"/>
      <c r="T327" s="325"/>
      <c r="U327" s="325"/>
      <c r="V327" s="325"/>
      <c r="W327" s="325"/>
      <c r="X327" s="325"/>
      <c r="Y327" s="325"/>
    </row>
    <row r="328" spans="1:25" ht="25.5">
      <c r="A328" s="333"/>
      <c r="B328" s="368" t="s">
        <v>2016</v>
      </c>
      <c r="C328" s="375">
        <v>2.5</v>
      </c>
      <c r="D328" s="374"/>
      <c r="E328" s="374"/>
      <c r="F328" s="385">
        <v>0</v>
      </c>
      <c r="G328" s="360"/>
      <c r="H328" s="359"/>
      <c r="I328" s="359"/>
      <c r="J328" s="359"/>
      <c r="L328" s="325"/>
      <c r="M328" s="325"/>
      <c r="N328" s="325"/>
      <c r="O328" s="325"/>
      <c r="P328" s="325"/>
      <c r="Q328" s="325"/>
      <c r="R328" s="325"/>
      <c r="S328" s="325"/>
      <c r="T328" s="325"/>
      <c r="U328" s="325"/>
      <c r="V328" s="325"/>
      <c r="W328" s="325"/>
      <c r="X328" s="325"/>
      <c r="Y328" s="325"/>
    </row>
    <row r="329" spans="1:25">
      <c r="A329" s="333"/>
      <c r="B329" s="382" t="s">
        <v>1908</v>
      </c>
      <c r="C329" s="381" t="s">
        <v>2015</v>
      </c>
      <c r="D329" s="380"/>
      <c r="E329" s="380">
        <f>F329</f>
        <v>0</v>
      </c>
      <c r="F329" s="379">
        <f>F325+(F326*F327*F328)</f>
        <v>0</v>
      </c>
      <c r="G329" s="360"/>
      <c r="H329" s="359"/>
      <c r="I329" s="359"/>
      <c r="J329" s="359"/>
      <c r="L329" s="325"/>
      <c r="M329" s="325"/>
      <c r="N329" s="325"/>
      <c r="O329" s="325"/>
      <c r="P329" s="325"/>
      <c r="Q329" s="325"/>
      <c r="R329" s="325"/>
      <c r="S329" s="325"/>
      <c r="T329" s="325"/>
      <c r="U329" s="325"/>
      <c r="V329" s="325"/>
      <c r="W329" s="325"/>
      <c r="X329" s="325"/>
      <c r="Y329" s="325"/>
    </row>
    <row r="330" spans="1:25" hidden="1">
      <c r="A330" s="333" t="s">
        <v>1887</v>
      </c>
      <c r="B330" s="368"/>
      <c r="C330" s="367"/>
      <c r="D330" s="366"/>
      <c r="E330" s="366"/>
      <c r="F330" s="365"/>
      <c r="G330" s="360"/>
      <c r="H330" s="359"/>
      <c r="I330" s="359"/>
      <c r="J330" s="359"/>
      <c r="L330" s="325"/>
      <c r="M330" s="325"/>
      <c r="N330" s="325"/>
      <c r="O330" s="325"/>
      <c r="P330" s="325"/>
      <c r="Q330" s="325"/>
      <c r="R330" s="325"/>
      <c r="S330" s="325"/>
      <c r="T330" s="325"/>
      <c r="U330" s="325"/>
      <c r="V330" s="325"/>
      <c r="W330" s="325"/>
      <c r="X330" s="325"/>
      <c r="Y330" s="325"/>
    </row>
    <row r="331" spans="1:25" hidden="1">
      <c r="A331" s="333" t="s">
        <v>1887</v>
      </c>
      <c r="B331" s="368"/>
      <c r="C331" s="367"/>
      <c r="D331" s="366"/>
      <c r="E331" s="366"/>
      <c r="F331" s="365"/>
      <c r="G331" s="360"/>
      <c r="H331" s="359"/>
      <c r="I331" s="359"/>
      <c r="J331" s="359"/>
      <c r="L331" s="325"/>
      <c r="M331" s="325"/>
      <c r="N331" s="325"/>
      <c r="O331" s="325"/>
      <c r="P331" s="325"/>
      <c r="Q331" s="325"/>
      <c r="R331" s="325"/>
      <c r="S331" s="325"/>
      <c r="T331" s="325"/>
      <c r="U331" s="325"/>
      <c r="V331" s="325"/>
      <c r="W331" s="325"/>
      <c r="X331" s="325"/>
      <c r="Y331" s="325"/>
    </row>
    <row r="332" spans="1:25" ht="31.5">
      <c r="A332" s="333"/>
      <c r="B332" s="378" t="s">
        <v>2014</v>
      </c>
      <c r="C332" s="377"/>
      <c r="D332" s="377"/>
      <c r="E332" s="377"/>
      <c r="F332" s="376"/>
      <c r="G332" s="360"/>
      <c r="H332" s="359"/>
      <c r="I332" s="359"/>
      <c r="J332" s="359"/>
      <c r="L332" s="325"/>
      <c r="M332" s="325"/>
      <c r="N332" s="325"/>
      <c r="O332" s="325"/>
      <c r="P332" s="325"/>
      <c r="Q332" s="325"/>
      <c r="R332" s="325"/>
      <c r="S332" s="325"/>
      <c r="T332" s="325"/>
      <c r="U332" s="325"/>
      <c r="V332" s="325"/>
      <c r="W332" s="325"/>
      <c r="X332" s="325"/>
      <c r="Y332" s="325"/>
    </row>
    <row r="333" spans="1:25" hidden="1">
      <c r="A333" s="333" t="s">
        <v>1887</v>
      </c>
      <c r="B333" s="424"/>
      <c r="C333" s="367"/>
      <c r="D333" s="366"/>
      <c r="E333" s="366"/>
      <c r="F333" s="365"/>
      <c r="G333" s="360"/>
      <c r="H333" s="359"/>
      <c r="I333" s="359"/>
      <c r="J333" s="359"/>
      <c r="L333" s="325"/>
      <c r="M333" s="325"/>
      <c r="N333" s="325"/>
      <c r="O333" s="325"/>
      <c r="P333" s="325"/>
      <c r="Q333" s="325"/>
      <c r="R333" s="325"/>
      <c r="S333" s="325"/>
      <c r="T333" s="325"/>
      <c r="U333" s="325"/>
      <c r="V333" s="325"/>
      <c r="W333" s="325"/>
      <c r="X333" s="325"/>
      <c r="Y333" s="325"/>
    </row>
    <row r="334" spans="1:25" hidden="1">
      <c r="A334" s="333" t="s">
        <v>1887</v>
      </c>
      <c r="B334" s="368" t="s">
        <v>2013</v>
      </c>
      <c r="C334" s="367"/>
      <c r="D334" s="366"/>
      <c r="E334" s="366"/>
      <c r="F334" s="365">
        <f>F87</f>
        <v>373</v>
      </c>
      <c r="G334" s="360"/>
      <c r="H334" s="359"/>
      <c r="I334" s="359"/>
      <c r="J334" s="359"/>
      <c r="L334" s="325"/>
      <c r="M334" s="325"/>
      <c r="N334" s="325"/>
      <c r="O334" s="325"/>
      <c r="P334" s="325"/>
      <c r="Q334" s="325"/>
      <c r="R334" s="325"/>
      <c r="S334" s="325"/>
      <c r="T334" s="325"/>
      <c r="U334" s="325"/>
      <c r="V334" s="325"/>
      <c r="W334" s="325"/>
      <c r="X334" s="325"/>
      <c r="Y334" s="325"/>
    </row>
    <row r="335" spans="1:25" hidden="1">
      <c r="A335" s="333" t="s">
        <v>1887</v>
      </c>
      <c r="B335" s="368" t="s">
        <v>2012</v>
      </c>
      <c r="C335" s="367"/>
      <c r="D335" s="366"/>
      <c r="E335" s="366"/>
      <c r="F335" s="365">
        <f>F153+F211</f>
        <v>3</v>
      </c>
      <c r="G335" s="360"/>
      <c r="H335" s="359"/>
      <c r="I335" s="359"/>
      <c r="J335" s="359"/>
      <c r="L335" s="325"/>
      <c r="M335" s="325"/>
      <c r="N335" s="325"/>
      <c r="O335" s="325"/>
      <c r="P335" s="325"/>
      <c r="Q335" s="325"/>
      <c r="R335" s="325"/>
      <c r="S335" s="325"/>
      <c r="T335" s="325"/>
      <c r="U335" s="325"/>
      <c r="V335" s="325"/>
      <c r="W335" s="325"/>
      <c r="X335" s="325"/>
      <c r="Y335" s="325"/>
    </row>
    <row r="336" spans="1:25" hidden="1">
      <c r="A336" s="333" t="s">
        <v>1887</v>
      </c>
      <c r="B336" s="424"/>
      <c r="C336" s="367"/>
      <c r="D336" s="366"/>
      <c r="E336" s="366"/>
      <c r="F336" s="365"/>
      <c r="G336" s="360"/>
      <c r="H336" s="359"/>
      <c r="I336" s="359"/>
      <c r="J336" s="359"/>
      <c r="L336" s="325"/>
      <c r="M336" s="325"/>
      <c r="N336" s="325"/>
      <c r="O336" s="325"/>
      <c r="P336" s="325"/>
      <c r="Q336" s="325"/>
      <c r="R336" s="325"/>
      <c r="S336" s="325"/>
      <c r="T336" s="325"/>
      <c r="U336" s="325"/>
      <c r="V336" s="325"/>
      <c r="W336" s="325"/>
      <c r="X336" s="325"/>
      <c r="Y336" s="325"/>
    </row>
    <row r="337" spans="1:25" hidden="1">
      <c r="A337" s="333" t="s">
        <v>1887</v>
      </c>
      <c r="B337" s="368" t="s">
        <v>2011</v>
      </c>
      <c r="C337" s="423">
        <v>1.4999999999999999E-2</v>
      </c>
      <c r="D337" s="422"/>
      <c r="E337" s="422"/>
      <c r="F337" s="397">
        <v>5.0000000000000001E-3</v>
      </c>
      <c r="G337" s="360"/>
      <c r="H337" s="359"/>
      <c r="I337" s="359"/>
      <c r="J337" s="359"/>
      <c r="L337" s="325"/>
      <c r="M337" s="325"/>
      <c r="N337" s="325"/>
      <c r="O337" s="325"/>
      <c r="P337" s="325"/>
      <c r="Q337" s="325"/>
      <c r="R337" s="325"/>
      <c r="S337" s="325"/>
      <c r="T337" s="325"/>
      <c r="U337" s="325"/>
      <c r="V337" s="325"/>
      <c r="W337" s="325"/>
      <c r="X337" s="325"/>
      <c r="Y337" s="325"/>
    </row>
    <row r="338" spans="1:25" ht="12.75" hidden="1" customHeight="1">
      <c r="A338" s="333" t="s">
        <v>1887</v>
      </c>
      <c r="B338" s="368" t="s">
        <v>1970</v>
      </c>
      <c r="C338" s="384"/>
      <c r="D338" s="374"/>
      <c r="E338" s="374"/>
      <c r="F338" s="383">
        <f>IF(AND(F334=0,F335=0),0,(IF(F25="YES",F26,0)))</f>
        <v>0.16666</v>
      </c>
      <c r="G338" s="360"/>
      <c r="H338" s="359"/>
      <c r="I338" s="359"/>
      <c r="J338" s="359"/>
      <c r="L338" s="325"/>
      <c r="M338" s="325"/>
      <c r="N338" s="325"/>
      <c r="O338" s="325"/>
      <c r="P338" s="325"/>
      <c r="Q338" s="325"/>
      <c r="R338" s="325"/>
      <c r="S338" s="325"/>
      <c r="T338" s="325"/>
      <c r="U338" s="325"/>
      <c r="V338" s="325"/>
      <c r="W338" s="325"/>
      <c r="X338" s="325"/>
      <c r="Y338" s="325"/>
    </row>
    <row r="339" spans="1:25">
      <c r="A339" s="333"/>
      <c r="B339" s="368" t="s">
        <v>2010</v>
      </c>
      <c r="C339" s="367"/>
      <c r="D339" s="366"/>
      <c r="E339" s="366"/>
      <c r="F339" s="385">
        <v>0</v>
      </c>
      <c r="G339" s="360"/>
      <c r="H339" s="359" t="s">
        <v>2009</v>
      </c>
      <c r="I339" s="359"/>
      <c r="J339" s="359"/>
      <c r="L339" s="325"/>
      <c r="M339" s="325"/>
      <c r="N339" s="325"/>
      <c r="O339" s="325"/>
      <c r="P339" s="325"/>
      <c r="Q339" s="325"/>
      <c r="R339" s="325"/>
      <c r="S339" s="325"/>
      <c r="T339" s="325"/>
      <c r="U339" s="325"/>
      <c r="V339" s="325"/>
      <c r="W339" s="325"/>
      <c r="X339" s="325"/>
      <c r="Y339" s="325"/>
    </row>
    <row r="340" spans="1:25">
      <c r="A340" s="333"/>
      <c r="B340" s="382" t="s">
        <v>1908</v>
      </c>
      <c r="C340" s="381" t="s">
        <v>2008</v>
      </c>
      <c r="D340" s="380"/>
      <c r="E340" s="380">
        <f>F340</f>
        <v>0</v>
      </c>
      <c r="F340" s="379">
        <f>IF(AND(F315=0,F326=0),0,F337*(F334+F335)+F338+F339)</f>
        <v>0</v>
      </c>
      <c r="G340" s="360"/>
      <c r="H340" s="359"/>
      <c r="I340" s="359"/>
      <c r="J340" s="359"/>
      <c r="L340" s="325"/>
      <c r="M340" s="325"/>
      <c r="N340" s="325"/>
      <c r="O340" s="325"/>
      <c r="P340" s="325"/>
      <c r="Q340" s="325"/>
      <c r="R340" s="325"/>
      <c r="S340" s="325"/>
      <c r="T340" s="325"/>
      <c r="U340" s="325"/>
      <c r="V340" s="325"/>
      <c r="W340" s="325"/>
      <c r="X340" s="325"/>
      <c r="Y340" s="325"/>
    </row>
    <row r="341" spans="1:25" hidden="1">
      <c r="A341" s="333" t="s">
        <v>1887</v>
      </c>
      <c r="B341" s="368"/>
      <c r="C341" s="367"/>
      <c r="D341" s="366"/>
      <c r="E341" s="366"/>
      <c r="F341" s="365"/>
      <c r="G341" s="360"/>
      <c r="H341" s="359"/>
      <c r="I341" s="359"/>
      <c r="J341" s="359"/>
      <c r="L341" s="325"/>
      <c r="M341" s="325"/>
      <c r="N341" s="325"/>
      <c r="O341" s="325"/>
      <c r="P341" s="325"/>
      <c r="Q341" s="325"/>
      <c r="R341" s="325"/>
      <c r="S341" s="325"/>
      <c r="T341" s="325"/>
      <c r="U341" s="325"/>
      <c r="V341" s="325"/>
      <c r="W341" s="325"/>
      <c r="X341" s="325"/>
      <c r="Y341" s="325"/>
    </row>
    <row r="342" spans="1:25" ht="15.75">
      <c r="A342" s="333"/>
      <c r="B342" s="378" t="s">
        <v>2007</v>
      </c>
      <c r="C342" s="377"/>
      <c r="D342" s="377"/>
      <c r="E342" s="377"/>
      <c r="F342" s="376"/>
      <c r="G342" s="360"/>
      <c r="H342" s="359"/>
      <c r="I342" s="359"/>
      <c r="J342" s="359"/>
      <c r="L342" s="325"/>
      <c r="M342" s="325"/>
      <c r="N342" s="325"/>
      <c r="O342" s="325"/>
      <c r="P342" s="325"/>
      <c r="Q342" s="325"/>
      <c r="R342" s="325"/>
      <c r="S342" s="325"/>
      <c r="T342" s="325"/>
      <c r="U342" s="325"/>
      <c r="V342" s="325"/>
      <c r="W342" s="325"/>
      <c r="X342" s="325"/>
      <c r="Y342" s="325"/>
    </row>
    <row r="343" spans="1:25" ht="25.5">
      <c r="A343" s="333"/>
      <c r="B343" s="372" t="s">
        <v>2006</v>
      </c>
      <c r="C343" s="371" t="s">
        <v>2005</v>
      </c>
      <c r="D343" s="370">
        <f>F343/F22</f>
        <v>0</v>
      </c>
      <c r="E343" s="370"/>
      <c r="F343" s="421">
        <v>0</v>
      </c>
      <c r="G343" s="360"/>
      <c r="H343" s="359" t="s">
        <v>2004</v>
      </c>
      <c r="I343" s="359"/>
      <c r="J343" s="359"/>
      <c r="L343" s="325"/>
      <c r="M343" s="325"/>
      <c r="N343" s="325"/>
      <c r="O343" s="325"/>
      <c r="P343" s="325"/>
      <c r="Q343" s="325"/>
      <c r="R343" s="325"/>
      <c r="S343" s="325"/>
      <c r="T343" s="325"/>
      <c r="U343" s="325"/>
      <c r="V343" s="325"/>
      <c r="W343" s="325"/>
      <c r="X343" s="325"/>
      <c r="Y343" s="325"/>
    </row>
    <row r="344" spans="1:25" hidden="1">
      <c r="A344" s="333" t="s">
        <v>1887</v>
      </c>
      <c r="B344" s="368"/>
      <c r="C344" s="400"/>
      <c r="D344" s="399"/>
      <c r="E344" s="399"/>
      <c r="F344" s="398"/>
      <c r="G344" s="360"/>
      <c r="H344" s="359"/>
      <c r="I344" s="359"/>
      <c r="J344" s="359"/>
      <c r="L344" s="325"/>
      <c r="M344" s="325"/>
      <c r="N344" s="325"/>
      <c r="O344" s="325"/>
      <c r="P344" s="325"/>
      <c r="Q344" s="325"/>
      <c r="R344" s="325"/>
      <c r="S344" s="325"/>
      <c r="T344" s="325"/>
      <c r="U344" s="325"/>
      <c r="V344" s="325"/>
      <c r="W344" s="325"/>
      <c r="X344" s="325"/>
      <c r="Y344" s="325"/>
    </row>
    <row r="345" spans="1:25">
      <c r="A345" s="333"/>
      <c r="B345" s="368" t="s">
        <v>2003</v>
      </c>
      <c r="C345" s="420" t="s">
        <v>2002</v>
      </c>
      <c r="D345" s="366"/>
      <c r="E345" s="366"/>
      <c r="F345" s="419">
        <v>0</v>
      </c>
      <c r="G345" s="360"/>
      <c r="H345" s="359" t="s">
        <v>2001</v>
      </c>
      <c r="I345" s="359"/>
      <c r="J345" s="359"/>
      <c r="L345" s="325"/>
      <c r="M345" s="325"/>
      <c r="N345" s="325"/>
      <c r="O345" s="325"/>
      <c r="P345" s="325"/>
      <c r="Q345" s="325"/>
      <c r="R345" s="325"/>
      <c r="S345" s="325"/>
      <c r="T345" s="325"/>
      <c r="U345" s="325"/>
      <c r="V345" s="325"/>
      <c r="W345" s="325"/>
      <c r="X345" s="325"/>
      <c r="Y345" s="325"/>
    </row>
    <row r="346" spans="1:25">
      <c r="A346" s="333"/>
      <c r="B346" s="382" t="s">
        <v>1908</v>
      </c>
      <c r="C346" s="381" t="s">
        <v>2000</v>
      </c>
      <c r="D346" s="380"/>
      <c r="E346" s="380">
        <f>F346</f>
        <v>0</v>
      </c>
      <c r="F346" s="379">
        <f>SUM(F345:F345)</f>
        <v>0</v>
      </c>
      <c r="G346" s="360"/>
      <c r="H346" s="359"/>
      <c r="I346" s="359"/>
      <c r="J346" s="359"/>
      <c r="L346" s="325"/>
      <c r="M346" s="325"/>
      <c r="N346" s="325"/>
      <c r="O346" s="325"/>
      <c r="P346" s="325"/>
      <c r="Q346" s="325"/>
      <c r="R346" s="325"/>
      <c r="S346" s="325"/>
      <c r="T346" s="325"/>
      <c r="U346" s="325"/>
      <c r="V346" s="325"/>
      <c r="W346" s="325"/>
      <c r="X346" s="325"/>
      <c r="Y346" s="325"/>
    </row>
    <row r="347" spans="1:25" hidden="1">
      <c r="A347" s="333" t="s">
        <v>1887</v>
      </c>
      <c r="B347" s="418"/>
      <c r="C347" s="417"/>
      <c r="D347" s="416"/>
      <c r="E347" s="416"/>
      <c r="F347" s="415"/>
      <c r="G347" s="360"/>
      <c r="H347" s="359"/>
      <c r="I347" s="359"/>
      <c r="J347" s="359"/>
      <c r="L347" s="325"/>
      <c r="M347" s="325"/>
      <c r="N347" s="325"/>
      <c r="O347" s="325"/>
      <c r="P347" s="325"/>
      <c r="Q347" s="325"/>
      <c r="R347" s="325"/>
      <c r="S347" s="325"/>
      <c r="T347" s="325"/>
      <c r="U347" s="325"/>
      <c r="V347" s="325"/>
      <c r="W347" s="325"/>
      <c r="X347" s="325"/>
      <c r="Y347" s="325"/>
    </row>
    <row r="348" spans="1:25" hidden="1">
      <c r="A348" s="333" t="s">
        <v>1887</v>
      </c>
      <c r="B348" s="418"/>
      <c r="C348" s="417"/>
      <c r="D348" s="416"/>
      <c r="E348" s="416"/>
      <c r="F348" s="415"/>
      <c r="G348" s="360"/>
      <c r="H348" s="359"/>
      <c r="I348" s="359"/>
      <c r="J348" s="359"/>
      <c r="L348" s="325"/>
      <c r="M348" s="325"/>
      <c r="N348" s="325"/>
      <c r="O348" s="325"/>
      <c r="P348" s="325"/>
      <c r="Q348" s="325"/>
      <c r="R348" s="325"/>
      <c r="S348" s="325"/>
      <c r="T348" s="325"/>
      <c r="U348" s="325"/>
      <c r="V348" s="325"/>
      <c r="W348" s="325"/>
      <c r="X348" s="325"/>
      <c r="Y348" s="325"/>
    </row>
    <row r="349" spans="1:25" ht="15.75">
      <c r="A349" s="333"/>
      <c r="B349" s="378" t="s">
        <v>1999</v>
      </c>
      <c r="C349" s="377"/>
      <c r="D349" s="377"/>
      <c r="E349" s="377"/>
      <c r="F349" s="376"/>
      <c r="G349" s="360"/>
      <c r="H349" s="359"/>
      <c r="I349" s="359"/>
      <c r="J349" s="359"/>
      <c r="L349" s="325"/>
      <c r="M349" s="325"/>
      <c r="N349" s="325"/>
      <c r="O349" s="325"/>
      <c r="P349" s="325"/>
      <c r="Q349" s="325"/>
      <c r="R349" s="325"/>
      <c r="S349" s="325"/>
      <c r="T349" s="325"/>
      <c r="U349" s="325"/>
      <c r="V349" s="325"/>
      <c r="W349" s="325"/>
      <c r="X349" s="325"/>
      <c r="Y349" s="325"/>
    </row>
    <row r="350" spans="1:25" hidden="1">
      <c r="A350" s="333" t="s">
        <v>1887</v>
      </c>
      <c r="B350" s="368"/>
      <c r="C350" s="400"/>
      <c r="D350" s="399"/>
      <c r="E350" s="399"/>
      <c r="F350" s="398"/>
      <c r="G350" s="360"/>
      <c r="H350" s="359"/>
      <c r="I350" s="359"/>
      <c r="J350" s="359"/>
      <c r="L350" s="325"/>
      <c r="M350" s="325"/>
      <c r="N350" s="325"/>
      <c r="O350" s="325"/>
      <c r="P350" s="325"/>
      <c r="Q350" s="325"/>
      <c r="R350" s="325"/>
      <c r="S350" s="325"/>
      <c r="T350" s="325"/>
      <c r="U350" s="325"/>
      <c r="V350" s="325"/>
      <c r="W350" s="325"/>
      <c r="X350" s="325"/>
      <c r="Y350" s="325"/>
    </row>
    <row r="351" spans="1:25">
      <c r="A351" s="333"/>
      <c r="B351" s="368" t="s">
        <v>1985</v>
      </c>
      <c r="C351" s="414" t="s">
        <v>1984</v>
      </c>
      <c r="D351" s="366"/>
      <c r="E351" s="366"/>
      <c r="F351" s="413">
        <v>382</v>
      </c>
      <c r="G351" s="412"/>
      <c r="H351" s="359" t="s">
        <v>1998</v>
      </c>
      <c r="I351" s="359"/>
      <c r="J351" s="411" t="s">
        <v>1997</v>
      </c>
      <c r="L351" s="325"/>
      <c r="M351" s="325"/>
      <c r="N351" s="325"/>
      <c r="O351" s="325"/>
      <c r="P351" s="325"/>
      <c r="Q351" s="325"/>
      <c r="R351" s="325"/>
      <c r="S351" s="325"/>
      <c r="T351" s="325"/>
      <c r="U351" s="325"/>
      <c r="V351" s="325"/>
      <c r="W351" s="325"/>
      <c r="X351" s="325"/>
      <c r="Y351" s="325"/>
    </row>
    <row r="352" spans="1:25" hidden="1">
      <c r="A352" s="333" t="s">
        <v>1887</v>
      </c>
      <c r="B352" s="368" t="s">
        <v>1983</v>
      </c>
      <c r="C352" s="367" t="s">
        <v>1982</v>
      </c>
      <c r="D352" s="366"/>
      <c r="E352" s="366"/>
      <c r="F352" s="397">
        <v>0.5</v>
      </c>
      <c r="G352" s="360"/>
      <c r="H352" s="359"/>
      <c r="I352" s="359"/>
      <c r="J352" s="359"/>
      <c r="L352" s="325"/>
      <c r="M352" s="325"/>
      <c r="N352" s="325"/>
      <c r="O352" s="325"/>
      <c r="P352" s="325"/>
      <c r="Q352" s="325"/>
      <c r="R352" s="325"/>
      <c r="S352" s="325"/>
      <c r="T352" s="325"/>
      <c r="U352" s="325"/>
      <c r="V352" s="325"/>
      <c r="W352" s="325"/>
      <c r="X352" s="325"/>
      <c r="Y352" s="325"/>
    </row>
    <row r="353" spans="1:25" ht="25.5" hidden="1">
      <c r="A353" s="333" t="s">
        <v>1887</v>
      </c>
      <c r="B353" s="368" t="s">
        <v>1996</v>
      </c>
      <c r="C353" s="396">
        <v>0.01</v>
      </c>
      <c r="D353" s="366"/>
      <c r="E353" s="366"/>
      <c r="F353" s="395">
        <v>0.01</v>
      </c>
      <c r="G353" s="360"/>
      <c r="H353" s="359"/>
      <c r="I353" s="359"/>
      <c r="J353" s="359"/>
      <c r="L353" s="325"/>
      <c r="M353" s="325"/>
      <c r="N353" s="325"/>
      <c r="O353" s="325"/>
      <c r="P353" s="325"/>
      <c r="Q353" s="325"/>
      <c r="R353" s="325"/>
      <c r="S353" s="325"/>
      <c r="T353" s="325"/>
      <c r="U353" s="325"/>
      <c r="V353" s="325"/>
      <c r="W353" s="325"/>
      <c r="X353" s="325"/>
      <c r="Y353" s="325"/>
    </row>
    <row r="354" spans="1:25" ht="25.5" hidden="1">
      <c r="A354" s="333" t="s">
        <v>1887</v>
      </c>
      <c r="B354" s="410" t="s">
        <v>1995</v>
      </c>
      <c r="C354" s="409">
        <v>0.01</v>
      </c>
      <c r="D354" s="408"/>
      <c r="E354" s="408"/>
      <c r="F354" s="407">
        <v>0.02</v>
      </c>
      <c r="G354" s="360"/>
      <c r="H354" s="359"/>
      <c r="I354" s="359"/>
      <c r="J354" s="359"/>
      <c r="L354" s="325"/>
      <c r="M354" s="325"/>
      <c r="N354" s="325"/>
      <c r="O354" s="325"/>
      <c r="P354" s="325"/>
      <c r="Q354" s="325"/>
      <c r="R354" s="325"/>
      <c r="S354" s="325"/>
      <c r="T354" s="325"/>
      <c r="U354" s="325"/>
      <c r="V354" s="325"/>
      <c r="W354" s="325"/>
      <c r="X354" s="325"/>
      <c r="Y354" s="325"/>
    </row>
    <row r="355" spans="1:25" ht="12.75" hidden="1" customHeight="1">
      <c r="A355" s="333" t="s">
        <v>1887</v>
      </c>
      <c r="B355" s="368" t="s">
        <v>1970</v>
      </c>
      <c r="C355" s="384"/>
      <c r="D355" s="374"/>
      <c r="E355" s="374"/>
      <c r="F355" s="383">
        <f>IF(F351=0,0,(IF(F25="YES",F26,0)))</f>
        <v>0.16666</v>
      </c>
      <c r="G355" s="360"/>
      <c r="H355" s="359"/>
      <c r="I355" s="359"/>
      <c r="J355" s="359"/>
      <c r="L355" s="325"/>
      <c r="M355" s="325"/>
      <c r="N355" s="325"/>
      <c r="O355" s="325"/>
      <c r="P355" s="325"/>
      <c r="Q355" s="325"/>
      <c r="R355" s="325"/>
      <c r="S355" s="325"/>
      <c r="T355" s="325"/>
      <c r="U355" s="325"/>
      <c r="V355" s="325"/>
      <c r="W355" s="325"/>
      <c r="X355" s="325"/>
      <c r="Y355" s="325"/>
    </row>
    <row r="356" spans="1:25">
      <c r="A356" s="333"/>
      <c r="B356" s="368" t="s">
        <v>1994</v>
      </c>
      <c r="C356" s="406" t="s">
        <v>1993</v>
      </c>
      <c r="D356" s="366"/>
      <c r="E356" s="366"/>
      <c r="F356" s="405">
        <v>1</v>
      </c>
      <c r="G356" s="360"/>
      <c r="H356" s="359" t="s">
        <v>1992</v>
      </c>
      <c r="I356" s="359"/>
      <c r="J356" s="359"/>
      <c r="L356" s="325"/>
      <c r="M356" s="325"/>
      <c r="N356" s="325"/>
      <c r="O356" s="325"/>
      <c r="P356" s="325"/>
      <c r="Q356" s="325"/>
      <c r="R356" s="325"/>
      <c r="S356" s="325"/>
      <c r="T356" s="325"/>
      <c r="U356" s="325"/>
      <c r="V356" s="325"/>
      <c r="W356" s="325"/>
      <c r="X356" s="325"/>
      <c r="Y356" s="325"/>
    </row>
    <row r="357" spans="1:25">
      <c r="A357" s="333"/>
      <c r="B357" s="368" t="s">
        <v>1991</v>
      </c>
      <c r="C357" s="367"/>
      <c r="D357" s="366"/>
      <c r="E357" s="366"/>
      <c r="F357" s="385">
        <v>0</v>
      </c>
      <c r="G357" s="360"/>
      <c r="H357" s="359" t="s">
        <v>1990</v>
      </c>
      <c r="I357" s="359"/>
      <c r="J357" s="359"/>
      <c r="L357" s="325"/>
      <c r="M357" s="325"/>
      <c r="N357" s="325"/>
      <c r="O357" s="325"/>
      <c r="P357" s="325"/>
      <c r="Q357" s="325"/>
      <c r="R357" s="325"/>
      <c r="S357" s="325"/>
      <c r="T357" s="325"/>
      <c r="U357" s="325"/>
      <c r="V357" s="325"/>
      <c r="W357" s="325"/>
      <c r="X357" s="325"/>
      <c r="Y357" s="325"/>
    </row>
    <row r="358" spans="1:25">
      <c r="A358" s="333"/>
      <c r="B358" s="382" t="s">
        <v>1989</v>
      </c>
      <c r="C358" s="387" t="s">
        <v>1987</v>
      </c>
      <c r="D358" s="380"/>
      <c r="E358" s="380">
        <f>IF(F23="Class 2",F358,0)</f>
        <v>4.4866600000000005</v>
      </c>
      <c r="F358" s="379">
        <f>IF(F351=0,0,(F352+F351*F353)*F356+F355+F357)</f>
        <v>4.4866600000000005</v>
      </c>
      <c r="G358" s="360"/>
      <c r="H358" s="359"/>
      <c r="I358" s="359"/>
      <c r="J358" s="359"/>
      <c r="L358" s="325"/>
      <c r="M358" s="325"/>
      <c r="N358" s="325"/>
      <c r="O358" s="325"/>
      <c r="P358" s="325"/>
      <c r="Q358" s="325"/>
      <c r="R358" s="325"/>
      <c r="S358" s="325"/>
      <c r="T358" s="325"/>
      <c r="U358" s="325"/>
      <c r="V358" s="325"/>
      <c r="W358" s="325"/>
      <c r="X358" s="325"/>
      <c r="Y358" s="325"/>
    </row>
    <row r="359" spans="1:25">
      <c r="A359" s="333"/>
      <c r="B359" s="404" t="s">
        <v>1988</v>
      </c>
      <c r="C359" s="403" t="s">
        <v>1987</v>
      </c>
      <c r="D359" s="402"/>
      <c r="E359" s="402">
        <f>IF(F23="Class 3",F359,0)</f>
        <v>0</v>
      </c>
      <c r="F359" s="401">
        <f>IF(F351=0,0,(F352+F351*F354)*F356+F355+F357)</f>
        <v>8.3066600000000008</v>
      </c>
      <c r="G359" s="360"/>
      <c r="H359" s="359"/>
      <c r="I359" s="359"/>
      <c r="J359" s="359"/>
      <c r="L359" s="325"/>
      <c r="M359" s="325"/>
      <c r="N359" s="325"/>
      <c r="O359" s="325"/>
      <c r="P359" s="325"/>
      <c r="Q359" s="325"/>
      <c r="R359" s="325"/>
      <c r="S359" s="325"/>
      <c r="T359" s="325"/>
      <c r="U359" s="325"/>
      <c r="V359" s="325"/>
      <c r="W359" s="325"/>
      <c r="X359" s="325"/>
      <c r="Y359" s="325"/>
    </row>
    <row r="360" spans="1:25" hidden="1">
      <c r="A360" s="333" t="s">
        <v>1887</v>
      </c>
      <c r="B360" s="368"/>
      <c r="C360" s="367"/>
      <c r="D360" s="366"/>
      <c r="E360" s="366"/>
      <c r="F360" s="365"/>
      <c r="G360" s="360"/>
      <c r="H360" s="359"/>
      <c r="I360" s="359"/>
      <c r="J360" s="359"/>
      <c r="L360" s="325"/>
      <c r="M360" s="325"/>
      <c r="N360" s="325"/>
      <c r="O360" s="325"/>
      <c r="P360" s="325"/>
      <c r="Q360" s="325"/>
      <c r="R360" s="325"/>
      <c r="S360" s="325"/>
      <c r="T360" s="325"/>
      <c r="U360" s="325"/>
      <c r="V360" s="325"/>
      <c r="W360" s="325"/>
      <c r="X360" s="325"/>
      <c r="Y360" s="325"/>
    </row>
    <row r="361" spans="1:25" hidden="1">
      <c r="A361" s="333" t="s">
        <v>1887</v>
      </c>
      <c r="B361" s="368"/>
      <c r="C361" s="367"/>
      <c r="D361" s="366"/>
      <c r="E361" s="366"/>
      <c r="F361" s="365"/>
      <c r="G361" s="360"/>
      <c r="H361" s="359"/>
      <c r="I361" s="359"/>
      <c r="J361" s="359"/>
      <c r="L361" s="325"/>
      <c r="M361" s="325"/>
      <c r="N361" s="325"/>
      <c r="O361" s="325"/>
      <c r="P361" s="325"/>
      <c r="Q361" s="325"/>
      <c r="R361" s="325"/>
      <c r="S361" s="325"/>
      <c r="T361" s="325"/>
      <c r="U361" s="325"/>
      <c r="V361" s="325"/>
      <c r="W361" s="325"/>
      <c r="X361" s="325"/>
      <c r="Y361" s="325"/>
    </row>
    <row r="362" spans="1:25" ht="15.75" hidden="1">
      <c r="A362" s="333" t="s">
        <v>1887</v>
      </c>
      <c r="B362" s="378" t="s">
        <v>1986</v>
      </c>
      <c r="C362" s="377"/>
      <c r="D362" s="377"/>
      <c r="E362" s="377"/>
      <c r="F362" s="376"/>
      <c r="G362" s="360"/>
      <c r="H362" s="359"/>
      <c r="I362" s="359"/>
      <c r="J362" s="359"/>
      <c r="L362" s="325"/>
      <c r="M362" s="325"/>
      <c r="N362" s="325"/>
      <c r="O362" s="325"/>
      <c r="P362" s="325"/>
      <c r="Q362" s="325"/>
      <c r="R362" s="325"/>
      <c r="S362" s="325"/>
      <c r="T362" s="325"/>
      <c r="U362" s="325"/>
      <c r="V362" s="325"/>
      <c r="W362" s="325"/>
      <c r="X362" s="325"/>
      <c r="Y362" s="325"/>
    </row>
    <row r="363" spans="1:25" hidden="1">
      <c r="A363" s="333" t="s">
        <v>1887</v>
      </c>
      <c r="B363" s="368"/>
      <c r="C363" s="400"/>
      <c r="D363" s="399"/>
      <c r="E363" s="399"/>
      <c r="F363" s="398"/>
      <c r="G363" s="360"/>
      <c r="H363" s="359"/>
      <c r="I363" s="359"/>
      <c r="J363" s="359"/>
      <c r="L363" s="325"/>
      <c r="M363" s="325"/>
      <c r="N363" s="325"/>
      <c r="O363" s="325"/>
      <c r="P363" s="325"/>
      <c r="Q363" s="325"/>
      <c r="R363" s="325"/>
      <c r="S363" s="325"/>
      <c r="T363" s="325"/>
      <c r="U363" s="325"/>
      <c r="V363" s="325"/>
      <c r="W363" s="325"/>
      <c r="X363" s="325"/>
      <c r="Y363" s="325"/>
    </row>
    <row r="364" spans="1:25" hidden="1">
      <c r="A364" s="333" t="s">
        <v>1887</v>
      </c>
      <c r="B364" s="368" t="s">
        <v>1985</v>
      </c>
      <c r="C364" s="367" t="s">
        <v>1984</v>
      </c>
      <c r="D364" s="366"/>
      <c r="E364" s="366"/>
      <c r="F364" s="365">
        <f>F351</f>
        <v>382</v>
      </c>
      <c r="G364" s="360"/>
      <c r="H364" s="359"/>
      <c r="I364" s="359"/>
      <c r="J364" s="359"/>
      <c r="L364" s="325"/>
      <c r="M364" s="325"/>
      <c r="N364" s="325"/>
      <c r="O364" s="325"/>
      <c r="P364" s="325"/>
      <c r="Q364" s="325"/>
      <c r="R364" s="325"/>
      <c r="S364" s="325"/>
      <c r="T364" s="325"/>
      <c r="U364" s="325"/>
      <c r="V364" s="325"/>
      <c r="W364" s="325"/>
      <c r="X364" s="325"/>
      <c r="Y364" s="325"/>
    </row>
    <row r="365" spans="1:25" hidden="1">
      <c r="A365" s="333" t="s">
        <v>1887</v>
      </c>
      <c r="B365" s="368" t="s">
        <v>1983</v>
      </c>
      <c r="C365" s="367" t="s">
        <v>1982</v>
      </c>
      <c r="D365" s="366"/>
      <c r="E365" s="366"/>
      <c r="F365" s="397">
        <v>0.5</v>
      </c>
      <c r="G365" s="360"/>
      <c r="H365" s="359"/>
      <c r="I365" s="359"/>
      <c r="J365" s="359"/>
      <c r="L365" s="325"/>
      <c r="M365" s="325"/>
      <c r="N365" s="325"/>
      <c r="O365" s="325"/>
      <c r="P365" s="325"/>
      <c r="Q365" s="325"/>
      <c r="R365" s="325"/>
      <c r="S365" s="325"/>
      <c r="T365" s="325"/>
      <c r="U365" s="325"/>
      <c r="V365" s="325"/>
      <c r="W365" s="325"/>
      <c r="X365" s="325"/>
      <c r="Y365" s="325"/>
    </row>
    <row r="366" spans="1:25" ht="25.5" hidden="1">
      <c r="A366" s="333" t="s">
        <v>1887</v>
      </c>
      <c r="B366" s="368" t="s">
        <v>1981</v>
      </c>
      <c r="C366" s="396">
        <v>3.0000000000000001E-3</v>
      </c>
      <c r="D366" s="366"/>
      <c r="E366" s="366"/>
      <c r="F366" s="395">
        <v>3.0000000000000001E-3</v>
      </c>
      <c r="G366" s="360"/>
      <c r="H366" s="359"/>
      <c r="I366" s="359"/>
      <c r="J366" s="359"/>
      <c r="L366" s="325"/>
      <c r="M366" s="325"/>
      <c r="N366" s="325"/>
      <c r="O366" s="325"/>
      <c r="P366" s="325"/>
      <c r="Q366" s="325"/>
      <c r="R366" s="325"/>
      <c r="S366" s="325"/>
      <c r="T366" s="325"/>
      <c r="U366" s="325"/>
      <c r="V366" s="325"/>
      <c r="W366" s="325"/>
      <c r="X366" s="325"/>
      <c r="Y366" s="325"/>
    </row>
    <row r="367" spans="1:25" hidden="1">
      <c r="A367" s="333" t="s">
        <v>1887</v>
      </c>
      <c r="B367" s="368" t="s">
        <v>1980</v>
      </c>
      <c r="C367" s="394">
        <v>0.2</v>
      </c>
      <c r="D367" s="393"/>
      <c r="E367" s="393"/>
      <c r="F367" s="392">
        <v>0.2</v>
      </c>
      <c r="G367" s="360"/>
      <c r="H367" s="359"/>
      <c r="I367" s="359"/>
      <c r="J367" s="359"/>
      <c r="L367" s="325"/>
      <c r="M367" s="325"/>
      <c r="N367" s="325"/>
      <c r="O367" s="325"/>
      <c r="P367" s="325"/>
      <c r="Q367" s="325"/>
      <c r="R367" s="325"/>
      <c r="S367" s="325"/>
      <c r="T367" s="325"/>
      <c r="U367" s="325"/>
      <c r="V367" s="325"/>
      <c r="W367" s="325"/>
      <c r="X367" s="325"/>
      <c r="Y367" s="325"/>
    </row>
    <row r="368" spans="1:25" ht="12.75" hidden="1" customHeight="1">
      <c r="A368" s="333" t="s">
        <v>1887</v>
      </c>
      <c r="B368" s="368" t="s">
        <v>1970</v>
      </c>
      <c r="C368" s="384"/>
      <c r="D368" s="374"/>
      <c r="E368" s="374"/>
      <c r="F368" s="383">
        <f>IF(F364=0,0,(IF(F25="YES",F26,0)))</f>
        <v>0.16666</v>
      </c>
      <c r="G368" s="360"/>
      <c r="H368" s="359"/>
      <c r="I368" s="359"/>
      <c r="J368" s="359"/>
      <c r="L368" s="325"/>
      <c r="M368" s="325"/>
      <c r="N368" s="325"/>
      <c r="O368" s="325"/>
      <c r="P368" s="325"/>
      <c r="Q368" s="325"/>
      <c r="R368" s="325"/>
      <c r="S368" s="325"/>
      <c r="T368" s="325"/>
      <c r="U368" s="325"/>
      <c r="V368" s="325"/>
      <c r="W368" s="325"/>
      <c r="X368" s="325"/>
      <c r="Y368" s="325"/>
    </row>
    <row r="369" spans="1:25" hidden="1">
      <c r="A369" s="333" t="s">
        <v>1887</v>
      </c>
      <c r="B369" s="382" t="s">
        <v>1908</v>
      </c>
      <c r="C369" s="381" t="s">
        <v>1969</v>
      </c>
      <c r="D369" s="380"/>
      <c r="E369" s="380"/>
      <c r="F369" s="379">
        <f>IF(F364=0,0,(F365+F364*F366)*F367+F368)</f>
        <v>0.49586000000000008</v>
      </c>
      <c r="G369" s="360"/>
      <c r="H369" s="359" t="s">
        <v>1979</v>
      </c>
      <c r="I369" s="359"/>
      <c r="J369" s="359"/>
      <c r="L369" s="325"/>
      <c r="M369" s="325"/>
      <c r="N369" s="325"/>
      <c r="O369" s="325"/>
      <c r="P369" s="325"/>
      <c r="Q369" s="325"/>
      <c r="R369" s="325"/>
      <c r="S369" s="325"/>
      <c r="T369" s="325"/>
      <c r="U369" s="325"/>
      <c r="V369" s="325"/>
      <c r="W369" s="325"/>
      <c r="X369" s="325"/>
      <c r="Y369" s="325"/>
    </row>
    <row r="370" spans="1:25" hidden="1">
      <c r="A370" s="333" t="s">
        <v>1887</v>
      </c>
      <c r="B370" s="368"/>
      <c r="C370" s="367"/>
      <c r="D370" s="366"/>
      <c r="E370" s="366"/>
      <c r="F370" s="365"/>
      <c r="G370" s="360"/>
      <c r="H370" s="359"/>
      <c r="I370" s="359"/>
      <c r="J370" s="359"/>
      <c r="L370" s="325"/>
      <c r="M370" s="325"/>
      <c r="N370" s="325"/>
      <c r="O370" s="325"/>
      <c r="P370" s="325"/>
      <c r="Q370" s="325"/>
      <c r="R370" s="325"/>
      <c r="S370" s="325"/>
      <c r="T370" s="325"/>
      <c r="U370" s="325"/>
      <c r="V370" s="325"/>
      <c r="W370" s="325"/>
      <c r="X370" s="325"/>
      <c r="Y370" s="325"/>
    </row>
    <row r="371" spans="1:25" hidden="1">
      <c r="A371" s="333" t="s">
        <v>1887</v>
      </c>
      <c r="B371" s="368"/>
      <c r="C371" s="367"/>
      <c r="D371" s="366"/>
      <c r="E371" s="366"/>
      <c r="F371" s="365"/>
      <c r="G371" s="360"/>
      <c r="H371" s="359"/>
      <c r="I371" s="359"/>
      <c r="J371" s="359"/>
      <c r="L371" s="325"/>
      <c r="M371" s="325"/>
      <c r="N371" s="325"/>
      <c r="O371" s="325"/>
      <c r="P371" s="325"/>
      <c r="Q371" s="325"/>
      <c r="R371" s="325"/>
      <c r="S371" s="325"/>
      <c r="T371" s="325"/>
      <c r="U371" s="325"/>
      <c r="V371" s="325"/>
      <c r="W371" s="325"/>
      <c r="X371" s="325"/>
      <c r="Y371" s="325"/>
    </row>
    <row r="372" spans="1:25" ht="15.75">
      <c r="A372" s="333"/>
      <c r="B372" s="378" t="s">
        <v>1978</v>
      </c>
      <c r="C372" s="377"/>
      <c r="D372" s="377"/>
      <c r="E372" s="377"/>
      <c r="F372" s="376"/>
      <c r="G372" s="360"/>
      <c r="H372" s="359"/>
      <c r="I372" s="359"/>
      <c r="J372" s="359"/>
      <c r="L372" s="325"/>
      <c r="M372" s="325"/>
      <c r="N372" s="325"/>
      <c r="O372" s="325"/>
      <c r="P372" s="325"/>
      <c r="Q372" s="325"/>
      <c r="R372" s="325"/>
      <c r="S372" s="325"/>
      <c r="T372" s="325"/>
      <c r="U372" s="325"/>
      <c r="V372" s="325"/>
      <c r="W372" s="325"/>
      <c r="X372" s="325"/>
      <c r="Y372" s="325"/>
    </row>
    <row r="373" spans="1:25">
      <c r="A373" s="333"/>
      <c r="B373" s="391" t="s">
        <v>1977</v>
      </c>
      <c r="C373" s="390"/>
      <c r="D373" s="389"/>
      <c r="E373" s="389"/>
      <c r="F373" s="388" t="s">
        <v>175</v>
      </c>
      <c r="G373" s="360"/>
      <c r="H373" s="359"/>
      <c r="I373" s="359"/>
      <c r="J373" s="359"/>
      <c r="L373" s="325"/>
      <c r="M373" s="325"/>
      <c r="N373" s="325"/>
      <c r="O373" s="325"/>
      <c r="P373" s="325"/>
      <c r="Q373" s="325"/>
      <c r="R373" s="325"/>
      <c r="S373" s="325"/>
      <c r="T373" s="325"/>
      <c r="U373" s="325"/>
      <c r="V373" s="325"/>
      <c r="W373" s="325"/>
      <c r="X373" s="325"/>
      <c r="Y373" s="325"/>
    </row>
    <row r="374" spans="1:25" hidden="1">
      <c r="A374" s="333" t="s">
        <v>1887</v>
      </c>
      <c r="B374" s="368" t="s">
        <v>1976</v>
      </c>
      <c r="C374" s="375">
        <v>5</v>
      </c>
      <c r="D374" s="374"/>
      <c r="E374" s="374"/>
      <c r="F374" s="373">
        <v>10</v>
      </c>
      <c r="G374" s="360"/>
      <c r="H374" s="359"/>
      <c r="I374" s="359"/>
      <c r="J374" s="359"/>
      <c r="L374" s="325"/>
      <c r="M374" s="325"/>
      <c r="N374" s="325"/>
      <c r="O374" s="325"/>
      <c r="P374" s="325"/>
      <c r="Q374" s="325"/>
      <c r="R374" s="325"/>
      <c r="S374" s="325"/>
      <c r="T374" s="325"/>
      <c r="U374" s="325"/>
      <c r="V374" s="325"/>
      <c r="W374" s="325"/>
      <c r="X374" s="325"/>
      <c r="Y374" s="325"/>
    </row>
    <row r="375" spans="1:25">
      <c r="A375" s="333"/>
      <c r="B375" s="372" t="s">
        <v>1975</v>
      </c>
      <c r="C375" s="371" t="s">
        <v>1965</v>
      </c>
      <c r="D375" s="370">
        <f>F375/F22</f>
        <v>0.01</v>
      </c>
      <c r="E375" s="370"/>
      <c r="F375" s="369">
        <f>IF(F373="NO",0,F374)</f>
        <v>10</v>
      </c>
      <c r="G375" s="360"/>
      <c r="H375" s="359"/>
      <c r="I375" s="359"/>
      <c r="J375" s="359"/>
      <c r="L375" s="325"/>
      <c r="M375" s="325"/>
      <c r="N375" s="325"/>
      <c r="O375" s="325"/>
      <c r="P375" s="325"/>
      <c r="Q375" s="325"/>
      <c r="R375" s="325"/>
      <c r="S375" s="325"/>
      <c r="T375" s="325"/>
      <c r="U375" s="325"/>
      <c r="V375" s="325"/>
      <c r="W375" s="325"/>
      <c r="X375" s="325"/>
      <c r="Y375" s="325"/>
    </row>
    <row r="376" spans="1:25" hidden="1">
      <c r="A376" s="333" t="s">
        <v>1887</v>
      </c>
      <c r="B376" s="368"/>
      <c r="C376" s="367"/>
      <c r="D376" s="366"/>
      <c r="E376" s="366"/>
      <c r="F376" s="365"/>
      <c r="G376" s="360"/>
      <c r="H376" s="359"/>
      <c r="I376" s="359"/>
      <c r="J376" s="359"/>
      <c r="L376" s="325"/>
      <c r="M376" s="325"/>
      <c r="N376" s="325"/>
      <c r="O376" s="325"/>
      <c r="P376" s="325"/>
      <c r="Q376" s="325"/>
      <c r="R376" s="325"/>
      <c r="S376" s="325"/>
      <c r="T376" s="325"/>
      <c r="U376" s="325"/>
      <c r="V376" s="325"/>
      <c r="W376" s="325"/>
      <c r="X376" s="325"/>
      <c r="Y376" s="325"/>
    </row>
    <row r="377" spans="1:25">
      <c r="A377" s="333"/>
      <c r="B377" s="382" t="s">
        <v>1974</v>
      </c>
      <c r="C377" s="387"/>
      <c r="D377" s="380"/>
      <c r="E377" s="380">
        <f>F377</f>
        <v>0.15</v>
      </c>
      <c r="F377" s="386">
        <f>60/400</f>
        <v>0.15</v>
      </c>
      <c r="G377" s="360"/>
      <c r="H377" s="359"/>
      <c r="I377" s="359"/>
      <c r="J377" s="359"/>
      <c r="L377" s="325"/>
      <c r="M377" s="325"/>
      <c r="N377" s="325"/>
      <c r="O377" s="325"/>
      <c r="P377" s="325"/>
      <c r="Q377" s="325"/>
      <c r="R377" s="325"/>
      <c r="S377" s="325"/>
      <c r="T377" s="325"/>
      <c r="U377" s="325"/>
      <c r="V377" s="325"/>
      <c r="W377" s="325"/>
      <c r="X377" s="325"/>
      <c r="Y377" s="325"/>
    </row>
    <row r="378" spans="1:25" ht="15.75">
      <c r="A378" s="333"/>
      <c r="B378" s="378" t="s">
        <v>1973</v>
      </c>
      <c r="C378" s="377"/>
      <c r="D378" s="377"/>
      <c r="E378" s="377"/>
      <c r="F378" s="376"/>
      <c r="G378" s="360"/>
      <c r="H378" s="359"/>
      <c r="I378" s="359"/>
      <c r="J378" s="359"/>
      <c r="L378" s="325"/>
      <c r="M378" s="325"/>
      <c r="N378" s="325"/>
      <c r="O378" s="325"/>
      <c r="P378" s="325"/>
      <c r="Q378" s="325"/>
      <c r="R378" s="325"/>
      <c r="S378" s="325"/>
      <c r="T378" s="325"/>
      <c r="U378" s="325"/>
      <c r="V378" s="325"/>
      <c r="W378" s="325"/>
      <c r="X378" s="325"/>
      <c r="Y378" s="325"/>
    </row>
    <row r="379" spans="1:25" hidden="1">
      <c r="A379" s="333" t="s">
        <v>1887</v>
      </c>
      <c r="B379" s="368"/>
      <c r="C379" s="367"/>
      <c r="D379" s="367"/>
      <c r="E379" s="367"/>
      <c r="F379" s="365"/>
      <c r="G379" s="360"/>
      <c r="H379" s="359"/>
      <c r="I379" s="359"/>
      <c r="J379" s="359"/>
      <c r="L379" s="325"/>
      <c r="M379" s="325"/>
      <c r="N379" s="325"/>
      <c r="O379" s="325"/>
      <c r="P379" s="325"/>
      <c r="Q379" s="325"/>
      <c r="R379" s="325"/>
      <c r="S379" s="325"/>
      <c r="T379" s="325"/>
      <c r="U379" s="325"/>
      <c r="V379" s="325"/>
      <c r="W379" s="325"/>
      <c r="X379" s="325"/>
      <c r="Y379" s="325"/>
    </row>
    <row r="380" spans="1:25">
      <c r="A380" s="333"/>
      <c r="B380" s="368" t="s">
        <v>1972</v>
      </c>
      <c r="C380" s="367"/>
      <c r="D380" s="366"/>
      <c r="E380" s="366"/>
      <c r="F380" s="385">
        <v>2</v>
      </c>
      <c r="G380" s="360"/>
      <c r="H380" s="359" t="s">
        <v>1971</v>
      </c>
      <c r="I380" s="359"/>
      <c r="J380" s="359"/>
      <c r="L380" s="325"/>
      <c r="M380" s="325"/>
      <c r="N380" s="325"/>
      <c r="O380" s="325"/>
      <c r="P380" s="325"/>
      <c r="Q380" s="325"/>
      <c r="R380" s="325"/>
      <c r="S380" s="325"/>
      <c r="T380" s="325"/>
      <c r="U380" s="325"/>
      <c r="V380" s="325"/>
      <c r="W380" s="325"/>
      <c r="X380" s="325"/>
      <c r="Y380" s="325"/>
    </row>
    <row r="381" spans="1:25" ht="12.75" hidden="1" customHeight="1">
      <c r="A381" s="333" t="s">
        <v>1887</v>
      </c>
      <c r="B381" s="368" t="s">
        <v>1970</v>
      </c>
      <c r="C381" s="384"/>
      <c r="D381" s="374"/>
      <c r="E381" s="374"/>
      <c r="F381" s="383">
        <f>IF(F380=0,0,(IF(F25="YES",F26,0)))</f>
        <v>0.16666</v>
      </c>
      <c r="G381" s="360"/>
      <c r="H381" s="359"/>
      <c r="I381" s="359"/>
      <c r="J381" s="359"/>
      <c r="L381" s="325"/>
      <c r="M381" s="325"/>
      <c r="N381" s="325"/>
      <c r="O381" s="325"/>
      <c r="P381" s="325"/>
      <c r="Q381" s="325"/>
      <c r="R381" s="325"/>
      <c r="S381" s="325"/>
      <c r="T381" s="325"/>
      <c r="U381" s="325"/>
      <c r="V381" s="325"/>
      <c r="W381" s="325"/>
      <c r="X381" s="325"/>
      <c r="Y381" s="325"/>
    </row>
    <row r="382" spans="1:25">
      <c r="A382" s="333"/>
      <c r="B382" s="382" t="s">
        <v>1908</v>
      </c>
      <c r="C382" s="381" t="s">
        <v>1969</v>
      </c>
      <c r="D382" s="380"/>
      <c r="E382" s="380">
        <f>F382</f>
        <v>2.1666599999999998</v>
      </c>
      <c r="F382" s="379">
        <f>F381+F380</f>
        <v>2.1666599999999998</v>
      </c>
      <c r="G382" s="360"/>
      <c r="H382" s="359"/>
      <c r="I382" s="359"/>
      <c r="J382" s="359"/>
      <c r="L382" s="325"/>
      <c r="M382" s="325"/>
      <c r="N382" s="325"/>
      <c r="O382" s="325"/>
      <c r="P382" s="325"/>
      <c r="Q382" s="325"/>
      <c r="R382" s="325"/>
      <c r="S382" s="325"/>
      <c r="T382" s="325"/>
      <c r="U382" s="325"/>
      <c r="V382" s="325"/>
      <c r="W382" s="325"/>
      <c r="X382" s="325"/>
      <c r="Y382" s="325"/>
    </row>
    <row r="383" spans="1:25" hidden="1">
      <c r="A383" s="333" t="s">
        <v>1887</v>
      </c>
      <c r="B383" s="368"/>
      <c r="C383" s="367"/>
      <c r="D383" s="367"/>
      <c r="E383" s="367"/>
      <c r="F383" s="365"/>
      <c r="G383" s="360"/>
      <c r="H383" s="359"/>
      <c r="I383" s="359"/>
      <c r="J383" s="359"/>
      <c r="L383" s="325"/>
      <c r="M383" s="325"/>
      <c r="N383" s="325"/>
      <c r="O383" s="325"/>
      <c r="P383" s="325"/>
      <c r="Q383" s="325"/>
      <c r="R383" s="325"/>
      <c r="S383" s="325"/>
      <c r="T383" s="325"/>
      <c r="U383" s="325"/>
      <c r="V383" s="325"/>
      <c r="W383" s="325"/>
      <c r="X383" s="325"/>
      <c r="Y383" s="325"/>
    </row>
    <row r="384" spans="1:25" ht="15.75">
      <c r="A384" s="333"/>
      <c r="B384" s="378" t="s">
        <v>1968</v>
      </c>
      <c r="C384" s="377"/>
      <c r="D384" s="377"/>
      <c r="E384" s="377"/>
      <c r="F384" s="376"/>
      <c r="G384" s="360"/>
      <c r="H384" s="359"/>
      <c r="I384" s="359"/>
      <c r="J384" s="359"/>
      <c r="L384" s="325"/>
      <c r="M384" s="325"/>
      <c r="N384" s="325"/>
      <c r="O384" s="325"/>
      <c r="P384" s="325"/>
      <c r="Q384" s="325"/>
      <c r="R384" s="325"/>
      <c r="S384" s="325"/>
      <c r="T384" s="325"/>
      <c r="U384" s="325"/>
      <c r="V384" s="325"/>
      <c r="W384" s="325"/>
      <c r="X384" s="325"/>
      <c r="Y384" s="325"/>
    </row>
    <row r="385" spans="1:25" hidden="1">
      <c r="A385" s="333" t="s">
        <v>1887</v>
      </c>
      <c r="B385" s="368" t="s">
        <v>1967</v>
      </c>
      <c r="C385" s="375">
        <v>5</v>
      </c>
      <c r="D385" s="374"/>
      <c r="E385" s="374"/>
      <c r="F385" s="373">
        <v>5</v>
      </c>
      <c r="G385" s="360"/>
      <c r="H385" s="359"/>
      <c r="I385" s="359"/>
      <c r="J385" s="359"/>
      <c r="L385" s="325"/>
      <c r="M385" s="325"/>
      <c r="N385" s="325"/>
      <c r="O385" s="325"/>
      <c r="P385" s="325"/>
      <c r="Q385" s="325"/>
      <c r="R385" s="325"/>
      <c r="S385" s="325"/>
      <c r="T385" s="325"/>
      <c r="U385" s="325"/>
      <c r="V385" s="325"/>
      <c r="W385" s="325"/>
      <c r="X385" s="325"/>
      <c r="Y385" s="325"/>
    </row>
    <row r="386" spans="1:25">
      <c r="A386" s="333"/>
      <c r="B386" s="372" t="s">
        <v>1966</v>
      </c>
      <c r="C386" s="371" t="s">
        <v>1965</v>
      </c>
      <c r="D386" s="370">
        <f>F386/F22</f>
        <v>5.0000000000000001E-3</v>
      </c>
      <c r="E386" s="370"/>
      <c r="F386" s="369">
        <f>IF(F351=0,0,F385)</f>
        <v>5</v>
      </c>
      <c r="G386" s="360"/>
      <c r="H386" s="359"/>
      <c r="I386" s="359"/>
      <c r="J386" s="359"/>
      <c r="L386" s="325"/>
      <c r="M386" s="325"/>
      <c r="N386" s="325"/>
      <c r="O386" s="325"/>
      <c r="P386" s="325"/>
      <c r="Q386" s="325"/>
      <c r="R386" s="325"/>
      <c r="S386" s="325"/>
      <c r="T386" s="325"/>
      <c r="U386" s="325"/>
      <c r="V386" s="325"/>
      <c r="W386" s="325"/>
      <c r="X386" s="325"/>
      <c r="Y386" s="325"/>
    </row>
    <row r="387" spans="1:25" hidden="1">
      <c r="A387" s="333" t="s">
        <v>1887</v>
      </c>
      <c r="B387" s="368"/>
      <c r="C387" s="367"/>
      <c r="D387" s="366"/>
      <c r="E387" s="366"/>
      <c r="F387" s="365"/>
      <c r="G387" s="360"/>
      <c r="H387" s="359"/>
      <c r="I387" s="359"/>
      <c r="J387" s="359"/>
      <c r="L387" s="325"/>
      <c r="M387" s="325"/>
      <c r="N387" s="325"/>
      <c r="O387" s="325"/>
      <c r="P387" s="325"/>
      <c r="Q387" s="325"/>
      <c r="R387" s="325"/>
      <c r="S387" s="325"/>
      <c r="T387" s="325"/>
      <c r="U387" s="325"/>
      <c r="V387" s="325"/>
      <c r="W387" s="325"/>
      <c r="X387" s="325"/>
      <c r="Y387" s="325"/>
    </row>
    <row r="388" spans="1:25" ht="13.5" thickBot="1">
      <c r="A388" s="333"/>
      <c r="B388" s="364" t="s">
        <v>1964</v>
      </c>
      <c r="C388" s="363"/>
      <c r="D388" s="362"/>
      <c r="E388" s="362">
        <f>F388</f>
        <v>0.5</v>
      </c>
      <c r="F388" s="361">
        <v>0.5</v>
      </c>
      <c r="G388" s="360"/>
      <c r="H388" s="359" t="s">
        <v>1963</v>
      </c>
      <c r="I388" s="359"/>
      <c r="J388" s="359"/>
      <c r="L388" s="325"/>
      <c r="M388" s="325"/>
      <c r="N388" s="325"/>
      <c r="O388" s="325"/>
      <c r="P388" s="325"/>
      <c r="Q388" s="325"/>
      <c r="R388" s="325"/>
      <c r="S388" s="325"/>
      <c r="T388" s="325"/>
      <c r="U388" s="325"/>
      <c r="V388" s="325"/>
      <c r="W388" s="325"/>
      <c r="X388" s="325"/>
      <c r="Y388" s="325"/>
    </row>
    <row r="389" spans="1:25">
      <c r="A389" s="333"/>
      <c r="G389" s="330"/>
      <c r="H389" s="330"/>
      <c r="I389" s="330"/>
      <c r="J389" s="330"/>
      <c r="L389" s="325"/>
      <c r="M389" s="325"/>
      <c r="N389" s="325"/>
      <c r="O389" s="325"/>
      <c r="P389" s="325"/>
      <c r="Q389" s="325"/>
      <c r="R389" s="325"/>
      <c r="S389" s="325"/>
      <c r="T389" s="325"/>
      <c r="U389" s="325"/>
      <c r="V389" s="325"/>
      <c r="W389" s="325"/>
      <c r="X389" s="325"/>
      <c r="Y389" s="325"/>
    </row>
    <row r="390" spans="1:25" ht="15.75" thickBot="1">
      <c r="A390" s="333"/>
      <c r="B390" s="332"/>
      <c r="C390" s="331"/>
      <c r="D390" s="331"/>
      <c r="E390" s="331"/>
      <c r="F390" s="331"/>
      <c r="G390" s="330"/>
      <c r="H390" s="330"/>
      <c r="I390" s="330"/>
      <c r="J390" s="330"/>
      <c r="L390" s="325"/>
      <c r="M390" s="325"/>
      <c r="N390" s="325"/>
      <c r="O390" s="325"/>
      <c r="P390" s="325"/>
      <c r="Q390" s="325"/>
      <c r="R390" s="325"/>
      <c r="S390" s="325"/>
      <c r="T390" s="325"/>
      <c r="V390" s="325"/>
      <c r="W390" s="325"/>
      <c r="X390" s="325"/>
      <c r="Y390" s="325"/>
    </row>
    <row r="391" spans="1:25" ht="13.5" thickTop="1">
      <c r="G391" s="315"/>
      <c r="H391" s="315"/>
      <c r="I391" s="315"/>
      <c r="J391" s="315"/>
    </row>
    <row r="392" spans="1:25" ht="25.5">
      <c r="B392" s="356" t="s">
        <v>1962</v>
      </c>
      <c r="C392" s="358" t="s">
        <v>1961</v>
      </c>
      <c r="D392" s="357" t="s">
        <v>1960</v>
      </c>
      <c r="E392" s="357" t="s">
        <v>1959</v>
      </c>
      <c r="F392" s="356" t="s">
        <v>1958</v>
      </c>
      <c r="G392" s="355" t="s">
        <v>1957</v>
      </c>
      <c r="H392" s="354"/>
      <c r="I392" s="354"/>
      <c r="J392" s="354"/>
      <c r="K392" s="600" t="s">
        <v>1956</v>
      </c>
      <c r="L392" s="600"/>
    </row>
    <row r="393" spans="1:25" ht="12" customHeight="1">
      <c r="B393" s="350">
        <v>10</v>
      </c>
      <c r="C393" s="342" t="s">
        <v>1955</v>
      </c>
      <c r="D393" s="353"/>
      <c r="E393" s="340">
        <f>KITTING*(1)</f>
        <v>0.53800000000000003</v>
      </c>
      <c r="F393" s="344">
        <f t="shared" ref="F393:F415" si="1">D393+E393</f>
        <v>0.53800000000000003</v>
      </c>
      <c r="G393" s="338">
        <f>IF(E393=0,0,60/E393)</f>
        <v>111.52416356877323</v>
      </c>
      <c r="H393" s="337"/>
      <c r="I393" s="337"/>
      <c r="J393" s="337"/>
      <c r="K393" s="597" t="s">
        <v>1954</v>
      </c>
      <c r="L393" s="597"/>
    </row>
    <row r="394" spans="1:25" ht="12" customHeight="1">
      <c r="B394" s="350">
        <v>20</v>
      </c>
      <c r="C394" s="342" t="s">
        <v>1953</v>
      </c>
      <c r="D394" s="349">
        <f>D42</f>
        <v>1.4999999999999999E-2</v>
      </c>
      <c r="E394" s="340">
        <f>E46</f>
        <v>0.15</v>
      </c>
      <c r="F394" s="344">
        <f t="shared" si="1"/>
        <v>0.16499999999999998</v>
      </c>
      <c r="G394" s="338">
        <f>IF(E394=0,0,60/E394)</f>
        <v>400</v>
      </c>
      <c r="H394" s="337"/>
      <c r="I394" s="337"/>
      <c r="J394" s="337"/>
      <c r="K394" s="597" t="s">
        <v>1952</v>
      </c>
      <c r="L394" s="597"/>
    </row>
    <row r="395" spans="1:25" ht="12" customHeight="1">
      <c r="B395" s="350">
        <v>30</v>
      </c>
      <c r="C395" s="342" t="s">
        <v>1951</v>
      </c>
      <c r="D395" s="349">
        <f>D51+PREPSETUP</f>
        <v>0</v>
      </c>
      <c r="E395" s="340">
        <f>PREP+PREPSPEC</f>
        <v>0</v>
      </c>
      <c r="F395" s="344">
        <f t="shared" si="1"/>
        <v>0</v>
      </c>
      <c r="G395" s="338">
        <f>IF(E395=0,0,60/E395)</f>
        <v>0</v>
      </c>
      <c r="H395" s="337"/>
      <c r="I395" s="337"/>
      <c r="J395" s="337"/>
      <c r="K395" s="594" t="s">
        <v>1950</v>
      </c>
      <c r="L395" s="594"/>
    </row>
    <row r="396" spans="1:25" ht="12" customHeight="1">
      <c r="B396" s="350">
        <v>40</v>
      </c>
      <c r="C396" s="342" t="s">
        <v>1949</v>
      </c>
      <c r="D396" s="349">
        <f>D65</f>
        <v>0</v>
      </c>
      <c r="E396" s="340">
        <f>PROG</f>
        <v>0</v>
      </c>
      <c r="F396" s="344">
        <f t="shared" si="1"/>
        <v>0</v>
      </c>
      <c r="G396" s="338">
        <f>IF(E396=0,0,60/E396)</f>
        <v>0</v>
      </c>
      <c r="H396" s="337"/>
      <c r="I396" s="337"/>
      <c r="J396" s="337"/>
      <c r="K396" s="594" t="s">
        <v>1948</v>
      </c>
      <c r="L396" s="594"/>
    </row>
    <row r="397" spans="1:25" ht="12" customHeight="1">
      <c r="B397" s="350">
        <v>50</v>
      </c>
      <c r="C397" s="342" t="s">
        <v>1947</v>
      </c>
      <c r="D397" s="349">
        <f>SMTSETUP</f>
        <v>1.5384774666666667</v>
      </c>
      <c r="E397" s="340">
        <f>SMTTS+E111+SMTQA+E147</f>
        <v>3.6583199999999998</v>
      </c>
      <c r="F397" s="344">
        <f t="shared" si="1"/>
        <v>5.1967974666666663</v>
      </c>
      <c r="G397" s="338">
        <f>IF(E397=0,0,(60/E397)/F100)</f>
        <v>8.2004854687397497</v>
      </c>
      <c r="H397" s="352" t="s">
        <v>1944</v>
      </c>
      <c r="I397" s="352"/>
      <c r="J397" s="352"/>
      <c r="K397" s="597" t="s">
        <v>1946</v>
      </c>
      <c r="L397" s="597"/>
    </row>
    <row r="398" spans="1:25" ht="12" customHeight="1">
      <c r="B398" s="350">
        <v>55</v>
      </c>
      <c r="C398" s="342" t="s">
        <v>1945</v>
      </c>
      <c r="D398" s="353"/>
      <c r="E398" s="340">
        <f>SMTBS+E113</f>
        <v>2.2708200000000001</v>
      </c>
      <c r="F398" s="344">
        <f t="shared" si="1"/>
        <v>2.2708200000000001</v>
      </c>
      <c r="G398" s="338">
        <f>IF(E398=0,0,(60/E398)/F100)</f>
        <v>13.21108674399556</v>
      </c>
      <c r="H398" s="352" t="s">
        <v>1944</v>
      </c>
      <c r="I398" s="352"/>
      <c r="J398" s="352"/>
      <c r="K398" s="597" t="s">
        <v>1943</v>
      </c>
      <c r="L398" s="597"/>
    </row>
    <row r="399" spans="1:25" ht="12" customHeight="1">
      <c r="B399" s="350">
        <v>60</v>
      </c>
      <c r="C399" s="342" t="s">
        <v>1942</v>
      </c>
      <c r="D399" s="349">
        <f>D118</f>
        <v>1.4999999999999999E-2</v>
      </c>
      <c r="E399" s="340">
        <f>E124</f>
        <v>1.36666</v>
      </c>
      <c r="F399" s="344">
        <f t="shared" si="1"/>
        <v>1.3816599999999999</v>
      </c>
      <c r="G399" s="338">
        <f t="shared" ref="G399:G414" si="2">IF(E399=0,0,60/E399)</f>
        <v>43.902653183674069</v>
      </c>
      <c r="H399" s="337"/>
      <c r="I399" s="337"/>
      <c r="J399" s="337"/>
      <c r="K399" s="594" t="s">
        <v>1941</v>
      </c>
      <c r="L399" s="594"/>
    </row>
    <row r="400" spans="1:25" ht="12" customHeight="1">
      <c r="B400" s="350">
        <v>65</v>
      </c>
      <c r="C400" s="342" t="s">
        <v>1940</v>
      </c>
      <c r="D400" s="349">
        <f>D130</f>
        <v>2.5000000000000001E-2</v>
      </c>
      <c r="E400" s="340">
        <f>E135</f>
        <v>1.3333200000000001</v>
      </c>
      <c r="F400" s="344">
        <f t="shared" si="1"/>
        <v>1.35832</v>
      </c>
      <c r="G400" s="338">
        <f t="shared" si="2"/>
        <v>45.000450004500046</v>
      </c>
      <c r="H400" s="337"/>
      <c r="I400" s="337"/>
      <c r="J400" s="337"/>
      <c r="K400" s="594" t="s">
        <v>1939</v>
      </c>
      <c r="L400" s="594"/>
    </row>
    <row r="401" spans="2:12" ht="12" customHeight="1">
      <c r="B401" s="350">
        <v>70</v>
      </c>
      <c r="C401" s="342" t="s">
        <v>1938</v>
      </c>
      <c r="D401" s="349">
        <f>D150+ScrewSETUP</f>
        <v>1.4999999999999999E-2</v>
      </c>
      <c r="E401" s="340">
        <f>PTHLoad+Screw</f>
        <v>0.6</v>
      </c>
      <c r="F401" s="344">
        <f t="shared" si="1"/>
        <v>0.61499999999999999</v>
      </c>
      <c r="G401" s="338">
        <f t="shared" si="2"/>
        <v>100</v>
      </c>
      <c r="H401" s="337"/>
      <c r="I401" s="337"/>
      <c r="J401" s="337"/>
      <c r="K401" s="594" t="s">
        <v>1937</v>
      </c>
      <c r="L401" s="594"/>
    </row>
    <row r="402" spans="2:12" ht="12" customHeight="1">
      <c r="B402" s="350">
        <v>80</v>
      </c>
      <c r="C402" s="342" t="s">
        <v>1936</v>
      </c>
      <c r="D402" s="349">
        <f>SelectiveSETUP</f>
        <v>0</v>
      </c>
      <c r="E402" s="340">
        <f>Selective</f>
        <v>0</v>
      </c>
      <c r="F402" s="344">
        <f t="shared" si="1"/>
        <v>0</v>
      </c>
      <c r="G402" s="338">
        <f t="shared" si="2"/>
        <v>0</v>
      </c>
      <c r="H402" s="337"/>
      <c r="I402" s="337"/>
      <c r="J402" s="337"/>
      <c r="K402" s="594" t="s">
        <v>1935</v>
      </c>
      <c r="L402" s="594"/>
    </row>
    <row r="403" spans="2:12" ht="12" customHeight="1">
      <c r="B403" s="350">
        <v>90</v>
      </c>
      <c r="C403" s="342" t="s">
        <v>1934</v>
      </c>
      <c r="D403" s="349">
        <f>WaveSETUP</f>
        <v>0</v>
      </c>
      <c r="E403" s="340">
        <f>Wave</f>
        <v>0</v>
      </c>
      <c r="F403" s="344">
        <f t="shared" si="1"/>
        <v>0</v>
      </c>
      <c r="G403" s="338">
        <f t="shared" si="2"/>
        <v>0</v>
      </c>
      <c r="H403" s="337"/>
      <c r="I403" s="337"/>
      <c r="J403" s="337"/>
      <c r="K403" s="594" t="s">
        <v>1933</v>
      </c>
      <c r="L403" s="594"/>
    </row>
    <row r="404" spans="2:12" ht="12" customHeight="1">
      <c r="B404" s="350">
        <v>95</v>
      </c>
      <c r="C404" s="342" t="s">
        <v>1932</v>
      </c>
      <c r="D404" s="351"/>
      <c r="E404" s="340">
        <f>WaveTUP+E198+WaveQA</f>
        <v>0</v>
      </c>
      <c r="F404" s="344">
        <f t="shared" si="1"/>
        <v>0</v>
      </c>
      <c r="G404" s="338">
        <f t="shared" si="2"/>
        <v>0</v>
      </c>
      <c r="H404" s="337"/>
      <c r="I404" s="337"/>
      <c r="J404" s="337"/>
      <c r="K404" s="594" t="s">
        <v>1931</v>
      </c>
      <c r="L404" s="594"/>
    </row>
    <row r="405" spans="2:12" ht="12" customHeight="1">
      <c r="B405" s="350">
        <v>100</v>
      </c>
      <c r="C405" s="342" t="s">
        <v>1930</v>
      </c>
      <c r="D405" s="349">
        <f>D209+PFitSUp+D234+D236+D257+D258</f>
        <v>4.0500000000000001E-2</v>
      </c>
      <c r="E405" s="340">
        <f>HandPb+HandPbf+E220+E221+PFit+Depanel+E251+MiscMod</f>
        <v>4.4736600000000006</v>
      </c>
      <c r="F405" s="344">
        <f t="shared" si="1"/>
        <v>4.5141600000000004</v>
      </c>
      <c r="G405" s="338">
        <f t="shared" si="2"/>
        <v>13.411837287590025</v>
      </c>
      <c r="H405" s="337"/>
      <c r="I405" s="337"/>
      <c r="J405" s="337"/>
      <c r="K405" s="594" t="s">
        <v>1929</v>
      </c>
      <c r="L405" s="594"/>
    </row>
    <row r="406" spans="2:12" ht="12" customHeight="1">
      <c r="B406" s="347">
        <v>110</v>
      </c>
      <c r="C406" s="342" t="s">
        <v>1928</v>
      </c>
      <c r="D406" s="340">
        <f>D271</f>
        <v>0</v>
      </c>
      <c r="E406" s="340">
        <f>E275</f>
        <v>0</v>
      </c>
      <c r="F406" s="344">
        <f t="shared" si="1"/>
        <v>0</v>
      </c>
      <c r="G406" s="338">
        <f t="shared" si="2"/>
        <v>0</v>
      </c>
      <c r="H406" s="337"/>
      <c r="I406" s="337"/>
      <c r="J406" s="337"/>
      <c r="K406" s="594" t="s">
        <v>1927</v>
      </c>
      <c r="L406" s="594"/>
    </row>
    <row r="407" spans="2:12" ht="12" customHeight="1">
      <c r="B407" s="347">
        <v>115</v>
      </c>
      <c r="C407" s="342" t="s">
        <v>1926</v>
      </c>
      <c r="D407" s="340">
        <f>D279</f>
        <v>0</v>
      </c>
      <c r="E407" s="340">
        <f>TMPCYC</f>
        <v>0</v>
      </c>
      <c r="F407" s="344">
        <f t="shared" si="1"/>
        <v>0</v>
      </c>
      <c r="G407" s="338">
        <f t="shared" si="2"/>
        <v>0</v>
      </c>
      <c r="H407" s="337"/>
      <c r="I407" s="337"/>
      <c r="J407" s="337"/>
      <c r="K407" s="594" t="s">
        <v>1925</v>
      </c>
      <c r="L407" s="594"/>
    </row>
    <row r="408" spans="2:12" ht="12" customHeight="1">
      <c r="B408" s="343">
        <v>120</v>
      </c>
      <c r="C408" s="342" t="s">
        <v>1924</v>
      </c>
      <c r="D408" s="349">
        <f>D287</f>
        <v>0</v>
      </c>
      <c r="E408" s="340">
        <f>E291+ICTDBg</f>
        <v>0</v>
      </c>
      <c r="F408" s="344">
        <f t="shared" si="1"/>
        <v>0</v>
      </c>
      <c r="G408" s="338">
        <f t="shared" si="2"/>
        <v>0</v>
      </c>
      <c r="H408" s="337"/>
      <c r="I408" s="337"/>
      <c r="J408" s="337"/>
      <c r="K408" s="594" t="s">
        <v>1923</v>
      </c>
      <c r="L408" s="594"/>
    </row>
    <row r="409" spans="2:12" ht="12" customHeight="1">
      <c r="B409" s="343">
        <v>130</v>
      </c>
      <c r="C409" s="342" t="s">
        <v>1922</v>
      </c>
      <c r="D409" s="340">
        <f>D299</f>
        <v>0</v>
      </c>
      <c r="E409" s="340">
        <f>E303+FCTDBg</f>
        <v>0</v>
      </c>
      <c r="F409" s="344">
        <f t="shared" si="1"/>
        <v>0</v>
      </c>
      <c r="G409" s="338">
        <f t="shared" si="2"/>
        <v>0</v>
      </c>
      <c r="H409" s="337"/>
      <c r="I409" s="337"/>
      <c r="J409" s="337"/>
      <c r="K409" s="594" t="s">
        <v>1921</v>
      </c>
      <c r="L409" s="594"/>
    </row>
    <row r="410" spans="2:12" ht="12" customHeight="1">
      <c r="B410" s="347">
        <v>150</v>
      </c>
      <c r="C410" s="342" t="s">
        <v>1920</v>
      </c>
      <c r="D410" s="348">
        <f>ConfMachSETUP+ConfSUp</f>
        <v>0</v>
      </c>
      <c r="E410" s="340">
        <f>ConfMach+Conf+E340</f>
        <v>0</v>
      </c>
      <c r="F410" s="344">
        <f t="shared" si="1"/>
        <v>0</v>
      </c>
      <c r="G410" s="338">
        <f t="shared" si="2"/>
        <v>0</v>
      </c>
      <c r="H410" s="337"/>
      <c r="I410" s="337"/>
      <c r="J410" s="337"/>
      <c r="K410" s="594" t="s">
        <v>68</v>
      </c>
      <c r="L410" s="594"/>
    </row>
    <row r="411" spans="2:12" ht="12" customHeight="1">
      <c r="B411" s="347">
        <v>160</v>
      </c>
      <c r="C411" s="342" t="s">
        <v>1919</v>
      </c>
      <c r="D411" s="340">
        <f>D343</f>
        <v>0</v>
      </c>
      <c r="E411" s="340">
        <f>MechAssy</f>
        <v>0</v>
      </c>
      <c r="F411" s="344">
        <f t="shared" si="1"/>
        <v>0</v>
      </c>
      <c r="G411" s="338">
        <f t="shared" si="2"/>
        <v>0</v>
      </c>
      <c r="H411" s="337"/>
      <c r="I411" s="337"/>
      <c r="J411" s="337"/>
      <c r="K411" s="594" t="s">
        <v>1918</v>
      </c>
      <c r="L411" s="594"/>
    </row>
    <row r="412" spans="2:12" ht="12" customHeight="1">
      <c r="B412" s="347">
        <v>180</v>
      </c>
      <c r="C412" s="342" t="s">
        <v>1917</v>
      </c>
      <c r="D412" s="346">
        <f>RPTSUp</f>
        <v>5.0000000000000001E-3</v>
      </c>
      <c r="E412" s="340">
        <f>FQC+E359+FQA+RPT</f>
        <v>4.9866600000000005</v>
      </c>
      <c r="F412" s="344">
        <f t="shared" si="1"/>
        <v>4.9916600000000004</v>
      </c>
      <c r="G412" s="338">
        <f t="shared" si="2"/>
        <v>12.032101647194715</v>
      </c>
      <c r="H412" s="337"/>
      <c r="I412" s="337"/>
      <c r="J412" s="337"/>
      <c r="K412" s="594" t="s">
        <v>1916</v>
      </c>
      <c r="L412" s="594"/>
    </row>
    <row r="413" spans="2:12" ht="12" customHeight="1">
      <c r="B413" s="343">
        <v>185</v>
      </c>
      <c r="C413" s="342" t="s">
        <v>1915</v>
      </c>
      <c r="D413" s="345">
        <f>D375</f>
        <v>0.01</v>
      </c>
      <c r="E413" s="340">
        <f>E377</f>
        <v>0.15</v>
      </c>
      <c r="F413" s="344">
        <f t="shared" si="1"/>
        <v>0.16</v>
      </c>
      <c r="G413" s="338">
        <f t="shared" si="2"/>
        <v>400</v>
      </c>
      <c r="H413" s="337"/>
      <c r="I413" s="337"/>
      <c r="J413" s="337"/>
      <c r="K413" s="594" t="s">
        <v>1914</v>
      </c>
      <c r="L413" s="594"/>
    </row>
    <row r="414" spans="2:12" ht="12" customHeight="1">
      <c r="B414" s="343">
        <v>190</v>
      </c>
      <c r="C414" s="342" t="s">
        <v>1913</v>
      </c>
      <c r="D414" s="341"/>
      <c r="E414" s="340">
        <f>E382</f>
        <v>2.1666599999999998</v>
      </c>
      <c r="F414" s="339">
        <f t="shared" si="1"/>
        <v>2.1666599999999998</v>
      </c>
      <c r="G414" s="338">
        <f t="shared" si="2"/>
        <v>27.692392899670462</v>
      </c>
      <c r="H414" s="337"/>
      <c r="I414" s="337"/>
      <c r="J414" s="337"/>
      <c r="K414" s="594" t="s">
        <v>1912</v>
      </c>
      <c r="L414" s="594"/>
    </row>
    <row r="415" spans="2:12" ht="12" customHeight="1">
      <c r="B415" s="595" t="s">
        <v>79</v>
      </c>
      <c r="C415" s="596"/>
      <c r="D415" s="336">
        <f>SUM(D393:D414)</f>
        <v>1.6639774666666662</v>
      </c>
      <c r="E415" s="335">
        <f>SUM(E393:E414)</f>
        <v>21.694099999999999</v>
      </c>
      <c r="F415" s="334">
        <f t="shared" si="1"/>
        <v>23.358077466666664</v>
      </c>
    </row>
    <row r="417" spans="1:25" ht="15.75" thickBot="1">
      <c r="A417" s="333"/>
      <c r="B417" s="332"/>
      <c r="C417" s="331"/>
      <c r="D417" s="331"/>
      <c r="E417" s="331"/>
      <c r="F417" s="331"/>
      <c r="G417" s="330"/>
      <c r="H417" s="330"/>
      <c r="I417" s="330"/>
      <c r="J417" s="330"/>
      <c r="L417" s="325"/>
      <c r="M417" s="325"/>
      <c r="N417" s="325"/>
      <c r="O417" s="325"/>
      <c r="P417" s="325"/>
      <c r="Q417" s="325"/>
      <c r="R417" s="325"/>
      <c r="S417" s="325"/>
      <c r="T417" s="325"/>
      <c r="V417" s="325"/>
      <c r="W417" s="325"/>
      <c r="X417" s="325"/>
      <c r="Y417" s="325"/>
    </row>
    <row r="418" spans="1:25" ht="13.5" thickTop="1">
      <c r="G418" s="315"/>
      <c r="H418" s="315"/>
      <c r="I418" s="315"/>
      <c r="J418" s="315"/>
      <c r="L418" s="325"/>
      <c r="M418" s="325"/>
      <c r="N418" s="325"/>
      <c r="O418" s="325"/>
      <c r="P418" s="325"/>
      <c r="Q418" s="325"/>
      <c r="R418" s="325"/>
      <c r="S418" s="325"/>
      <c r="T418" s="325"/>
    </row>
    <row r="419" spans="1:25">
      <c r="B419" s="329" t="s">
        <v>1911</v>
      </c>
      <c r="G419" s="315"/>
      <c r="H419" s="315"/>
      <c r="I419" s="315"/>
      <c r="J419" s="315"/>
      <c r="L419" s="325"/>
      <c r="M419" s="325"/>
      <c r="N419" s="325"/>
      <c r="O419" s="325"/>
      <c r="P419" s="325"/>
      <c r="Q419" s="325"/>
      <c r="R419" s="325"/>
      <c r="S419" s="325"/>
      <c r="T419" s="325"/>
    </row>
    <row r="420" spans="1:25">
      <c r="C420" s="328"/>
      <c r="D420" s="328"/>
      <c r="E420" s="328"/>
      <c r="F420" s="328"/>
      <c r="G420" s="315"/>
      <c r="H420" s="315"/>
      <c r="I420" s="315"/>
      <c r="J420" s="315"/>
      <c r="L420" s="325"/>
      <c r="M420" s="325"/>
      <c r="N420" s="325"/>
      <c r="O420" s="325"/>
      <c r="P420" s="325"/>
      <c r="Q420" s="325"/>
      <c r="R420" s="325"/>
      <c r="S420" s="325"/>
      <c r="T420" s="325"/>
    </row>
    <row r="421" spans="1:25">
      <c r="B421" s="313" t="s">
        <v>1910</v>
      </c>
      <c r="C421" s="327"/>
      <c r="D421" s="327"/>
      <c r="E421" s="327"/>
      <c r="F421" s="327"/>
      <c r="G421" s="315"/>
      <c r="H421" s="315"/>
      <c r="I421" s="315"/>
      <c r="J421" s="315"/>
      <c r="L421" s="325"/>
      <c r="M421" s="325"/>
      <c r="N421" s="325"/>
      <c r="O421" s="325"/>
      <c r="P421" s="325"/>
      <c r="Q421" s="325"/>
      <c r="R421" s="325"/>
      <c r="S421" s="325"/>
      <c r="T421" s="325"/>
    </row>
    <row r="422" spans="1:25">
      <c r="B422" s="313" t="s">
        <v>1909</v>
      </c>
      <c r="C422" s="326"/>
      <c r="D422" s="326"/>
      <c r="E422" s="326"/>
      <c r="F422" s="326"/>
      <c r="G422" s="315"/>
      <c r="H422" s="315"/>
      <c r="I422" s="315"/>
      <c r="J422" s="315"/>
      <c r="L422" s="325"/>
      <c r="M422" s="325"/>
      <c r="N422" s="325"/>
      <c r="O422" s="325"/>
      <c r="P422" s="325"/>
      <c r="Q422" s="325"/>
      <c r="R422" s="325"/>
      <c r="S422" s="325"/>
      <c r="T422" s="325"/>
    </row>
    <row r="423" spans="1:25">
      <c r="B423" s="324" t="s">
        <v>1908</v>
      </c>
      <c r="C423" s="320"/>
      <c r="D423" s="320"/>
      <c r="E423" s="320"/>
      <c r="F423" s="320"/>
      <c r="G423" s="315" t="s">
        <v>1907</v>
      </c>
      <c r="H423" s="315"/>
      <c r="I423" s="315"/>
      <c r="J423" s="315"/>
    </row>
    <row r="424" spans="1:25">
      <c r="G424" s="315"/>
      <c r="H424" s="315"/>
      <c r="I424" s="315"/>
      <c r="J424" s="315"/>
    </row>
    <row r="425" spans="1:25">
      <c r="G425" s="315"/>
      <c r="H425" s="315"/>
      <c r="I425" s="315"/>
      <c r="J425" s="315"/>
    </row>
    <row r="426" spans="1:25">
      <c r="G426" s="315"/>
      <c r="H426" s="315"/>
      <c r="I426" s="315"/>
      <c r="J426" s="315"/>
    </row>
    <row r="427" spans="1:25">
      <c r="B427" s="319" t="s">
        <v>1906</v>
      </c>
      <c r="G427" s="315"/>
      <c r="H427" s="315"/>
      <c r="I427" s="315"/>
      <c r="J427" s="315"/>
    </row>
    <row r="428" spans="1:25">
      <c r="G428" s="315"/>
      <c r="H428" s="315"/>
      <c r="I428" s="315"/>
      <c r="J428" s="315"/>
    </row>
    <row r="429" spans="1:25">
      <c r="G429" s="315"/>
      <c r="H429" s="315"/>
      <c r="I429" s="315"/>
      <c r="J429" s="315"/>
    </row>
    <row r="430" spans="1:25">
      <c r="B430" s="313" t="s">
        <v>3</v>
      </c>
      <c r="C430" s="323">
        <v>3</v>
      </c>
      <c r="D430" s="323" t="str">
        <f t="shared" ref="D430:D435" si="3">IF($L$5=B430,F430,"")</f>
        <v/>
      </c>
      <c r="E430" s="323" t="str">
        <f t="shared" ref="E430:E435" si="4">IF($L$5=B430,F430,"")</f>
        <v/>
      </c>
      <c r="F430" s="322">
        <v>3</v>
      </c>
      <c r="G430" s="315"/>
      <c r="H430" s="315"/>
      <c r="I430" s="315"/>
      <c r="J430" s="315"/>
    </row>
    <row r="431" spans="1:25">
      <c r="B431" s="313" t="s">
        <v>5</v>
      </c>
      <c r="C431" s="323">
        <v>1</v>
      </c>
      <c r="D431" s="323" t="str">
        <f t="shared" si="3"/>
        <v/>
      </c>
      <c r="E431" s="323" t="str">
        <f t="shared" si="4"/>
        <v/>
      </c>
      <c r="F431" s="322">
        <v>1</v>
      </c>
      <c r="G431" s="315"/>
      <c r="H431" s="315"/>
      <c r="I431" s="315"/>
      <c r="J431" s="315"/>
    </row>
    <row r="432" spans="1:25">
      <c r="B432" s="313" t="s">
        <v>8</v>
      </c>
      <c r="C432" s="323">
        <v>0.4</v>
      </c>
      <c r="D432" s="323">
        <f t="shared" si="3"/>
        <v>0.4</v>
      </c>
      <c r="E432" s="323">
        <f t="shared" si="4"/>
        <v>0.4</v>
      </c>
      <c r="F432" s="322">
        <v>0.4</v>
      </c>
      <c r="G432" s="315"/>
      <c r="H432" s="315"/>
      <c r="I432" s="315"/>
      <c r="J432" s="315"/>
    </row>
    <row r="433" spans="2:10" s="311" customFormat="1">
      <c r="B433" s="313" t="s">
        <v>12</v>
      </c>
      <c r="C433" s="323">
        <v>0.18</v>
      </c>
      <c r="D433" s="323" t="str">
        <f t="shared" si="3"/>
        <v/>
      </c>
      <c r="E433" s="323" t="str">
        <f t="shared" si="4"/>
        <v/>
      </c>
      <c r="F433" s="322">
        <v>0.18</v>
      </c>
      <c r="G433" s="315"/>
      <c r="H433" s="315"/>
      <c r="I433" s="315"/>
      <c r="J433" s="315"/>
    </row>
    <row r="434" spans="2:10" s="311" customFormat="1">
      <c r="B434" s="313" t="s">
        <v>17</v>
      </c>
      <c r="C434" s="323">
        <v>0.1</v>
      </c>
      <c r="D434" s="323" t="str">
        <f t="shared" si="3"/>
        <v/>
      </c>
      <c r="E434" s="323" t="str">
        <f t="shared" si="4"/>
        <v/>
      </c>
      <c r="F434" s="322">
        <v>0.1</v>
      </c>
      <c r="G434" s="315"/>
      <c r="H434" s="315"/>
      <c r="I434" s="315"/>
      <c r="J434" s="315"/>
    </row>
    <row r="435" spans="2:10" s="311" customFormat="1">
      <c r="B435" s="313" t="s">
        <v>21</v>
      </c>
      <c r="C435" s="323">
        <v>0.02</v>
      </c>
      <c r="D435" s="323" t="str">
        <f t="shared" si="3"/>
        <v/>
      </c>
      <c r="E435" s="323" t="str">
        <f t="shared" si="4"/>
        <v/>
      </c>
      <c r="F435" s="322">
        <v>0.02</v>
      </c>
      <c r="G435" s="315"/>
      <c r="H435" s="315"/>
      <c r="I435" s="315"/>
      <c r="J435" s="315"/>
    </row>
    <row r="436" spans="2:10" s="311" customFormat="1">
      <c r="B436" s="313"/>
      <c r="C436" s="312"/>
      <c r="D436" s="321">
        <f>SUM(D430:D435)</f>
        <v>0.4</v>
      </c>
      <c r="E436" s="321">
        <f>SUM(E430:E435)</f>
        <v>0.4</v>
      </c>
      <c r="F436" s="312"/>
      <c r="G436" s="315"/>
      <c r="H436" s="315"/>
      <c r="I436" s="315"/>
      <c r="J436" s="315"/>
    </row>
    <row r="437" spans="2:10" s="311" customFormat="1">
      <c r="B437" s="313"/>
      <c r="C437" s="312"/>
      <c r="D437" s="312"/>
      <c r="E437" s="312"/>
      <c r="F437" s="312"/>
      <c r="G437" s="315"/>
      <c r="H437" s="315"/>
      <c r="I437" s="315"/>
      <c r="J437" s="315"/>
    </row>
    <row r="438" spans="2:10" s="311" customFormat="1">
      <c r="B438" s="313"/>
      <c r="C438" s="312"/>
      <c r="D438" s="312"/>
      <c r="E438" s="312"/>
      <c r="F438" s="312"/>
      <c r="G438" s="315"/>
      <c r="H438" s="315"/>
      <c r="I438" s="315"/>
      <c r="J438" s="315"/>
    </row>
    <row r="439" spans="2:10" s="311" customFormat="1">
      <c r="B439" s="319" t="s">
        <v>1905</v>
      </c>
      <c r="C439" s="312"/>
      <c r="D439" s="312"/>
      <c r="E439" s="312"/>
      <c r="F439" s="312"/>
      <c r="G439" s="315"/>
      <c r="H439" s="315"/>
      <c r="I439" s="315"/>
      <c r="J439" s="315"/>
    </row>
    <row r="440" spans="2:10" s="311" customFormat="1">
      <c r="B440" s="313"/>
      <c r="C440" s="312"/>
      <c r="D440" s="312"/>
      <c r="E440" s="312"/>
      <c r="F440" s="312"/>
      <c r="G440" s="315"/>
      <c r="H440" s="315"/>
      <c r="I440" s="315"/>
      <c r="J440" s="315"/>
    </row>
    <row r="441" spans="2:10" s="311" customFormat="1" ht="25.5">
      <c r="B441" s="313" t="s">
        <v>1904</v>
      </c>
      <c r="C441" s="312">
        <v>0</v>
      </c>
      <c r="D441" s="312">
        <f>IF($F$189=B441,C441,"")</f>
        <v>0</v>
      </c>
      <c r="E441" s="312">
        <f>IF($F$189=B441,C441,"")</f>
        <v>0</v>
      </c>
      <c r="F441" s="312"/>
      <c r="G441" s="315"/>
      <c r="H441" s="315"/>
      <c r="I441" s="315"/>
      <c r="J441" s="315"/>
    </row>
    <row r="442" spans="2:10" s="311" customFormat="1">
      <c r="B442" s="313" t="s">
        <v>1903</v>
      </c>
      <c r="C442" s="312">
        <v>1</v>
      </c>
      <c r="D442" s="312" t="str">
        <f>IF($F$189=B442,C442,"")</f>
        <v/>
      </c>
      <c r="E442" s="312" t="str">
        <f>IF($F$189=B442,C442,"")</f>
        <v/>
      </c>
      <c r="F442" s="312"/>
      <c r="G442" s="315"/>
      <c r="H442" s="315"/>
      <c r="I442" s="315"/>
      <c r="J442" s="315"/>
    </row>
    <row r="443" spans="2:10" s="311" customFormat="1">
      <c r="B443" s="313"/>
      <c r="C443" s="312"/>
      <c r="D443" s="320">
        <f>SUM(D441:D442)</f>
        <v>0</v>
      </c>
      <c r="E443" s="320">
        <f>SUM(E441:E442)</f>
        <v>0</v>
      </c>
      <c r="F443" s="312"/>
      <c r="G443" s="315"/>
      <c r="H443" s="315"/>
      <c r="I443" s="315"/>
      <c r="J443" s="315"/>
    </row>
    <row r="444" spans="2:10" s="311" customFormat="1">
      <c r="B444" s="313"/>
      <c r="C444" s="312"/>
      <c r="D444" s="312"/>
      <c r="E444" s="312"/>
      <c r="F444" s="312"/>
      <c r="G444" s="315"/>
      <c r="H444" s="315"/>
      <c r="I444" s="315"/>
      <c r="J444" s="315"/>
    </row>
    <row r="445" spans="2:10" s="311" customFormat="1" ht="25.5">
      <c r="B445" s="319" t="s">
        <v>1902</v>
      </c>
      <c r="C445" s="312"/>
      <c r="D445" s="312"/>
      <c r="E445" s="312"/>
      <c r="F445" s="312"/>
      <c r="G445" s="315"/>
      <c r="H445" s="315"/>
      <c r="I445" s="315"/>
      <c r="J445" s="315"/>
    </row>
    <row r="446" spans="2:10" s="311" customFormat="1">
      <c r="B446" s="313"/>
      <c r="C446" s="312"/>
      <c r="D446" s="312"/>
      <c r="E446" s="312"/>
      <c r="F446" s="312"/>
      <c r="G446" s="315"/>
      <c r="H446" s="315"/>
      <c r="I446" s="315"/>
      <c r="J446" s="315"/>
    </row>
    <row r="447" spans="2:10" s="311" customFormat="1">
      <c r="B447" s="313" t="s">
        <v>1901</v>
      </c>
      <c r="C447" s="312">
        <v>1</v>
      </c>
      <c r="D447" s="312">
        <f>IF($F$190=B447,C447,"")</f>
        <v>1</v>
      </c>
      <c r="E447" s="312">
        <f>IF($F$190=B447,C447,"")</f>
        <v>1</v>
      </c>
      <c r="F447" s="312"/>
      <c r="G447" s="315"/>
      <c r="H447" s="315"/>
      <c r="I447" s="315"/>
      <c r="J447" s="315"/>
    </row>
    <row r="448" spans="2:10" s="311" customFormat="1" ht="25.5">
      <c r="B448" s="313" t="s">
        <v>1900</v>
      </c>
      <c r="C448" s="312">
        <v>3</v>
      </c>
      <c r="D448" s="312" t="str">
        <f>IF($F$190=B448,C448,"")</f>
        <v/>
      </c>
      <c r="E448" s="312" t="str">
        <f>IF($F$190=B448,C448,"")</f>
        <v/>
      </c>
      <c r="F448" s="312"/>
      <c r="G448" s="315"/>
      <c r="H448" s="315"/>
      <c r="I448" s="315"/>
      <c r="J448" s="315"/>
    </row>
    <row r="449" spans="2:10" s="311" customFormat="1" ht="25.5">
      <c r="B449" s="313" t="s">
        <v>1899</v>
      </c>
      <c r="C449" s="312">
        <v>6</v>
      </c>
      <c r="D449" s="312" t="str">
        <f>IF($F$190=B449,C449,"")</f>
        <v/>
      </c>
      <c r="E449" s="312" t="str">
        <f>IF($F$190=B449,C449,"")</f>
        <v/>
      </c>
      <c r="F449" s="312"/>
      <c r="G449" s="315"/>
      <c r="H449" s="315"/>
      <c r="I449" s="315"/>
      <c r="J449" s="315"/>
    </row>
    <row r="450" spans="2:10" s="311" customFormat="1">
      <c r="B450" s="313"/>
      <c r="C450" s="312"/>
      <c r="D450" s="320">
        <f>SUM(D447:D449)</f>
        <v>1</v>
      </c>
      <c r="E450" s="320">
        <f>SUM(E447:E449)</f>
        <v>1</v>
      </c>
      <c r="F450" s="312"/>
      <c r="G450" s="315"/>
      <c r="H450" s="315"/>
      <c r="I450" s="315"/>
      <c r="J450" s="315"/>
    </row>
    <row r="451" spans="2:10" s="311" customFormat="1">
      <c r="B451" s="319" t="s">
        <v>1898</v>
      </c>
      <c r="C451" s="319" t="s">
        <v>1897</v>
      </c>
      <c r="D451" s="312"/>
      <c r="E451" s="312"/>
      <c r="F451" s="312"/>
      <c r="G451" s="315"/>
      <c r="H451" s="315"/>
      <c r="I451" s="315"/>
      <c r="J451" s="315"/>
    </row>
    <row r="452" spans="2:10" s="311" customFormat="1">
      <c r="B452" s="311" t="s">
        <v>175</v>
      </c>
      <c r="C452" s="318" t="s">
        <v>1896</v>
      </c>
      <c r="D452" s="312"/>
      <c r="E452" s="312"/>
      <c r="F452" s="312"/>
      <c r="G452" s="315"/>
      <c r="H452" s="315"/>
      <c r="I452" s="315"/>
      <c r="J452" s="315"/>
    </row>
    <row r="453" spans="2:10" s="311" customFormat="1">
      <c r="B453" s="311" t="s">
        <v>176</v>
      </c>
      <c r="C453" s="317" t="s">
        <v>1895</v>
      </c>
      <c r="D453" s="312"/>
      <c r="E453" s="312"/>
      <c r="F453" s="312"/>
      <c r="G453" s="315"/>
      <c r="H453" s="315"/>
      <c r="I453" s="315"/>
      <c r="J453" s="315"/>
    </row>
    <row r="454" spans="2:10" s="311" customFormat="1">
      <c r="B454" s="313"/>
      <c r="C454" s="317"/>
      <c r="D454" s="312"/>
      <c r="E454" s="312"/>
      <c r="F454" s="312"/>
      <c r="G454" s="315"/>
      <c r="H454" s="315"/>
      <c r="I454" s="315"/>
      <c r="J454" s="315"/>
    </row>
    <row r="455" spans="2:10" s="311" customFormat="1">
      <c r="B455" s="316"/>
      <c r="C455" s="312"/>
      <c r="D455" s="312"/>
      <c r="E455" s="312"/>
      <c r="F455" s="312"/>
      <c r="G455" s="315"/>
      <c r="H455" s="315"/>
      <c r="I455" s="315"/>
      <c r="J455" s="315"/>
    </row>
  </sheetData>
  <autoFilter ref="A19:A388" xr:uid="{00000000-0009-0000-0000-000000000000}">
    <filterColumn colId="0">
      <filters blank="1"/>
    </filterColumn>
  </autoFilter>
  <mergeCells count="48">
    <mergeCell ref="S37:T37"/>
    <mergeCell ref="S38:T38"/>
    <mergeCell ref="S40:T40"/>
    <mergeCell ref="S25:T25"/>
    <mergeCell ref="S28:T28"/>
    <mergeCell ref="S30:T30"/>
    <mergeCell ref="S31:T31"/>
    <mergeCell ref="S32:T32"/>
    <mergeCell ref="D5:E5"/>
    <mergeCell ref="L5:Q5"/>
    <mergeCell ref="S5:W5"/>
    <mergeCell ref="K7:K17"/>
    <mergeCell ref="L7:Q17"/>
    <mergeCell ref="G9:G11"/>
    <mergeCell ref="I17:I19"/>
    <mergeCell ref="S19:T19"/>
    <mergeCell ref="S20:T20"/>
    <mergeCell ref="S21:T21"/>
    <mergeCell ref="S22:T22"/>
    <mergeCell ref="S23:T23"/>
    <mergeCell ref="S27:T27"/>
    <mergeCell ref="S24:T24"/>
    <mergeCell ref="K393:L393"/>
    <mergeCell ref="B189:C189"/>
    <mergeCell ref="B190:C190"/>
    <mergeCell ref="K392:L392"/>
    <mergeCell ref="K405:L405"/>
    <mergeCell ref="K394:L394"/>
    <mergeCell ref="K395:L395"/>
    <mergeCell ref="K396:L396"/>
    <mergeCell ref="K397:L397"/>
    <mergeCell ref="K398:L398"/>
    <mergeCell ref="K399:L399"/>
    <mergeCell ref="K400:L400"/>
    <mergeCell ref="K401:L401"/>
    <mergeCell ref="K402:L402"/>
    <mergeCell ref="K403:L403"/>
    <mergeCell ref="K404:L404"/>
    <mergeCell ref="K412:L412"/>
    <mergeCell ref="K413:L413"/>
    <mergeCell ref="K414:L414"/>
    <mergeCell ref="B415:C415"/>
    <mergeCell ref="K406:L406"/>
    <mergeCell ref="K407:L407"/>
    <mergeCell ref="K408:L408"/>
    <mergeCell ref="K409:L409"/>
    <mergeCell ref="K410:L410"/>
    <mergeCell ref="K411:L411"/>
  </mergeCells>
  <conditionalFormatting sqref="P30:P32 P37 P40 P20:P28">
    <cfRule type="cellIs" dxfId="7" priority="3" stopIfTrue="1" operator="equal">
      <formula>0</formula>
    </cfRule>
  </conditionalFormatting>
  <conditionalFormatting sqref="F393:F414">
    <cfRule type="cellIs" dxfId="6" priority="2" operator="greaterThan">
      <formula>0</formula>
    </cfRule>
  </conditionalFormatting>
  <conditionalFormatting sqref="C393:C414">
    <cfRule type="expression" dxfId="5" priority="1">
      <formula>F393&gt;0</formula>
    </cfRule>
  </conditionalFormatting>
  <dataValidations count="5">
    <dataValidation type="list" allowBlank="1" showInputMessage="1" showErrorMessage="1" sqref="F373 L6 F24:F25 F27" xr:uid="{EEA05143-304C-4446-9F40-83FD355E37A9}">
      <formula1>$B$452:$B$453</formula1>
    </dataValidation>
    <dataValidation type="list" allowBlank="1" showInputMessage="1" showErrorMessage="1" sqref="F190" xr:uid="{62C6C353-05ED-4743-86CF-6087ECCA8F65}">
      <formula1>$B$447:$B$449</formula1>
    </dataValidation>
    <dataValidation type="list" allowBlank="1" showInputMessage="1" showErrorMessage="1" sqref="F189" xr:uid="{FBFCE44D-3805-48E8-9BB6-2EAA5CF8C520}">
      <formula1>$B$441:$B$442</formula1>
    </dataValidation>
    <dataValidation type="list" allowBlank="1" showInputMessage="1" showErrorMessage="1" sqref="F23" xr:uid="{E24C42F3-7852-4309-BDBA-8515677E0F0C}">
      <formula1>$C$452:$C$453</formula1>
    </dataValidation>
    <dataValidation type="list" allowBlank="1" showInputMessage="1" showErrorMessage="1" sqref="L5:Q5" xr:uid="{35F0254B-7C60-4696-BF35-4B67B70C04EF}">
      <formula1>$B$430:$B$435</formula1>
    </dataValidation>
  </dataValidations>
  <pageMargins left="0.74803149606299213" right="0.74803149606299213" top="1.2204724409448819" bottom="0.9055118110236221" header="0.51181102362204722" footer="0.47244094488188981"/>
  <pageSetup paperSize="8" scale="70" orientation="landscape" r:id="rId1"/>
  <headerFooter alignWithMargins="0">
    <oddHeader>&amp;L&amp;G&amp;R&amp;"Arial,Bold"&amp;12Form Number:  PFM-0005-MEL
   Revision: 7.0   Page &amp;P of  &amp;N</oddHeader>
    <oddFooter>&amp;L&amp;"Times New Roman,Italic"QFM-0103-STX REV 1.0&amp;C&amp;"Times New Roman,Italic"If this is a copy, unless oterwise specified, it is uncontrolled. You must verify the revision before use.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A7E06-1D3D-4AEE-83ED-2EE05ED4C392}">
  <sheetPr filterMode="1"/>
  <dimension ref="A1:AA455"/>
  <sheetViews>
    <sheetView showGridLines="0" zoomScale="80" zoomScaleNormal="80" zoomScalePageLayoutView="85" workbookViewId="0">
      <selection activeCell="F22" sqref="F22"/>
    </sheetView>
  </sheetViews>
  <sheetFormatPr defaultRowHeight="12.75"/>
  <cols>
    <col min="1" max="1" width="2" style="314" customWidth="1"/>
    <col min="2" max="2" width="35" style="313" customWidth="1"/>
    <col min="3" max="3" width="31.42578125" style="312" customWidth="1"/>
    <col min="4" max="5" width="10.85546875" style="312" customWidth="1"/>
    <col min="6" max="6" width="31.85546875" style="312" customWidth="1"/>
    <col min="7" max="7" width="5.7109375" style="311" customWidth="1"/>
    <col min="8" max="8" width="11.28515625" style="311" customWidth="1"/>
    <col min="9" max="9" width="15.85546875" style="311" customWidth="1"/>
    <col min="10" max="10" width="5.7109375" style="311" customWidth="1"/>
    <col min="11" max="11" width="24" style="311" bestFit="1" customWidth="1"/>
    <col min="12" max="12" width="28.7109375" style="311" customWidth="1"/>
    <col min="13" max="13" width="4.7109375" style="311" customWidth="1"/>
    <col min="14" max="16" width="9.7109375" style="311" customWidth="1"/>
    <col min="17" max="17" width="7.7109375" style="311" customWidth="1"/>
    <col min="18" max="18" width="13.140625" style="311" bestFit="1" customWidth="1"/>
    <col min="19" max="19" width="7" style="311" customWidth="1"/>
    <col min="20" max="22" width="9.140625" style="311"/>
    <col min="23" max="23" width="1.5703125" style="311" customWidth="1"/>
    <col min="24" max="16384" width="9.140625" style="311"/>
  </cols>
  <sheetData>
    <row r="1" spans="1:23" ht="17.25" customHeight="1">
      <c r="A1" s="577" t="s">
        <v>2335</v>
      </c>
      <c r="B1" s="576"/>
      <c r="C1" s="311"/>
      <c r="D1" s="311"/>
      <c r="E1" s="311"/>
      <c r="F1" s="311"/>
      <c r="M1" s="26"/>
      <c r="N1" s="26"/>
      <c r="O1" s="26"/>
      <c r="P1" s="26"/>
    </row>
    <row r="2" spans="1:23" ht="29.25" customHeight="1">
      <c r="B2" s="311"/>
      <c r="C2" s="311"/>
      <c r="D2" s="311"/>
      <c r="E2" s="311"/>
      <c r="F2" s="311"/>
      <c r="M2" s="26"/>
      <c r="N2" s="26"/>
      <c r="O2" s="26"/>
      <c r="P2" s="26"/>
    </row>
    <row r="3" spans="1:23" ht="22.5" customHeight="1">
      <c r="B3" s="311"/>
      <c r="C3" s="311"/>
      <c r="D3" s="311"/>
      <c r="E3" s="311"/>
      <c r="F3" s="311"/>
      <c r="G3" s="26"/>
      <c r="H3" s="575" t="s">
        <v>2334</v>
      </c>
      <c r="I3" s="575" t="s">
        <v>2333</v>
      </c>
      <c r="J3" s="26"/>
      <c r="L3" s="26"/>
      <c r="M3" s="26"/>
      <c r="N3" s="26"/>
      <c r="O3" s="26"/>
      <c r="P3" s="26"/>
    </row>
    <row r="4" spans="1:23" ht="3.75" customHeight="1" thickBot="1">
      <c r="B4" s="311"/>
      <c r="C4" s="311"/>
      <c r="D4" s="311"/>
      <c r="E4" s="311"/>
      <c r="F4" s="311"/>
      <c r="G4" s="26"/>
      <c r="H4" s="26"/>
      <c r="I4" s="26"/>
      <c r="J4" s="26"/>
      <c r="L4" s="26"/>
      <c r="M4" s="26"/>
      <c r="N4" s="26"/>
      <c r="O4" s="26"/>
      <c r="P4" s="26"/>
    </row>
    <row r="5" spans="1:23" ht="26.25" customHeight="1" thickBot="1">
      <c r="B5" s="559" t="s">
        <v>2332</v>
      </c>
      <c r="C5" s="563" t="s">
        <v>180</v>
      </c>
      <c r="D5" s="603" t="s">
        <v>2331</v>
      </c>
      <c r="E5" s="604"/>
      <c r="F5" s="555" t="s">
        <v>2330</v>
      </c>
      <c r="G5" s="551"/>
      <c r="H5" s="574">
        <v>600</v>
      </c>
      <c r="I5" s="570">
        <v>0.18548495000000001</v>
      </c>
      <c r="J5" s="553"/>
      <c r="K5" s="551" t="s">
        <v>2329</v>
      </c>
      <c r="L5" s="605" t="s">
        <v>8</v>
      </c>
      <c r="M5" s="606"/>
      <c r="N5" s="606"/>
      <c r="O5" s="606"/>
      <c r="P5" s="606"/>
      <c r="Q5" s="607"/>
      <c r="S5" s="608" t="s">
        <v>2106</v>
      </c>
      <c r="T5" s="609"/>
      <c r="U5" s="609"/>
      <c r="V5" s="609"/>
      <c r="W5" s="610"/>
    </row>
    <row r="6" spans="1:23" ht="3.75" customHeight="1" thickBot="1">
      <c r="B6" s="559"/>
      <c r="C6" s="566"/>
      <c r="D6" s="571"/>
      <c r="E6" s="573"/>
      <c r="G6" s="551"/>
      <c r="H6" s="551"/>
      <c r="I6" s="553"/>
      <c r="J6" s="553"/>
      <c r="L6" s="572"/>
      <c r="M6" s="572"/>
      <c r="N6" s="572"/>
      <c r="O6" s="572"/>
      <c r="P6" s="572"/>
      <c r="Q6" s="572"/>
      <c r="S6" s="568"/>
      <c r="T6" s="568"/>
      <c r="U6" s="568"/>
      <c r="V6" s="568"/>
      <c r="W6" s="568"/>
    </row>
    <row r="7" spans="1:23" ht="27" customHeight="1" thickBot="1">
      <c r="B7" s="559" t="s">
        <v>2328</v>
      </c>
      <c r="C7" s="563">
        <v>500055</v>
      </c>
      <c r="D7" s="571"/>
      <c r="E7" s="559" t="s">
        <v>2327</v>
      </c>
      <c r="F7" s="567" t="s">
        <v>2326</v>
      </c>
      <c r="H7" s="555">
        <v>0</v>
      </c>
      <c r="I7" s="570">
        <v>0.18417249499999996</v>
      </c>
      <c r="J7" s="553"/>
      <c r="K7" s="611" t="s">
        <v>2325</v>
      </c>
      <c r="L7" s="612" t="s">
        <v>2340</v>
      </c>
      <c r="M7" s="613"/>
      <c r="N7" s="613"/>
      <c r="O7" s="613"/>
      <c r="P7" s="613"/>
      <c r="Q7" s="614"/>
    </row>
    <row r="8" spans="1:23" ht="3.75" customHeight="1" thickBot="1">
      <c r="B8" s="559"/>
      <c r="C8" s="566"/>
      <c r="D8" s="565"/>
      <c r="E8" s="565"/>
      <c r="F8" s="569">
        <v>42940</v>
      </c>
      <c r="G8" s="551"/>
      <c r="H8" s="551"/>
      <c r="I8" s="553"/>
      <c r="J8" s="553"/>
      <c r="K8" s="611"/>
      <c r="L8" s="615"/>
      <c r="M8" s="616"/>
      <c r="N8" s="616"/>
      <c r="O8" s="616"/>
      <c r="P8" s="616"/>
      <c r="Q8" s="617"/>
      <c r="S8" s="568"/>
      <c r="T8" s="568"/>
      <c r="U8" s="568"/>
      <c r="V8" s="568"/>
      <c r="W8" s="568"/>
    </row>
    <row r="9" spans="1:23" ht="27" customHeight="1" thickBot="1">
      <c r="B9" s="559" t="s">
        <v>2323</v>
      </c>
      <c r="C9" s="563" t="s">
        <v>2339</v>
      </c>
      <c r="D9" s="565"/>
      <c r="E9" s="559" t="s">
        <v>2321</v>
      </c>
      <c r="F9" s="567">
        <v>44895</v>
      </c>
      <c r="G9" s="621"/>
      <c r="H9" s="555">
        <v>0</v>
      </c>
      <c r="I9" s="554" t="s">
        <v>212</v>
      </c>
      <c r="J9" s="553"/>
      <c r="K9" s="611"/>
      <c r="L9" s="615"/>
      <c r="M9" s="616"/>
      <c r="N9" s="616"/>
      <c r="O9" s="616"/>
      <c r="P9" s="616"/>
      <c r="Q9" s="617"/>
    </row>
    <row r="10" spans="1:23" ht="3.75" customHeight="1" thickBot="1">
      <c r="B10" s="559"/>
      <c r="C10" s="566"/>
      <c r="D10" s="565"/>
      <c r="E10" s="565"/>
      <c r="G10" s="621"/>
      <c r="H10" s="564"/>
      <c r="I10" s="525"/>
      <c r="J10" s="525"/>
      <c r="K10" s="611"/>
      <c r="L10" s="615"/>
      <c r="M10" s="616"/>
      <c r="N10" s="616"/>
      <c r="O10" s="616"/>
      <c r="P10" s="616"/>
      <c r="Q10" s="617"/>
    </row>
    <row r="11" spans="1:23" ht="26.25" thickBot="1">
      <c r="B11" s="559" t="s">
        <v>2320</v>
      </c>
      <c r="C11" s="563" t="s">
        <v>212</v>
      </c>
      <c r="F11" s="562" t="s">
        <v>2319</v>
      </c>
      <c r="G11" s="621"/>
      <c r="H11" s="555">
        <v>0</v>
      </c>
      <c r="I11" s="554" t="s">
        <v>212</v>
      </c>
      <c r="J11" s="553"/>
      <c r="K11" s="611"/>
      <c r="L11" s="615"/>
      <c r="M11" s="616"/>
      <c r="N11" s="616"/>
      <c r="O11" s="616"/>
      <c r="P11" s="616"/>
      <c r="Q11" s="617"/>
    </row>
    <row r="12" spans="1:23" ht="3.75" customHeight="1" thickBot="1">
      <c r="B12" s="559"/>
      <c r="C12" s="561"/>
      <c r="F12" s="524"/>
      <c r="I12" s="560"/>
      <c r="J12" s="560"/>
      <c r="K12" s="611"/>
      <c r="L12" s="615"/>
      <c r="M12" s="616"/>
      <c r="N12" s="616"/>
      <c r="O12" s="616"/>
      <c r="P12" s="616"/>
      <c r="Q12" s="617"/>
    </row>
    <row r="13" spans="1:23" ht="27" customHeight="1" thickBot="1">
      <c r="B13" s="559" t="s">
        <v>2318</v>
      </c>
      <c r="C13" s="558" t="s">
        <v>179</v>
      </c>
      <c r="E13" s="557"/>
      <c r="F13" s="556" t="s">
        <v>2317</v>
      </c>
      <c r="G13" s="329"/>
      <c r="H13" s="555">
        <v>0</v>
      </c>
      <c r="I13" s="554" t="s">
        <v>212</v>
      </c>
      <c r="J13" s="553"/>
      <c r="K13" s="611"/>
      <c r="L13" s="615"/>
      <c r="M13" s="616"/>
      <c r="N13" s="616"/>
      <c r="O13" s="616"/>
      <c r="P13" s="616"/>
      <c r="Q13" s="617"/>
    </row>
    <row r="14" spans="1:23" ht="4.5" customHeight="1" thickBot="1">
      <c r="B14" s="551"/>
      <c r="C14" s="552"/>
      <c r="F14" s="524"/>
      <c r="G14" s="329"/>
      <c r="H14" s="329"/>
      <c r="I14" s="329"/>
      <c r="J14" s="524"/>
      <c r="K14" s="611"/>
      <c r="L14" s="615"/>
      <c r="M14" s="616"/>
      <c r="N14" s="616"/>
      <c r="O14" s="616"/>
      <c r="P14" s="616"/>
      <c r="Q14" s="617"/>
    </row>
    <row r="15" spans="1:23" ht="27" customHeight="1" thickBot="1">
      <c r="B15" s="551"/>
      <c r="C15" s="550"/>
      <c r="F15" s="524"/>
      <c r="G15" s="329"/>
      <c r="H15" s="329"/>
      <c r="I15" s="549"/>
      <c r="J15" s="329"/>
      <c r="K15" s="611"/>
      <c r="L15" s="615"/>
      <c r="M15" s="616"/>
      <c r="N15" s="616"/>
      <c r="O15" s="616"/>
      <c r="P15" s="616"/>
      <c r="Q15" s="617"/>
      <c r="R15" s="548"/>
      <c r="T15" s="548"/>
      <c r="U15" s="548"/>
    </row>
    <row r="16" spans="1:23" ht="24" customHeight="1" thickBot="1">
      <c r="B16" s="547"/>
      <c r="C16" s="546"/>
      <c r="D16" s="537" t="s">
        <v>2316</v>
      </c>
      <c r="E16" s="537" t="s">
        <v>103</v>
      </c>
      <c r="F16" s="537" t="s">
        <v>2315</v>
      </c>
      <c r="G16" s="545" t="s">
        <v>2314</v>
      </c>
      <c r="H16" s="524"/>
      <c r="I16" s="524"/>
      <c r="J16" s="524"/>
      <c r="K16" s="611"/>
      <c r="L16" s="615"/>
      <c r="M16" s="616"/>
      <c r="N16" s="616"/>
      <c r="O16" s="616"/>
      <c r="P16" s="616"/>
      <c r="Q16" s="617"/>
    </row>
    <row r="17" spans="1:26" ht="24" customHeight="1" thickBot="1">
      <c r="B17" s="544" t="s">
        <v>2313</v>
      </c>
      <c r="C17" s="543"/>
      <c r="D17" s="542">
        <f>D19*(1+E436)</f>
        <v>6.9425751111111085</v>
      </c>
      <c r="E17" s="542">
        <f>E19*(1+E436)</f>
        <v>24.945806666666662</v>
      </c>
      <c r="F17" s="542">
        <f>SUM(D17:E17)</f>
        <v>31.88838177777777</v>
      </c>
      <c r="G17" s="536">
        <f>F17/60</f>
        <v>0.5314730296296295</v>
      </c>
      <c r="H17" s="525"/>
      <c r="I17" s="622" t="s">
        <v>2312</v>
      </c>
      <c r="J17" s="525"/>
      <c r="K17" s="611"/>
      <c r="L17" s="618"/>
      <c r="M17" s="619"/>
      <c r="N17" s="619"/>
      <c r="O17" s="619"/>
      <c r="P17" s="619"/>
      <c r="Q17" s="620"/>
    </row>
    <row r="18" spans="1:26" ht="3" customHeight="1" thickBot="1">
      <c r="B18" s="311"/>
      <c r="C18" s="311"/>
      <c r="D18" s="311"/>
      <c r="E18" s="311"/>
      <c r="F18" s="311"/>
      <c r="G18" s="541"/>
      <c r="H18" s="541"/>
      <c r="I18" s="622"/>
      <c r="J18" s="541"/>
    </row>
    <row r="19" spans="1:26" ht="29.25" customHeight="1" thickBot="1">
      <c r="A19" s="540" t="s">
        <v>2311</v>
      </c>
      <c r="B19" s="539" t="s">
        <v>2310</v>
      </c>
      <c r="C19" s="538"/>
      <c r="D19" s="537">
        <f>SUM(D21:D388)</f>
        <v>4.9589822222222208</v>
      </c>
      <c r="E19" s="537">
        <f>SUM(E21:E388)</f>
        <v>17.818433333333331</v>
      </c>
      <c r="F19" s="537">
        <f>SUM(D19:E19)</f>
        <v>22.777415555555553</v>
      </c>
      <c r="G19" s="536">
        <f>F19/60</f>
        <v>0.37962359259259254</v>
      </c>
      <c r="H19" s="535" t="s">
        <v>2309</v>
      </c>
      <c r="I19" s="622"/>
      <c r="J19" s="534"/>
      <c r="K19" s="533"/>
      <c r="L19" s="532" t="s">
        <v>2308</v>
      </c>
      <c r="M19" s="531" t="s">
        <v>2302</v>
      </c>
      <c r="N19" s="531" t="s">
        <v>2307</v>
      </c>
      <c r="O19" s="531" t="s">
        <v>2306</v>
      </c>
      <c r="P19" s="531" t="s">
        <v>2305</v>
      </c>
      <c r="Q19" s="530" t="s">
        <v>2301</v>
      </c>
      <c r="R19" s="529" t="s">
        <v>2304</v>
      </c>
      <c r="S19" s="623" t="s">
        <v>2303</v>
      </c>
      <c r="T19" s="624"/>
      <c r="U19" s="528" t="s">
        <v>2302</v>
      </c>
      <c r="V19" s="527" t="s">
        <v>2301</v>
      </c>
    </row>
    <row r="20" spans="1:26" ht="16.5" thickBot="1">
      <c r="B20" s="526"/>
      <c r="C20" s="524"/>
      <c r="D20" s="525"/>
      <c r="E20" s="525"/>
      <c r="F20" s="524"/>
      <c r="G20" s="523"/>
      <c r="H20" s="523"/>
      <c r="I20" s="523"/>
      <c r="J20" s="523"/>
      <c r="L20" s="508" t="s">
        <v>2300</v>
      </c>
      <c r="M20" s="507">
        <v>1</v>
      </c>
      <c r="N20" s="507">
        <v>180</v>
      </c>
      <c r="O20" s="507" t="s">
        <v>15</v>
      </c>
      <c r="P20" s="506">
        <f t="shared" ref="P20:P25" si="0">M20*N20</f>
        <v>180</v>
      </c>
      <c r="Q20" s="503" t="s">
        <v>190</v>
      </c>
      <c r="R20" s="520" t="s">
        <v>2299</v>
      </c>
      <c r="S20" s="601"/>
      <c r="T20" s="602"/>
      <c r="U20" s="504">
        <v>0.1</v>
      </c>
      <c r="V20" s="503" t="s">
        <v>2298</v>
      </c>
      <c r="W20" s="330"/>
    </row>
    <row r="21" spans="1:26" ht="15.75">
      <c r="B21" s="522" t="s">
        <v>2297</v>
      </c>
      <c r="C21" s="514"/>
      <c r="D21" s="514"/>
      <c r="E21" s="514"/>
      <c r="F21" s="513"/>
      <c r="G21" s="521" t="s">
        <v>2296</v>
      </c>
      <c r="H21" s="359"/>
      <c r="I21" s="359"/>
      <c r="J21" s="359"/>
      <c r="K21" s="457"/>
      <c r="L21" s="508" t="s">
        <v>2295</v>
      </c>
      <c r="M21" s="507">
        <v>1</v>
      </c>
      <c r="N21" s="507">
        <v>180</v>
      </c>
      <c r="O21" s="507" t="s">
        <v>15</v>
      </c>
      <c r="P21" s="506">
        <f t="shared" si="0"/>
        <v>180</v>
      </c>
      <c r="Q21" s="503" t="s">
        <v>190</v>
      </c>
      <c r="R21" s="520" t="s">
        <v>2294</v>
      </c>
      <c r="S21" s="601" t="s">
        <v>2293</v>
      </c>
      <c r="T21" s="602"/>
      <c r="U21" s="504">
        <v>1</v>
      </c>
      <c r="V21" s="503" t="s">
        <v>190</v>
      </c>
      <c r="W21" s="330"/>
    </row>
    <row r="22" spans="1:26">
      <c r="B22" s="368" t="s">
        <v>1</v>
      </c>
      <c r="C22" s="367" t="s">
        <v>1</v>
      </c>
      <c r="D22" s="366"/>
      <c r="E22" s="366"/>
      <c r="F22" s="517">
        <v>300</v>
      </c>
      <c r="G22" s="360"/>
      <c r="H22" s="456"/>
      <c r="I22" s="456"/>
      <c r="J22" s="456"/>
      <c r="K22" s="457"/>
      <c r="L22" s="508" t="s">
        <v>2292</v>
      </c>
      <c r="M22" s="507">
        <v>1</v>
      </c>
      <c r="N22" s="507">
        <v>300</v>
      </c>
      <c r="O22" s="507" t="s">
        <v>15</v>
      </c>
      <c r="P22" s="506">
        <f t="shared" si="0"/>
        <v>300</v>
      </c>
      <c r="Q22" s="503" t="s">
        <v>190</v>
      </c>
      <c r="R22" s="520" t="s">
        <v>1953</v>
      </c>
      <c r="S22" s="601" t="s">
        <v>2291</v>
      </c>
      <c r="T22" s="602"/>
      <c r="U22" s="504">
        <f>2/20</f>
        <v>0.1</v>
      </c>
      <c r="V22" s="503" t="s">
        <v>190</v>
      </c>
      <c r="W22" s="330"/>
    </row>
    <row r="23" spans="1:26">
      <c r="B23" s="391" t="s">
        <v>1897</v>
      </c>
      <c r="C23" s="390"/>
      <c r="D23" s="389"/>
      <c r="E23" s="389"/>
      <c r="F23" s="388" t="s">
        <v>1896</v>
      </c>
      <c r="G23" s="360"/>
      <c r="H23" s="359" t="s">
        <v>2290</v>
      </c>
      <c r="I23" s="359"/>
      <c r="J23" s="359"/>
      <c r="L23" s="508" t="s">
        <v>2338</v>
      </c>
      <c r="M23" s="507">
        <v>12</v>
      </c>
      <c r="N23" s="507">
        <v>200</v>
      </c>
      <c r="O23" s="507" t="s">
        <v>15</v>
      </c>
      <c r="P23" s="506">
        <f t="shared" si="0"/>
        <v>2400</v>
      </c>
      <c r="Q23" s="503" t="s">
        <v>190</v>
      </c>
      <c r="R23" s="520" t="s">
        <v>2288</v>
      </c>
      <c r="S23" s="601" t="s">
        <v>2287</v>
      </c>
      <c r="T23" s="602"/>
      <c r="U23" s="504">
        <f>1/20</f>
        <v>0.05</v>
      </c>
      <c r="V23" s="503" t="s">
        <v>190</v>
      </c>
      <c r="W23" s="330"/>
    </row>
    <row r="24" spans="1:26">
      <c r="B24" s="391" t="s">
        <v>2286</v>
      </c>
      <c r="C24" s="390" t="s">
        <v>2285</v>
      </c>
      <c r="D24" s="389"/>
      <c r="E24" s="389"/>
      <c r="F24" s="388" t="s">
        <v>175</v>
      </c>
      <c r="G24" s="360"/>
      <c r="H24" s="359" t="s">
        <v>2284</v>
      </c>
      <c r="I24" s="359"/>
      <c r="J24" s="359"/>
      <c r="L24" s="508" t="s">
        <v>2283</v>
      </c>
      <c r="M24" s="507">
        <v>0</v>
      </c>
      <c r="N24" s="507">
        <v>350</v>
      </c>
      <c r="O24" s="507" t="s">
        <v>15</v>
      </c>
      <c r="P24" s="506">
        <f t="shared" si="0"/>
        <v>0</v>
      </c>
      <c r="Q24" s="503" t="s">
        <v>190</v>
      </c>
      <c r="R24" s="505" t="s">
        <v>2282</v>
      </c>
      <c r="S24" s="601" t="s">
        <v>2281</v>
      </c>
      <c r="T24" s="602"/>
      <c r="U24" s="504">
        <f>9/20</f>
        <v>0.45</v>
      </c>
      <c r="V24" s="503" t="s">
        <v>190</v>
      </c>
      <c r="W24" s="330"/>
    </row>
    <row r="25" spans="1:26">
      <c r="B25" s="391" t="s">
        <v>2280</v>
      </c>
      <c r="C25" s="390" t="s">
        <v>2279</v>
      </c>
      <c r="D25" s="389"/>
      <c r="E25" s="389"/>
      <c r="F25" s="388" t="s">
        <v>175</v>
      </c>
      <c r="G25" s="360"/>
      <c r="H25" s="359" t="s">
        <v>2278</v>
      </c>
      <c r="I25" s="359"/>
      <c r="J25" s="359"/>
      <c r="L25" s="508" t="s">
        <v>2277</v>
      </c>
      <c r="M25" s="507">
        <v>1</v>
      </c>
      <c r="N25" s="507">
        <v>650</v>
      </c>
      <c r="O25" s="507" t="s">
        <v>15</v>
      </c>
      <c r="P25" s="506">
        <f t="shared" si="0"/>
        <v>650</v>
      </c>
      <c r="Q25" s="503" t="s">
        <v>190</v>
      </c>
      <c r="R25" s="505" t="s">
        <v>2276</v>
      </c>
      <c r="S25" s="601" t="s">
        <v>2275</v>
      </c>
      <c r="T25" s="602"/>
      <c r="U25" s="504">
        <f>4/20</f>
        <v>0.2</v>
      </c>
      <c r="V25" s="503" t="s">
        <v>190</v>
      </c>
      <c r="W25" s="330"/>
    </row>
    <row r="26" spans="1:26" hidden="1">
      <c r="A26" s="314" t="s">
        <v>1887</v>
      </c>
      <c r="B26" s="368" t="s">
        <v>2274</v>
      </c>
      <c r="C26" s="375" t="s">
        <v>2065</v>
      </c>
      <c r="D26" s="366"/>
      <c r="E26" s="366"/>
      <c r="F26" s="383">
        <v>0.16666</v>
      </c>
      <c r="G26" s="360"/>
      <c r="H26" s="359"/>
      <c r="I26" s="359"/>
      <c r="J26" s="359"/>
      <c r="L26" s="508"/>
      <c r="M26" s="504"/>
      <c r="N26" s="504"/>
      <c r="O26" s="504"/>
      <c r="P26" s="506"/>
      <c r="Q26" s="503"/>
      <c r="R26" s="520"/>
      <c r="S26" s="519"/>
      <c r="T26" s="518"/>
      <c r="U26" s="504"/>
      <c r="V26" s="503"/>
      <c r="W26" s="330"/>
    </row>
    <row r="27" spans="1:26">
      <c r="B27" s="391" t="s">
        <v>2273</v>
      </c>
      <c r="C27" s="390" t="s">
        <v>2272</v>
      </c>
      <c r="D27" s="389"/>
      <c r="E27" s="389"/>
      <c r="F27" s="388" t="s">
        <v>175</v>
      </c>
      <c r="G27" s="360"/>
      <c r="H27" s="359" t="s">
        <v>2271</v>
      </c>
      <c r="I27" s="359"/>
      <c r="J27" s="359"/>
      <c r="L27" s="508" t="s">
        <v>2270</v>
      </c>
      <c r="M27" s="507">
        <v>0</v>
      </c>
      <c r="N27" s="507">
        <v>260</v>
      </c>
      <c r="O27" s="507" t="s">
        <v>15</v>
      </c>
      <c r="P27" s="506">
        <f>M27*N27</f>
        <v>0</v>
      </c>
      <c r="Q27" s="503" t="s">
        <v>190</v>
      </c>
      <c r="R27" s="505" t="s">
        <v>2269</v>
      </c>
      <c r="S27" s="601" t="s">
        <v>2268</v>
      </c>
      <c r="T27" s="602"/>
      <c r="U27" s="504">
        <f>2/20</f>
        <v>0.1</v>
      </c>
      <c r="V27" s="503" t="s">
        <v>190</v>
      </c>
      <c r="W27" s="330"/>
    </row>
    <row r="28" spans="1:26" ht="13.5" thickBot="1">
      <c r="A28" s="333"/>
      <c r="B28" s="368" t="s">
        <v>2134</v>
      </c>
      <c r="C28" s="414" t="s">
        <v>2114</v>
      </c>
      <c r="D28" s="366"/>
      <c r="E28" s="366"/>
      <c r="F28" s="517">
        <v>4</v>
      </c>
      <c r="G28" s="360"/>
      <c r="H28" s="359"/>
      <c r="I28" s="359"/>
      <c r="J28" s="359"/>
      <c r="L28" s="508" t="s">
        <v>2267</v>
      </c>
      <c r="M28" s="507">
        <v>0</v>
      </c>
      <c r="N28" s="507">
        <v>260</v>
      </c>
      <c r="O28" s="507" t="s">
        <v>15</v>
      </c>
      <c r="P28" s="506">
        <f>M28*N28</f>
        <v>0</v>
      </c>
      <c r="Q28" s="503" t="s">
        <v>190</v>
      </c>
      <c r="R28" s="505" t="s">
        <v>2266</v>
      </c>
      <c r="S28" s="601" t="s">
        <v>2265</v>
      </c>
      <c r="T28" s="602"/>
      <c r="U28" s="504">
        <v>1</v>
      </c>
      <c r="V28" s="503" t="s">
        <v>190</v>
      </c>
      <c r="W28" s="325"/>
      <c r="X28" s="325"/>
      <c r="Y28" s="325"/>
      <c r="Z28" s="325"/>
    </row>
    <row r="29" spans="1:26" ht="13.5" hidden="1" thickBot="1">
      <c r="A29" s="314" t="s">
        <v>1887</v>
      </c>
      <c r="B29" s="391"/>
      <c r="C29" s="390"/>
      <c r="D29" s="389"/>
      <c r="E29" s="389"/>
      <c r="F29" s="516"/>
      <c r="G29" s="360"/>
      <c r="H29" s="359"/>
      <c r="I29" s="359"/>
      <c r="J29" s="359"/>
      <c r="W29" s="330"/>
    </row>
    <row r="30" spans="1:26" ht="15.75">
      <c r="B30" s="515" t="s">
        <v>2264</v>
      </c>
      <c r="C30" s="514"/>
      <c r="D30" s="514"/>
      <c r="E30" s="514"/>
      <c r="F30" s="513"/>
      <c r="G30" s="512"/>
      <c r="H30" s="359"/>
      <c r="I30" s="359"/>
      <c r="J30" s="359"/>
      <c r="L30" s="508" t="s">
        <v>2263</v>
      </c>
      <c r="M30" s="507">
        <v>0</v>
      </c>
      <c r="N30" s="507">
        <v>150</v>
      </c>
      <c r="O30" s="507" t="s">
        <v>15</v>
      </c>
      <c r="P30" s="506">
        <f>M30*N30</f>
        <v>0</v>
      </c>
      <c r="Q30" s="503" t="s">
        <v>190</v>
      </c>
      <c r="R30" s="505"/>
      <c r="S30" s="601"/>
      <c r="T30" s="602"/>
      <c r="U30" s="504"/>
      <c r="V30" s="503"/>
      <c r="W30" s="330"/>
    </row>
    <row r="31" spans="1:26" ht="14.25" customHeight="1">
      <c r="B31" s="368" t="s">
        <v>2222</v>
      </c>
      <c r="C31" s="414" t="s">
        <v>2059</v>
      </c>
      <c r="D31" s="366"/>
      <c r="E31" s="366"/>
      <c r="F31" s="425">
        <v>133</v>
      </c>
      <c r="G31" s="360"/>
      <c r="H31" s="359"/>
      <c r="I31" s="359"/>
      <c r="J31" s="359"/>
      <c r="L31" s="508" t="s">
        <v>2262</v>
      </c>
      <c r="M31" s="507">
        <v>1</v>
      </c>
      <c r="N31" s="507"/>
      <c r="O31" s="507"/>
      <c r="P31" s="506">
        <f>M31*N31</f>
        <v>0</v>
      </c>
      <c r="Q31" s="503" t="s">
        <v>190</v>
      </c>
      <c r="R31" s="511"/>
      <c r="S31" s="627"/>
      <c r="T31" s="628"/>
      <c r="U31" s="510"/>
      <c r="V31" s="509"/>
      <c r="W31" s="330"/>
    </row>
    <row r="32" spans="1:26" ht="19.5" customHeight="1">
      <c r="B32" s="368" t="s">
        <v>2060</v>
      </c>
      <c r="C32" s="414" t="s">
        <v>2234</v>
      </c>
      <c r="D32" s="366"/>
      <c r="E32" s="366"/>
      <c r="F32" s="425">
        <v>2</v>
      </c>
      <c r="G32" s="360"/>
      <c r="H32" s="359"/>
      <c r="I32" s="359"/>
      <c r="J32" s="359"/>
      <c r="L32" s="508" t="s">
        <v>2260</v>
      </c>
      <c r="M32" s="507">
        <v>1</v>
      </c>
      <c r="N32" s="507"/>
      <c r="O32" s="507"/>
      <c r="P32" s="506">
        <f>M32*N32</f>
        <v>0</v>
      </c>
      <c r="Q32" s="503" t="s">
        <v>2259</v>
      </c>
      <c r="R32" s="505"/>
      <c r="S32" s="601"/>
      <c r="T32" s="602"/>
      <c r="U32" s="504"/>
      <c r="V32" s="503"/>
    </row>
    <row r="33" spans="1:27" hidden="1">
      <c r="A33" s="314" t="s">
        <v>1887</v>
      </c>
      <c r="B33" s="368" t="s">
        <v>2258</v>
      </c>
      <c r="C33" s="375">
        <v>3</v>
      </c>
      <c r="D33" s="366"/>
      <c r="E33" s="366"/>
      <c r="F33" s="373">
        <v>3</v>
      </c>
      <c r="G33" s="360"/>
      <c r="H33" s="359"/>
      <c r="I33" s="359"/>
      <c r="J33" s="359"/>
    </row>
    <row r="34" spans="1:27" hidden="1">
      <c r="A34" s="314" t="s">
        <v>1887</v>
      </c>
      <c r="B34" s="368" t="s">
        <v>2257</v>
      </c>
      <c r="C34" s="375">
        <v>5</v>
      </c>
      <c r="D34" s="366"/>
      <c r="E34" s="366"/>
      <c r="F34" s="373">
        <v>5</v>
      </c>
      <c r="G34" s="360"/>
      <c r="H34" s="359"/>
      <c r="I34" s="359"/>
      <c r="J34" s="359"/>
    </row>
    <row r="35" spans="1:27" ht="25.5" hidden="1">
      <c r="A35" s="314" t="s">
        <v>1887</v>
      </c>
      <c r="B35" s="368" t="s">
        <v>2256</v>
      </c>
      <c r="C35" s="375"/>
      <c r="D35" s="366"/>
      <c r="E35" s="366"/>
      <c r="F35" s="365">
        <v>3</v>
      </c>
      <c r="G35" s="360"/>
      <c r="H35" s="359"/>
      <c r="I35" s="359"/>
      <c r="J35" s="359"/>
    </row>
    <row r="36" spans="1:27" ht="25.5" hidden="1">
      <c r="A36" s="314" t="s">
        <v>1887</v>
      </c>
      <c r="B36" s="368" t="s">
        <v>2255</v>
      </c>
      <c r="C36" s="375"/>
      <c r="D36" s="366"/>
      <c r="E36" s="366"/>
      <c r="F36" s="435">
        <f>IF(F27="NO",0,F35)</f>
        <v>3</v>
      </c>
      <c r="G36" s="360"/>
      <c r="H36" s="359"/>
      <c r="I36" s="359"/>
      <c r="J36" s="359"/>
    </row>
    <row r="37" spans="1:27">
      <c r="B37" s="382" t="s">
        <v>2023</v>
      </c>
      <c r="C37" s="381" t="s">
        <v>2254</v>
      </c>
      <c r="D37" s="380"/>
      <c r="E37" s="380">
        <f>F37/F22</f>
        <v>1.3833333333333333</v>
      </c>
      <c r="F37" s="379">
        <f>(F31*F33)+(F32*F34)+F32*F36</f>
        <v>415</v>
      </c>
      <c r="G37" s="360"/>
      <c r="H37" s="359"/>
      <c r="I37" s="359"/>
      <c r="J37" s="359"/>
      <c r="L37" s="508" t="s">
        <v>2253</v>
      </c>
      <c r="M37" s="507">
        <v>0</v>
      </c>
      <c r="N37" s="507"/>
      <c r="O37" s="507"/>
      <c r="P37" s="506">
        <f>M37*N37</f>
        <v>0</v>
      </c>
      <c r="Q37" s="503" t="s">
        <v>190</v>
      </c>
      <c r="R37" s="505"/>
      <c r="S37" s="601"/>
      <c r="T37" s="602"/>
      <c r="U37" s="504"/>
      <c r="V37" s="503"/>
    </row>
    <row r="38" spans="1:27" hidden="1">
      <c r="A38" s="333" t="s">
        <v>1887</v>
      </c>
      <c r="B38" s="368"/>
      <c r="C38" s="367"/>
      <c r="D38" s="366"/>
      <c r="E38" s="366"/>
      <c r="F38" s="365"/>
      <c r="G38" s="360"/>
      <c r="H38" s="359"/>
      <c r="I38" s="359"/>
      <c r="J38" s="359"/>
      <c r="S38" s="601"/>
      <c r="T38" s="602"/>
      <c r="W38" s="325"/>
      <c r="X38" s="325"/>
      <c r="Y38" s="325"/>
      <c r="Z38" s="325"/>
      <c r="AA38" s="325"/>
    </row>
    <row r="39" spans="1:27" hidden="1">
      <c r="A39" s="333" t="s">
        <v>1887</v>
      </c>
      <c r="B39" s="368"/>
      <c r="C39" s="367"/>
      <c r="D39" s="366"/>
      <c r="E39" s="366"/>
      <c r="F39" s="365"/>
      <c r="G39" s="360"/>
      <c r="H39" s="359"/>
      <c r="I39" s="359"/>
      <c r="J39" s="359"/>
      <c r="W39" s="325"/>
      <c r="X39" s="325"/>
      <c r="Y39" s="325"/>
      <c r="Z39" s="325"/>
      <c r="AA39" s="325"/>
    </row>
    <row r="40" spans="1:27" ht="16.5" thickBot="1">
      <c r="A40" s="333"/>
      <c r="B40" s="378" t="s">
        <v>2252</v>
      </c>
      <c r="C40" s="377"/>
      <c r="D40" s="377"/>
      <c r="E40" s="377"/>
      <c r="F40" s="376"/>
      <c r="G40" s="360"/>
      <c r="H40" s="359"/>
      <c r="I40" s="359"/>
      <c r="J40" s="359"/>
      <c r="L40" s="502" t="s">
        <v>2251</v>
      </c>
      <c r="M40" s="501">
        <v>0</v>
      </c>
      <c r="N40" s="501"/>
      <c r="O40" s="500"/>
      <c r="P40" s="499">
        <f>M40*N40</f>
        <v>0</v>
      </c>
      <c r="Q40" s="496"/>
      <c r="R40" s="498"/>
      <c r="S40" s="625"/>
      <c r="T40" s="626"/>
      <c r="U40" s="497"/>
      <c r="V40" s="496"/>
      <c r="W40" s="325"/>
      <c r="X40" s="325"/>
      <c r="Y40" s="325"/>
      <c r="Z40" s="325"/>
    </row>
    <row r="41" spans="1:27" hidden="1">
      <c r="A41" s="333" t="s">
        <v>1887</v>
      </c>
      <c r="B41" s="368" t="s">
        <v>2250</v>
      </c>
      <c r="C41" s="375">
        <v>15</v>
      </c>
      <c r="D41" s="374"/>
      <c r="E41" s="374"/>
      <c r="F41" s="373">
        <v>15</v>
      </c>
      <c r="G41" s="360"/>
      <c r="H41" s="359"/>
      <c r="I41" s="359"/>
      <c r="J41" s="359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</row>
    <row r="42" spans="1:27">
      <c r="A42" s="333"/>
      <c r="B42" s="372" t="s">
        <v>2249</v>
      </c>
      <c r="C42" s="371" t="s">
        <v>2028</v>
      </c>
      <c r="D42" s="370">
        <f>F42/F22</f>
        <v>0.05</v>
      </c>
      <c r="E42" s="370"/>
      <c r="F42" s="369">
        <f>IF(F43=0,0,F41)</f>
        <v>15</v>
      </c>
      <c r="G42" s="360"/>
      <c r="H42" s="359"/>
      <c r="I42" s="359"/>
      <c r="J42" s="359"/>
      <c r="L42" s="325"/>
      <c r="M42" s="325"/>
      <c r="N42" s="325"/>
      <c r="T42" s="325"/>
      <c r="U42" s="325"/>
      <c r="V42" s="325"/>
      <c r="W42" s="325"/>
      <c r="X42" s="325"/>
      <c r="Y42" s="325"/>
    </row>
    <row r="43" spans="1:27" ht="25.5">
      <c r="A43" s="333"/>
      <c r="B43" s="368" t="s">
        <v>2248</v>
      </c>
      <c r="C43" s="414" t="s">
        <v>2157</v>
      </c>
      <c r="D43" s="366"/>
      <c r="E43" s="366"/>
      <c r="F43" s="425">
        <v>1</v>
      </c>
      <c r="G43" s="360"/>
      <c r="H43" s="359" t="s">
        <v>2247</v>
      </c>
      <c r="I43" s="359"/>
      <c r="J43" s="359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</row>
    <row r="44" spans="1:27" hidden="1">
      <c r="A44" s="333" t="s">
        <v>1887</v>
      </c>
      <c r="B44" s="368" t="s">
        <v>2246</v>
      </c>
      <c r="C44" s="414">
        <v>1</v>
      </c>
      <c r="D44" s="366"/>
      <c r="E44" s="366"/>
      <c r="F44" s="373">
        <v>0.15</v>
      </c>
      <c r="G44" s="360"/>
      <c r="H44" s="359" t="s">
        <v>2225</v>
      </c>
      <c r="I44" s="359"/>
      <c r="J44" s="359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</row>
    <row r="45" spans="1:27" hidden="1">
      <c r="A45" s="333" t="s">
        <v>1887</v>
      </c>
      <c r="B45" s="368" t="s">
        <v>2161</v>
      </c>
      <c r="C45" s="367"/>
      <c r="D45" s="366"/>
      <c r="E45" s="366"/>
      <c r="F45" s="365"/>
      <c r="G45" s="360"/>
      <c r="H45" s="359"/>
      <c r="I45" s="359"/>
      <c r="J45" s="359"/>
      <c r="L45" s="434"/>
      <c r="M45" s="434"/>
      <c r="N45" s="434"/>
      <c r="O45" s="434"/>
      <c r="P45" s="434"/>
      <c r="Q45" s="481"/>
      <c r="R45" s="325"/>
      <c r="S45" s="325"/>
      <c r="T45" s="325"/>
      <c r="U45" s="325"/>
      <c r="V45" s="325"/>
      <c r="W45" s="325"/>
      <c r="X45" s="325"/>
      <c r="Y45" s="325"/>
    </row>
    <row r="46" spans="1:27" ht="12.75" customHeight="1">
      <c r="A46" s="333"/>
      <c r="B46" s="382" t="s">
        <v>1908</v>
      </c>
      <c r="C46" s="381" t="s">
        <v>2153</v>
      </c>
      <c r="D46" s="380"/>
      <c r="E46" s="380">
        <f>F46</f>
        <v>0.15</v>
      </c>
      <c r="F46" s="379">
        <f>F43*F44</f>
        <v>0.15</v>
      </c>
      <c r="G46" s="360"/>
      <c r="H46" s="359"/>
      <c r="I46" s="359"/>
      <c r="J46" s="359"/>
      <c r="L46" s="434"/>
      <c r="M46" s="434"/>
      <c r="N46" s="434"/>
      <c r="O46" s="434"/>
      <c r="P46" s="434"/>
      <c r="Q46" s="481"/>
      <c r="R46" s="325"/>
      <c r="S46" s="325"/>
      <c r="T46" s="325"/>
      <c r="U46" s="325"/>
      <c r="V46" s="325"/>
      <c r="W46" s="325"/>
      <c r="X46" s="325"/>
      <c r="Y46" s="325"/>
    </row>
    <row r="47" spans="1:27" ht="12.75" hidden="1" customHeight="1">
      <c r="A47" s="333" t="s">
        <v>1887</v>
      </c>
      <c r="B47" s="368"/>
      <c r="C47" s="483"/>
      <c r="D47" s="366"/>
      <c r="E47" s="366"/>
      <c r="F47" s="482"/>
      <c r="G47" s="360"/>
      <c r="H47" s="359"/>
      <c r="I47" s="359"/>
      <c r="J47" s="359"/>
      <c r="L47" s="434"/>
      <c r="M47" s="434"/>
      <c r="N47" s="434"/>
      <c r="O47" s="434"/>
      <c r="P47" s="434"/>
      <c r="Q47" s="481"/>
      <c r="R47" s="325"/>
      <c r="S47" s="325"/>
      <c r="T47" s="325"/>
      <c r="U47" s="325"/>
      <c r="V47" s="325"/>
      <c r="W47" s="325"/>
      <c r="X47" s="325"/>
      <c r="Y47" s="325"/>
    </row>
    <row r="48" spans="1:27" ht="12.75" hidden="1" customHeight="1">
      <c r="A48" s="333" t="s">
        <v>1887</v>
      </c>
      <c r="B48" s="368"/>
      <c r="C48" s="367"/>
      <c r="D48" s="366"/>
      <c r="E48" s="366"/>
      <c r="F48" s="365"/>
      <c r="G48" s="360"/>
      <c r="H48" s="359"/>
      <c r="I48" s="359"/>
      <c r="J48" s="359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  <c r="Y48" s="325"/>
    </row>
    <row r="49" spans="1:26" ht="31.5">
      <c r="A49" s="333"/>
      <c r="B49" s="378" t="s">
        <v>2245</v>
      </c>
      <c r="C49" s="377"/>
      <c r="D49" s="377"/>
      <c r="E49" s="377"/>
      <c r="F49" s="376"/>
      <c r="G49" s="360"/>
      <c r="H49" s="359"/>
      <c r="I49" s="359"/>
      <c r="J49" s="359"/>
      <c r="V49" s="325"/>
      <c r="W49" s="325"/>
      <c r="X49" s="325"/>
      <c r="Y49" s="325"/>
      <c r="Z49" s="325"/>
    </row>
    <row r="50" spans="1:26" hidden="1">
      <c r="A50" s="333" t="s">
        <v>1887</v>
      </c>
      <c r="B50" s="368" t="s">
        <v>2244</v>
      </c>
      <c r="C50" s="375">
        <v>15</v>
      </c>
      <c r="D50" s="374"/>
      <c r="E50" s="374"/>
      <c r="F50" s="373">
        <v>15</v>
      </c>
      <c r="G50" s="360"/>
      <c r="H50" s="359"/>
      <c r="I50" s="359"/>
      <c r="J50" s="359"/>
      <c r="L50" s="325"/>
      <c r="M50" s="325"/>
      <c r="N50" s="325"/>
      <c r="O50" s="325"/>
      <c r="P50" s="325"/>
      <c r="Q50" s="325"/>
      <c r="R50" s="325"/>
      <c r="S50" s="325"/>
      <c r="T50" s="325"/>
      <c r="U50" s="325"/>
      <c r="V50" s="325"/>
      <c r="W50" s="325"/>
      <c r="X50" s="325"/>
      <c r="Y50" s="325"/>
    </row>
    <row r="51" spans="1:26">
      <c r="A51" s="333"/>
      <c r="B51" s="372" t="s">
        <v>2243</v>
      </c>
      <c r="C51" s="371" t="s">
        <v>2028</v>
      </c>
      <c r="D51" s="370">
        <f>F51/F22</f>
        <v>0</v>
      </c>
      <c r="E51" s="370"/>
      <c r="F51" s="369">
        <f>IF(F52=0,0,F50)</f>
        <v>0</v>
      </c>
      <c r="G51" s="360"/>
      <c r="H51" s="359"/>
      <c r="I51" s="359"/>
      <c r="J51" s="359"/>
      <c r="L51" s="325"/>
      <c r="M51" s="325"/>
      <c r="N51" s="325"/>
      <c r="O51" s="325"/>
      <c r="P51" s="325"/>
      <c r="Q51" s="325"/>
      <c r="R51" s="325"/>
      <c r="S51" s="325"/>
      <c r="T51" s="325"/>
      <c r="U51" s="325"/>
      <c r="V51" s="325"/>
      <c r="W51" s="325"/>
      <c r="X51" s="325"/>
      <c r="Y51" s="325"/>
    </row>
    <row r="52" spans="1:26" ht="25.5">
      <c r="A52" s="333"/>
      <c r="B52" s="368" t="s">
        <v>2242</v>
      </c>
      <c r="C52" s="414" t="s">
        <v>2157</v>
      </c>
      <c r="D52" s="366"/>
      <c r="E52" s="366"/>
      <c r="F52" s="425">
        <v>0</v>
      </c>
      <c r="G52" s="360"/>
      <c r="H52" s="359" t="s">
        <v>2241</v>
      </c>
      <c r="I52" s="359"/>
      <c r="J52" s="359"/>
      <c r="L52" s="325"/>
      <c r="M52" s="325"/>
      <c r="N52" s="325"/>
      <c r="O52" s="325"/>
      <c r="P52" s="325"/>
      <c r="Q52" s="325"/>
      <c r="R52" s="325"/>
      <c r="S52" s="325"/>
      <c r="T52" s="325"/>
      <c r="U52" s="325"/>
      <c r="V52" s="325"/>
      <c r="W52" s="325"/>
      <c r="X52" s="325"/>
      <c r="Y52" s="325"/>
    </row>
    <row r="53" spans="1:26" hidden="1">
      <c r="A53" s="333" t="s">
        <v>1887</v>
      </c>
      <c r="B53" s="368" t="s">
        <v>2240</v>
      </c>
      <c r="C53" s="414">
        <v>1</v>
      </c>
      <c r="D53" s="366"/>
      <c r="E53" s="366"/>
      <c r="F53" s="373">
        <v>0.1</v>
      </c>
      <c r="G53" s="360"/>
      <c r="H53" s="359" t="s">
        <v>2225</v>
      </c>
      <c r="I53" s="359"/>
      <c r="J53" s="359"/>
      <c r="L53" s="325"/>
      <c r="M53" s="325"/>
      <c r="N53" s="325"/>
      <c r="T53" s="325"/>
      <c r="U53" s="325"/>
      <c r="V53" s="325"/>
      <c r="W53" s="325"/>
      <c r="X53" s="325"/>
      <c r="Y53" s="325"/>
    </row>
    <row r="54" spans="1:26">
      <c r="A54" s="333"/>
      <c r="B54" s="372" t="s">
        <v>2239</v>
      </c>
      <c r="C54" s="371" t="s">
        <v>2238</v>
      </c>
      <c r="D54" s="370">
        <f>F54/F22</f>
        <v>1.3333333333333334E-2</v>
      </c>
      <c r="E54" s="370"/>
      <c r="F54" s="369">
        <f>(F55*F57)</f>
        <v>4</v>
      </c>
      <c r="G54" s="360"/>
      <c r="H54" s="359"/>
      <c r="I54" s="359"/>
      <c r="J54" s="359"/>
      <c r="V54" s="325"/>
      <c r="W54" s="325"/>
      <c r="X54" s="325"/>
      <c r="Y54" s="325"/>
      <c r="Z54" s="325"/>
    </row>
    <row r="55" spans="1:26" ht="25.5">
      <c r="A55" s="333"/>
      <c r="B55" s="368" t="s">
        <v>2237</v>
      </c>
      <c r="C55" s="414" t="s">
        <v>1725</v>
      </c>
      <c r="D55" s="420"/>
      <c r="E55" s="420"/>
      <c r="F55" s="425">
        <v>1</v>
      </c>
      <c r="G55" s="360"/>
      <c r="H55" s="359" t="s">
        <v>2236</v>
      </c>
      <c r="I55" s="359"/>
      <c r="J55" s="359"/>
      <c r="V55" s="325"/>
      <c r="W55" s="325"/>
      <c r="X55" s="325"/>
      <c r="Y55" s="325"/>
      <c r="Z55" s="325"/>
    </row>
    <row r="56" spans="1:26" ht="25.5" hidden="1">
      <c r="A56" s="333" t="s">
        <v>1887</v>
      </c>
      <c r="B56" s="368" t="s">
        <v>2235</v>
      </c>
      <c r="C56" s="367" t="s">
        <v>2234</v>
      </c>
      <c r="D56" s="366"/>
      <c r="E56" s="366"/>
      <c r="F56" s="365">
        <f>F32</f>
        <v>2</v>
      </c>
      <c r="G56" s="360"/>
      <c r="H56" s="359"/>
      <c r="I56" s="359"/>
      <c r="J56" s="359"/>
      <c r="V56" s="325"/>
      <c r="W56" s="325"/>
      <c r="X56" s="325"/>
      <c r="Y56" s="325"/>
      <c r="Z56" s="325"/>
    </row>
    <row r="57" spans="1:26" ht="25.5" hidden="1">
      <c r="A57" s="333" t="s">
        <v>1887</v>
      </c>
      <c r="B57" s="368" t="s">
        <v>2233</v>
      </c>
      <c r="C57" s="375">
        <v>4</v>
      </c>
      <c r="D57" s="374"/>
      <c r="E57" s="374"/>
      <c r="F57" s="373">
        <v>4</v>
      </c>
      <c r="G57" s="360"/>
      <c r="H57" s="359"/>
      <c r="I57" s="359"/>
      <c r="J57" s="359"/>
      <c r="V57" s="325"/>
      <c r="W57" s="325"/>
      <c r="X57" s="325"/>
      <c r="Y57" s="325"/>
      <c r="Z57" s="325"/>
    </row>
    <row r="58" spans="1:26" ht="25.5" hidden="1">
      <c r="A58" s="333" t="s">
        <v>1887</v>
      </c>
      <c r="B58" s="368" t="s">
        <v>2232</v>
      </c>
      <c r="C58" s="423">
        <v>0.1</v>
      </c>
      <c r="D58" s="422"/>
      <c r="E58" s="422"/>
      <c r="F58" s="397">
        <v>0.2</v>
      </c>
      <c r="G58" s="360"/>
      <c r="H58" s="359"/>
      <c r="I58" s="359"/>
      <c r="J58" s="359"/>
      <c r="V58" s="325"/>
      <c r="W58" s="325"/>
      <c r="X58" s="325"/>
      <c r="Y58" s="325"/>
      <c r="Z58" s="325"/>
    </row>
    <row r="59" spans="1:26" hidden="1">
      <c r="A59" s="333" t="s">
        <v>1887</v>
      </c>
      <c r="B59" s="368" t="s">
        <v>2161</v>
      </c>
      <c r="C59" s="367"/>
      <c r="D59" s="366"/>
      <c r="E59" s="366"/>
      <c r="F59" s="365"/>
      <c r="G59" s="360"/>
      <c r="H59" s="359"/>
      <c r="I59" s="359"/>
      <c r="J59" s="359"/>
      <c r="V59" s="325"/>
      <c r="W59" s="325"/>
      <c r="X59" s="325"/>
      <c r="Y59" s="325"/>
      <c r="Z59" s="325"/>
    </row>
    <row r="60" spans="1:26">
      <c r="A60" s="333"/>
      <c r="B60" s="382" t="s">
        <v>1908</v>
      </c>
      <c r="C60" s="381" t="s">
        <v>2231</v>
      </c>
      <c r="D60" s="380"/>
      <c r="E60" s="380">
        <f>F60</f>
        <v>0.2</v>
      </c>
      <c r="F60" s="379">
        <f>(F52*F53)+(F55*F58)</f>
        <v>0.2</v>
      </c>
      <c r="G60" s="360"/>
      <c r="H60" s="318"/>
      <c r="I60" s="359"/>
      <c r="J60" s="359"/>
      <c r="V60" s="325"/>
      <c r="W60" s="325"/>
      <c r="X60" s="325"/>
      <c r="Y60" s="325"/>
      <c r="Z60" s="325"/>
    </row>
    <row r="61" spans="1:26">
      <c r="A61" s="333"/>
      <c r="B61" s="382" t="s">
        <v>2230</v>
      </c>
      <c r="C61" s="387" t="s">
        <v>2149</v>
      </c>
      <c r="D61" s="380"/>
      <c r="E61" s="380">
        <f>F61</f>
        <v>0</v>
      </c>
      <c r="F61" s="385">
        <v>0</v>
      </c>
      <c r="G61" s="360"/>
      <c r="H61" s="359" t="s">
        <v>2229</v>
      </c>
      <c r="I61" s="359"/>
      <c r="J61" s="359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</row>
    <row r="62" spans="1:26" hidden="1">
      <c r="A62" s="333" t="s">
        <v>1887</v>
      </c>
      <c r="B62" s="368"/>
      <c r="C62" s="367"/>
      <c r="D62" s="366"/>
      <c r="E62" s="366"/>
      <c r="F62" s="365"/>
      <c r="G62" s="360"/>
      <c r="H62" s="359"/>
      <c r="I62" s="359"/>
      <c r="J62" s="359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</row>
    <row r="63" spans="1:26" ht="15.75">
      <c r="A63" s="333"/>
      <c r="B63" s="378" t="s">
        <v>2228</v>
      </c>
      <c r="C63" s="377"/>
      <c r="D63" s="377"/>
      <c r="E63" s="377"/>
      <c r="F63" s="376"/>
      <c r="G63" s="360"/>
      <c r="H63" s="359"/>
      <c r="I63" s="359"/>
      <c r="J63" s="359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5"/>
      <c r="Y63" s="325"/>
    </row>
    <row r="64" spans="1:26" hidden="1">
      <c r="A64" s="333" t="s">
        <v>1887</v>
      </c>
      <c r="B64" s="368" t="s">
        <v>2025</v>
      </c>
      <c r="C64" s="375">
        <v>15</v>
      </c>
      <c r="D64" s="374"/>
      <c r="E64" s="374"/>
      <c r="F64" s="373">
        <v>15</v>
      </c>
      <c r="G64" s="360"/>
      <c r="H64" s="359"/>
      <c r="I64" s="359"/>
      <c r="J64" s="359"/>
      <c r="L64" s="325"/>
      <c r="M64" s="325"/>
      <c r="N64" s="325"/>
      <c r="O64" s="325"/>
      <c r="P64" s="325"/>
      <c r="Q64" s="325"/>
      <c r="R64" s="325"/>
      <c r="S64" s="325"/>
      <c r="T64" s="325"/>
      <c r="U64" s="325"/>
      <c r="V64" s="325"/>
      <c r="W64" s="325"/>
      <c r="X64" s="325"/>
      <c r="Y64" s="325"/>
    </row>
    <row r="65" spans="1:25">
      <c r="A65" s="333"/>
      <c r="B65" s="372" t="s">
        <v>2023</v>
      </c>
      <c r="C65" s="371" t="s">
        <v>2028</v>
      </c>
      <c r="D65" s="370">
        <f>F65/F22</f>
        <v>0</v>
      </c>
      <c r="E65" s="370"/>
      <c r="F65" s="369">
        <f>IF(F66=0,0,F64)</f>
        <v>0</v>
      </c>
      <c r="G65" s="360"/>
      <c r="H65" s="359"/>
      <c r="I65" s="359"/>
      <c r="J65" s="359"/>
      <c r="L65" s="325"/>
      <c r="M65" s="325"/>
      <c r="N65" s="325"/>
      <c r="T65" s="325"/>
      <c r="U65" s="325"/>
      <c r="V65" s="325"/>
      <c r="W65" s="325"/>
      <c r="X65" s="325"/>
      <c r="Y65" s="325"/>
    </row>
    <row r="66" spans="1:25">
      <c r="A66" s="333"/>
      <c r="B66" s="368" t="s">
        <v>2227</v>
      </c>
      <c r="C66" s="414" t="s">
        <v>2157</v>
      </c>
      <c r="D66" s="366"/>
      <c r="E66" s="366"/>
      <c r="F66" s="495">
        <v>0</v>
      </c>
      <c r="G66" s="360"/>
      <c r="H66" s="318"/>
      <c r="I66" s="359"/>
      <c r="J66" s="359"/>
      <c r="L66" s="325"/>
      <c r="M66" s="325"/>
      <c r="N66" s="325"/>
      <c r="O66" s="325"/>
      <c r="P66" s="325"/>
      <c r="Q66" s="325"/>
      <c r="R66" s="325"/>
      <c r="S66" s="325"/>
      <c r="T66" s="325"/>
      <c r="U66" s="325"/>
      <c r="V66" s="325"/>
      <c r="W66" s="325"/>
      <c r="X66" s="325"/>
      <c r="Y66" s="325"/>
    </row>
    <row r="67" spans="1:25">
      <c r="A67" s="333"/>
      <c r="B67" s="368" t="s">
        <v>2226</v>
      </c>
      <c r="C67" s="414">
        <v>1</v>
      </c>
      <c r="D67" s="366"/>
      <c r="E67" s="366"/>
      <c r="F67" s="385">
        <v>0</v>
      </c>
      <c r="G67" s="360"/>
      <c r="H67" s="359" t="s">
        <v>2225</v>
      </c>
      <c r="I67" s="359"/>
      <c r="J67" s="359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</row>
    <row r="68" spans="1:25" hidden="1">
      <c r="A68" s="333" t="s">
        <v>1887</v>
      </c>
      <c r="B68" s="368" t="s">
        <v>2161</v>
      </c>
      <c r="C68" s="367"/>
      <c r="D68" s="366"/>
      <c r="E68" s="366"/>
      <c r="F68" s="365"/>
      <c r="G68" s="360"/>
      <c r="H68" s="359"/>
      <c r="I68" s="359"/>
      <c r="J68" s="359"/>
      <c r="L68" s="434"/>
      <c r="M68" s="434"/>
      <c r="N68" s="434"/>
      <c r="O68" s="434"/>
      <c r="P68" s="434"/>
      <c r="Q68" s="481"/>
      <c r="R68" s="325"/>
      <c r="S68" s="325"/>
      <c r="T68" s="325"/>
      <c r="U68" s="325"/>
      <c r="V68" s="325"/>
      <c r="W68" s="325"/>
      <c r="X68" s="325"/>
      <c r="Y68" s="325"/>
    </row>
    <row r="69" spans="1:25" ht="12.75" customHeight="1">
      <c r="A69" s="333"/>
      <c r="B69" s="382" t="s">
        <v>1908</v>
      </c>
      <c r="C69" s="381" t="s">
        <v>2153</v>
      </c>
      <c r="D69" s="380"/>
      <c r="E69" s="380">
        <f>F69</f>
        <v>0</v>
      </c>
      <c r="F69" s="379">
        <f>F66*F67</f>
        <v>0</v>
      </c>
      <c r="G69" s="360"/>
      <c r="H69" s="359"/>
      <c r="I69" s="359"/>
      <c r="J69" s="359"/>
      <c r="L69" s="434"/>
      <c r="M69" s="434"/>
      <c r="N69" s="434"/>
      <c r="O69" s="434"/>
      <c r="P69" s="434"/>
      <c r="Q69" s="481"/>
      <c r="R69" s="325"/>
      <c r="S69" s="325"/>
      <c r="T69" s="325"/>
      <c r="U69" s="325"/>
      <c r="V69" s="325"/>
      <c r="W69" s="325"/>
      <c r="X69" s="325"/>
      <c r="Y69" s="325"/>
    </row>
    <row r="70" spans="1:25" ht="12.75" hidden="1" customHeight="1">
      <c r="A70" s="333" t="s">
        <v>1887</v>
      </c>
      <c r="B70" s="368"/>
      <c r="C70" s="483"/>
      <c r="D70" s="366"/>
      <c r="E70" s="366"/>
      <c r="F70" s="482"/>
      <c r="G70" s="360"/>
      <c r="H70" s="359"/>
      <c r="I70" s="359"/>
      <c r="J70" s="359"/>
      <c r="L70" s="434"/>
      <c r="M70" s="434"/>
      <c r="N70" s="434"/>
      <c r="O70" s="434"/>
      <c r="P70" s="434"/>
      <c r="Q70" s="481"/>
      <c r="R70" s="325"/>
      <c r="S70" s="325"/>
      <c r="T70" s="325"/>
      <c r="U70" s="325"/>
      <c r="V70" s="325"/>
      <c r="W70" s="325"/>
      <c r="X70" s="325"/>
      <c r="Y70" s="325"/>
    </row>
    <row r="71" spans="1:25" ht="12.75" hidden="1" customHeight="1">
      <c r="A71" s="333" t="s">
        <v>1887</v>
      </c>
      <c r="B71" s="368"/>
      <c r="C71" s="367"/>
      <c r="D71" s="366"/>
      <c r="E71" s="366"/>
      <c r="F71" s="365"/>
      <c r="G71" s="360"/>
      <c r="H71" s="359"/>
      <c r="I71" s="359"/>
      <c r="J71" s="359"/>
      <c r="L71" s="434"/>
      <c r="M71" s="434"/>
      <c r="N71" s="434"/>
      <c r="O71" s="434"/>
      <c r="P71" s="434"/>
      <c r="Q71" s="481"/>
      <c r="R71" s="325"/>
      <c r="S71" s="325"/>
      <c r="T71" s="325"/>
      <c r="U71" s="325"/>
      <c r="V71" s="325"/>
      <c r="W71" s="325"/>
      <c r="X71" s="325"/>
      <c r="Y71" s="325"/>
    </row>
    <row r="72" spans="1:25" ht="15.75">
      <c r="A72" s="333"/>
      <c r="B72" s="378" t="s">
        <v>2224</v>
      </c>
      <c r="C72" s="377"/>
      <c r="D72" s="377"/>
      <c r="E72" s="377"/>
      <c r="F72" s="376"/>
      <c r="G72" s="360"/>
      <c r="H72" s="359"/>
      <c r="I72" s="359"/>
      <c r="J72" s="359"/>
      <c r="L72" s="434"/>
      <c r="M72" s="434"/>
      <c r="N72" s="434"/>
      <c r="O72" s="434"/>
      <c r="P72" s="434"/>
      <c r="Q72" s="481"/>
      <c r="R72" s="325"/>
      <c r="S72" s="325"/>
      <c r="T72" s="325"/>
      <c r="U72" s="325"/>
      <c r="V72" s="325"/>
      <c r="W72" s="325"/>
      <c r="X72" s="325"/>
      <c r="Y72" s="325"/>
    </row>
    <row r="73" spans="1:25">
      <c r="A73" s="333"/>
      <c r="B73" s="368" t="s">
        <v>2158</v>
      </c>
      <c r="C73" s="414" t="s">
        <v>2223</v>
      </c>
      <c r="D73" s="366"/>
      <c r="E73" s="366"/>
      <c r="F73" s="425">
        <v>2</v>
      </c>
      <c r="G73" s="360"/>
      <c r="H73" s="359"/>
      <c r="I73" s="359"/>
      <c r="J73" s="359"/>
      <c r="L73" s="434"/>
      <c r="M73" s="434"/>
      <c r="N73" s="434"/>
      <c r="O73" s="434"/>
      <c r="P73" s="434"/>
      <c r="Q73" s="325"/>
      <c r="R73" s="325"/>
      <c r="S73" s="325"/>
      <c r="T73" s="325"/>
      <c r="U73" s="325"/>
      <c r="V73" s="325"/>
      <c r="W73" s="325"/>
      <c r="X73" s="325"/>
      <c r="Y73" s="325"/>
    </row>
    <row r="74" spans="1:25" ht="12.75" hidden="1" customHeight="1">
      <c r="A74" s="333" t="s">
        <v>1887</v>
      </c>
      <c r="B74" s="368" t="s">
        <v>2222</v>
      </c>
      <c r="C74" s="414" t="s">
        <v>2059</v>
      </c>
      <c r="D74" s="366"/>
      <c r="E74" s="366"/>
      <c r="F74" s="365">
        <f>F31</f>
        <v>133</v>
      </c>
      <c r="G74" s="360"/>
      <c r="H74" s="359"/>
      <c r="I74" s="359"/>
      <c r="J74" s="359"/>
      <c r="L74" s="434"/>
      <c r="M74" s="434"/>
      <c r="N74" s="434"/>
      <c r="O74" s="434"/>
      <c r="P74" s="434"/>
      <c r="Q74" s="325"/>
      <c r="R74" s="325"/>
      <c r="S74" s="325"/>
      <c r="T74" s="325"/>
      <c r="U74" s="325"/>
      <c r="V74" s="325"/>
      <c r="W74" s="325"/>
      <c r="X74" s="325"/>
      <c r="Y74" s="325"/>
    </row>
    <row r="75" spans="1:25" ht="25.5" hidden="1" customHeight="1">
      <c r="A75" s="333" t="s">
        <v>1887</v>
      </c>
      <c r="B75" s="368" t="s">
        <v>2221</v>
      </c>
      <c r="C75" s="414">
        <v>5</v>
      </c>
      <c r="D75" s="422"/>
      <c r="E75" s="422"/>
      <c r="F75" s="397">
        <v>5</v>
      </c>
      <c r="G75" s="360"/>
      <c r="H75" s="359"/>
      <c r="I75" s="359"/>
      <c r="J75" s="359"/>
      <c r="L75" s="434"/>
      <c r="M75" s="434"/>
      <c r="N75" s="434"/>
      <c r="O75" s="434"/>
      <c r="P75" s="434"/>
      <c r="Q75" s="325"/>
      <c r="R75" s="325"/>
      <c r="S75" s="325"/>
      <c r="T75" s="325"/>
      <c r="U75" s="325"/>
      <c r="V75" s="325"/>
      <c r="W75" s="325"/>
      <c r="X75" s="325"/>
      <c r="Y75" s="325"/>
    </row>
    <row r="76" spans="1:25" ht="25.5" hidden="1" customHeight="1">
      <c r="A76" s="333" t="s">
        <v>1887</v>
      </c>
      <c r="B76" s="368" t="s">
        <v>2220</v>
      </c>
      <c r="C76" s="494">
        <v>0.2</v>
      </c>
      <c r="D76" s="374"/>
      <c r="E76" s="374"/>
      <c r="F76" s="395">
        <f>20/60</f>
        <v>0.33333333333333331</v>
      </c>
      <c r="G76" s="426"/>
      <c r="H76" s="359" t="s">
        <v>2219</v>
      </c>
      <c r="I76" s="359"/>
      <c r="J76" s="359"/>
      <c r="L76" s="434"/>
      <c r="M76" s="434"/>
      <c r="N76" s="434"/>
      <c r="O76" s="434"/>
      <c r="P76" s="434"/>
      <c r="Q76" s="325"/>
      <c r="R76" s="325"/>
      <c r="S76" s="325"/>
      <c r="T76" s="325"/>
      <c r="U76" s="325"/>
      <c r="V76" s="325"/>
      <c r="W76" s="325"/>
      <c r="X76" s="325"/>
      <c r="Y76" s="325"/>
    </row>
    <row r="77" spans="1:25" ht="12.75" hidden="1" customHeight="1">
      <c r="A77" s="333" t="s">
        <v>1887</v>
      </c>
      <c r="B77" s="368" t="s">
        <v>1</v>
      </c>
      <c r="C77" s="414" t="s">
        <v>1</v>
      </c>
      <c r="D77" s="366"/>
      <c r="E77" s="366"/>
      <c r="F77" s="365">
        <f>F22</f>
        <v>300</v>
      </c>
      <c r="G77" s="360"/>
      <c r="H77" s="359"/>
      <c r="I77" s="359"/>
      <c r="J77" s="359"/>
      <c r="L77" s="434"/>
      <c r="M77" s="434"/>
      <c r="N77" s="434"/>
      <c r="O77" s="434"/>
      <c r="P77" s="434"/>
      <c r="Q77" s="325"/>
      <c r="R77" s="325"/>
      <c r="S77" s="325"/>
      <c r="T77" s="325"/>
      <c r="U77" s="325"/>
      <c r="V77" s="325"/>
      <c r="W77" s="325"/>
      <c r="X77" s="325"/>
      <c r="Y77" s="325"/>
    </row>
    <row r="78" spans="1:25" ht="12.75" hidden="1" customHeight="1">
      <c r="A78" s="333" t="s">
        <v>1887</v>
      </c>
      <c r="B78" s="368" t="s">
        <v>2218</v>
      </c>
      <c r="C78" s="414">
        <v>45</v>
      </c>
      <c r="D78" s="422"/>
      <c r="E78" s="422"/>
      <c r="F78" s="397">
        <v>3</v>
      </c>
      <c r="G78" s="360"/>
      <c r="H78" s="359"/>
      <c r="I78" s="359"/>
      <c r="J78" s="359"/>
      <c r="L78" s="434"/>
      <c r="M78" s="434"/>
      <c r="N78" s="434"/>
      <c r="O78" s="434"/>
      <c r="P78" s="434"/>
      <c r="Q78" s="325"/>
      <c r="R78" s="325"/>
      <c r="S78" s="325"/>
      <c r="T78" s="325"/>
      <c r="U78" s="325"/>
      <c r="V78" s="325"/>
      <c r="W78" s="325"/>
      <c r="X78" s="325"/>
      <c r="Y78" s="325"/>
    </row>
    <row r="79" spans="1:25" ht="12.75" hidden="1" customHeight="1">
      <c r="A79" s="333" t="s">
        <v>1887</v>
      </c>
      <c r="B79" s="368" t="s">
        <v>2217</v>
      </c>
      <c r="C79" s="414" t="s">
        <v>2216</v>
      </c>
      <c r="D79" s="366"/>
      <c r="E79" s="366"/>
      <c r="F79" s="365">
        <f>F78*F74</f>
        <v>399</v>
      </c>
      <c r="G79" s="360"/>
      <c r="H79" s="359"/>
      <c r="I79" s="359"/>
      <c r="J79" s="359"/>
      <c r="L79" s="434"/>
      <c r="M79" s="434"/>
      <c r="N79" s="434"/>
      <c r="O79" s="434"/>
      <c r="P79" s="434"/>
      <c r="Q79" s="325"/>
      <c r="R79" s="325"/>
      <c r="S79" s="325"/>
      <c r="T79" s="325"/>
      <c r="U79" s="325"/>
      <c r="V79" s="325"/>
      <c r="W79" s="325"/>
      <c r="X79" s="325"/>
      <c r="Y79" s="325"/>
    </row>
    <row r="80" spans="1:25" ht="12.75" hidden="1" customHeight="1">
      <c r="A80" s="333" t="s">
        <v>1887</v>
      </c>
      <c r="B80" s="368" t="s">
        <v>2215</v>
      </c>
      <c r="C80" s="414" t="s">
        <v>2214</v>
      </c>
      <c r="D80" s="366"/>
      <c r="E80" s="366"/>
      <c r="F80" s="365">
        <f>F74*F75</f>
        <v>665</v>
      </c>
      <c r="G80" s="360"/>
      <c r="H80" s="359"/>
      <c r="I80" s="359"/>
      <c r="J80" s="359"/>
      <c r="L80" s="434"/>
      <c r="M80" s="434"/>
      <c r="N80" s="434"/>
      <c r="O80" s="434"/>
      <c r="P80" s="434"/>
      <c r="Q80" s="325"/>
      <c r="R80" s="325"/>
      <c r="S80" s="325"/>
      <c r="T80" s="325"/>
      <c r="U80" s="325"/>
      <c r="V80" s="325"/>
      <c r="W80" s="325"/>
      <c r="X80" s="325"/>
      <c r="Y80" s="325"/>
    </row>
    <row r="81" spans="1:25" ht="25.5" hidden="1" customHeight="1">
      <c r="A81" s="333" t="s">
        <v>1887</v>
      </c>
      <c r="B81" s="368" t="s">
        <v>2213</v>
      </c>
      <c r="C81" s="414" t="s">
        <v>2212</v>
      </c>
      <c r="D81" s="366"/>
      <c r="E81" s="366"/>
      <c r="F81" s="435">
        <f>(F94*F73*(F95+F96)+F28*(F97*(F90+F93)+F98*(F88+F89))+10)+(F76*F87)*F100</f>
        <v>247.19466666666665</v>
      </c>
      <c r="G81" s="360"/>
      <c r="H81" s="359"/>
      <c r="I81" s="359"/>
      <c r="J81" s="359"/>
      <c r="L81" s="434"/>
      <c r="M81" s="434"/>
      <c r="N81" s="434"/>
      <c r="O81" s="434"/>
      <c r="P81" s="434"/>
      <c r="Q81" s="325"/>
      <c r="R81" s="325"/>
      <c r="S81" s="325"/>
      <c r="T81" s="325"/>
      <c r="U81" s="325"/>
      <c r="V81" s="325"/>
      <c r="W81" s="325"/>
      <c r="X81" s="325"/>
      <c r="Y81" s="325"/>
    </row>
    <row r="82" spans="1:25" ht="12.75" hidden="1" customHeight="1">
      <c r="A82" s="333" t="s">
        <v>1887</v>
      </c>
      <c r="B82" s="368" t="s">
        <v>2211</v>
      </c>
      <c r="C82" s="414"/>
      <c r="D82" s="366"/>
      <c r="E82" s="366"/>
      <c r="F82" s="383">
        <v>0.5</v>
      </c>
      <c r="G82" s="360"/>
      <c r="H82" s="359"/>
      <c r="I82" s="359"/>
      <c r="J82" s="359"/>
      <c r="L82" s="434"/>
      <c r="M82" s="434"/>
      <c r="N82" s="434"/>
      <c r="O82" s="434"/>
      <c r="P82" s="434"/>
      <c r="Q82" s="325"/>
      <c r="R82" s="325"/>
      <c r="S82" s="325"/>
      <c r="T82" s="325"/>
      <c r="U82" s="325"/>
      <c r="V82" s="325"/>
      <c r="W82" s="325"/>
      <c r="X82" s="325"/>
      <c r="Y82" s="325"/>
    </row>
    <row r="83" spans="1:25" ht="12.75" hidden="1" customHeight="1">
      <c r="A83" s="333" t="s">
        <v>1887</v>
      </c>
      <c r="B83" s="368" t="s">
        <v>2057</v>
      </c>
      <c r="C83" s="414"/>
      <c r="D83" s="366"/>
      <c r="E83" s="366"/>
      <c r="F83" s="435">
        <f>IF(F27="NO",0,F74*F82)</f>
        <v>66.5</v>
      </c>
      <c r="G83" s="360"/>
      <c r="H83" s="359"/>
      <c r="I83" s="359"/>
      <c r="J83" s="359"/>
      <c r="L83" s="434"/>
      <c r="M83" s="434"/>
      <c r="N83" s="434"/>
      <c r="O83" s="434"/>
      <c r="P83" s="434"/>
      <c r="Q83" s="325"/>
      <c r="R83" s="325"/>
      <c r="S83" s="325"/>
      <c r="T83" s="325"/>
      <c r="U83" s="325"/>
      <c r="V83" s="325"/>
      <c r="W83" s="325"/>
      <c r="X83" s="325"/>
      <c r="Y83" s="325"/>
    </row>
    <row r="84" spans="1:25">
      <c r="A84" s="333"/>
      <c r="B84" s="372" t="s">
        <v>2023</v>
      </c>
      <c r="C84" s="371" t="s">
        <v>2005</v>
      </c>
      <c r="D84" s="370">
        <f>F84/F22</f>
        <v>4.5923155555555555</v>
      </c>
      <c r="E84" s="370"/>
      <c r="F84" s="369">
        <f>IF(F87=0,0,(F79+F80+F81+F83))</f>
        <v>1377.6946666666668</v>
      </c>
      <c r="G84" s="360"/>
      <c r="H84" s="359"/>
      <c r="I84" s="359"/>
      <c r="J84" s="359"/>
      <c r="L84" s="325"/>
      <c r="M84" s="325"/>
      <c r="N84" s="325"/>
      <c r="O84" s="325"/>
      <c r="P84" s="325"/>
      <c r="Q84" s="325"/>
      <c r="R84" s="325"/>
      <c r="S84" s="325"/>
      <c r="T84" s="325"/>
      <c r="U84" s="325"/>
      <c r="V84" s="325"/>
      <c r="W84" s="325"/>
      <c r="X84" s="325"/>
      <c r="Y84" s="325"/>
    </row>
    <row r="85" spans="1:25" hidden="1">
      <c r="A85" s="333" t="s">
        <v>1887</v>
      </c>
      <c r="B85" s="418"/>
      <c r="C85" s="493"/>
      <c r="D85" s="416"/>
      <c r="E85" s="416"/>
      <c r="F85" s="415"/>
      <c r="G85" s="360"/>
      <c r="H85" s="359"/>
      <c r="I85" s="359"/>
      <c r="J85" s="359"/>
      <c r="L85" s="325"/>
      <c r="M85" s="325"/>
      <c r="N85" s="325"/>
      <c r="O85" s="325"/>
      <c r="P85" s="325"/>
      <c r="Q85" s="325"/>
      <c r="R85" s="325"/>
      <c r="S85" s="325"/>
      <c r="T85" s="325"/>
      <c r="U85" s="325"/>
      <c r="V85" s="325"/>
      <c r="W85" s="325"/>
      <c r="X85" s="325"/>
      <c r="Y85" s="325"/>
    </row>
    <row r="86" spans="1:25" hidden="1">
      <c r="A86" s="333" t="s">
        <v>1887</v>
      </c>
      <c r="B86" s="368"/>
      <c r="C86" s="492"/>
      <c r="D86" s="399"/>
      <c r="E86" s="399"/>
      <c r="F86" s="398"/>
      <c r="G86" s="360"/>
      <c r="H86" s="359"/>
      <c r="I86" s="359"/>
      <c r="J86" s="359"/>
      <c r="L86" s="325"/>
      <c r="M86" s="325"/>
      <c r="N86" s="325"/>
      <c r="O86" s="325"/>
      <c r="P86" s="325"/>
      <c r="Q86" s="325"/>
      <c r="R86" s="325"/>
      <c r="S86" s="325"/>
      <c r="T86" s="325"/>
      <c r="U86" s="325"/>
      <c r="V86" s="325"/>
      <c r="W86" s="325"/>
      <c r="X86" s="325"/>
      <c r="Y86" s="325"/>
    </row>
    <row r="87" spans="1:25">
      <c r="A87" s="333"/>
      <c r="B87" s="368" t="s">
        <v>2146</v>
      </c>
      <c r="C87" s="414" t="s">
        <v>2145</v>
      </c>
      <c r="D87" s="366"/>
      <c r="E87" s="366"/>
      <c r="F87" s="425">
        <v>343</v>
      </c>
      <c r="G87" s="360"/>
      <c r="H87" s="359"/>
      <c r="I87" s="359"/>
      <c r="J87" s="359"/>
      <c r="L87" s="325"/>
      <c r="M87" s="325"/>
      <c r="N87" s="325"/>
      <c r="O87" s="325"/>
      <c r="P87" s="325"/>
      <c r="Q87" s="325"/>
      <c r="R87" s="325"/>
      <c r="S87" s="325"/>
      <c r="T87" s="325"/>
      <c r="U87" s="325"/>
      <c r="V87" s="325"/>
      <c r="W87" s="325"/>
      <c r="X87" s="325"/>
      <c r="Y87" s="325"/>
    </row>
    <row r="88" spans="1:25">
      <c r="A88" s="333"/>
      <c r="B88" s="368" t="s">
        <v>2210</v>
      </c>
      <c r="C88" s="414" t="s">
        <v>2209</v>
      </c>
      <c r="D88" s="366"/>
      <c r="E88" s="366"/>
      <c r="F88" s="425">
        <v>9</v>
      </c>
      <c r="G88" s="360"/>
      <c r="H88" s="359"/>
      <c r="I88" s="359"/>
      <c r="J88" s="359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</row>
    <row r="89" spans="1:25">
      <c r="A89" s="333"/>
      <c r="B89" s="368" t="s">
        <v>2208</v>
      </c>
      <c r="C89" s="414" t="s">
        <v>2207</v>
      </c>
      <c r="D89" s="366"/>
      <c r="E89" s="366"/>
      <c r="F89" s="425">
        <v>1</v>
      </c>
      <c r="G89" s="360"/>
      <c r="H89" s="359"/>
      <c r="I89" s="359"/>
      <c r="J89" s="359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</row>
    <row r="90" spans="1:25">
      <c r="A90" s="333"/>
      <c r="B90" s="368" t="s">
        <v>2206</v>
      </c>
      <c r="C90" s="414" t="s">
        <v>2205</v>
      </c>
      <c r="D90" s="366"/>
      <c r="E90" s="366"/>
      <c r="F90" s="425">
        <v>150</v>
      </c>
      <c r="G90" s="360"/>
      <c r="H90" s="359" t="s">
        <v>2204</v>
      </c>
      <c r="I90" s="359"/>
      <c r="J90" s="359"/>
      <c r="L90" s="325"/>
      <c r="M90" s="325"/>
      <c r="N90" s="325"/>
      <c r="O90" s="325"/>
      <c r="P90" s="325"/>
      <c r="Q90" s="325"/>
      <c r="R90" s="325"/>
      <c r="S90" s="325"/>
      <c r="T90" s="325"/>
      <c r="U90" s="325"/>
      <c r="V90" s="325"/>
      <c r="W90" s="325"/>
      <c r="X90" s="325"/>
      <c r="Y90" s="325"/>
    </row>
    <row r="91" spans="1:25">
      <c r="A91" s="333"/>
      <c r="B91" s="368" t="s">
        <v>2203</v>
      </c>
      <c r="C91" s="414" t="s">
        <v>2202</v>
      </c>
      <c r="D91" s="366"/>
      <c r="E91" s="366"/>
      <c r="F91" s="425">
        <v>0</v>
      </c>
      <c r="G91" s="360"/>
      <c r="H91" s="359"/>
      <c r="I91" s="359"/>
      <c r="J91" s="359"/>
      <c r="L91" s="325"/>
      <c r="M91" s="325"/>
      <c r="N91" s="325"/>
      <c r="O91" s="325"/>
      <c r="P91" s="325"/>
      <c r="Q91" s="325"/>
      <c r="R91" s="325"/>
      <c r="S91" s="325"/>
      <c r="T91" s="325"/>
      <c r="U91" s="325"/>
      <c r="V91" s="325"/>
      <c r="W91" s="325"/>
      <c r="X91" s="325"/>
      <c r="Y91" s="325"/>
    </row>
    <row r="92" spans="1:25">
      <c r="A92" s="333"/>
      <c r="B92" s="368" t="s">
        <v>2201</v>
      </c>
      <c r="C92" s="414" t="s">
        <v>2200</v>
      </c>
      <c r="D92" s="366"/>
      <c r="E92" s="366"/>
      <c r="F92" s="425">
        <v>0</v>
      </c>
      <c r="G92" s="360"/>
      <c r="H92" s="359"/>
      <c r="I92" s="359"/>
      <c r="J92" s="359"/>
      <c r="L92" s="325"/>
      <c r="M92" s="325"/>
      <c r="N92" s="325"/>
      <c r="O92" s="325"/>
      <c r="P92" s="325"/>
      <c r="Q92" s="325"/>
      <c r="R92" s="325"/>
      <c r="S92" s="325"/>
      <c r="T92" s="325"/>
      <c r="U92" s="325"/>
      <c r="V92" s="325"/>
      <c r="W92" s="325"/>
      <c r="X92" s="325"/>
      <c r="Y92" s="325"/>
    </row>
    <row r="93" spans="1:25" ht="12.75" hidden="1" customHeight="1">
      <c r="A93" s="333" t="s">
        <v>1887</v>
      </c>
      <c r="B93" s="368" t="s">
        <v>2199</v>
      </c>
      <c r="C93" s="367" t="s">
        <v>2198</v>
      </c>
      <c r="D93" s="366"/>
      <c r="E93" s="366"/>
      <c r="F93" s="365">
        <f>F87-F88-F89-F90</f>
        <v>183</v>
      </c>
      <c r="G93" s="360"/>
      <c r="H93" s="359"/>
      <c r="I93" s="359"/>
      <c r="J93" s="359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5"/>
      <c r="W93" s="325"/>
      <c r="X93" s="325"/>
      <c r="Y93" s="325"/>
    </row>
    <row r="94" spans="1:25" ht="12.75" hidden="1" customHeight="1">
      <c r="A94" s="333" t="s">
        <v>1887</v>
      </c>
      <c r="B94" s="368" t="s">
        <v>2197</v>
      </c>
      <c r="C94" s="375" t="s">
        <v>2196</v>
      </c>
      <c r="D94" s="374"/>
      <c r="E94" s="374"/>
      <c r="F94" s="373">
        <v>0.05</v>
      </c>
      <c r="G94" s="360"/>
      <c r="H94" s="359"/>
      <c r="I94" s="359"/>
      <c r="J94" s="359"/>
      <c r="L94" s="325"/>
      <c r="M94" s="325"/>
      <c r="N94" s="325"/>
      <c r="O94" s="325"/>
      <c r="P94" s="325"/>
      <c r="Q94" s="325"/>
      <c r="R94" s="325"/>
      <c r="S94" s="325"/>
      <c r="T94" s="325"/>
      <c r="U94" s="325"/>
      <c r="V94" s="325"/>
      <c r="W94" s="325"/>
      <c r="X94" s="325"/>
      <c r="Y94" s="325"/>
    </row>
    <row r="95" spans="1:25" ht="12.75" hidden="1" customHeight="1">
      <c r="A95" s="333" t="s">
        <v>1887</v>
      </c>
      <c r="B95" s="368" t="s">
        <v>2195</v>
      </c>
      <c r="C95" s="375" t="s">
        <v>2194</v>
      </c>
      <c r="D95" s="374"/>
      <c r="E95" s="374"/>
      <c r="F95" s="373">
        <v>1</v>
      </c>
      <c r="G95" s="360"/>
      <c r="H95" s="359"/>
      <c r="I95" s="359"/>
      <c r="J95" s="359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</row>
    <row r="96" spans="1:25" ht="12.75" hidden="1" customHeight="1">
      <c r="A96" s="333" t="s">
        <v>1887</v>
      </c>
      <c r="B96" s="368" t="s">
        <v>2193</v>
      </c>
      <c r="C96" s="375" t="s">
        <v>227</v>
      </c>
      <c r="D96" s="374"/>
      <c r="E96" s="374"/>
      <c r="F96" s="373">
        <v>1</v>
      </c>
      <c r="G96" s="360"/>
      <c r="H96" s="359"/>
      <c r="I96" s="359"/>
      <c r="J96" s="359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</row>
    <row r="97" spans="1:25" ht="12.75" hidden="1" customHeight="1">
      <c r="A97" s="333" t="s">
        <v>1887</v>
      </c>
      <c r="B97" s="368" t="s">
        <v>2192</v>
      </c>
      <c r="C97" s="375" t="s">
        <v>2191</v>
      </c>
      <c r="D97" s="374"/>
      <c r="E97" s="374"/>
      <c r="F97" s="373">
        <v>5.0000000000000001E-3</v>
      </c>
      <c r="G97" s="360"/>
      <c r="H97" s="359"/>
      <c r="I97" s="359"/>
      <c r="J97" s="359"/>
      <c r="L97" s="325"/>
      <c r="M97" s="325"/>
      <c r="N97" s="325"/>
      <c r="O97" s="325"/>
      <c r="P97" s="325"/>
      <c r="Q97" s="325"/>
      <c r="R97" s="325"/>
      <c r="S97" s="325"/>
      <c r="T97" s="325"/>
      <c r="U97" s="325"/>
      <c r="V97" s="325"/>
      <c r="W97" s="325"/>
      <c r="X97" s="325"/>
      <c r="Y97" s="325"/>
    </row>
    <row r="98" spans="1:25" ht="12.75" hidden="1" customHeight="1">
      <c r="A98" s="333" t="s">
        <v>1887</v>
      </c>
      <c r="B98" s="368" t="s">
        <v>2190</v>
      </c>
      <c r="C98" s="375" t="s">
        <v>2189</v>
      </c>
      <c r="D98" s="374"/>
      <c r="E98" s="374"/>
      <c r="F98" s="373">
        <v>4.1700000000000001E-2</v>
      </c>
      <c r="G98" s="360"/>
      <c r="H98" s="359"/>
      <c r="I98" s="359"/>
      <c r="J98" s="359"/>
      <c r="L98" s="325"/>
      <c r="M98" s="325"/>
      <c r="N98" s="325"/>
      <c r="O98" s="325"/>
      <c r="P98" s="325"/>
      <c r="Q98" s="325"/>
      <c r="R98" s="325"/>
      <c r="S98" s="325"/>
      <c r="T98" s="325"/>
      <c r="U98" s="325"/>
      <c r="V98" s="325"/>
      <c r="W98" s="325"/>
      <c r="X98" s="325"/>
      <c r="Y98" s="325"/>
    </row>
    <row r="99" spans="1:25" ht="12.75" hidden="1" customHeight="1">
      <c r="A99" s="333" t="s">
        <v>1887</v>
      </c>
      <c r="B99" s="368" t="s">
        <v>2188</v>
      </c>
      <c r="C99" s="423">
        <v>0.5</v>
      </c>
      <c r="D99" s="422"/>
      <c r="E99" s="422"/>
      <c r="F99" s="397">
        <v>0.5</v>
      </c>
      <c r="G99" s="360"/>
      <c r="H99" s="359"/>
      <c r="I99" s="359"/>
      <c r="J99" s="359"/>
      <c r="L99" s="325"/>
      <c r="M99" s="325"/>
      <c r="N99" s="325"/>
      <c r="O99" s="325"/>
      <c r="P99" s="325"/>
      <c r="Q99" s="325"/>
      <c r="R99" s="325"/>
      <c r="S99" s="325"/>
      <c r="T99" s="325"/>
      <c r="U99" s="325"/>
      <c r="V99" s="325"/>
      <c r="W99" s="325"/>
      <c r="X99" s="325"/>
      <c r="Y99" s="325"/>
    </row>
    <row r="100" spans="1:25" ht="12.75" hidden="1" customHeight="1">
      <c r="A100" s="333" t="s">
        <v>1887</v>
      </c>
      <c r="B100" s="368" t="s">
        <v>2187</v>
      </c>
      <c r="C100" s="375">
        <v>4</v>
      </c>
      <c r="D100" s="374"/>
      <c r="E100" s="374"/>
      <c r="F100" s="373">
        <v>2</v>
      </c>
      <c r="G100" s="360"/>
      <c r="H100" s="359"/>
      <c r="I100" s="359"/>
      <c r="J100" s="359"/>
      <c r="L100" s="325"/>
      <c r="M100" s="325"/>
      <c r="N100" s="325"/>
      <c r="O100" s="325"/>
      <c r="P100" s="325"/>
      <c r="Q100" s="325"/>
      <c r="R100" s="325"/>
      <c r="S100" s="325"/>
      <c r="T100" s="325"/>
      <c r="U100" s="325"/>
      <c r="V100" s="325"/>
      <c r="W100" s="325"/>
      <c r="X100" s="325"/>
      <c r="Y100" s="325"/>
    </row>
    <row r="101" spans="1:25" ht="12.75" hidden="1" customHeight="1">
      <c r="A101" s="333" t="s">
        <v>1887</v>
      </c>
      <c r="B101" s="368" t="s">
        <v>2186</v>
      </c>
      <c r="C101" s="367" t="s">
        <v>2185</v>
      </c>
      <c r="D101" s="366"/>
      <c r="E101" s="366"/>
      <c r="F101" s="365">
        <f>IF(F88=0,0,F94/F28+(F98*F88)/F96)</f>
        <v>0.38780000000000003</v>
      </c>
      <c r="G101" s="360"/>
      <c r="H101" s="359"/>
      <c r="I101" s="359"/>
      <c r="J101" s="359"/>
      <c r="L101" s="325"/>
      <c r="M101" s="325"/>
      <c r="N101" s="325"/>
      <c r="O101" s="325"/>
      <c r="P101" s="325"/>
      <c r="Q101" s="325"/>
      <c r="R101" s="325"/>
      <c r="S101" s="325"/>
      <c r="T101" s="325"/>
      <c r="U101" s="325"/>
      <c r="V101" s="325"/>
      <c r="W101" s="325"/>
      <c r="X101" s="325"/>
      <c r="Y101" s="325"/>
    </row>
    <row r="102" spans="1:25" ht="12.75" hidden="1" customHeight="1">
      <c r="A102" s="333" t="s">
        <v>1887</v>
      </c>
      <c r="B102" s="368" t="s">
        <v>2184</v>
      </c>
      <c r="C102" s="367" t="s">
        <v>2183</v>
      </c>
      <c r="D102" s="366"/>
      <c r="E102" s="366"/>
      <c r="F102" s="365">
        <f>IF(F93=0,0,F94/F28+(F97*F93)/F95)</f>
        <v>0.92749999999999999</v>
      </c>
      <c r="G102" s="360"/>
      <c r="H102" s="359"/>
      <c r="I102" s="359"/>
      <c r="J102" s="359"/>
      <c r="L102" s="491"/>
      <c r="M102" s="325"/>
      <c r="N102" s="325"/>
      <c r="O102" s="325"/>
      <c r="P102" s="325"/>
      <c r="Q102" s="325"/>
      <c r="R102" s="325"/>
      <c r="S102" s="325"/>
      <c r="T102" s="325"/>
      <c r="U102" s="325"/>
      <c r="V102" s="325"/>
      <c r="W102" s="325"/>
      <c r="X102" s="325"/>
      <c r="Y102" s="325"/>
    </row>
    <row r="103" spans="1:25" ht="12.75" hidden="1" customHeight="1">
      <c r="A103" s="333" t="s">
        <v>1887</v>
      </c>
      <c r="B103" s="368" t="s">
        <v>2182</v>
      </c>
      <c r="C103" s="367" t="s">
        <v>2181</v>
      </c>
      <c r="D103" s="366"/>
      <c r="E103" s="366"/>
      <c r="F103" s="365">
        <f>IF(F89=0,0,F94/F28+(F98*F89)/F96)</f>
        <v>5.4199999999999998E-2</v>
      </c>
      <c r="G103" s="360"/>
      <c r="H103" s="359"/>
      <c r="I103" s="359"/>
      <c r="J103" s="359"/>
      <c r="L103" s="491"/>
      <c r="M103" s="325"/>
      <c r="N103" s="325"/>
      <c r="O103" s="325"/>
      <c r="P103" s="325"/>
      <c r="Q103" s="325"/>
      <c r="R103" s="325"/>
      <c r="S103" s="325"/>
      <c r="T103" s="325"/>
      <c r="U103" s="325"/>
      <c r="V103" s="325"/>
      <c r="W103" s="325"/>
      <c r="X103" s="325"/>
      <c r="Y103" s="325"/>
    </row>
    <row r="104" spans="1:25" ht="12.75" hidden="1" customHeight="1">
      <c r="A104" s="333" t="s">
        <v>1887</v>
      </c>
      <c r="B104" s="368" t="s">
        <v>2180</v>
      </c>
      <c r="C104" s="367" t="s">
        <v>2179</v>
      </c>
      <c r="D104" s="366"/>
      <c r="E104" s="366"/>
      <c r="F104" s="365">
        <f>IF(F90=0,0,F94/F28+(F97*F90)/F95)</f>
        <v>0.76249999999999996</v>
      </c>
      <c r="G104" s="360"/>
      <c r="H104" s="359"/>
      <c r="I104" s="359"/>
      <c r="J104" s="359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5"/>
      <c r="W104" s="325"/>
      <c r="X104" s="325"/>
      <c r="Y104" s="325"/>
    </row>
    <row r="105" spans="1:25" ht="12.75" hidden="1" customHeight="1">
      <c r="A105" s="333" t="s">
        <v>1887</v>
      </c>
      <c r="B105" s="490" t="s">
        <v>2178</v>
      </c>
      <c r="C105" s="489" t="s">
        <v>2177</v>
      </c>
      <c r="D105" s="488"/>
      <c r="E105" s="488"/>
      <c r="F105" s="487">
        <f>F91*F99</f>
        <v>0</v>
      </c>
      <c r="G105" s="426"/>
      <c r="H105" s="359" t="s">
        <v>2174</v>
      </c>
      <c r="I105" s="359"/>
      <c r="J105" s="359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5"/>
      <c r="W105" s="325"/>
      <c r="X105" s="325"/>
      <c r="Y105" s="325"/>
    </row>
    <row r="106" spans="1:25" ht="12.75" hidden="1" customHeight="1">
      <c r="A106" s="333" t="s">
        <v>1887</v>
      </c>
      <c r="B106" s="490" t="s">
        <v>2176</v>
      </c>
      <c r="C106" s="489" t="s">
        <v>2175</v>
      </c>
      <c r="D106" s="488"/>
      <c r="E106" s="488"/>
      <c r="F106" s="487">
        <f>F92*F99</f>
        <v>0</v>
      </c>
      <c r="G106" s="426"/>
      <c r="H106" s="359" t="s">
        <v>2174</v>
      </c>
      <c r="I106" s="359"/>
      <c r="J106" s="359"/>
      <c r="L106" s="325"/>
      <c r="M106" s="325"/>
      <c r="N106" s="325"/>
      <c r="O106" s="325"/>
      <c r="P106" s="325"/>
      <c r="Q106" s="325"/>
      <c r="R106" s="325"/>
      <c r="S106" s="325"/>
      <c r="T106" s="325"/>
      <c r="U106" s="325"/>
      <c r="V106" s="325"/>
      <c r="W106" s="325"/>
      <c r="X106" s="325"/>
      <c r="Y106" s="325"/>
    </row>
    <row r="107" spans="1:25" ht="12.75" hidden="1" customHeight="1">
      <c r="A107" s="333" t="s">
        <v>1887</v>
      </c>
      <c r="B107" s="368" t="s">
        <v>1970</v>
      </c>
      <c r="C107" s="384"/>
      <c r="D107" s="374"/>
      <c r="E107" s="374"/>
      <c r="F107" s="383">
        <f>IF(F87=0,0,(IF(F25="YES",F26*F73,0)))</f>
        <v>0.33332000000000001</v>
      </c>
      <c r="G107" s="360"/>
      <c r="H107" s="359"/>
      <c r="I107" s="359"/>
      <c r="J107" s="359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5"/>
      <c r="W107" s="325"/>
      <c r="X107" s="325"/>
      <c r="Y107" s="325"/>
    </row>
    <row r="108" spans="1:25" ht="12.75" hidden="1" customHeight="1">
      <c r="A108" s="333" t="s">
        <v>1887</v>
      </c>
      <c r="B108" s="368" t="s">
        <v>2173</v>
      </c>
      <c r="C108" s="384">
        <v>0.25</v>
      </c>
      <c r="D108" s="374"/>
      <c r="E108" s="374"/>
      <c r="F108" s="486">
        <v>0.25</v>
      </c>
      <c r="G108" s="360"/>
      <c r="H108" s="359"/>
      <c r="I108" s="359"/>
      <c r="J108" s="359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5"/>
      <c r="W108" s="325"/>
      <c r="X108" s="325"/>
      <c r="Y108" s="325"/>
    </row>
    <row r="109" spans="1:25" ht="12.75" hidden="1" customHeight="1">
      <c r="A109" s="333" t="s">
        <v>1887</v>
      </c>
      <c r="B109" s="410" t="s">
        <v>2172</v>
      </c>
      <c r="C109" s="485">
        <v>0.5</v>
      </c>
      <c r="D109" s="408"/>
      <c r="E109" s="408"/>
      <c r="F109" s="484">
        <v>0.5</v>
      </c>
      <c r="G109" s="360"/>
      <c r="H109" s="359"/>
      <c r="I109" s="359"/>
      <c r="J109" s="359"/>
      <c r="L109" s="325"/>
      <c r="M109" s="325"/>
      <c r="N109" s="325"/>
      <c r="O109" s="325"/>
      <c r="P109" s="325"/>
      <c r="Q109" s="325"/>
      <c r="R109" s="325"/>
      <c r="S109" s="325"/>
      <c r="T109" s="325"/>
      <c r="U109" s="325"/>
      <c r="V109" s="325"/>
      <c r="W109" s="325"/>
      <c r="X109" s="325"/>
      <c r="Y109" s="325"/>
    </row>
    <row r="110" spans="1:25">
      <c r="A110" s="333"/>
      <c r="B110" s="382" t="s">
        <v>2171</v>
      </c>
      <c r="C110" s="387" t="s">
        <v>2170</v>
      </c>
      <c r="D110" s="380"/>
      <c r="E110" s="380">
        <f>IF(F23="Class 2",F110,0)</f>
        <v>2.6520700000000001</v>
      </c>
      <c r="F110" s="379">
        <f>IF(F87=0,0,(F100*MAX(F101,F102))+(F91*F99))*(1+F108)+F107</f>
        <v>2.6520700000000001</v>
      </c>
      <c r="G110" s="360"/>
      <c r="H110" s="359"/>
      <c r="I110" s="359"/>
      <c r="J110" s="359"/>
      <c r="L110" s="325"/>
      <c r="M110" s="325"/>
      <c r="N110" s="325"/>
      <c r="O110" s="325"/>
      <c r="P110" s="325"/>
      <c r="Q110" s="325"/>
      <c r="R110" s="325"/>
      <c r="S110" s="325"/>
      <c r="T110" s="325"/>
      <c r="U110" s="325"/>
      <c r="V110" s="325"/>
      <c r="W110" s="325"/>
      <c r="X110" s="325"/>
      <c r="Y110" s="325"/>
    </row>
    <row r="111" spans="1:25">
      <c r="A111" s="333"/>
      <c r="B111" s="404" t="s">
        <v>2169</v>
      </c>
      <c r="C111" s="403"/>
      <c r="D111" s="402"/>
      <c r="E111" s="402">
        <f>IF(F23="Class 3",F111,0)</f>
        <v>0</v>
      </c>
      <c r="F111" s="401">
        <f>IF(F87=0,0,(F100*MAX(F101,F102))+(F91*F99))*(1+F109)+F107</f>
        <v>3.1158199999999998</v>
      </c>
      <c r="G111" s="360"/>
      <c r="H111" s="359"/>
      <c r="I111" s="359"/>
      <c r="J111" s="359"/>
      <c r="L111" s="325"/>
      <c r="M111" s="325"/>
      <c r="N111" s="325"/>
      <c r="O111" s="325"/>
      <c r="P111" s="325"/>
      <c r="Q111" s="325"/>
      <c r="R111" s="325"/>
      <c r="S111" s="325"/>
      <c r="T111" s="325"/>
      <c r="U111" s="325"/>
      <c r="V111" s="325"/>
      <c r="W111" s="325"/>
      <c r="X111" s="325"/>
      <c r="Y111" s="325"/>
    </row>
    <row r="112" spans="1:25">
      <c r="A112" s="333"/>
      <c r="B112" s="382" t="s">
        <v>2168</v>
      </c>
      <c r="C112" s="387" t="s">
        <v>2167</v>
      </c>
      <c r="D112" s="380"/>
      <c r="E112" s="380">
        <f>IF(F23="Class 2",F112,0)</f>
        <v>2.2395700000000001</v>
      </c>
      <c r="F112" s="379">
        <f>IF(F87=0,0,(F100*MAX(F104,F103))+(F92*F99))*(1+F108)+F107</f>
        <v>2.2395700000000001</v>
      </c>
      <c r="G112" s="360"/>
      <c r="H112" s="359"/>
      <c r="I112" s="359"/>
      <c r="J112" s="359"/>
      <c r="L112" s="325"/>
      <c r="M112" s="325"/>
      <c r="N112" s="325"/>
      <c r="O112" s="325"/>
      <c r="P112" s="325"/>
      <c r="Q112" s="325"/>
      <c r="R112" s="325"/>
      <c r="S112" s="325"/>
      <c r="T112" s="325"/>
      <c r="U112" s="325"/>
      <c r="V112" s="325"/>
      <c r="W112" s="325"/>
      <c r="X112" s="325"/>
      <c r="Y112" s="325"/>
    </row>
    <row r="113" spans="1:25">
      <c r="A113" s="333"/>
      <c r="B113" s="404" t="s">
        <v>2166</v>
      </c>
      <c r="C113" s="403"/>
      <c r="D113" s="402"/>
      <c r="E113" s="402">
        <f>IF(F23="Class 3",F113,0)</f>
        <v>0</v>
      </c>
      <c r="F113" s="401">
        <f>IF(F87=0,0,(F100*MAX(F104,F103))+(F92*F99))*(1+F109)+F107</f>
        <v>2.6208199999999997</v>
      </c>
      <c r="G113" s="360"/>
      <c r="H113" s="359"/>
      <c r="I113" s="359"/>
      <c r="J113" s="359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5"/>
      <c r="W113" s="325"/>
      <c r="X113" s="325"/>
      <c r="Y113" s="325"/>
    </row>
    <row r="114" spans="1:25" hidden="1">
      <c r="A114" s="333" t="s">
        <v>1887</v>
      </c>
      <c r="B114" s="368"/>
      <c r="C114" s="367"/>
      <c r="D114" s="366"/>
      <c r="E114" s="366"/>
      <c r="F114" s="365"/>
      <c r="G114" s="360"/>
      <c r="H114" s="359"/>
      <c r="I114" s="359"/>
      <c r="J114" s="359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5"/>
      <c r="W114" s="325"/>
      <c r="X114" s="325"/>
      <c r="Y114" s="325"/>
    </row>
    <row r="115" spans="1:25" hidden="1">
      <c r="A115" s="333" t="s">
        <v>1887</v>
      </c>
      <c r="B115" s="368"/>
      <c r="C115" s="367"/>
      <c r="D115" s="366"/>
      <c r="E115" s="366"/>
      <c r="F115" s="365"/>
      <c r="G115" s="360"/>
      <c r="H115" s="359"/>
      <c r="I115" s="359"/>
      <c r="J115" s="359"/>
      <c r="L115" s="325"/>
      <c r="M115" s="325"/>
      <c r="N115" s="325"/>
      <c r="O115" s="325"/>
      <c r="P115" s="325"/>
      <c r="Q115" s="325"/>
      <c r="R115" s="325"/>
      <c r="S115" s="325"/>
      <c r="T115" s="325"/>
      <c r="U115" s="325"/>
      <c r="V115" s="325"/>
      <c r="W115" s="325"/>
      <c r="X115" s="325"/>
      <c r="Y115" s="325"/>
    </row>
    <row r="116" spans="1:25" ht="15.75">
      <c r="A116" s="333"/>
      <c r="B116" s="378" t="s">
        <v>2165</v>
      </c>
      <c r="C116" s="377"/>
      <c r="D116" s="377"/>
      <c r="E116" s="377"/>
      <c r="F116" s="376"/>
      <c r="G116" s="360"/>
      <c r="H116" s="359"/>
      <c r="I116" s="359"/>
      <c r="J116" s="359"/>
      <c r="L116" s="325"/>
      <c r="M116" s="325"/>
      <c r="N116" s="325"/>
      <c r="O116" s="325"/>
      <c r="P116" s="325"/>
      <c r="Q116" s="325"/>
      <c r="R116" s="325"/>
      <c r="S116" s="325"/>
      <c r="T116" s="325"/>
      <c r="U116" s="325"/>
      <c r="V116" s="325"/>
      <c r="W116" s="325"/>
      <c r="X116" s="325"/>
      <c r="Y116" s="325"/>
    </row>
    <row r="117" spans="1:25" hidden="1">
      <c r="A117" s="333" t="s">
        <v>1887</v>
      </c>
      <c r="B117" s="368" t="s">
        <v>2025</v>
      </c>
      <c r="C117" s="375">
        <v>15</v>
      </c>
      <c r="D117" s="374"/>
      <c r="E117" s="374"/>
      <c r="F117" s="373">
        <v>15</v>
      </c>
      <c r="G117" s="360"/>
      <c r="H117" s="359"/>
      <c r="I117" s="359"/>
      <c r="J117" s="359"/>
      <c r="L117" s="325"/>
      <c r="M117" s="325"/>
      <c r="N117" s="325"/>
      <c r="O117" s="325"/>
      <c r="P117" s="325"/>
      <c r="Q117" s="325"/>
      <c r="R117" s="325"/>
      <c r="S117" s="325"/>
      <c r="T117" s="325"/>
      <c r="U117" s="325"/>
      <c r="V117" s="325"/>
      <c r="W117" s="325"/>
      <c r="X117" s="325"/>
      <c r="Y117" s="325"/>
    </row>
    <row r="118" spans="1:25">
      <c r="A118" s="333"/>
      <c r="B118" s="372" t="s">
        <v>2023</v>
      </c>
      <c r="C118" s="371" t="s">
        <v>2028</v>
      </c>
      <c r="D118" s="370">
        <f>F118/F22</f>
        <v>0.05</v>
      </c>
      <c r="E118" s="370"/>
      <c r="F118" s="369">
        <f>IF(F119=0,0,F117)</f>
        <v>15</v>
      </c>
      <c r="G118" s="360"/>
      <c r="H118" s="359"/>
      <c r="I118" s="359"/>
      <c r="J118" s="359"/>
      <c r="L118" s="325"/>
      <c r="M118" s="325"/>
      <c r="N118" s="325"/>
      <c r="T118" s="325"/>
      <c r="U118" s="325"/>
      <c r="V118" s="325"/>
      <c r="W118" s="325"/>
      <c r="X118" s="325"/>
      <c r="Y118" s="325"/>
    </row>
    <row r="119" spans="1:25">
      <c r="A119" s="333"/>
      <c r="B119" s="368" t="s">
        <v>2164</v>
      </c>
      <c r="C119" s="414" t="s">
        <v>2157</v>
      </c>
      <c r="D119" s="366"/>
      <c r="E119" s="366"/>
      <c r="F119" s="425">
        <v>2</v>
      </c>
      <c r="G119" s="360"/>
      <c r="H119" s="359"/>
      <c r="I119" s="359"/>
      <c r="J119" s="359"/>
      <c r="L119" s="325"/>
      <c r="M119" s="325"/>
      <c r="N119" s="325"/>
      <c r="O119" s="325"/>
      <c r="P119" s="325"/>
      <c r="Q119" s="325"/>
      <c r="R119" s="325"/>
      <c r="S119" s="325"/>
      <c r="T119" s="325"/>
      <c r="U119" s="325"/>
      <c r="V119" s="325"/>
      <c r="W119" s="325"/>
      <c r="X119" s="325"/>
      <c r="Y119" s="325"/>
    </row>
    <row r="120" spans="1:25">
      <c r="A120" s="333"/>
      <c r="B120" s="368" t="s">
        <v>1994</v>
      </c>
      <c r="C120" s="406" t="s">
        <v>2163</v>
      </c>
      <c r="D120" s="366"/>
      <c r="E120" s="366"/>
      <c r="F120" s="405">
        <v>0.6</v>
      </c>
      <c r="G120" s="360"/>
      <c r="H120" s="359"/>
      <c r="I120" s="359"/>
      <c r="J120" s="359"/>
      <c r="L120" s="325"/>
      <c r="M120" s="325"/>
      <c r="N120" s="325"/>
      <c r="O120" s="325"/>
      <c r="P120" s="325"/>
      <c r="Q120" s="325"/>
      <c r="R120" s="325"/>
      <c r="S120" s="325"/>
      <c r="T120" s="325"/>
      <c r="U120" s="325"/>
      <c r="V120" s="325"/>
      <c r="W120" s="325"/>
      <c r="X120" s="325"/>
      <c r="Y120" s="325"/>
    </row>
    <row r="121" spans="1:25" hidden="1">
      <c r="A121" s="333" t="s">
        <v>1887</v>
      </c>
      <c r="B121" s="368" t="s">
        <v>2162</v>
      </c>
      <c r="C121" s="414">
        <v>1</v>
      </c>
      <c r="D121" s="366"/>
      <c r="E121" s="366"/>
      <c r="F121" s="373">
        <v>1</v>
      </c>
      <c r="G121" s="360"/>
      <c r="H121" s="359"/>
      <c r="I121" s="359"/>
      <c r="J121" s="359"/>
      <c r="L121" s="325"/>
      <c r="M121" s="325"/>
      <c r="N121" s="325"/>
      <c r="O121" s="325"/>
      <c r="P121" s="325"/>
      <c r="Q121" s="325"/>
      <c r="R121" s="325"/>
      <c r="S121" s="325"/>
      <c r="T121" s="325"/>
      <c r="U121" s="325"/>
      <c r="V121" s="325"/>
      <c r="W121" s="325"/>
      <c r="X121" s="325"/>
      <c r="Y121" s="325"/>
    </row>
    <row r="122" spans="1:25" ht="12.75" hidden="1" customHeight="1">
      <c r="A122" s="333" t="s">
        <v>1887</v>
      </c>
      <c r="B122" s="368" t="s">
        <v>1970</v>
      </c>
      <c r="C122" s="384"/>
      <c r="D122" s="374"/>
      <c r="E122" s="374"/>
      <c r="F122" s="383">
        <f>IF(F119=0,0,(IF(F25="YES",F26,0)))</f>
        <v>0.16666</v>
      </c>
      <c r="G122" s="360"/>
      <c r="H122" s="359"/>
      <c r="I122" s="359"/>
      <c r="J122" s="359"/>
      <c r="L122" s="325"/>
      <c r="M122" s="325"/>
      <c r="N122" s="325"/>
      <c r="O122" s="325"/>
      <c r="P122" s="325"/>
      <c r="Q122" s="325"/>
      <c r="R122" s="325"/>
      <c r="S122" s="325"/>
      <c r="T122" s="325"/>
      <c r="U122" s="325"/>
      <c r="V122" s="325"/>
      <c r="W122" s="325"/>
      <c r="X122" s="325"/>
      <c r="Y122" s="325"/>
    </row>
    <row r="123" spans="1:25" hidden="1">
      <c r="A123" s="333" t="s">
        <v>1887</v>
      </c>
      <c r="B123" s="368" t="s">
        <v>2161</v>
      </c>
      <c r="C123" s="367"/>
      <c r="D123" s="366"/>
      <c r="E123" s="366"/>
      <c r="F123" s="365"/>
      <c r="G123" s="360"/>
      <c r="H123" s="359"/>
      <c r="I123" s="359"/>
      <c r="J123" s="359"/>
      <c r="L123" s="434"/>
      <c r="M123" s="434"/>
      <c r="N123" s="434"/>
      <c r="O123" s="434"/>
      <c r="P123" s="434"/>
      <c r="Q123" s="481"/>
      <c r="R123" s="325"/>
      <c r="S123" s="325"/>
      <c r="T123" s="325"/>
      <c r="U123" s="325"/>
      <c r="V123" s="325"/>
      <c r="W123" s="325"/>
      <c r="X123" s="325"/>
      <c r="Y123" s="325"/>
    </row>
    <row r="124" spans="1:25" ht="12.75" customHeight="1">
      <c r="A124" s="333"/>
      <c r="B124" s="382" t="s">
        <v>1908</v>
      </c>
      <c r="C124" s="381" t="s">
        <v>2153</v>
      </c>
      <c r="D124" s="380"/>
      <c r="E124" s="380">
        <f>F124</f>
        <v>1.36666</v>
      </c>
      <c r="F124" s="379">
        <f>(F119*F121*F120)+F122</f>
        <v>1.36666</v>
      </c>
      <c r="G124" s="360"/>
      <c r="H124" s="359"/>
      <c r="I124" s="359"/>
      <c r="J124" s="359"/>
      <c r="L124" s="434"/>
      <c r="M124" s="434"/>
      <c r="N124" s="434"/>
      <c r="O124" s="434"/>
      <c r="P124" s="434"/>
      <c r="Q124" s="481"/>
      <c r="R124" s="325"/>
      <c r="S124" s="325"/>
      <c r="T124" s="325"/>
      <c r="U124" s="325"/>
      <c r="V124" s="325"/>
      <c r="W124" s="325"/>
      <c r="X124" s="325"/>
      <c r="Y124" s="325"/>
    </row>
    <row r="125" spans="1:25" ht="12.75" hidden="1" customHeight="1">
      <c r="A125" s="333" t="s">
        <v>1887</v>
      </c>
      <c r="B125" s="368"/>
      <c r="C125" s="483"/>
      <c r="D125" s="366"/>
      <c r="E125" s="366"/>
      <c r="F125" s="482"/>
      <c r="G125" s="360"/>
      <c r="H125" s="359"/>
      <c r="I125" s="359"/>
      <c r="J125" s="359"/>
      <c r="L125" s="434"/>
      <c r="M125" s="434"/>
      <c r="N125" s="434"/>
      <c r="O125" s="434"/>
      <c r="P125" s="434"/>
      <c r="Q125" s="481"/>
      <c r="R125" s="325"/>
      <c r="S125" s="325"/>
      <c r="T125" s="325"/>
      <c r="U125" s="325"/>
      <c r="V125" s="325"/>
      <c r="W125" s="325"/>
      <c r="X125" s="325"/>
      <c r="Y125" s="325"/>
    </row>
    <row r="126" spans="1:25" ht="12.75" hidden="1" customHeight="1">
      <c r="A126" s="333" t="s">
        <v>1887</v>
      </c>
      <c r="B126" s="368"/>
      <c r="C126" s="367"/>
      <c r="D126" s="366"/>
      <c r="E126" s="366"/>
      <c r="F126" s="365"/>
      <c r="G126" s="360"/>
      <c r="H126" s="359"/>
      <c r="I126" s="359"/>
      <c r="J126" s="359"/>
      <c r="L126" s="325"/>
      <c r="M126" s="325"/>
      <c r="N126" s="325"/>
      <c r="O126" s="325"/>
      <c r="P126" s="325"/>
      <c r="Q126" s="325"/>
      <c r="R126" s="325"/>
      <c r="S126" s="325"/>
      <c r="T126" s="325"/>
      <c r="U126" s="325"/>
      <c r="V126" s="325"/>
      <c r="W126" s="325"/>
      <c r="X126" s="325"/>
      <c r="Y126" s="325"/>
    </row>
    <row r="127" spans="1:25" ht="15.75">
      <c r="A127" s="333"/>
      <c r="B127" s="378" t="s">
        <v>2160</v>
      </c>
      <c r="C127" s="377"/>
      <c r="D127" s="377"/>
      <c r="E127" s="377"/>
      <c r="F127" s="376"/>
      <c r="G127" s="360"/>
      <c r="H127" s="359"/>
      <c r="I127" s="359"/>
      <c r="J127" s="359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  <c r="Y127" s="325"/>
    </row>
    <row r="128" spans="1:25" hidden="1">
      <c r="A128" s="333" t="s">
        <v>1887</v>
      </c>
      <c r="B128" s="368" t="s">
        <v>2025</v>
      </c>
      <c r="C128" s="375">
        <v>15</v>
      </c>
      <c r="D128" s="374"/>
      <c r="E128" s="374"/>
      <c r="F128" s="373">
        <v>20</v>
      </c>
      <c r="G128" s="360"/>
      <c r="H128" s="359"/>
      <c r="I128" s="359"/>
      <c r="J128" s="359"/>
      <c r="L128" s="325"/>
      <c r="M128" s="325"/>
      <c r="N128" s="325"/>
      <c r="O128" s="325"/>
      <c r="P128" s="325"/>
      <c r="Q128" s="325"/>
      <c r="R128" s="325"/>
      <c r="S128" s="325"/>
      <c r="T128" s="325"/>
      <c r="U128" s="325"/>
      <c r="V128" s="325"/>
      <c r="W128" s="325"/>
      <c r="X128" s="325"/>
      <c r="Y128" s="325"/>
    </row>
    <row r="129" spans="1:25" hidden="1">
      <c r="A129" s="333" t="s">
        <v>1887</v>
      </c>
      <c r="B129" s="368" t="s">
        <v>2159</v>
      </c>
      <c r="C129" s="375"/>
      <c r="D129" s="374"/>
      <c r="E129" s="374"/>
      <c r="F129" s="373">
        <v>5</v>
      </c>
      <c r="G129" s="360"/>
      <c r="H129" s="359"/>
      <c r="I129" s="359"/>
      <c r="J129" s="359"/>
      <c r="L129" s="325"/>
      <c r="M129" s="325"/>
      <c r="N129" s="325"/>
      <c r="O129" s="325"/>
      <c r="P129" s="325"/>
      <c r="Q129" s="325"/>
      <c r="R129" s="325"/>
      <c r="S129" s="325"/>
      <c r="T129" s="325"/>
      <c r="U129" s="325"/>
      <c r="V129" s="325"/>
      <c r="W129" s="325"/>
      <c r="X129" s="325"/>
      <c r="Y129" s="325"/>
    </row>
    <row r="130" spans="1:25">
      <c r="A130" s="333"/>
      <c r="B130" s="372" t="s">
        <v>2023</v>
      </c>
      <c r="C130" s="371" t="s">
        <v>2028</v>
      </c>
      <c r="D130" s="370">
        <f>F130/F22</f>
        <v>8.3333333333333329E-2</v>
      </c>
      <c r="E130" s="370"/>
      <c r="F130" s="369">
        <f>IF(F131=0,0,F128+(IF(F131=2,F129,0)))</f>
        <v>25</v>
      </c>
      <c r="G130" s="360"/>
      <c r="H130" s="359"/>
      <c r="I130" s="359"/>
      <c r="J130" s="359"/>
      <c r="L130" s="325"/>
      <c r="M130" s="325"/>
      <c r="N130" s="325"/>
      <c r="T130" s="325"/>
      <c r="U130" s="325"/>
      <c r="V130" s="325"/>
      <c r="W130" s="325"/>
      <c r="X130" s="325"/>
      <c r="Y130" s="325"/>
    </row>
    <row r="131" spans="1:25">
      <c r="A131" s="333"/>
      <c r="B131" s="368" t="s">
        <v>2158</v>
      </c>
      <c r="C131" s="414" t="s">
        <v>2157</v>
      </c>
      <c r="D131" s="366"/>
      <c r="E131" s="366"/>
      <c r="F131" s="425">
        <v>2</v>
      </c>
      <c r="G131" s="360"/>
      <c r="H131" s="359"/>
      <c r="I131" s="359"/>
      <c r="J131" s="359"/>
      <c r="L131" s="325"/>
      <c r="M131" s="325"/>
      <c r="N131" s="325"/>
      <c r="O131" s="325"/>
      <c r="P131" s="325"/>
      <c r="Q131" s="325"/>
      <c r="R131" s="325"/>
      <c r="S131" s="325"/>
      <c r="T131" s="325"/>
      <c r="U131" s="325"/>
      <c r="V131" s="325"/>
      <c r="W131" s="325"/>
      <c r="X131" s="325"/>
      <c r="Y131" s="325"/>
    </row>
    <row r="132" spans="1:25" hidden="1">
      <c r="A132" s="333" t="s">
        <v>1887</v>
      </c>
      <c r="B132" s="368" t="s">
        <v>2156</v>
      </c>
      <c r="C132" s="414">
        <v>1</v>
      </c>
      <c r="D132" s="366"/>
      <c r="E132" s="366"/>
      <c r="F132" s="373">
        <v>1</v>
      </c>
      <c r="G132" s="360"/>
      <c r="H132" s="359"/>
      <c r="I132" s="359"/>
      <c r="J132" s="359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  <c r="X132" s="325"/>
      <c r="Y132" s="325"/>
    </row>
    <row r="133" spans="1:25" ht="12.75" hidden="1" customHeight="1">
      <c r="A133" s="333" t="s">
        <v>1887</v>
      </c>
      <c r="B133" s="368" t="s">
        <v>1970</v>
      </c>
      <c r="C133" s="384"/>
      <c r="D133" s="374"/>
      <c r="E133" s="374"/>
      <c r="F133" s="383">
        <f>IF(F131=0,0,(IF(F25="YES",F26*F131,0)))</f>
        <v>0.33332000000000001</v>
      </c>
      <c r="G133" s="360"/>
      <c r="H133" s="359"/>
      <c r="I133" s="359"/>
      <c r="J133" s="359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25"/>
    </row>
    <row r="134" spans="1:25">
      <c r="A134" s="333"/>
      <c r="B134" s="368" t="s">
        <v>2155</v>
      </c>
      <c r="C134" s="367"/>
      <c r="D134" s="366"/>
      <c r="E134" s="366"/>
      <c r="F134" s="385">
        <v>0</v>
      </c>
      <c r="G134" s="360"/>
      <c r="H134" s="359" t="s">
        <v>2154</v>
      </c>
      <c r="I134" s="359"/>
      <c r="J134" s="359"/>
      <c r="L134" s="325"/>
      <c r="M134" s="325"/>
      <c r="N134" s="325"/>
      <c r="O134" s="325"/>
      <c r="P134" s="325"/>
      <c r="Q134" s="325"/>
      <c r="R134" s="325"/>
      <c r="S134" s="325"/>
      <c r="T134" s="325"/>
      <c r="U134" s="325"/>
      <c r="V134" s="325"/>
      <c r="W134" s="325"/>
      <c r="X134" s="325"/>
      <c r="Y134" s="325"/>
    </row>
    <row r="135" spans="1:25" ht="12.75" customHeight="1">
      <c r="A135" s="333"/>
      <c r="B135" s="382" t="s">
        <v>1908</v>
      </c>
      <c r="C135" s="381" t="s">
        <v>2153</v>
      </c>
      <c r="D135" s="380"/>
      <c r="E135" s="380">
        <f>F135</f>
        <v>0.83332000000000006</v>
      </c>
      <c r="F135" s="379">
        <f>((F131*F132)/F28)+F133+F134</f>
        <v>0.83332000000000006</v>
      </c>
      <c r="G135" s="360"/>
      <c r="H135" s="359"/>
      <c r="I135" s="359"/>
      <c r="J135" s="359"/>
      <c r="L135" s="434"/>
      <c r="M135" s="434"/>
      <c r="N135" s="434"/>
      <c r="O135" s="434"/>
      <c r="P135" s="434"/>
      <c r="Q135" s="481"/>
      <c r="R135" s="325"/>
      <c r="S135" s="325"/>
      <c r="T135" s="325"/>
      <c r="U135" s="325"/>
      <c r="V135" s="325"/>
      <c r="W135" s="325"/>
      <c r="X135" s="325"/>
      <c r="Y135" s="325"/>
    </row>
    <row r="136" spans="1:25" ht="12.75" hidden="1" customHeight="1">
      <c r="A136" s="333" t="s">
        <v>1887</v>
      </c>
      <c r="B136" s="368"/>
      <c r="C136" s="483"/>
      <c r="D136" s="366"/>
      <c r="E136" s="366"/>
      <c r="F136" s="482"/>
      <c r="G136" s="360"/>
      <c r="H136" s="359"/>
      <c r="I136" s="359"/>
      <c r="J136" s="359"/>
      <c r="L136" s="434"/>
      <c r="M136" s="434"/>
      <c r="N136" s="434"/>
      <c r="O136" s="434"/>
      <c r="P136" s="434"/>
      <c r="Q136" s="481"/>
      <c r="R136" s="325"/>
      <c r="S136" s="325"/>
      <c r="T136" s="325"/>
      <c r="U136" s="325"/>
      <c r="V136" s="325"/>
      <c r="W136" s="325"/>
      <c r="X136" s="325"/>
      <c r="Y136" s="325"/>
    </row>
    <row r="137" spans="1:25" ht="12.75" hidden="1" customHeight="1">
      <c r="A137" s="333" t="s">
        <v>1887</v>
      </c>
      <c r="B137" s="368"/>
      <c r="C137" s="367"/>
      <c r="D137" s="366"/>
      <c r="E137" s="366"/>
      <c r="F137" s="365"/>
      <c r="G137" s="360"/>
      <c r="H137" s="359"/>
      <c r="I137" s="359"/>
      <c r="J137" s="359"/>
      <c r="L137" s="325"/>
      <c r="M137" s="325"/>
      <c r="N137" s="325"/>
      <c r="O137" s="325"/>
      <c r="P137" s="325"/>
      <c r="Q137" s="325"/>
      <c r="R137" s="325"/>
      <c r="S137" s="325"/>
      <c r="T137" s="325"/>
      <c r="U137" s="325"/>
      <c r="V137" s="325"/>
      <c r="W137" s="325"/>
      <c r="X137" s="325"/>
      <c r="Y137" s="325"/>
    </row>
    <row r="138" spans="1:25" ht="15.75">
      <c r="A138" s="333"/>
      <c r="B138" s="378" t="s">
        <v>2152</v>
      </c>
      <c r="C138" s="377"/>
      <c r="D138" s="377"/>
      <c r="E138" s="377"/>
      <c r="F138" s="376"/>
      <c r="G138" s="360"/>
      <c r="H138" s="359" t="s">
        <v>2151</v>
      </c>
      <c r="I138" s="359"/>
      <c r="J138" s="359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  <c r="Y138" s="325"/>
    </row>
    <row r="139" spans="1:25" ht="24.75" customHeight="1">
      <c r="A139" s="333"/>
      <c r="B139" s="382" t="s">
        <v>2150</v>
      </c>
      <c r="C139" s="387" t="s">
        <v>2149</v>
      </c>
      <c r="D139" s="380"/>
      <c r="E139" s="380">
        <f>F139</f>
        <v>0</v>
      </c>
      <c r="F139" s="385">
        <v>0</v>
      </c>
      <c r="G139" s="480"/>
      <c r="H139" s="359" t="s">
        <v>2148</v>
      </c>
      <c r="I139" s="359"/>
      <c r="J139" s="359"/>
      <c r="L139" s="330"/>
      <c r="M139" s="330"/>
      <c r="N139" s="330"/>
      <c r="O139" s="330"/>
      <c r="P139" s="330"/>
      <c r="Q139" s="330"/>
      <c r="R139" s="325"/>
      <c r="S139" s="325"/>
      <c r="T139" s="325"/>
      <c r="U139" s="325"/>
      <c r="V139" s="325"/>
      <c r="W139" s="325"/>
      <c r="X139" s="325"/>
      <c r="Y139" s="325"/>
    </row>
    <row r="140" spans="1:25" ht="12.75" hidden="1" customHeight="1">
      <c r="A140" s="333" t="s">
        <v>1887</v>
      </c>
      <c r="B140" s="368"/>
      <c r="C140" s="367"/>
      <c r="D140" s="366"/>
      <c r="E140" s="366"/>
      <c r="F140" s="365"/>
      <c r="G140" s="480"/>
      <c r="H140" s="359"/>
      <c r="I140" s="359"/>
      <c r="J140" s="359"/>
      <c r="L140" s="330"/>
      <c r="M140" s="330"/>
      <c r="N140" s="330"/>
      <c r="O140" s="330"/>
      <c r="P140" s="330"/>
      <c r="Q140" s="330"/>
      <c r="R140" s="325"/>
      <c r="S140" s="325"/>
      <c r="T140" s="325"/>
      <c r="U140" s="325"/>
      <c r="V140" s="325"/>
      <c r="W140" s="325"/>
      <c r="X140" s="325"/>
      <c r="Y140" s="325"/>
    </row>
    <row r="141" spans="1:25" ht="12.75" hidden="1" customHeight="1">
      <c r="A141" s="333" t="s">
        <v>1887</v>
      </c>
      <c r="B141" s="368"/>
      <c r="C141" s="367"/>
      <c r="D141" s="366"/>
      <c r="E141" s="366"/>
      <c r="F141" s="365"/>
      <c r="G141" s="480"/>
      <c r="H141" s="359"/>
      <c r="I141" s="359"/>
      <c r="J141" s="359"/>
      <c r="L141" s="330"/>
      <c r="M141" s="330"/>
      <c r="N141" s="330"/>
      <c r="O141" s="330"/>
      <c r="P141" s="330"/>
      <c r="Q141" s="330"/>
      <c r="R141" s="325"/>
      <c r="S141" s="325"/>
      <c r="T141" s="325"/>
      <c r="U141" s="325"/>
      <c r="V141" s="325"/>
      <c r="W141" s="325"/>
      <c r="X141" s="325"/>
      <c r="Y141" s="325"/>
    </row>
    <row r="142" spans="1:25" ht="15.75">
      <c r="A142" s="333"/>
      <c r="B142" s="378" t="s">
        <v>2147</v>
      </c>
      <c r="C142" s="377"/>
      <c r="D142" s="377"/>
      <c r="E142" s="377"/>
      <c r="F142" s="376"/>
      <c r="G142" s="480"/>
      <c r="H142" s="359"/>
      <c r="I142" s="359"/>
      <c r="J142" s="359"/>
      <c r="L142" s="330"/>
      <c r="M142" s="330"/>
      <c r="N142" s="330"/>
      <c r="O142" s="330"/>
      <c r="P142" s="330"/>
      <c r="Q142" s="330"/>
      <c r="R142" s="325"/>
      <c r="S142" s="325"/>
      <c r="T142" s="325"/>
      <c r="U142" s="325"/>
      <c r="V142" s="325"/>
      <c r="W142" s="325"/>
      <c r="X142" s="325"/>
      <c r="Y142" s="325"/>
    </row>
    <row r="143" spans="1:25" hidden="1">
      <c r="A143" s="333" t="s">
        <v>1887</v>
      </c>
      <c r="B143" s="368"/>
      <c r="C143" s="367"/>
      <c r="D143" s="366"/>
      <c r="E143" s="366"/>
      <c r="F143" s="365"/>
      <c r="G143" s="360"/>
      <c r="H143" s="359"/>
      <c r="I143" s="359"/>
      <c r="J143" s="359"/>
      <c r="L143" s="325"/>
      <c r="M143" s="325"/>
      <c r="N143" s="325"/>
      <c r="O143" s="325"/>
      <c r="P143" s="325"/>
      <c r="Q143" s="325"/>
      <c r="R143" s="325"/>
      <c r="S143" s="325"/>
      <c r="T143" s="325"/>
      <c r="U143" s="325"/>
      <c r="V143" s="325"/>
      <c r="W143" s="325"/>
      <c r="X143" s="325"/>
      <c r="Y143" s="325"/>
    </row>
    <row r="144" spans="1:25" hidden="1">
      <c r="A144" s="333" t="s">
        <v>1887</v>
      </c>
      <c r="B144" s="368" t="s">
        <v>2146</v>
      </c>
      <c r="C144" s="367" t="s">
        <v>2145</v>
      </c>
      <c r="D144" s="366"/>
      <c r="E144" s="366"/>
      <c r="F144" s="365">
        <f>F87</f>
        <v>343</v>
      </c>
      <c r="G144" s="360"/>
      <c r="H144" s="359"/>
      <c r="I144" s="359"/>
      <c r="J144" s="359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  <c r="Y144" s="325"/>
    </row>
    <row r="145" spans="1:25" hidden="1">
      <c r="A145" s="333" t="s">
        <v>1887</v>
      </c>
      <c r="B145" s="368" t="s">
        <v>2144</v>
      </c>
      <c r="C145" s="463">
        <v>1</v>
      </c>
      <c r="D145" s="422"/>
      <c r="E145" s="422"/>
      <c r="F145" s="462">
        <v>1</v>
      </c>
      <c r="G145" s="360"/>
      <c r="H145" s="359"/>
      <c r="I145" s="359"/>
      <c r="J145" s="359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  <c r="W145" s="325"/>
      <c r="X145" s="325"/>
      <c r="Y145" s="325"/>
    </row>
    <row r="146" spans="1:25" hidden="1">
      <c r="A146" s="333" t="s">
        <v>1887</v>
      </c>
      <c r="B146" s="368" t="s">
        <v>2143</v>
      </c>
      <c r="C146" s="479">
        <v>5.0000000000000001E-4</v>
      </c>
      <c r="D146" s="422"/>
      <c r="E146" s="422"/>
      <c r="F146" s="478">
        <v>5.0000000000000001E-4</v>
      </c>
      <c r="G146" s="360"/>
      <c r="H146" s="359"/>
      <c r="I146" s="359"/>
      <c r="J146" s="359"/>
      <c r="L146" s="325"/>
      <c r="M146" s="325"/>
      <c r="N146" s="325"/>
      <c r="O146" s="325"/>
      <c r="P146" s="325"/>
      <c r="Q146" s="325"/>
      <c r="R146" s="325"/>
      <c r="S146" s="325"/>
      <c r="T146" s="325"/>
      <c r="U146" s="325"/>
      <c r="V146" s="325"/>
      <c r="W146" s="325"/>
      <c r="X146" s="325"/>
      <c r="Y146" s="325"/>
    </row>
    <row r="147" spans="1:25">
      <c r="A147" s="333"/>
      <c r="B147" s="382" t="s">
        <v>1908</v>
      </c>
      <c r="C147" s="381" t="s">
        <v>2142</v>
      </c>
      <c r="D147" s="380"/>
      <c r="E147" s="380"/>
      <c r="F147" s="379">
        <f>F144*F145*F146</f>
        <v>0.17150000000000001</v>
      </c>
      <c r="G147" s="360"/>
      <c r="H147" s="359"/>
      <c r="I147" s="359"/>
      <c r="J147" s="359"/>
      <c r="L147" s="325"/>
      <c r="M147" s="325"/>
      <c r="N147" s="325"/>
      <c r="O147" s="325"/>
      <c r="P147" s="325"/>
      <c r="Q147" s="325"/>
      <c r="R147" s="325"/>
      <c r="S147" s="325"/>
      <c r="T147" s="325"/>
      <c r="U147" s="325"/>
      <c r="V147" s="325"/>
      <c r="W147" s="325"/>
      <c r="X147" s="325"/>
      <c r="Y147" s="325"/>
    </row>
    <row r="148" spans="1:25" ht="15.75">
      <c r="A148" s="333"/>
      <c r="B148" s="378" t="s">
        <v>2141</v>
      </c>
      <c r="C148" s="377"/>
      <c r="D148" s="377"/>
      <c r="E148" s="377"/>
      <c r="F148" s="376"/>
      <c r="G148" s="360"/>
      <c r="H148" s="359"/>
      <c r="I148" s="359"/>
      <c r="J148" s="359"/>
      <c r="L148" s="325"/>
      <c r="M148" s="325"/>
      <c r="N148" s="325"/>
      <c r="O148" s="325"/>
      <c r="P148" s="325"/>
      <c r="Q148" s="325"/>
      <c r="R148" s="325"/>
      <c r="S148" s="325"/>
      <c r="T148" s="325"/>
      <c r="U148" s="325"/>
      <c r="V148" s="325"/>
      <c r="W148" s="325"/>
      <c r="X148" s="325"/>
      <c r="Y148" s="325"/>
    </row>
    <row r="149" spans="1:25" hidden="1">
      <c r="A149" s="333" t="s">
        <v>1887</v>
      </c>
      <c r="B149" s="368" t="s">
        <v>2025</v>
      </c>
      <c r="C149" s="375">
        <v>15</v>
      </c>
      <c r="D149" s="374"/>
      <c r="E149" s="374"/>
      <c r="F149" s="373">
        <v>15</v>
      </c>
      <c r="G149" s="360"/>
      <c r="H149" s="359"/>
      <c r="I149" s="359"/>
      <c r="J149" s="359"/>
      <c r="L149" s="325"/>
      <c r="M149" s="325"/>
      <c r="N149" s="325"/>
      <c r="O149" s="325"/>
      <c r="P149" s="325"/>
      <c r="Q149" s="325"/>
      <c r="R149" s="325"/>
      <c r="S149" s="325"/>
      <c r="T149" s="325"/>
      <c r="U149" s="325"/>
      <c r="V149" s="325"/>
      <c r="W149" s="325"/>
      <c r="X149" s="325"/>
      <c r="Y149" s="325"/>
    </row>
    <row r="150" spans="1:25">
      <c r="A150" s="333"/>
      <c r="B150" s="372" t="s">
        <v>2023</v>
      </c>
      <c r="C150" s="371" t="s">
        <v>2028</v>
      </c>
      <c r="D150" s="370">
        <f>F150/F22</f>
        <v>0</v>
      </c>
      <c r="E150" s="370"/>
      <c r="F150" s="369">
        <f>IF(F153=0,0,F149)</f>
        <v>0</v>
      </c>
      <c r="G150" s="360"/>
      <c r="H150" s="359"/>
      <c r="I150" s="359"/>
      <c r="J150" s="359"/>
      <c r="L150" s="325"/>
      <c r="M150" s="325"/>
      <c r="N150" s="325"/>
      <c r="O150" s="325"/>
      <c r="P150" s="325"/>
      <c r="Q150" s="325"/>
      <c r="R150" s="325"/>
      <c r="S150" s="325"/>
      <c r="T150" s="325"/>
      <c r="U150" s="325"/>
      <c r="V150" s="325"/>
      <c r="W150" s="325"/>
      <c r="X150" s="325"/>
      <c r="Y150" s="325"/>
    </row>
    <row r="151" spans="1:25" hidden="1">
      <c r="A151" s="333" t="s">
        <v>1887</v>
      </c>
      <c r="B151" s="368"/>
      <c r="C151" s="367"/>
      <c r="D151" s="366"/>
      <c r="E151" s="366"/>
      <c r="F151" s="365"/>
      <c r="G151" s="360"/>
      <c r="H151" s="359"/>
      <c r="I151" s="359"/>
      <c r="J151" s="359"/>
      <c r="L151" s="477"/>
      <c r="M151" s="325"/>
      <c r="N151" s="325"/>
      <c r="O151" s="325"/>
      <c r="P151" s="325"/>
      <c r="Q151" s="325"/>
      <c r="R151" s="325"/>
      <c r="S151" s="325"/>
      <c r="T151" s="325"/>
      <c r="U151" s="325"/>
      <c r="V151" s="325"/>
      <c r="W151" s="325"/>
      <c r="X151" s="325"/>
      <c r="Y151" s="325"/>
    </row>
    <row r="152" spans="1:25">
      <c r="A152" s="333"/>
      <c r="B152" s="368" t="s">
        <v>2140</v>
      </c>
      <c r="C152" s="367"/>
      <c r="D152" s="366"/>
      <c r="E152" s="366"/>
      <c r="F152" s="385">
        <v>0</v>
      </c>
      <c r="G152" s="360"/>
      <c r="H152" s="359" t="s">
        <v>2139</v>
      </c>
      <c r="I152" s="359"/>
      <c r="J152" s="359"/>
      <c r="L152" s="325"/>
      <c r="M152" s="325"/>
      <c r="N152" s="325"/>
      <c r="O152" s="325"/>
      <c r="P152" s="325"/>
      <c r="Q152" s="325"/>
      <c r="R152" s="325"/>
      <c r="S152" s="325"/>
      <c r="T152" s="325"/>
      <c r="U152" s="325"/>
      <c r="V152" s="325"/>
      <c r="W152" s="325"/>
      <c r="X152" s="325"/>
      <c r="Y152" s="325"/>
    </row>
    <row r="153" spans="1:25">
      <c r="A153" s="333"/>
      <c r="B153" s="368" t="s">
        <v>2138</v>
      </c>
      <c r="C153" s="414" t="s">
        <v>2137</v>
      </c>
      <c r="D153" s="366"/>
      <c r="E153" s="366"/>
      <c r="F153" s="425">
        <v>0</v>
      </c>
      <c r="G153" s="360"/>
      <c r="H153" s="359" t="s">
        <v>2136</v>
      </c>
      <c r="I153" s="359"/>
      <c r="J153" s="359"/>
      <c r="L153" s="325"/>
      <c r="M153" s="325"/>
      <c r="N153" s="325"/>
      <c r="O153" s="325"/>
      <c r="P153" s="325"/>
      <c r="Q153" s="325"/>
      <c r="R153" s="325"/>
      <c r="S153" s="325"/>
      <c r="T153" s="325"/>
      <c r="U153" s="325"/>
      <c r="V153" s="325"/>
      <c r="W153" s="325"/>
      <c r="X153" s="325"/>
      <c r="Y153" s="325"/>
    </row>
    <row r="154" spans="1:25" hidden="1">
      <c r="A154" s="333" t="s">
        <v>1887</v>
      </c>
      <c r="B154" s="368" t="s">
        <v>2090</v>
      </c>
      <c r="C154" s="423">
        <v>0.2</v>
      </c>
      <c r="D154" s="422"/>
      <c r="E154" s="422"/>
      <c r="F154" s="397">
        <v>0.2</v>
      </c>
      <c r="G154" s="360"/>
      <c r="H154" s="359"/>
      <c r="I154" s="359"/>
      <c r="J154" s="359"/>
      <c r="L154" s="325"/>
      <c r="M154" s="325"/>
      <c r="N154" s="325"/>
      <c r="O154" s="325"/>
      <c r="P154" s="325"/>
      <c r="Q154" s="325"/>
      <c r="R154" s="325"/>
      <c r="S154" s="325"/>
      <c r="T154" s="325"/>
      <c r="U154" s="325"/>
      <c r="V154" s="325"/>
      <c r="W154" s="325"/>
      <c r="X154" s="325"/>
      <c r="Y154" s="325"/>
    </row>
    <row r="155" spans="1:25" hidden="1">
      <c r="A155" s="333" t="s">
        <v>1887</v>
      </c>
      <c r="B155" s="368" t="s">
        <v>2135</v>
      </c>
      <c r="C155" s="423">
        <v>0.5</v>
      </c>
      <c r="D155" s="422"/>
      <c r="E155" s="422"/>
      <c r="F155" s="397">
        <v>0.5</v>
      </c>
      <c r="G155" s="360"/>
      <c r="H155" s="359"/>
      <c r="I155" s="359"/>
      <c r="J155" s="359"/>
      <c r="L155" s="325"/>
      <c r="M155" s="325"/>
      <c r="N155" s="325"/>
      <c r="O155" s="325"/>
      <c r="P155" s="325"/>
      <c r="Q155" s="325"/>
      <c r="R155" s="325"/>
      <c r="S155" s="325"/>
      <c r="T155" s="325"/>
      <c r="U155" s="325"/>
      <c r="V155" s="325"/>
      <c r="W155" s="325"/>
      <c r="X155" s="325"/>
      <c r="Y155" s="325"/>
    </row>
    <row r="156" spans="1:25" hidden="1">
      <c r="A156" s="333" t="s">
        <v>1887</v>
      </c>
      <c r="B156" s="368" t="s">
        <v>2134</v>
      </c>
      <c r="C156" s="367" t="s">
        <v>2114</v>
      </c>
      <c r="D156" s="366"/>
      <c r="E156" s="366"/>
      <c r="F156" s="365">
        <f>F28</f>
        <v>4</v>
      </c>
      <c r="G156" s="360"/>
      <c r="H156" s="359"/>
      <c r="I156" s="359"/>
      <c r="J156" s="359"/>
      <c r="L156" s="325"/>
      <c r="M156" s="325"/>
      <c r="N156" s="325"/>
      <c r="O156" s="325"/>
      <c r="P156" s="325"/>
      <c r="Q156" s="325"/>
      <c r="R156" s="325"/>
      <c r="S156" s="325"/>
      <c r="T156" s="325"/>
      <c r="U156" s="325"/>
      <c r="V156" s="325"/>
      <c r="W156" s="325"/>
      <c r="X156" s="325"/>
      <c r="Y156" s="325"/>
    </row>
    <row r="157" spans="1:25" hidden="1">
      <c r="A157" s="333" t="s">
        <v>1887</v>
      </c>
      <c r="B157" s="368"/>
      <c r="C157" s="367"/>
      <c r="D157" s="366"/>
      <c r="E157" s="366"/>
      <c r="F157" s="365"/>
      <c r="G157" s="360"/>
      <c r="H157" s="359"/>
      <c r="I157" s="359"/>
      <c r="J157" s="359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  <c r="Y157" s="325"/>
    </row>
    <row r="158" spans="1:25">
      <c r="A158" s="333"/>
      <c r="B158" s="382" t="s">
        <v>1908</v>
      </c>
      <c r="C158" s="381" t="s">
        <v>2133</v>
      </c>
      <c r="D158" s="380"/>
      <c r="E158" s="380">
        <f>F158</f>
        <v>0</v>
      </c>
      <c r="F158" s="476">
        <f>IF(F153=0,0,F153*F154+F155/F156+F152)</f>
        <v>0</v>
      </c>
      <c r="G158" s="360"/>
      <c r="H158" s="359"/>
      <c r="I158" s="359"/>
      <c r="J158" s="359"/>
      <c r="L158" s="325"/>
      <c r="M158" s="325"/>
      <c r="N158" s="325"/>
      <c r="O158" s="325"/>
      <c r="P158" s="325"/>
      <c r="Q158" s="325"/>
      <c r="R158" s="325"/>
      <c r="S158" s="325"/>
      <c r="T158" s="325"/>
      <c r="U158" s="325"/>
      <c r="V158" s="325"/>
      <c r="W158" s="325"/>
      <c r="X158" s="325"/>
      <c r="Y158" s="325"/>
    </row>
    <row r="159" spans="1:25" hidden="1">
      <c r="A159" s="333" t="s">
        <v>1887</v>
      </c>
      <c r="B159" s="368"/>
      <c r="C159" s="367"/>
      <c r="D159" s="366"/>
      <c r="E159" s="366"/>
      <c r="F159" s="365"/>
      <c r="G159" s="360"/>
      <c r="H159" s="359"/>
      <c r="I159" s="359"/>
      <c r="J159" s="359"/>
      <c r="L159" s="325"/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  <c r="Y159" s="325"/>
    </row>
    <row r="160" spans="1:25" hidden="1">
      <c r="A160" s="333" t="s">
        <v>1887</v>
      </c>
      <c r="B160" s="368"/>
      <c r="C160" s="367"/>
      <c r="D160" s="366"/>
      <c r="E160" s="366"/>
      <c r="F160" s="365"/>
      <c r="G160" s="360"/>
      <c r="H160" s="359"/>
      <c r="I160" s="359"/>
      <c r="J160" s="359"/>
      <c r="L160" s="325"/>
      <c r="M160" s="325"/>
      <c r="N160" s="325"/>
      <c r="O160" s="325"/>
      <c r="P160" s="325"/>
      <c r="Q160" s="325"/>
      <c r="R160" s="325"/>
      <c r="S160" s="325"/>
      <c r="T160" s="325"/>
      <c r="U160" s="325"/>
      <c r="V160" s="325"/>
      <c r="W160" s="325"/>
      <c r="X160" s="325"/>
      <c r="Y160" s="325"/>
    </row>
    <row r="161" spans="1:25" ht="15.75">
      <c r="A161" s="333"/>
      <c r="B161" s="378" t="s">
        <v>2132</v>
      </c>
      <c r="C161" s="377"/>
      <c r="D161" s="377"/>
      <c r="E161" s="377"/>
      <c r="F161" s="376"/>
      <c r="G161" s="360"/>
      <c r="H161" s="359"/>
      <c r="I161" s="359"/>
      <c r="J161" s="359"/>
      <c r="L161" s="325"/>
      <c r="M161" s="325"/>
      <c r="N161" s="325"/>
      <c r="O161" s="325"/>
      <c r="P161" s="325"/>
      <c r="Q161" s="325"/>
      <c r="R161" s="325"/>
      <c r="S161" s="325"/>
      <c r="T161" s="325"/>
      <c r="U161" s="325"/>
      <c r="V161" s="325"/>
      <c r="W161" s="325"/>
      <c r="X161" s="325"/>
      <c r="Y161" s="325"/>
    </row>
    <row r="162" spans="1:25" hidden="1">
      <c r="A162" s="333" t="s">
        <v>1887</v>
      </c>
      <c r="B162" s="368" t="s">
        <v>2025</v>
      </c>
      <c r="C162" s="375">
        <v>15</v>
      </c>
      <c r="D162" s="374"/>
      <c r="E162" s="374"/>
      <c r="F162" s="373">
        <v>15</v>
      </c>
      <c r="G162" s="360"/>
      <c r="H162" s="359"/>
      <c r="I162" s="359"/>
      <c r="J162" s="359"/>
      <c r="L162" s="325"/>
      <c r="M162" s="325"/>
      <c r="N162" s="325"/>
      <c r="O162" s="325"/>
      <c r="P162" s="325"/>
      <c r="Q162" s="325"/>
      <c r="R162" s="325"/>
      <c r="S162" s="325"/>
      <c r="T162" s="325"/>
      <c r="U162" s="325"/>
      <c r="V162" s="325"/>
      <c r="W162" s="325"/>
      <c r="X162" s="325"/>
      <c r="Y162" s="325"/>
    </row>
    <row r="163" spans="1:25">
      <c r="A163" s="333"/>
      <c r="B163" s="372" t="s">
        <v>2023</v>
      </c>
      <c r="C163" s="371" t="s">
        <v>2028</v>
      </c>
      <c r="D163" s="370">
        <f>F163/F22</f>
        <v>0</v>
      </c>
      <c r="E163" s="370"/>
      <c r="F163" s="369">
        <f>IF(F165=0,0,F162)</f>
        <v>0</v>
      </c>
      <c r="G163" s="360"/>
      <c r="H163" s="359"/>
      <c r="I163" s="359"/>
      <c r="J163" s="359"/>
      <c r="L163" s="325"/>
      <c r="M163" s="325"/>
      <c r="N163" s="325"/>
      <c r="O163" s="325"/>
      <c r="P163" s="325"/>
      <c r="Q163" s="325"/>
      <c r="R163" s="325"/>
      <c r="S163" s="325"/>
      <c r="T163" s="325"/>
      <c r="U163" s="325"/>
      <c r="V163" s="325"/>
      <c r="W163" s="325"/>
      <c r="X163" s="325"/>
      <c r="Y163" s="325"/>
    </row>
    <row r="164" spans="1:25" hidden="1">
      <c r="A164" s="333" t="s">
        <v>1887</v>
      </c>
      <c r="B164" s="368"/>
      <c r="C164" s="367"/>
      <c r="D164" s="366"/>
      <c r="E164" s="366"/>
      <c r="F164" s="365"/>
      <c r="G164" s="360"/>
      <c r="H164" s="359"/>
      <c r="I164" s="359"/>
      <c r="J164" s="359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25"/>
    </row>
    <row r="165" spans="1:25" ht="25.5">
      <c r="A165" s="333"/>
      <c r="B165" s="368" t="s">
        <v>2131</v>
      </c>
      <c r="C165" s="414" t="s">
        <v>2077</v>
      </c>
      <c r="D165" s="366"/>
      <c r="E165" s="366"/>
      <c r="F165" s="425">
        <v>0</v>
      </c>
      <c r="G165" s="360"/>
      <c r="H165" s="318"/>
      <c r="I165" s="359"/>
      <c r="J165" s="359"/>
      <c r="L165" s="325"/>
      <c r="M165" s="325"/>
      <c r="N165" s="325"/>
      <c r="O165" s="325"/>
      <c r="P165" s="325"/>
      <c r="Q165" s="325"/>
      <c r="R165" s="325"/>
      <c r="S165" s="325"/>
      <c r="T165" s="325"/>
      <c r="U165" s="325"/>
      <c r="V165" s="325"/>
      <c r="W165" s="325"/>
      <c r="X165" s="325"/>
      <c r="Y165" s="325"/>
    </row>
    <row r="166" spans="1:25">
      <c r="A166" s="333"/>
      <c r="B166" s="368" t="s">
        <v>2130</v>
      </c>
      <c r="C166" s="367">
        <v>0.4</v>
      </c>
      <c r="D166" s="366"/>
      <c r="E166" s="366"/>
      <c r="F166" s="419">
        <v>0.2</v>
      </c>
      <c r="G166" s="360"/>
      <c r="H166" s="359"/>
      <c r="I166" s="359"/>
      <c r="J166" s="359"/>
      <c r="L166" s="325"/>
      <c r="M166" s="325"/>
      <c r="N166" s="325"/>
      <c r="O166" s="325"/>
      <c r="P166" s="325"/>
      <c r="Q166" s="325"/>
      <c r="R166" s="325"/>
      <c r="S166" s="325"/>
      <c r="T166" s="325"/>
      <c r="U166" s="325"/>
      <c r="V166" s="325"/>
      <c r="W166" s="325"/>
      <c r="X166" s="325"/>
      <c r="Y166" s="325"/>
    </row>
    <row r="167" spans="1:25">
      <c r="A167" s="333"/>
      <c r="B167" s="382" t="s">
        <v>1908</v>
      </c>
      <c r="C167" s="381" t="s">
        <v>2075</v>
      </c>
      <c r="D167" s="380"/>
      <c r="E167" s="380">
        <f>F167</f>
        <v>0</v>
      </c>
      <c r="F167" s="379">
        <f>F165*F166</f>
        <v>0</v>
      </c>
      <c r="G167" s="360"/>
      <c r="H167" s="359"/>
      <c r="I167" s="359"/>
      <c r="J167" s="359"/>
      <c r="L167" s="325"/>
      <c r="M167" s="325"/>
      <c r="N167" s="325"/>
      <c r="O167" s="325"/>
      <c r="P167" s="325"/>
      <c r="Q167" s="325"/>
      <c r="R167" s="325"/>
      <c r="S167" s="325"/>
      <c r="T167" s="325"/>
      <c r="U167" s="325"/>
      <c r="V167" s="325"/>
      <c r="W167" s="325"/>
      <c r="X167" s="325"/>
      <c r="Y167" s="325"/>
    </row>
    <row r="168" spans="1:25" ht="15.75">
      <c r="A168" s="333"/>
      <c r="B168" s="378" t="s">
        <v>2129</v>
      </c>
      <c r="C168" s="377"/>
      <c r="D168" s="377"/>
      <c r="E168" s="377"/>
      <c r="F168" s="376"/>
      <c r="G168" s="360"/>
      <c r="H168" s="359"/>
      <c r="I168" s="359"/>
      <c r="J168" s="359"/>
      <c r="L168" s="325"/>
      <c r="M168" s="325"/>
      <c r="N168" s="325"/>
      <c r="O168" s="325"/>
      <c r="P168" s="325"/>
      <c r="Q168" s="325"/>
      <c r="R168" s="325"/>
      <c r="S168" s="325"/>
      <c r="T168" s="325"/>
      <c r="U168" s="325"/>
      <c r="V168" s="325"/>
      <c r="W168" s="325"/>
      <c r="X168" s="325"/>
      <c r="Y168" s="325"/>
    </row>
    <row r="169" spans="1:25" hidden="1">
      <c r="A169" s="333" t="s">
        <v>1887</v>
      </c>
      <c r="B169" s="368"/>
      <c r="C169" s="367"/>
      <c r="D169" s="366"/>
      <c r="E169" s="366"/>
      <c r="F169" s="365"/>
      <c r="G169" s="360"/>
      <c r="H169" s="359"/>
      <c r="I169" s="359"/>
      <c r="J169" s="359"/>
      <c r="L169" s="325"/>
      <c r="M169" s="325"/>
      <c r="N169" s="325"/>
      <c r="O169" s="325"/>
      <c r="P169" s="325"/>
      <c r="Q169" s="325"/>
      <c r="R169" s="325"/>
      <c r="S169" s="325"/>
      <c r="T169" s="325"/>
      <c r="U169" s="325"/>
      <c r="V169" s="325"/>
      <c r="W169" s="325"/>
      <c r="X169" s="325"/>
      <c r="Y169" s="325"/>
    </row>
    <row r="170" spans="1:25" hidden="1">
      <c r="A170" s="333" t="s">
        <v>1887</v>
      </c>
      <c r="B170" s="368" t="s">
        <v>2120</v>
      </c>
      <c r="C170" s="423">
        <v>30</v>
      </c>
      <c r="D170" s="422"/>
      <c r="E170" s="422"/>
      <c r="F170" s="397">
        <v>30</v>
      </c>
      <c r="G170" s="360"/>
      <c r="H170" s="359"/>
      <c r="I170" s="359"/>
      <c r="J170" s="359"/>
      <c r="L170" s="325"/>
      <c r="M170" s="325"/>
      <c r="N170" s="325"/>
      <c r="O170" s="325"/>
      <c r="P170" s="325"/>
      <c r="Q170" s="325"/>
      <c r="R170" s="325"/>
      <c r="S170" s="325"/>
      <c r="T170" s="325"/>
      <c r="U170" s="325"/>
      <c r="V170" s="325"/>
      <c r="W170" s="325"/>
      <c r="X170" s="325"/>
      <c r="Y170" s="325"/>
    </row>
    <row r="171" spans="1:25">
      <c r="A171" s="333"/>
      <c r="B171" s="372" t="s">
        <v>2023</v>
      </c>
      <c r="C171" s="371" t="s">
        <v>2022</v>
      </c>
      <c r="D171" s="370">
        <f>F171/F22</f>
        <v>0</v>
      </c>
      <c r="E171" s="370"/>
      <c r="F171" s="369">
        <f>IF(F172=0,0,F170)</f>
        <v>0</v>
      </c>
      <c r="G171" s="360"/>
      <c r="H171" s="359"/>
      <c r="I171" s="359"/>
      <c r="J171" s="359"/>
      <c r="L171" s="325"/>
      <c r="M171" s="325"/>
      <c r="N171" s="325"/>
      <c r="O171" s="325"/>
      <c r="P171" s="325"/>
      <c r="Q171" s="325"/>
      <c r="R171" s="325"/>
      <c r="S171" s="325"/>
      <c r="T171" s="325"/>
      <c r="U171" s="325"/>
      <c r="V171" s="325"/>
      <c r="W171" s="325"/>
      <c r="X171" s="325"/>
      <c r="Y171" s="325"/>
    </row>
    <row r="172" spans="1:25" ht="25.5">
      <c r="A172" s="333"/>
      <c r="B172" s="368" t="s">
        <v>2128</v>
      </c>
      <c r="C172" s="367" t="s">
        <v>2127</v>
      </c>
      <c r="D172" s="366"/>
      <c r="E172" s="366"/>
      <c r="F172" s="425">
        <v>0</v>
      </c>
      <c r="G172" s="360"/>
      <c r="H172" s="359"/>
      <c r="I172" s="359"/>
      <c r="J172" s="359"/>
      <c r="L172" s="325"/>
      <c r="M172" s="325"/>
      <c r="N172" s="325"/>
      <c r="O172" s="325"/>
      <c r="P172" s="325"/>
      <c r="Q172" s="325"/>
      <c r="R172" s="325"/>
      <c r="S172" s="325"/>
      <c r="T172" s="325"/>
      <c r="U172" s="325"/>
      <c r="V172" s="325"/>
      <c r="W172" s="325"/>
      <c r="X172" s="325"/>
      <c r="Y172" s="325"/>
    </row>
    <row r="173" spans="1:25">
      <c r="A173" s="333"/>
      <c r="B173" s="368" t="s">
        <v>2126</v>
      </c>
      <c r="C173" s="375" t="s">
        <v>2125</v>
      </c>
      <c r="D173" s="374"/>
      <c r="E173" s="374"/>
      <c r="F173" s="475">
        <v>0</v>
      </c>
      <c r="G173" s="360"/>
      <c r="H173" s="359" t="s">
        <v>2124</v>
      </c>
      <c r="I173" s="359"/>
      <c r="J173" s="359"/>
      <c r="L173" s="325"/>
      <c r="M173" s="325"/>
      <c r="N173" s="325"/>
      <c r="O173" s="325"/>
      <c r="P173" s="325"/>
      <c r="Q173" s="325"/>
      <c r="R173" s="325"/>
      <c r="S173" s="325"/>
      <c r="T173" s="325"/>
      <c r="U173" s="325"/>
      <c r="V173" s="325"/>
      <c r="W173" s="325"/>
      <c r="X173" s="325"/>
      <c r="Y173" s="325"/>
    </row>
    <row r="174" spans="1:25">
      <c r="A174" s="333"/>
      <c r="B174" s="368" t="s">
        <v>2115</v>
      </c>
      <c r="C174" s="367" t="s">
        <v>2114</v>
      </c>
      <c r="D174" s="366"/>
      <c r="E174" s="366"/>
      <c r="F174" s="474">
        <v>0</v>
      </c>
      <c r="G174" s="360"/>
      <c r="H174" s="359" t="s">
        <v>2123</v>
      </c>
      <c r="I174" s="359"/>
      <c r="J174" s="359"/>
      <c r="L174" s="433"/>
      <c r="M174" s="325"/>
      <c r="N174" s="325"/>
      <c r="O174" s="325"/>
      <c r="P174" s="325"/>
      <c r="Q174" s="325"/>
      <c r="R174" s="325"/>
      <c r="S174" s="325"/>
      <c r="T174" s="325"/>
      <c r="U174" s="325"/>
      <c r="V174" s="325"/>
      <c r="W174" s="325"/>
      <c r="X174" s="325"/>
      <c r="Y174" s="325"/>
    </row>
    <row r="175" spans="1:25">
      <c r="A175" s="333"/>
      <c r="B175" s="382" t="s">
        <v>1908</v>
      </c>
      <c r="C175" s="381" t="s">
        <v>2122</v>
      </c>
      <c r="D175" s="380"/>
      <c r="E175" s="380">
        <f>F175</f>
        <v>0</v>
      </c>
      <c r="F175" s="379">
        <f>IF(F172=0,0,F173/F172/F174)</f>
        <v>0</v>
      </c>
      <c r="G175" s="360"/>
      <c r="H175" s="359"/>
      <c r="I175" s="359"/>
      <c r="J175" s="359"/>
      <c r="L175" s="325"/>
      <c r="M175" s="325"/>
      <c r="N175" s="325"/>
      <c r="O175" s="325"/>
      <c r="P175" s="325"/>
      <c r="Q175" s="325"/>
      <c r="R175" s="325"/>
      <c r="S175" s="325"/>
      <c r="T175" s="325"/>
      <c r="U175" s="325"/>
      <c r="V175" s="325"/>
      <c r="W175" s="325"/>
      <c r="X175" s="325"/>
      <c r="Y175" s="325"/>
    </row>
    <row r="176" spans="1:25" ht="15.75">
      <c r="A176" s="333"/>
      <c r="B176" s="378" t="s">
        <v>2121</v>
      </c>
      <c r="C176" s="377"/>
      <c r="D176" s="377"/>
      <c r="E176" s="377"/>
      <c r="F176" s="376"/>
      <c r="G176" s="360"/>
      <c r="H176" s="359"/>
      <c r="I176" s="359"/>
      <c r="J176" s="359"/>
      <c r="L176" s="325"/>
      <c r="M176" s="325"/>
      <c r="N176" s="325"/>
      <c r="O176" s="325"/>
      <c r="P176" s="325"/>
      <c r="Q176" s="325"/>
      <c r="R176" s="325"/>
      <c r="S176" s="325"/>
      <c r="T176" s="325"/>
      <c r="U176" s="325"/>
      <c r="V176" s="325"/>
      <c r="W176" s="325"/>
      <c r="X176" s="325"/>
      <c r="Y176" s="325"/>
    </row>
    <row r="177" spans="1:25" hidden="1">
      <c r="A177" s="333" t="s">
        <v>1887</v>
      </c>
      <c r="B177" s="368"/>
      <c r="C177" s="367"/>
      <c r="D177" s="366"/>
      <c r="E177" s="366"/>
      <c r="F177" s="365"/>
      <c r="G177" s="360"/>
      <c r="H177" s="359"/>
      <c r="I177" s="359"/>
      <c r="J177" s="359"/>
      <c r="L177" s="325"/>
      <c r="M177" s="325"/>
      <c r="N177" s="325"/>
      <c r="O177" s="325"/>
      <c r="P177" s="325"/>
      <c r="Q177" s="325"/>
      <c r="R177" s="325"/>
      <c r="S177" s="325"/>
      <c r="T177" s="325"/>
      <c r="U177" s="325"/>
      <c r="V177" s="325"/>
      <c r="W177" s="325"/>
      <c r="X177" s="325"/>
      <c r="Y177" s="325"/>
    </row>
    <row r="178" spans="1:25" hidden="1">
      <c r="A178" s="333" t="s">
        <v>1887</v>
      </c>
      <c r="B178" s="368" t="s">
        <v>2120</v>
      </c>
      <c r="C178" s="423">
        <v>30</v>
      </c>
      <c r="D178" s="422"/>
      <c r="E178" s="422"/>
      <c r="F178" s="397">
        <v>30</v>
      </c>
      <c r="G178" s="360"/>
      <c r="H178" s="359"/>
      <c r="I178" s="359"/>
      <c r="J178" s="359"/>
      <c r="L178" s="325"/>
      <c r="M178" s="325"/>
      <c r="N178" s="325"/>
      <c r="O178" s="325"/>
      <c r="P178" s="325"/>
      <c r="Q178" s="325"/>
      <c r="R178" s="325"/>
      <c r="S178" s="325"/>
      <c r="T178" s="325"/>
      <c r="U178" s="325"/>
      <c r="V178" s="325"/>
      <c r="W178" s="325"/>
      <c r="X178" s="325"/>
      <c r="Y178" s="325"/>
    </row>
    <row r="179" spans="1:25">
      <c r="A179" s="333"/>
      <c r="B179" s="372" t="s">
        <v>2023</v>
      </c>
      <c r="C179" s="371" t="s">
        <v>2022</v>
      </c>
      <c r="D179" s="370">
        <f>F179/F22</f>
        <v>0</v>
      </c>
      <c r="E179" s="370"/>
      <c r="F179" s="369">
        <f>IF(F180=0,0,F178)</f>
        <v>0</v>
      </c>
      <c r="G179" s="360"/>
      <c r="H179" s="359"/>
      <c r="I179" s="359"/>
      <c r="J179" s="359"/>
      <c r="L179" s="325"/>
      <c r="M179" s="325"/>
      <c r="N179" s="325"/>
      <c r="O179" s="325"/>
      <c r="P179" s="325"/>
      <c r="Q179" s="325"/>
      <c r="R179" s="325"/>
      <c r="S179" s="325"/>
      <c r="T179" s="325"/>
      <c r="U179" s="325"/>
      <c r="V179" s="325"/>
      <c r="W179" s="325"/>
      <c r="X179" s="325"/>
      <c r="Y179" s="325"/>
    </row>
    <row r="180" spans="1:25">
      <c r="A180" s="333"/>
      <c r="B180" s="368" t="s">
        <v>2119</v>
      </c>
      <c r="C180" s="367" t="s">
        <v>2118</v>
      </c>
      <c r="D180" s="366"/>
      <c r="E180" s="366"/>
      <c r="F180" s="425">
        <v>0</v>
      </c>
      <c r="G180" s="360"/>
      <c r="H180" s="359"/>
      <c r="I180" s="359"/>
      <c r="J180" s="359"/>
      <c r="L180" s="325"/>
      <c r="M180" s="325"/>
      <c r="N180" s="325"/>
      <c r="O180" s="325"/>
      <c r="P180" s="325"/>
      <c r="Q180" s="325"/>
      <c r="R180" s="325"/>
      <c r="S180" s="325"/>
      <c r="T180" s="325"/>
      <c r="U180" s="325"/>
      <c r="V180" s="325"/>
      <c r="W180" s="325"/>
      <c r="X180" s="325"/>
      <c r="Y180" s="325"/>
    </row>
    <row r="181" spans="1:25" hidden="1">
      <c r="A181" s="333" t="s">
        <v>1887</v>
      </c>
      <c r="B181" s="368" t="s">
        <v>2117</v>
      </c>
      <c r="C181" s="375" t="s">
        <v>2116</v>
      </c>
      <c r="D181" s="374"/>
      <c r="E181" s="374"/>
      <c r="F181" s="373">
        <v>6</v>
      </c>
      <c r="G181" s="360"/>
      <c r="H181" s="359"/>
      <c r="I181" s="359"/>
      <c r="J181" s="359"/>
      <c r="L181" s="325"/>
      <c r="M181" s="325"/>
      <c r="N181" s="325"/>
      <c r="O181" s="325"/>
      <c r="P181" s="325"/>
      <c r="Q181" s="325"/>
      <c r="R181" s="325"/>
      <c r="S181" s="325"/>
      <c r="T181" s="325"/>
      <c r="U181" s="325"/>
      <c r="V181" s="325"/>
      <c r="W181" s="325"/>
      <c r="X181" s="325"/>
      <c r="Y181" s="325"/>
    </row>
    <row r="182" spans="1:25">
      <c r="A182" s="333"/>
      <c r="B182" s="368" t="s">
        <v>2115</v>
      </c>
      <c r="C182" s="367" t="s">
        <v>2114</v>
      </c>
      <c r="D182" s="366"/>
      <c r="E182" s="366"/>
      <c r="F182" s="474">
        <v>0</v>
      </c>
      <c r="G182" s="360"/>
      <c r="H182" s="359" t="s">
        <v>2113</v>
      </c>
      <c r="I182" s="359"/>
      <c r="J182" s="359"/>
      <c r="L182" s="433"/>
      <c r="M182" s="325"/>
      <c r="N182" s="325"/>
      <c r="O182" s="325"/>
      <c r="P182" s="325"/>
      <c r="Q182" s="325"/>
      <c r="R182" s="325"/>
      <c r="S182" s="325"/>
      <c r="T182" s="325"/>
      <c r="U182" s="325"/>
      <c r="V182" s="325"/>
      <c r="W182" s="325"/>
      <c r="X182" s="325"/>
      <c r="Y182" s="325"/>
    </row>
    <row r="183" spans="1:25">
      <c r="A183" s="333"/>
      <c r="B183" s="382" t="s">
        <v>1908</v>
      </c>
      <c r="C183" s="381" t="s">
        <v>2112</v>
      </c>
      <c r="D183" s="380"/>
      <c r="E183" s="380">
        <f>F183</f>
        <v>0</v>
      </c>
      <c r="F183" s="379">
        <f>IF(F180=0,0,F181/F180/F182)</f>
        <v>0</v>
      </c>
      <c r="G183" s="360"/>
      <c r="H183" s="359"/>
      <c r="I183" s="359"/>
      <c r="J183" s="359"/>
      <c r="L183" s="325"/>
      <c r="M183" s="325"/>
      <c r="N183" s="325"/>
      <c r="O183" s="325"/>
      <c r="P183" s="325"/>
      <c r="Q183" s="325"/>
      <c r="R183" s="325"/>
      <c r="S183" s="325"/>
      <c r="T183" s="325"/>
      <c r="U183" s="325"/>
      <c r="V183" s="325"/>
      <c r="W183" s="325"/>
      <c r="X183" s="325"/>
      <c r="Y183" s="325"/>
    </row>
    <row r="184" spans="1:25" hidden="1">
      <c r="A184" s="333" t="s">
        <v>1887</v>
      </c>
      <c r="B184" s="368"/>
      <c r="C184" s="367"/>
      <c r="D184" s="366"/>
      <c r="E184" s="366"/>
      <c r="F184" s="365"/>
      <c r="G184" s="360"/>
      <c r="H184" s="456"/>
      <c r="I184" s="456"/>
      <c r="J184" s="456"/>
      <c r="L184" s="325"/>
      <c r="M184" s="325"/>
      <c r="N184" s="325"/>
      <c r="O184" s="325"/>
      <c r="P184" s="325"/>
      <c r="Q184" s="325"/>
      <c r="R184" s="325"/>
      <c r="S184" s="325"/>
      <c r="T184" s="325"/>
      <c r="U184" s="325"/>
      <c r="V184" s="325"/>
      <c r="W184" s="325"/>
      <c r="X184" s="325"/>
      <c r="Y184" s="325"/>
    </row>
    <row r="185" spans="1:25" hidden="1">
      <c r="A185" s="333" t="s">
        <v>1887</v>
      </c>
      <c r="B185" s="368"/>
      <c r="C185" s="367"/>
      <c r="D185" s="366"/>
      <c r="E185" s="366"/>
      <c r="F185" s="365"/>
      <c r="G185" s="360"/>
      <c r="H185" s="456"/>
      <c r="I185" s="456"/>
      <c r="J185" s="456"/>
      <c r="L185" s="325"/>
      <c r="M185" s="325"/>
      <c r="N185" s="325"/>
      <c r="O185" s="325"/>
      <c r="P185" s="325"/>
      <c r="Q185" s="325"/>
      <c r="R185" s="325"/>
      <c r="S185" s="325"/>
      <c r="T185" s="325"/>
      <c r="U185" s="325"/>
      <c r="V185" s="325"/>
      <c r="W185" s="325"/>
      <c r="X185" s="325"/>
      <c r="Y185" s="325"/>
    </row>
    <row r="186" spans="1:25" ht="15.75">
      <c r="A186" s="333"/>
      <c r="B186" s="378" t="s">
        <v>2111</v>
      </c>
      <c r="C186" s="377"/>
      <c r="D186" s="377"/>
      <c r="E186" s="377"/>
      <c r="F186" s="376"/>
      <c r="G186" s="360"/>
      <c r="H186" s="456"/>
      <c r="I186" s="456"/>
      <c r="J186" s="456"/>
      <c r="K186" s="457"/>
      <c r="L186" s="325"/>
      <c r="M186" s="325"/>
      <c r="N186" s="325"/>
      <c r="O186" s="325"/>
      <c r="P186" s="325"/>
      <c r="Q186" s="325"/>
      <c r="R186" s="325"/>
      <c r="S186" s="325"/>
      <c r="T186" s="325"/>
      <c r="U186" s="325"/>
      <c r="V186" s="325"/>
      <c r="W186" s="325"/>
      <c r="X186" s="325"/>
      <c r="Y186" s="325"/>
    </row>
    <row r="187" spans="1:25" hidden="1">
      <c r="A187" s="333" t="s">
        <v>1887</v>
      </c>
      <c r="B187" s="424"/>
      <c r="C187" s="367"/>
      <c r="D187" s="366"/>
      <c r="E187" s="366"/>
      <c r="F187" s="365"/>
      <c r="G187" s="360"/>
      <c r="H187" s="456"/>
      <c r="I187" s="456"/>
      <c r="J187" s="456"/>
      <c r="L187" s="325"/>
      <c r="M187" s="325"/>
      <c r="N187" s="325"/>
      <c r="O187" s="325"/>
      <c r="P187" s="325"/>
      <c r="Q187" s="325"/>
      <c r="R187" s="325"/>
      <c r="S187" s="325"/>
      <c r="T187" s="325"/>
      <c r="U187" s="325"/>
      <c r="V187" s="325"/>
      <c r="W187" s="325"/>
      <c r="X187" s="325"/>
      <c r="Y187" s="325"/>
    </row>
    <row r="188" spans="1:25" ht="13.5" thickBot="1">
      <c r="A188" s="333"/>
      <c r="B188" s="368" t="s">
        <v>2110</v>
      </c>
      <c r="C188" s="414" t="s">
        <v>2109</v>
      </c>
      <c r="D188" s="366"/>
      <c r="E188" s="366"/>
      <c r="F188" s="473">
        <v>0</v>
      </c>
      <c r="G188" s="360"/>
      <c r="H188" s="456"/>
      <c r="I188" s="456"/>
      <c r="J188" s="456"/>
      <c r="K188" s="457"/>
      <c r="M188" s="325"/>
      <c r="N188" s="325"/>
      <c r="O188" s="325"/>
      <c r="P188" s="325"/>
      <c r="Q188" s="325"/>
      <c r="R188" s="325"/>
      <c r="S188" s="325"/>
      <c r="T188" s="325"/>
      <c r="U188" s="325"/>
      <c r="V188" s="325"/>
      <c r="W188" s="325"/>
      <c r="X188" s="325"/>
      <c r="Y188" s="325"/>
    </row>
    <row r="189" spans="1:25" ht="28.5" customHeight="1" thickBot="1">
      <c r="A189" s="333"/>
      <c r="B189" s="598" t="s">
        <v>2108</v>
      </c>
      <c r="C189" s="599"/>
      <c r="D189" s="472"/>
      <c r="E189" s="472"/>
      <c r="F189" s="471" t="s">
        <v>1904</v>
      </c>
      <c r="G189" s="470"/>
      <c r="H189" s="469"/>
      <c r="I189" s="469"/>
      <c r="J189" s="469"/>
      <c r="K189" s="468" t="s">
        <v>2106</v>
      </c>
      <c r="M189" s="325"/>
      <c r="N189" s="325"/>
      <c r="O189" s="325"/>
      <c r="P189" s="325"/>
      <c r="Q189" s="325"/>
      <c r="R189" s="325"/>
      <c r="S189" s="325"/>
      <c r="T189" s="325"/>
      <c r="U189" s="325"/>
      <c r="V189" s="325"/>
      <c r="W189" s="325"/>
      <c r="X189" s="325"/>
      <c r="Y189" s="325"/>
    </row>
    <row r="190" spans="1:25" ht="26.25" thickBot="1">
      <c r="A190" s="333"/>
      <c r="B190" s="598" t="s">
        <v>2107</v>
      </c>
      <c r="C190" s="599"/>
      <c r="D190" s="466"/>
      <c r="E190" s="466"/>
      <c r="F190" s="471" t="s">
        <v>1901</v>
      </c>
      <c r="G190" s="470"/>
      <c r="H190" s="469"/>
      <c r="I190" s="469"/>
      <c r="J190" s="469"/>
      <c r="K190" s="468" t="s">
        <v>2106</v>
      </c>
      <c r="L190" s="330"/>
      <c r="M190" s="325"/>
      <c r="N190" s="325"/>
      <c r="O190" s="325"/>
      <c r="P190" s="325"/>
      <c r="Q190" s="325"/>
      <c r="R190" s="325"/>
      <c r="S190" s="325"/>
      <c r="T190" s="325"/>
      <c r="U190" s="325"/>
      <c r="V190" s="325"/>
      <c r="W190" s="325"/>
      <c r="X190" s="325"/>
      <c r="Y190" s="325"/>
    </row>
    <row r="191" spans="1:25" hidden="1">
      <c r="A191" s="333" t="s">
        <v>1887</v>
      </c>
      <c r="B191" s="368"/>
      <c r="C191" s="367"/>
      <c r="D191" s="466"/>
      <c r="E191" s="466"/>
      <c r="F191" s="467">
        <f>E443</f>
        <v>0</v>
      </c>
      <c r="G191" s="360"/>
      <c r="H191" s="456"/>
      <c r="I191" s="456"/>
      <c r="J191" s="456"/>
      <c r="L191" s="330"/>
      <c r="M191" s="325"/>
      <c r="N191" s="325"/>
      <c r="O191" s="325"/>
      <c r="P191" s="325"/>
      <c r="Q191" s="325"/>
      <c r="R191" s="325"/>
      <c r="S191" s="325"/>
      <c r="T191" s="325"/>
      <c r="U191" s="325"/>
      <c r="V191" s="325"/>
      <c r="W191" s="325"/>
      <c r="X191" s="325"/>
      <c r="Y191" s="325"/>
    </row>
    <row r="192" spans="1:25" hidden="1">
      <c r="A192" s="333" t="s">
        <v>1887</v>
      </c>
      <c r="B192" s="368"/>
      <c r="C192" s="367"/>
      <c r="D192" s="466"/>
      <c r="E192" s="466"/>
      <c r="F192" s="465">
        <f>E450</f>
        <v>1</v>
      </c>
      <c r="G192" s="360"/>
      <c r="H192" s="456"/>
      <c r="I192" s="456"/>
      <c r="J192" s="456"/>
      <c r="M192" s="325"/>
      <c r="N192" s="325"/>
      <c r="O192" s="325"/>
      <c r="P192" s="325"/>
      <c r="Q192" s="325"/>
      <c r="R192" s="325"/>
      <c r="S192" s="325"/>
      <c r="T192" s="325"/>
      <c r="U192" s="325"/>
      <c r="V192" s="325"/>
      <c r="W192" s="325"/>
      <c r="X192" s="325"/>
      <c r="Y192" s="325"/>
    </row>
    <row r="193" spans="1:25" ht="25.5" hidden="1">
      <c r="A193" s="333" t="s">
        <v>1887</v>
      </c>
      <c r="B193" s="368" t="s">
        <v>2105</v>
      </c>
      <c r="C193" s="367" t="s">
        <v>2104</v>
      </c>
      <c r="D193" s="422"/>
      <c r="E193" s="422"/>
      <c r="F193" s="464">
        <f>IF(F191=1,(F89+F90)*2,0)</f>
        <v>0</v>
      </c>
      <c r="G193" s="360"/>
      <c r="H193" s="456"/>
      <c r="I193" s="456"/>
      <c r="J193" s="456"/>
      <c r="L193" s="325"/>
      <c r="M193" s="325"/>
      <c r="N193" s="325"/>
      <c r="O193" s="325"/>
      <c r="P193" s="325"/>
      <c r="Q193" s="325"/>
      <c r="R193" s="325"/>
      <c r="S193" s="325"/>
      <c r="T193" s="325"/>
      <c r="U193" s="325"/>
      <c r="V193" s="325"/>
      <c r="W193" s="325"/>
      <c r="X193" s="325"/>
      <c r="Y193" s="325"/>
    </row>
    <row r="194" spans="1:25" hidden="1">
      <c r="A194" s="333" t="s">
        <v>1887</v>
      </c>
      <c r="B194" s="368" t="s">
        <v>2103</v>
      </c>
      <c r="C194" s="463">
        <v>0.2</v>
      </c>
      <c r="D194" s="422"/>
      <c r="E194" s="422"/>
      <c r="F194" s="462">
        <v>0.2</v>
      </c>
      <c r="G194" s="360"/>
      <c r="H194" s="456"/>
      <c r="I194" s="456"/>
      <c r="J194" s="456"/>
      <c r="L194" s="325"/>
      <c r="M194" s="325"/>
      <c r="N194" s="325"/>
      <c r="O194" s="325"/>
      <c r="P194" s="325"/>
      <c r="Q194" s="325"/>
      <c r="R194" s="325"/>
      <c r="S194" s="325"/>
      <c r="T194" s="325"/>
      <c r="U194" s="325"/>
      <c r="V194" s="325"/>
      <c r="W194" s="325"/>
      <c r="X194" s="325"/>
      <c r="Y194" s="325"/>
    </row>
    <row r="195" spans="1:25" hidden="1">
      <c r="A195" s="333" t="s">
        <v>1887</v>
      </c>
      <c r="B195" s="368" t="s">
        <v>2102</v>
      </c>
      <c r="C195" s="461">
        <v>0.1</v>
      </c>
      <c r="D195" s="422"/>
      <c r="E195" s="422"/>
      <c r="F195" s="460">
        <v>0.1</v>
      </c>
      <c r="G195" s="360"/>
      <c r="H195" s="456"/>
      <c r="I195" s="456"/>
      <c r="J195" s="456"/>
      <c r="L195" s="325"/>
      <c r="M195" s="325"/>
      <c r="N195" s="325"/>
      <c r="O195" s="325"/>
      <c r="P195" s="325"/>
      <c r="Q195" s="325"/>
      <c r="R195" s="325"/>
      <c r="S195" s="325"/>
      <c r="T195" s="325"/>
      <c r="U195" s="325"/>
      <c r="V195" s="325"/>
      <c r="W195" s="325"/>
      <c r="X195" s="325"/>
      <c r="Y195" s="325"/>
    </row>
    <row r="196" spans="1:25" hidden="1">
      <c r="A196" s="333" t="s">
        <v>1887</v>
      </c>
      <c r="B196" s="410" t="s">
        <v>2101</v>
      </c>
      <c r="C196" s="459">
        <v>0.2</v>
      </c>
      <c r="D196" s="408"/>
      <c r="E196" s="408"/>
      <c r="F196" s="458">
        <v>0.2</v>
      </c>
      <c r="G196" s="360"/>
      <c r="H196" s="456"/>
      <c r="I196" s="456"/>
      <c r="J196" s="456"/>
      <c r="L196" s="325"/>
      <c r="M196" s="325"/>
      <c r="N196" s="325"/>
      <c r="O196" s="325"/>
      <c r="P196" s="325"/>
      <c r="Q196" s="325"/>
      <c r="R196" s="325"/>
      <c r="S196" s="325"/>
      <c r="T196" s="325"/>
      <c r="U196" s="325"/>
      <c r="V196" s="325"/>
      <c r="W196" s="325"/>
      <c r="X196" s="325"/>
      <c r="Y196" s="325"/>
    </row>
    <row r="197" spans="1:25">
      <c r="A197" s="333"/>
      <c r="B197" s="382" t="s">
        <v>2100</v>
      </c>
      <c r="C197" s="387"/>
      <c r="D197" s="380"/>
      <c r="E197" s="380">
        <f>IF(F23="Class 2",F197,0)</f>
        <v>0</v>
      </c>
      <c r="F197" s="379">
        <f>IF(F188=0,0,0.2+F192*(F188+F193)*F194*F195)</f>
        <v>0</v>
      </c>
      <c r="G197" s="360"/>
      <c r="H197" s="456"/>
      <c r="I197" s="456"/>
      <c r="J197" s="456"/>
      <c r="K197" s="457"/>
      <c r="M197" s="325"/>
      <c r="N197" s="325"/>
      <c r="O197" s="325"/>
      <c r="P197" s="325"/>
      <c r="Q197" s="325"/>
      <c r="R197" s="325"/>
      <c r="S197" s="325"/>
      <c r="T197" s="325"/>
      <c r="U197" s="325"/>
      <c r="V197" s="325"/>
      <c r="W197" s="325"/>
      <c r="X197" s="325"/>
      <c r="Y197" s="325"/>
    </row>
    <row r="198" spans="1:25">
      <c r="A198" s="333"/>
      <c r="B198" s="404" t="s">
        <v>2099</v>
      </c>
      <c r="C198" s="403"/>
      <c r="D198" s="402"/>
      <c r="E198" s="402">
        <f>IF(F23="Class 3",F198,0)</f>
        <v>0</v>
      </c>
      <c r="F198" s="401">
        <f>IF(F188=0,0,0.2+F192*(F188+F193)*F194*F196)</f>
        <v>0</v>
      </c>
      <c r="G198" s="360"/>
      <c r="H198" s="456"/>
      <c r="I198" s="456"/>
      <c r="J198" s="456"/>
      <c r="K198" s="457"/>
      <c r="M198" s="325"/>
      <c r="N198" s="325"/>
      <c r="O198" s="325"/>
      <c r="P198" s="325"/>
      <c r="Q198" s="325"/>
      <c r="R198" s="325"/>
      <c r="S198" s="325"/>
      <c r="T198" s="325"/>
      <c r="U198" s="325"/>
      <c r="V198" s="325"/>
      <c r="W198" s="325"/>
      <c r="X198" s="325"/>
      <c r="Y198" s="325"/>
    </row>
    <row r="199" spans="1:25" hidden="1">
      <c r="A199" s="333" t="s">
        <v>1887</v>
      </c>
      <c r="B199" s="368"/>
      <c r="C199" s="367"/>
      <c r="D199" s="366"/>
      <c r="E199" s="366"/>
      <c r="F199" s="365"/>
      <c r="G199" s="360"/>
      <c r="H199" s="456"/>
      <c r="I199" s="456"/>
      <c r="J199" s="456"/>
      <c r="M199" s="325"/>
      <c r="N199" s="325"/>
      <c r="O199" s="325"/>
      <c r="P199" s="325"/>
      <c r="Q199" s="325"/>
      <c r="R199" s="325"/>
      <c r="S199" s="325"/>
      <c r="T199" s="325"/>
      <c r="U199" s="325"/>
      <c r="V199" s="325"/>
      <c r="W199" s="325"/>
      <c r="X199" s="325"/>
      <c r="Y199" s="325"/>
    </row>
    <row r="200" spans="1:25" ht="15.75">
      <c r="A200" s="333"/>
      <c r="B200" s="378" t="s">
        <v>2098</v>
      </c>
      <c r="C200" s="377"/>
      <c r="D200" s="377"/>
      <c r="E200" s="377"/>
      <c r="F200" s="376"/>
      <c r="G200" s="360"/>
      <c r="H200" s="359"/>
      <c r="I200" s="359"/>
      <c r="J200" s="359"/>
      <c r="L200" s="325"/>
      <c r="M200" s="325"/>
      <c r="N200" s="325"/>
      <c r="O200" s="325"/>
      <c r="P200" s="325"/>
      <c r="Q200" s="325"/>
      <c r="R200" s="325"/>
      <c r="S200" s="325"/>
      <c r="T200" s="325"/>
      <c r="U200" s="325"/>
      <c r="V200" s="325"/>
      <c r="W200" s="325"/>
      <c r="X200" s="325"/>
      <c r="Y200" s="325"/>
    </row>
    <row r="201" spans="1:25" hidden="1">
      <c r="A201" s="333" t="s">
        <v>1887</v>
      </c>
      <c r="B201" s="424"/>
      <c r="C201" s="367"/>
      <c r="D201" s="366"/>
      <c r="E201" s="366"/>
      <c r="F201" s="365"/>
      <c r="G201" s="360"/>
      <c r="H201" s="359"/>
      <c r="I201" s="359"/>
      <c r="J201" s="359"/>
      <c r="L201" s="325"/>
      <c r="M201" s="325"/>
      <c r="N201" s="325"/>
      <c r="O201" s="325"/>
      <c r="P201" s="325"/>
      <c r="Q201" s="325"/>
      <c r="R201" s="325"/>
      <c r="S201" s="325"/>
      <c r="T201" s="325"/>
      <c r="U201" s="325"/>
      <c r="V201" s="325"/>
      <c r="W201" s="325"/>
      <c r="X201" s="325"/>
      <c r="Y201" s="325"/>
    </row>
    <row r="202" spans="1:25" hidden="1">
      <c r="A202" s="333" t="s">
        <v>1887</v>
      </c>
      <c r="B202" s="368" t="s">
        <v>2011</v>
      </c>
      <c r="C202" s="423">
        <v>1.4999999999999999E-2</v>
      </c>
      <c r="D202" s="422"/>
      <c r="E202" s="422"/>
      <c r="F202" s="397">
        <v>1.4999999999999999E-2</v>
      </c>
      <c r="G202" s="360"/>
      <c r="H202" s="359"/>
      <c r="I202" s="359"/>
      <c r="J202" s="359"/>
      <c r="L202" s="325"/>
      <c r="M202" s="325"/>
      <c r="N202" s="325"/>
      <c r="O202" s="325"/>
      <c r="P202" s="325"/>
      <c r="Q202" s="325"/>
      <c r="R202" s="325"/>
      <c r="S202" s="325"/>
      <c r="T202" s="325"/>
      <c r="U202" s="325"/>
      <c r="V202" s="325"/>
      <c r="W202" s="325"/>
      <c r="X202" s="325"/>
      <c r="Y202" s="325"/>
    </row>
    <row r="203" spans="1:25" ht="12.75" hidden="1" customHeight="1">
      <c r="A203" s="333" t="s">
        <v>1887</v>
      </c>
      <c r="B203" s="368" t="s">
        <v>1970</v>
      </c>
      <c r="C203" s="384"/>
      <c r="D203" s="374"/>
      <c r="E203" s="374"/>
      <c r="F203" s="383">
        <f>IF(AND(F172=0,F180=0),0,(IF(F25="YES",F26,0)))</f>
        <v>0</v>
      </c>
      <c r="G203" s="360"/>
      <c r="H203" s="359"/>
      <c r="I203" s="359"/>
      <c r="J203" s="359"/>
      <c r="L203" s="325"/>
      <c r="M203" s="325"/>
      <c r="N203" s="325"/>
      <c r="O203" s="325"/>
      <c r="P203" s="325"/>
      <c r="Q203" s="325"/>
      <c r="R203" s="325"/>
      <c r="S203" s="325"/>
      <c r="T203" s="325"/>
      <c r="U203" s="325"/>
      <c r="V203" s="325"/>
      <c r="W203" s="325"/>
      <c r="X203" s="325"/>
      <c r="Y203" s="325"/>
    </row>
    <row r="204" spans="1:25">
      <c r="A204" s="333"/>
      <c r="B204" s="368" t="s">
        <v>2010</v>
      </c>
      <c r="C204" s="367"/>
      <c r="D204" s="366"/>
      <c r="E204" s="366"/>
      <c r="F204" s="385">
        <v>0</v>
      </c>
      <c r="G204" s="360"/>
      <c r="H204" s="359" t="s">
        <v>2097</v>
      </c>
      <c r="I204" s="359"/>
      <c r="J204" s="359"/>
      <c r="L204" s="325"/>
      <c r="M204" s="325"/>
      <c r="N204" s="325"/>
      <c r="O204" s="325"/>
      <c r="P204" s="325"/>
      <c r="Q204" s="325"/>
      <c r="R204" s="325"/>
      <c r="S204" s="325"/>
      <c r="T204" s="325"/>
      <c r="U204" s="325"/>
      <c r="V204" s="325"/>
      <c r="W204" s="325"/>
      <c r="X204" s="325"/>
      <c r="Y204" s="325"/>
    </row>
    <row r="205" spans="1:25">
      <c r="A205" s="333"/>
      <c r="B205" s="382" t="s">
        <v>1908</v>
      </c>
      <c r="C205" s="381" t="s">
        <v>2008</v>
      </c>
      <c r="D205" s="380"/>
      <c r="E205" s="380">
        <f>F205</f>
        <v>0</v>
      </c>
      <c r="F205" s="379">
        <f>IF(AND(F172=0,F180=0),0,F202*(F188+F193)+F203+F204)</f>
        <v>0</v>
      </c>
      <c r="G205" s="360"/>
      <c r="H205" s="359"/>
      <c r="I205" s="359"/>
      <c r="J205" s="359"/>
      <c r="L205" s="325"/>
      <c r="M205" s="325"/>
      <c r="N205" s="325"/>
      <c r="O205" s="325"/>
      <c r="P205" s="325"/>
      <c r="Q205" s="325"/>
      <c r="R205" s="325"/>
      <c r="S205" s="325"/>
      <c r="T205" s="325"/>
      <c r="U205" s="325"/>
      <c r="V205" s="325"/>
      <c r="W205" s="325"/>
      <c r="X205" s="325"/>
      <c r="Y205" s="325"/>
    </row>
    <row r="206" spans="1:25" hidden="1">
      <c r="A206" s="333" t="s">
        <v>1887</v>
      </c>
      <c r="B206" s="368"/>
      <c r="C206" s="367"/>
      <c r="D206" s="366"/>
      <c r="E206" s="366"/>
      <c r="F206" s="365"/>
      <c r="G206" s="360"/>
      <c r="H206" s="359"/>
      <c r="I206" s="359"/>
      <c r="J206" s="359"/>
      <c r="L206" s="325"/>
      <c r="M206" s="325"/>
      <c r="N206" s="325"/>
      <c r="O206" s="325"/>
      <c r="P206" s="325"/>
      <c r="Q206" s="325"/>
      <c r="R206" s="325"/>
      <c r="S206" s="325"/>
      <c r="T206" s="325"/>
      <c r="U206" s="325"/>
      <c r="V206" s="325"/>
      <c r="W206" s="325"/>
      <c r="X206" s="325"/>
      <c r="Y206" s="325"/>
    </row>
    <row r="207" spans="1:25" ht="31.5">
      <c r="A207" s="333"/>
      <c r="B207" s="378" t="s">
        <v>2096</v>
      </c>
      <c r="C207" s="377"/>
      <c r="D207" s="377"/>
      <c r="E207" s="377"/>
      <c r="F207" s="376"/>
      <c r="G207" s="360"/>
      <c r="H207" s="359"/>
      <c r="I207" s="359"/>
      <c r="J207" s="359"/>
      <c r="L207" s="325"/>
      <c r="M207" s="325"/>
      <c r="N207" s="325"/>
      <c r="O207" s="325"/>
      <c r="P207" s="325"/>
      <c r="Q207" s="325"/>
      <c r="R207" s="325"/>
      <c r="S207" s="325"/>
      <c r="T207" s="325"/>
      <c r="U207" s="325"/>
      <c r="V207" s="325"/>
      <c r="W207" s="325"/>
      <c r="X207" s="325"/>
      <c r="Y207" s="325"/>
    </row>
    <row r="208" spans="1:25" hidden="1">
      <c r="A208" s="333" t="s">
        <v>1887</v>
      </c>
      <c r="B208" s="368" t="s">
        <v>2025</v>
      </c>
      <c r="C208" s="375">
        <v>15</v>
      </c>
      <c r="D208" s="374"/>
      <c r="E208" s="374"/>
      <c r="F208" s="373">
        <v>15</v>
      </c>
      <c r="G208" s="360"/>
      <c r="H208" s="359"/>
      <c r="I208" s="359"/>
      <c r="J208" s="359"/>
      <c r="L208" s="325"/>
      <c r="M208" s="325"/>
      <c r="N208" s="325"/>
      <c r="O208" s="325"/>
      <c r="P208" s="325"/>
      <c r="Q208" s="325"/>
      <c r="R208" s="325"/>
      <c r="S208" s="325"/>
      <c r="T208" s="325"/>
      <c r="U208" s="325"/>
      <c r="V208" s="325"/>
      <c r="W208" s="325"/>
      <c r="X208" s="325"/>
      <c r="Y208" s="325"/>
    </row>
    <row r="209" spans="1:25">
      <c r="A209" s="333"/>
      <c r="B209" s="372" t="s">
        <v>2023</v>
      </c>
      <c r="C209" s="371" t="s">
        <v>2028</v>
      </c>
      <c r="D209" s="370">
        <f>F209/F22</f>
        <v>0.05</v>
      </c>
      <c r="E209" s="370"/>
      <c r="F209" s="369">
        <f>IF(F212=0,0,F208)</f>
        <v>15</v>
      </c>
      <c r="G209" s="360"/>
      <c r="H209" s="359"/>
      <c r="I209" s="359"/>
      <c r="J209" s="359"/>
      <c r="L209" s="325"/>
      <c r="M209" s="325"/>
      <c r="N209" s="325"/>
      <c r="O209" s="325"/>
      <c r="P209" s="325"/>
      <c r="Q209" s="325"/>
      <c r="R209" s="325"/>
      <c r="S209" s="325"/>
      <c r="T209" s="325"/>
      <c r="U209" s="325"/>
      <c r="V209" s="325"/>
      <c r="W209" s="325"/>
      <c r="X209" s="325"/>
      <c r="Y209" s="325"/>
    </row>
    <row r="210" spans="1:25" hidden="1">
      <c r="A210" s="333" t="s">
        <v>1887</v>
      </c>
      <c r="B210" s="368"/>
      <c r="C210" s="367"/>
      <c r="D210" s="366"/>
      <c r="E210" s="366"/>
      <c r="F210" s="365"/>
      <c r="G210" s="360"/>
      <c r="H210" s="359"/>
      <c r="I210" s="359"/>
      <c r="J210" s="359"/>
      <c r="L210" s="325"/>
      <c r="M210" s="325"/>
      <c r="N210" s="325"/>
      <c r="O210" s="325"/>
      <c r="P210" s="325"/>
      <c r="Q210" s="325"/>
      <c r="R210" s="325"/>
      <c r="S210" s="325"/>
      <c r="T210" s="325"/>
      <c r="U210" s="325"/>
      <c r="V210" s="325"/>
      <c r="W210" s="325"/>
      <c r="X210" s="325"/>
      <c r="Y210" s="325"/>
    </row>
    <row r="211" spans="1:25" ht="25.5">
      <c r="A211" s="333"/>
      <c r="B211" s="368" t="s">
        <v>2095</v>
      </c>
      <c r="C211" s="414" t="s">
        <v>2094</v>
      </c>
      <c r="D211" s="366"/>
      <c r="E211" s="366"/>
      <c r="F211" s="425">
        <v>1</v>
      </c>
      <c r="G211" s="360"/>
      <c r="H211" s="359"/>
      <c r="I211" s="359"/>
      <c r="J211" s="359"/>
      <c r="L211" s="325"/>
      <c r="M211" s="325"/>
      <c r="N211" s="325"/>
      <c r="O211" s="325"/>
      <c r="P211" s="325"/>
      <c r="Q211" s="325"/>
      <c r="R211" s="325"/>
      <c r="S211" s="325"/>
      <c r="T211" s="325"/>
      <c r="U211" s="325"/>
      <c r="V211" s="325"/>
      <c r="W211" s="325"/>
      <c r="X211" s="325"/>
      <c r="Y211" s="325"/>
    </row>
    <row r="212" spans="1:25">
      <c r="A212" s="333"/>
      <c r="B212" s="368" t="s">
        <v>2093</v>
      </c>
      <c r="C212" s="414" t="s">
        <v>2092</v>
      </c>
      <c r="D212" s="366"/>
      <c r="E212" s="366"/>
      <c r="F212" s="425">
        <v>2</v>
      </c>
      <c r="G212" s="360"/>
      <c r="H212" s="359"/>
      <c r="I212" s="359"/>
      <c r="J212" s="359"/>
      <c r="L212" s="325"/>
      <c r="M212" s="325"/>
      <c r="N212" s="325"/>
      <c r="O212" s="325"/>
      <c r="P212" s="325"/>
      <c r="Q212" s="325"/>
      <c r="R212" s="325"/>
      <c r="S212" s="325"/>
      <c r="T212" s="325"/>
      <c r="U212" s="325"/>
      <c r="V212" s="325"/>
      <c r="W212" s="325"/>
      <c r="X212" s="325"/>
      <c r="Y212" s="325"/>
    </row>
    <row r="213" spans="1:25" hidden="1">
      <c r="A213" s="333" t="s">
        <v>1887</v>
      </c>
      <c r="B213" s="368" t="s">
        <v>2090</v>
      </c>
      <c r="C213" s="423">
        <v>0.2</v>
      </c>
      <c r="D213" s="422"/>
      <c r="E213" s="422"/>
      <c r="F213" s="397">
        <v>0.2</v>
      </c>
      <c r="G213" s="360"/>
      <c r="H213" s="359"/>
      <c r="I213" s="359"/>
      <c r="J213" s="359"/>
      <c r="L213" s="325"/>
      <c r="M213" s="325"/>
      <c r="N213" s="325"/>
      <c r="O213" s="325"/>
      <c r="P213" s="325"/>
      <c r="Q213" s="325"/>
      <c r="R213" s="325"/>
      <c r="S213" s="325"/>
      <c r="T213" s="325"/>
      <c r="U213" s="325"/>
      <c r="V213" s="325"/>
      <c r="W213" s="325"/>
      <c r="X213" s="325"/>
      <c r="Y213" s="325"/>
    </row>
    <row r="214" spans="1:25" ht="25.5" hidden="1">
      <c r="A214" s="333" t="s">
        <v>1887</v>
      </c>
      <c r="B214" s="368" t="s">
        <v>2089</v>
      </c>
      <c r="C214" s="423">
        <v>0.1</v>
      </c>
      <c r="D214" s="422"/>
      <c r="E214" s="422"/>
      <c r="F214" s="397">
        <v>0.1</v>
      </c>
      <c r="G214" s="360"/>
      <c r="H214" s="359"/>
      <c r="I214" s="359"/>
      <c r="J214" s="359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325"/>
    </row>
    <row r="215" spans="1:25" ht="25.5" hidden="1">
      <c r="A215" s="333" t="s">
        <v>1887</v>
      </c>
      <c r="B215" s="454" t="s">
        <v>2088</v>
      </c>
      <c r="C215" s="453">
        <v>0.15</v>
      </c>
      <c r="D215" s="452"/>
      <c r="E215" s="452"/>
      <c r="F215" s="451">
        <v>0.15</v>
      </c>
      <c r="G215" s="360"/>
      <c r="H215" s="359"/>
      <c r="I215" s="359"/>
      <c r="J215" s="359"/>
      <c r="L215" s="325"/>
      <c r="M215" s="325"/>
      <c r="N215" s="325"/>
      <c r="O215" s="325"/>
      <c r="P215" s="325"/>
      <c r="Q215" s="325"/>
      <c r="R215" s="325"/>
      <c r="S215" s="325"/>
      <c r="T215" s="325"/>
      <c r="U215" s="325"/>
      <c r="V215" s="325"/>
      <c r="W215" s="325"/>
      <c r="X215" s="325"/>
      <c r="Y215" s="325"/>
    </row>
    <row r="216" spans="1:25" ht="25.5" hidden="1">
      <c r="A216" s="333" t="s">
        <v>1887</v>
      </c>
      <c r="B216" s="410" t="s">
        <v>2087</v>
      </c>
      <c r="C216" s="450">
        <v>0.2</v>
      </c>
      <c r="D216" s="408"/>
      <c r="E216" s="408"/>
      <c r="F216" s="449">
        <v>0.2</v>
      </c>
      <c r="G216" s="360"/>
      <c r="H216" s="359"/>
      <c r="I216" s="359"/>
      <c r="J216" s="359"/>
      <c r="L216" s="325"/>
      <c r="M216" s="325"/>
      <c r="N216" s="325"/>
      <c r="O216" s="325"/>
      <c r="P216" s="325"/>
      <c r="Q216" s="325"/>
      <c r="R216" s="325"/>
      <c r="S216" s="325"/>
      <c r="T216" s="325"/>
      <c r="U216" s="325"/>
      <c r="V216" s="325"/>
      <c r="W216" s="325"/>
      <c r="X216" s="325"/>
      <c r="Y216" s="325"/>
    </row>
    <row r="217" spans="1:25" ht="25.5" hidden="1">
      <c r="A217" s="333" t="s">
        <v>1887</v>
      </c>
      <c r="B217" s="448" t="s">
        <v>2086</v>
      </c>
      <c r="C217" s="447">
        <v>0.25</v>
      </c>
      <c r="D217" s="446"/>
      <c r="E217" s="446"/>
      <c r="F217" s="445">
        <v>0.25</v>
      </c>
      <c r="G217" s="360"/>
      <c r="H217" s="359"/>
      <c r="I217" s="359"/>
      <c r="J217" s="359"/>
      <c r="L217" s="325"/>
      <c r="M217" s="325"/>
      <c r="N217" s="325"/>
      <c r="O217" s="325"/>
      <c r="P217" s="325"/>
      <c r="Q217" s="325"/>
      <c r="R217" s="325"/>
      <c r="S217" s="325"/>
      <c r="T217" s="325"/>
      <c r="U217" s="325"/>
      <c r="V217" s="325"/>
      <c r="W217" s="325"/>
      <c r="X217" s="325"/>
      <c r="Y217" s="325"/>
    </row>
    <row r="218" spans="1:25">
      <c r="A218" s="333"/>
      <c r="B218" s="382" t="s">
        <v>2085</v>
      </c>
      <c r="C218" s="381" t="s">
        <v>2084</v>
      </c>
      <c r="D218" s="380"/>
      <c r="E218" s="380">
        <f>IF((F24="NO")*AND(F23="Class 2"),F218,0)</f>
        <v>0</v>
      </c>
      <c r="F218" s="379">
        <f>F211*F213+F212*F214</f>
        <v>0.4</v>
      </c>
      <c r="G218" s="360"/>
      <c r="H218" s="359"/>
      <c r="I218" s="359"/>
      <c r="J218" s="359"/>
      <c r="L218" s="325"/>
      <c r="M218" s="325"/>
      <c r="N218" s="325"/>
      <c r="O218" s="325"/>
      <c r="P218" s="325"/>
      <c r="Q218" s="325"/>
      <c r="R218" s="325"/>
      <c r="S218" s="325"/>
      <c r="T218" s="325"/>
      <c r="U218" s="325"/>
      <c r="V218" s="325"/>
      <c r="W218" s="325"/>
      <c r="X218" s="325"/>
      <c r="Y218" s="325"/>
    </row>
    <row r="219" spans="1:25">
      <c r="A219" s="333"/>
      <c r="B219" s="444" t="s">
        <v>2083</v>
      </c>
      <c r="C219" s="381" t="s">
        <v>2082</v>
      </c>
      <c r="D219" s="443"/>
      <c r="E219" s="443">
        <f>IF((F24="YES")*AND(F23="Class 2"),F219,0)</f>
        <v>0.5</v>
      </c>
      <c r="F219" s="442">
        <f>F211*F213+F212*F215</f>
        <v>0.5</v>
      </c>
      <c r="G219" s="360"/>
      <c r="H219" s="359"/>
      <c r="I219" s="359"/>
      <c r="J219" s="359"/>
      <c r="L219" s="325"/>
      <c r="M219" s="325"/>
      <c r="N219" s="325"/>
      <c r="O219" s="325"/>
      <c r="P219" s="325"/>
      <c r="Q219" s="325"/>
      <c r="R219" s="325"/>
      <c r="S219" s="325"/>
      <c r="T219" s="325"/>
      <c r="U219" s="325"/>
      <c r="V219" s="325"/>
      <c r="W219" s="325"/>
      <c r="X219" s="325"/>
      <c r="Y219" s="325"/>
    </row>
    <row r="220" spans="1:25">
      <c r="A220" s="333"/>
      <c r="B220" s="404" t="s">
        <v>2081</v>
      </c>
      <c r="C220" s="403"/>
      <c r="D220" s="402"/>
      <c r="E220" s="402">
        <f>IF((F24="NO")*AND(F23="Class 3"),F220,0)</f>
        <v>0</v>
      </c>
      <c r="F220" s="401">
        <f>F211*F213+F212*F216</f>
        <v>0.60000000000000009</v>
      </c>
      <c r="G220" s="360"/>
      <c r="H220" s="359"/>
      <c r="I220" s="359"/>
      <c r="J220" s="359"/>
      <c r="L220" s="325"/>
      <c r="M220" s="325"/>
      <c r="N220" s="325"/>
      <c r="O220" s="325"/>
      <c r="P220" s="325"/>
      <c r="Q220" s="325"/>
      <c r="R220" s="325"/>
      <c r="S220" s="325"/>
      <c r="T220" s="325"/>
      <c r="U220" s="325"/>
      <c r="V220" s="325"/>
      <c r="W220" s="325"/>
      <c r="X220" s="325"/>
      <c r="Y220" s="325"/>
    </row>
    <row r="221" spans="1:25">
      <c r="A221" s="333"/>
      <c r="B221" s="441" t="s">
        <v>2080</v>
      </c>
      <c r="C221" s="440"/>
      <c r="D221" s="439"/>
      <c r="E221" s="439">
        <f>IF((F24="YES")*AND(F23="Class 3"),F221,0)</f>
        <v>0</v>
      </c>
      <c r="F221" s="438">
        <f>F211*F213+F212*F217</f>
        <v>0.7</v>
      </c>
      <c r="G221" s="360"/>
      <c r="H221" s="359"/>
      <c r="I221" s="359"/>
      <c r="J221" s="359"/>
      <c r="L221" s="325"/>
      <c r="M221" s="325"/>
      <c r="N221" s="325"/>
      <c r="O221" s="325"/>
      <c r="P221" s="325"/>
      <c r="Q221" s="325"/>
      <c r="R221" s="325"/>
      <c r="S221" s="325"/>
      <c r="T221" s="325"/>
      <c r="U221" s="325"/>
      <c r="V221" s="325"/>
      <c r="W221" s="325"/>
      <c r="X221" s="325"/>
      <c r="Y221" s="325"/>
    </row>
    <row r="222" spans="1:25" hidden="1">
      <c r="A222" s="333" t="s">
        <v>1887</v>
      </c>
      <c r="B222" s="368"/>
      <c r="C222" s="367"/>
      <c r="D222" s="366"/>
      <c r="E222" s="366"/>
      <c r="F222" s="365"/>
      <c r="G222" s="360"/>
      <c r="H222" s="359"/>
      <c r="I222" s="359"/>
      <c r="J222" s="359"/>
      <c r="L222" s="325"/>
      <c r="M222" s="325"/>
      <c r="N222" s="325"/>
      <c r="O222" s="325"/>
      <c r="P222" s="325"/>
      <c r="Q222" s="325"/>
      <c r="R222" s="325"/>
      <c r="S222" s="325"/>
      <c r="T222" s="325"/>
      <c r="U222" s="325"/>
      <c r="V222" s="325"/>
      <c r="W222" s="325"/>
      <c r="X222" s="325"/>
      <c r="Y222" s="325"/>
    </row>
    <row r="223" spans="1:25" ht="15.75">
      <c r="A223" s="333"/>
      <c r="B223" s="378" t="s">
        <v>2079</v>
      </c>
      <c r="C223" s="377"/>
      <c r="D223" s="377"/>
      <c r="E223" s="377"/>
      <c r="F223" s="376"/>
      <c r="G223" s="360"/>
      <c r="H223" s="359"/>
      <c r="I223" s="359"/>
      <c r="J223" s="359"/>
      <c r="L223" s="325"/>
      <c r="M223" s="325"/>
      <c r="N223" s="325"/>
      <c r="O223" s="325"/>
      <c r="P223" s="325"/>
      <c r="Q223" s="325"/>
      <c r="R223" s="325"/>
      <c r="S223" s="325"/>
      <c r="T223" s="325"/>
      <c r="U223" s="325"/>
      <c r="V223" s="325"/>
      <c r="W223" s="325"/>
      <c r="X223" s="325"/>
      <c r="Y223" s="325"/>
    </row>
    <row r="224" spans="1:25" hidden="1">
      <c r="A224" s="333" t="s">
        <v>1887</v>
      </c>
      <c r="B224" s="368" t="s">
        <v>2025</v>
      </c>
      <c r="C224" s="375">
        <v>15</v>
      </c>
      <c r="D224" s="374"/>
      <c r="E224" s="374"/>
      <c r="F224" s="373">
        <v>15</v>
      </c>
      <c r="G224" s="360"/>
      <c r="H224" s="359"/>
      <c r="I224" s="359"/>
      <c r="J224" s="359"/>
      <c r="L224" s="325"/>
      <c r="M224" s="325"/>
      <c r="N224" s="325"/>
      <c r="O224" s="325"/>
      <c r="P224" s="325"/>
      <c r="Q224" s="325"/>
      <c r="R224" s="325"/>
      <c r="S224" s="325"/>
      <c r="T224" s="325"/>
      <c r="U224" s="325"/>
      <c r="V224" s="325"/>
      <c r="W224" s="325"/>
      <c r="X224" s="325"/>
      <c r="Y224" s="325"/>
    </row>
    <row r="225" spans="1:25">
      <c r="A225" s="333"/>
      <c r="B225" s="372" t="s">
        <v>2023</v>
      </c>
      <c r="C225" s="371" t="s">
        <v>2028</v>
      </c>
      <c r="D225" s="370">
        <f>F225/F22</f>
        <v>0</v>
      </c>
      <c r="E225" s="370"/>
      <c r="F225" s="369">
        <f>IF(F227=0,0,F224)</f>
        <v>0</v>
      </c>
      <c r="G225" s="360"/>
      <c r="H225" s="359"/>
      <c r="I225" s="359"/>
      <c r="J225" s="359"/>
      <c r="L225" s="325"/>
      <c r="M225" s="325"/>
      <c r="N225" s="325"/>
      <c r="O225" s="325"/>
      <c r="P225" s="325"/>
      <c r="Q225" s="325"/>
      <c r="R225" s="325"/>
      <c r="S225" s="325"/>
      <c r="T225" s="325"/>
      <c r="U225" s="325"/>
      <c r="V225" s="325"/>
      <c r="W225" s="325"/>
      <c r="X225" s="325"/>
      <c r="Y225" s="325"/>
    </row>
    <row r="226" spans="1:25" hidden="1">
      <c r="A226" s="333" t="s">
        <v>1887</v>
      </c>
      <c r="B226" s="368"/>
      <c r="C226" s="367"/>
      <c r="D226" s="366"/>
      <c r="E226" s="366"/>
      <c r="F226" s="365"/>
      <c r="G226" s="360"/>
      <c r="H226" s="359"/>
      <c r="I226" s="359"/>
      <c r="J226" s="359"/>
      <c r="L226" s="325"/>
      <c r="M226" s="325"/>
      <c r="N226" s="325"/>
      <c r="O226" s="325"/>
      <c r="P226" s="325"/>
      <c r="Q226" s="325"/>
      <c r="R226" s="325"/>
      <c r="S226" s="325"/>
      <c r="T226" s="325"/>
      <c r="U226" s="325"/>
      <c r="V226" s="325"/>
      <c r="W226" s="325"/>
      <c r="X226" s="325"/>
      <c r="Y226" s="325"/>
    </row>
    <row r="227" spans="1:25" ht="25.5">
      <c r="A227" s="333"/>
      <c r="B227" s="368" t="s">
        <v>2078</v>
      </c>
      <c r="C227" s="414" t="s">
        <v>2077</v>
      </c>
      <c r="D227" s="366"/>
      <c r="E227" s="366"/>
      <c r="F227" s="425">
        <v>0</v>
      </c>
      <c r="G227" s="360"/>
      <c r="H227" s="359"/>
      <c r="I227" s="359"/>
      <c r="J227" s="359"/>
      <c r="L227" s="325"/>
      <c r="M227" s="325"/>
      <c r="N227" s="325"/>
      <c r="O227" s="325"/>
      <c r="P227" s="325"/>
      <c r="Q227" s="325"/>
      <c r="R227" s="325"/>
      <c r="S227" s="325"/>
      <c r="T227" s="325"/>
      <c r="U227" s="325"/>
      <c r="V227" s="325"/>
      <c r="W227" s="325"/>
      <c r="X227" s="325"/>
      <c r="Y227" s="325"/>
    </row>
    <row r="228" spans="1:25">
      <c r="A228" s="333"/>
      <c r="B228" s="368" t="s">
        <v>2076</v>
      </c>
      <c r="C228" s="367"/>
      <c r="D228" s="366"/>
      <c r="E228" s="366"/>
      <c r="F228" s="385">
        <v>0</v>
      </c>
      <c r="G228" s="360"/>
      <c r="H228" s="359"/>
      <c r="I228" s="359"/>
      <c r="J228" s="359"/>
      <c r="L228" s="325"/>
      <c r="M228" s="325"/>
      <c r="N228" s="325"/>
      <c r="O228" s="325"/>
      <c r="P228" s="325"/>
      <c r="Q228" s="325"/>
      <c r="R228" s="325"/>
      <c r="S228" s="325"/>
      <c r="T228" s="325"/>
      <c r="U228" s="325"/>
      <c r="V228" s="325"/>
      <c r="W228" s="325"/>
      <c r="X228" s="325"/>
      <c r="Y228" s="325"/>
    </row>
    <row r="229" spans="1:25">
      <c r="A229" s="333"/>
      <c r="B229" s="382" t="s">
        <v>1908</v>
      </c>
      <c r="C229" s="381" t="s">
        <v>2075</v>
      </c>
      <c r="D229" s="380"/>
      <c r="E229" s="380">
        <f>F229</f>
        <v>0</v>
      </c>
      <c r="F229" s="379">
        <f>F227*F228</f>
        <v>0</v>
      </c>
      <c r="G229" s="360"/>
      <c r="H229" s="359"/>
      <c r="I229" s="359"/>
      <c r="J229" s="359"/>
      <c r="L229" s="325"/>
      <c r="M229" s="325"/>
      <c r="N229" s="325"/>
      <c r="O229" s="325"/>
      <c r="P229" s="325"/>
      <c r="Q229" s="325"/>
      <c r="R229" s="325"/>
      <c r="S229" s="325"/>
      <c r="T229" s="325"/>
      <c r="U229" s="325"/>
      <c r="V229" s="325"/>
      <c r="W229" s="325"/>
      <c r="X229" s="325"/>
      <c r="Y229" s="325"/>
    </row>
    <row r="230" spans="1:25" hidden="1">
      <c r="A230" s="333" t="s">
        <v>1887</v>
      </c>
      <c r="B230" s="368"/>
      <c r="C230" s="367"/>
      <c r="D230" s="366"/>
      <c r="E230" s="366"/>
      <c r="F230" s="365"/>
      <c r="G230" s="360"/>
      <c r="H230" s="359"/>
      <c r="I230" s="359"/>
      <c r="J230" s="359"/>
      <c r="L230" s="325"/>
      <c r="M230" s="325"/>
      <c r="N230" s="325"/>
      <c r="O230" s="325"/>
      <c r="P230" s="325"/>
      <c r="Q230" s="325"/>
      <c r="R230" s="325"/>
      <c r="S230" s="325"/>
      <c r="T230" s="325"/>
      <c r="U230" s="325"/>
      <c r="V230" s="325"/>
      <c r="W230" s="325"/>
      <c r="X230" s="325"/>
      <c r="Y230" s="325"/>
    </row>
    <row r="231" spans="1:25" hidden="1">
      <c r="A231" s="333" t="s">
        <v>1887</v>
      </c>
      <c r="B231" s="368"/>
      <c r="C231" s="367"/>
      <c r="D231" s="366"/>
      <c r="E231" s="366"/>
      <c r="F231" s="365"/>
      <c r="G231" s="360"/>
      <c r="H231" s="359"/>
      <c r="I231" s="359"/>
      <c r="J231" s="359"/>
      <c r="L231" s="325"/>
      <c r="M231" s="325"/>
      <c r="N231" s="325"/>
      <c r="O231" s="325"/>
      <c r="P231" s="325"/>
      <c r="Q231" s="325"/>
      <c r="R231" s="325"/>
      <c r="S231" s="325"/>
      <c r="T231" s="325"/>
      <c r="U231" s="325"/>
      <c r="V231" s="325"/>
      <c r="W231" s="325"/>
      <c r="X231" s="325"/>
      <c r="Y231" s="325"/>
    </row>
    <row r="232" spans="1:25" ht="15.75">
      <c r="A232" s="333"/>
      <c r="B232" s="378" t="s">
        <v>2074</v>
      </c>
      <c r="C232" s="377"/>
      <c r="D232" s="377"/>
      <c r="E232" s="377"/>
      <c r="F232" s="376"/>
      <c r="G232" s="360"/>
      <c r="H232" s="359"/>
      <c r="I232" s="359"/>
      <c r="J232" s="359"/>
      <c r="L232" s="325"/>
      <c r="M232" s="325"/>
      <c r="N232" s="325"/>
      <c r="O232" s="325"/>
      <c r="P232" s="325"/>
      <c r="Q232" s="325"/>
      <c r="R232" s="325"/>
      <c r="S232" s="325"/>
      <c r="T232" s="325"/>
      <c r="U232" s="325"/>
      <c r="V232" s="325"/>
      <c r="W232" s="325"/>
      <c r="X232" s="325"/>
      <c r="Y232" s="325"/>
    </row>
    <row r="233" spans="1:25" hidden="1">
      <c r="A233" s="333" t="s">
        <v>1887</v>
      </c>
      <c r="B233" s="368" t="s">
        <v>2073</v>
      </c>
      <c r="C233" s="375">
        <v>15</v>
      </c>
      <c r="D233" s="374"/>
      <c r="E233" s="374"/>
      <c r="F233" s="373">
        <v>10</v>
      </c>
      <c r="G233" s="360"/>
      <c r="H233" s="359"/>
      <c r="I233" s="359"/>
      <c r="J233" s="359"/>
      <c r="L233" s="325"/>
      <c r="M233" s="325"/>
      <c r="N233" s="325"/>
      <c r="O233" s="325"/>
      <c r="P233" s="325"/>
      <c r="Q233" s="325"/>
      <c r="R233" s="325"/>
      <c r="S233" s="325"/>
      <c r="T233" s="325"/>
      <c r="U233" s="325"/>
      <c r="V233" s="325"/>
      <c r="W233" s="325"/>
      <c r="X233" s="325"/>
      <c r="Y233" s="325"/>
    </row>
    <row r="234" spans="1:25">
      <c r="A234" s="333"/>
      <c r="B234" s="372" t="s">
        <v>2023</v>
      </c>
      <c r="C234" s="371" t="s">
        <v>2028</v>
      </c>
      <c r="D234" s="370">
        <f>F234/F22</f>
        <v>3.3333333333333333E-2</v>
      </c>
      <c r="E234" s="370"/>
      <c r="F234" s="369">
        <f>IF(F238=0,0,F233)</f>
        <v>10</v>
      </c>
      <c r="G234" s="360"/>
      <c r="H234" s="359"/>
      <c r="I234" s="359"/>
      <c r="J234" s="359"/>
      <c r="L234" s="325"/>
      <c r="M234" s="325"/>
      <c r="N234" s="325"/>
      <c r="O234" s="325"/>
      <c r="P234" s="325"/>
      <c r="Q234" s="325"/>
      <c r="R234" s="325"/>
      <c r="S234" s="325"/>
      <c r="T234" s="325"/>
      <c r="U234" s="325"/>
      <c r="V234" s="325"/>
      <c r="W234" s="325"/>
      <c r="X234" s="325"/>
      <c r="Y234" s="325"/>
    </row>
    <row r="235" spans="1:25" hidden="1">
      <c r="A235" s="333" t="s">
        <v>1887</v>
      </c>
      <c r="B235" s="368" t="s">
        <v>2072</v>
      </c>
      <c r="C235" s="375">
        <v>15</v>
      </c>
      <c r="D235" s="374"/>
      <c r="E235" s="374"/>
      <c r="F235" s="373">
        <v>10</v>
      </c>
      <c r="G235" s="360"/>
      <c r="H235" s="359"/>
      <c r="I235" s="359"/>
      <c r="J235" s="359"/>
      <c r="L235" s="325"/>
      <c r="M235" s="325"/>
      <c r="N235" s="325"/>
      <c r="O235" s="325"/>
      <c r="P235" s="325"/>
      <c r="Q235" s="325"/>
      <c r="R235" s="325"/>
      <c r="S235" s="325"/>
      <c r="T235" s="325"/>
      <c r="U235" s="325"/>
      <c r="V235" s="325"/>
      <c r="W235" s="325"/>
      <c r="X235" s="325"/>
      <c r="Y235" s="325"/>
    </row>
    <row r="236" spans="1:25">
      <c r="A236" s="333"/>
      <c r="B236" s="372" t="s">
        <v>2023</v>
      </c>
      <c r="C236" s="371" t="s">
        <v>2028</v>
      </c>
      <c r="D236" s="370">
        <f>F236/F22</f>
        <v>3.3333333333333333E-2</v>
      </c>
      <c r="E236" s="370"/>
      <c r="F236" s="369">
        <f>IF(F239=0,0,F235)</f>
        <v>10</v>
      </c>
      <c r="G236" s="360"/>
      <c r="H236" s="359"/>
      <c r="I236" s="359"/>
      <c r="J236" s="359"/>
      <c r="L236" s="325"/>
      <c r="M236" s="325"/>
      <c r="N236" s="325"/>
      <c r="O236" s="325"/>
      <c r="P236" s="325"/>
      <c r="Q236" s="325"/>
      <c r="R236" s="325"/>
      <c r="S236" s="325"/>
      <c r="T236" s="325"/>
      <c r="U236" s="325"/>
      <c r="V236" s="325"/>
      <c r="W236" s="325"/>
      <c r="X236" s="325"/>
      <c r="Y236" s="325"/>
    </row>
    <row r="237" spans="1:25" hidden="1">
      <c r="A237" s="333" t="s">
        <v>1887</v>
      </c>
      <c r="B237" s="368"/>
      <c r="C237" s="367"/>
      <c r="D237" s="366"/>
      <c r="E237" s="366"/>
      <c r="F237" s="365"/>
      <c r="G237" s="360"/>
      <c r="H237" s="359"/>
      <c r="I237" s="359"/>
      <c r="J237" s="359"/>
      <c r="L237" s="325"/>
      <c r="M237" s="325"/>
      <c r="N237" s="325"/>
      <c r="O237" s="325"/>
      <c r="P237" s="325"/>
      <c r="Q237" s="325"/>
      <c r="R237" s="325"/>
      <c r="S237" s="325"/>
      <c r="T237" s="325"/>
      <c r="U237" s="325"/>
      <c r="V237" s="325"/>
      <c r="W237" s="325"/>
      <c r="X237" s="325"/>
      <c r="Y237" s="325"/>
    </row>
    <row r="238" spans="1:25">
      <c r="A238" s="333"/>
      <c r="B238" s="368" t="s">
        <v>2071</v>
      </c>
      <c r="C238" s="414"/>
      <c r="D238" s="366"/>
      <c r="E238" s="366"/>
      <c r="F238" s="437">
        <v>6</v>
      </c>
      <c r="G238" s="360"/>
      <c r="H238" s="359" t="s">
        <v>2070</v>
      </c>
      <c r="I238" s="359"/>
      <c r="J238" s="359"/>
      <c r="L238" s="325"/>
      <c r="M238" s="325"/>
      <c r="N238" s="325"/>
      <c r="O238" s="325"/>
      <c r="P238" s="325"/>
      <c r="Q238" s="325"/>
      <c r="R238" s="325"/>
      <c r="S238" s="325"/>
      <c r="T238" s="325"/>
      <c r="U238" s="325"/>
      <c r="V238" s="325"/>
      <c r="W238" s="325"/>
      <c r="X238" s="325"/>
      <c r="Y238" s="325"/>
    </row>
    <row r="239" spans="1:25">
      <c r="A239" s="333"/>
      <c r="B239" s="368" t="s">
        <v>2069</v>
      </c>
      <c r="C239" s="414"/>
      <c r="D239" s="366"/>
      <c r="E239" s="366"/>
      <c r="F239" s="437">
        <v>16</v>
      </c>
      <c r="G239" s="360"/>
      <c r="H239" s="359" t="s">
        <v>2068</v>
      </c>
      <c r="I239" s="359"/>
      <c r="J239" s="359"/>
      <c r="L239" s="325"/>
      <c r="M239" s="325"/>
      <c r="N239" s="325"/>
      <c r="O239" s="325"/>
      <c r="P239" s="325"/>
      <c r="Q239" s="325"/>
      <c r="R239" s="325"/>
      <c r="S239" s="325"/>
      <c r="T239" s="325"/>
      <c r="U239" s="325"/>
      <c r="V239" s="325"/>
      <c r="W239" s="325"/>
      <c r="X239" s="325"/>
      <c r="Y239" s="325"/>
    </row>
    <row r="240" spans="1:25" hidden="1">
      <c r="A240" s="333" t="s">
        <v>1887</v>
      </c>
      <c r="B240" s="368" t="s">
        <v>2067</v>
      </c>
      <c r="C240" s="375" t="s">
        <v>2065</v>
      </c>
      <c r="D240" s="366"/>
      <c r="E240" s="366"/>
      <c r="F240" s="436">
        <v>0.16700000000000001</v>
      </c>
      <c r="G240" s="360"/>
      <c r="H240" s="359"/>
      <c r="I240" s="359"/>
      <c r="J240" s="359"/>
      <c r="L240" s="325"/>
      <c r="M240" s="325"/>
      <c r="N240" s="325"/>
      <c r="O240" s="325"/>
      <c r="P240" s="325"/>
      <c r="Q240" s="325"/>
      <c r="R240" s="325"/>
      <c r="S240" s="325"/>
      <c r="T240" s="325"/>
      <c r="U240" s="325"/>
      <c r="V240" s="325"/>
      <c r="W240" s="325"/>
      <c r="X240" s="325"/>
      <c r="Y240" s="325"/>
    </row>
    <row r="241" spans="1:25" hidden="1">
      <c r="A241" s="333" t="s">
        <v>1887</v>
      </c>
      <c r="B241" s="368" t="s">
        <v>2066</v>
      </c>
      <c r="C241" s="375" t="s">
        <v>2065</v>
      </c>
      <c r="D241" s="366"/>
      <c r="E241" s="366"/>
      <c r="F241" s="436">
        <v>0.16700000000000001</v>
      </c>
      <c r="G241" s="360"/>
      <c r="H241" s="359"/>
      <c r="I241" s="359"/>
      <c r="J241" s="359"/>
      <c r="L241" s="325"/>
      <c r="M241" s="325"/>
      <c r="N241" s="325"/>
      <c r="O241" s="325"/>
      <c r="P241" s="325"/>
      <c r="Q241" s="325"/>
      <c r="R241" s="325"/>
      <c r="S241" s="325"/>
      <c r="T241" s="325"/>
      <c r="U241" s="325"/>
      <c r="V241" s="325"/>
      <c r="W241" s="325"/>
      <c r="X241" s="325"/>
      <c r="Y241" s="325"/>
    </row>
    <row r="242" spans="1:25" ht="25.5">
      <c r="A242" s="333"/>
      <c r="B242" s="368" t="s">
        <v>2064</v>
      </c>
      <c r="C242" s="367"/>
      <c r="D242" s="366"/>
      <c r="E242" s="366"/>
      <c r="F242" s="385">
        <v>0</v>
      </c>
      <c r="G242" s="360"/>
      <c r="H242" s="359"/>
      <c r="I242" s="359"/>
      <c r="J242" s="359"/>
      <c r="L242" s="325"/>
      <c r="M242" s="325"/>
      <c r="N242" s="325"/>
      <c r="O242" s="325"/>
      <c r="P242" s="325"/>
      <c r="Q242" s="325"/>
      <c r="R242" s="325"/>
      <c r="S242" s="325"/>
      <c r="T242" s="325"/>
      <c r="U242" s="325"/>
      <c r="V242" s="325"/>
      <c r="W242" s="325"/>
      <c r="X242" s="325"/>
      <c r="Y242" s="325"/>
    </row>
    <row r="243" spans="1:25">
      <c r="A243" s="333"/>
      <c r="B243" s="382" t="s">
        <v>1908</v>
      </c>
      <c r="C243" s="387"/>
      <c r="D243" s="380"/>
      <c r="E243" s="380">
        <f>F243</f>
        <v>0.91850000000000009</v>
      </c>
      <c r="F243" s="379">
        <f>(((F238*F240)+(F239*F241))+F242)/F28</f>
        <v>0.91850000000000009</v>
      </c>
      <c r="G243" s="360"/>
      <c r="H243" s="359"/>
      <c r="I243" s="359"/>
      <c r="J243" s="359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</row>
    <row r="244" spans="1:25" hidden="1">
      <c r="A244" s="333" t="s">
        <v>1887</v>
      </c>
      <c r="B244" s="368"/>
      <c r="C244" s="400"/>
      <c r="D244" s="399"/>
      <c r="E244" s="399"/>
      <c r="F244" s="398"/>
      <c r="G244" s="360"/>
      <c r="H244" s="359"/>
      <c r="I244" s="359"/>
      <c r="J244" s="359"/>
      <c r="L244" s="325"/>
      <c r="M244" s="325"/>
      <c r="N244" s="325"/>
      <c r="O244" s="325"/>
      <c r="P244" s="325"/>
      <c r="Q244" s="325"/>
      <c r="R244" s="325"/>
      <c r="S244" s="325"/>
      <c r="T244" s="325"/>
      <c r="U244" s="325"/>
      <c r="V244" s="325"/>
      <c r="W244" s="325"/>
      <c r="X244" s="325"/>
      <c r="Y244" s="325"/>
    </row>
    <row r="245" spans="1:25" hidden="1">
      <c r="A245" s="333" t="s">
        <v>1887</v>
      </c>
      <c r="B245" s="368"/>
      <c r="C245" s="367"/>
      <c r="D245" s="366"/>
      <c r="E245" s="366"/>
      <c r="F245" s="365"/>
      <c r="G245" s="360"/>
      <c r="H245" s="359"/>
      <c r="I245" s="359"/>
      <c r="J245" s="359"/>
      <c r="L245" s="325"/>
      <c r="M245" s="325"/>
      <c r="N245" s="325"/>
      <c r="O245" s="325"/>
      <c r="P245" s="325"/>
      <c r="Q245" s="325"/>
      <c r="R245" s="325"/>
      <c r="S245" s="325"/>
      <c r="T245" s="325"/>
      <c r="U245" s="325"/>
      <c r="V245" s="325"/>
      <c r="W245" s="325"/>
      <c r="X245" s="325"/>
      <c r="Y245" s="325"/>
    </row>
    <row r="246" spans="1:25" ht="31.5">
      <c r="A246" s="333"/>
      <c r="B246" s="378" t="s">
        <v>2063</v>
      </c>
      <c r="C246" s="377"/>
      <c r="D246" s="377"/>
      <c r="E246" s="377"/>
      <c r="F246" s="376"/>
      <c r="G246" s="360"/>
      <c r="H246" s="359"/>
      <c r="I246" s="359"/>
      <c r="J246" s="359"/>
      <c r="L246" s="325"/>
      <c r="M246" s="325"/>
      <c r="N246" s="325"/>
      <c r="O246" s="325"/>
      <c r="P246" s="325"/>
      <c r="Q246" s="325"/>
      <c r="R246" s="325"/>
      <c r="S246" s="325"/>
      <c r="T246" s="325"/>
      <c r="U246" s="325"/>
      <c r="V246" s="325"/>
      <c r="W246" s="325"/>
      <c r="X246" s="325"/>
      <c r="Y246" s="325"/>
    </row>
    <row r="247" spans="1:25" hidden="1">
      <c r="A247" s="333" t="s">
        <v>1887</v>
      </c>
      <c r="B247" s="424"/>
      <c r="C247" s="367"/>
      <c r="D247" s="366"/>
      <c r="E247" s="366"/>
      <c r="F247" s="365"/>
      <c r="G247" s="360"/>
      <c r="H247" s="359"/>
      <c r="I247" s="359"/>
      <c r="J247" s="359"/>
      <c r="L247" s="325"/>
      <c r="M247" s="325"/>
      <c r="N247" s="325"/>
      <c r="O247" s="325"/>
      <c r="P247" s="325"/>
      <c r="Q247" s="325"/>
      <c r="R247" s="325"/>
      <c r="S247" s="325"/>
      <c r="T247" s="325"/>
      <c r="U247" s="325"/>
      <c r="V247" s="325"/>
      <c r="W247" s="325"/>
      <c r="X247" s="325"/>
      <c r="Y247" s="325"/>
    </row>
    <row r="248" spans="1:25" hidden="1">
      <c r="A248" s="333" t="s">
        <v>1887</v>
      </c>
      <c r="B248" s="368" t="s">
        <v>2011</v>
      </c>
      <c r="C248" s="423">
        <v>1.4999999999999999E-2</v>
      </c>
      <c r="D248" s="422"/>
      <c r="E248" s="422"/>
      <c r="F248" s="397">
        <v>1.4999999999999999E-2</v>
      </c>
      <c r="G248" s="360"/>
      <c r="H248" s="359"/>
      <c r="I248" s="359"/>
      <c r="J248" s="359"/>
      <c r="L248" s="325"/>
      <c r="M248" s="325"/>
      <c r="N248" s="325"/>
      <c r="O248" s="325"/>
      <c r="P248" s="325"/>
      <c r="Q248" s="325"/>
      <c r="R248" s="325"/>
      <c r="S248" s="325"/>
      <c r="T248" s="325"/>
      <c r="U248" s="325"/>
      <c r="V248" s="325"/>
      <c r="W248" s="325"/>
      <c r="X248" s="325"/>
      <c r="Y248" s="325"/>
    </row>
    <row r="249" spans="1:25" ht="12.75" hidden="1" customHeight="1">
      <c r="A249" s="333" t="s">
        <v>1887</v>
      </c>
      <c r="B249" s="368" t="s">
        <v>1970</v>
      </c>
      <c r="C249" s="384"/>
      <c r="D249" s="374"/>
      <c r="E249" s="374"/>
      <c r="F249" s="383">
        <f>IF(AND(F211=0,F212=0,F227=0,F238=0,F239=0),0,(IF(F25="YES",F26,0)))</f>
        <v>0.16666</v>
      </c>
      <c r="G249" s="360"/>
      <c r="H249" s="359"/>
      <c r="I249" s="359"/>
      <c r="J249" s="359"/>
      <c r="L249" s="325"/>
      <c r="M249" s="325"/>
      <c r="N249" s="325"/>
      <c r="O249" s="325"/>
      <c r="P249" s="325"/>
      <c r="Q249" s="325"/>
      <c r="R249" s="325"/>
      <c r="S249" s="325"/>
      <c r="T249" s="325"/>
      <c r="U249" s="325"/>
      <c r="V249" s="325"/>
      <c r="W249" s="325"/>
      <c r="X249" s="325"/>
      <c r="Y249" s="325"/>
    </row>
    <row r="250" spans="1:25">
      <c r="A250" s="333"/>
      <c r="B250" s="368" t="s">
        <v>2010</v>
      </c>
      <c r="C250" s="367"/>
      <c r="D250" s="366"/>
      <c r="E250" s="366"/>
      <c r="F250" s="385">
        <v>0</v>
      </c>
      <c r="G250" s="360"/>
      <c r="H250" s="359" t="s">
        <v>2062</v>
      </c>
      <c r="I250" s="359"/>
      <c r="J250" s="359"/>
      <c r="L250" s="325"/>
      <c r="M250" s="325"/>
      <c r="N250" s="325"/>
      <c r="O250" s="325"/>
      <c r="P250" s="325"/>
      <c r="Q250" s="325"/>
      <c r="R250" s="325"/>
      <c r="S250" s="325"/>
      <c r="T250" s="325"/>
      <c r="U250" s="325"/>
      <c r="V250" s="325"/>
      <c r="W250" s="325"/>
      <c r="X250" s="325"/>
      <c r="Y250" s="325"/>
    </row>
    <row r="251" spans="1:25">
      <c r="A251" s="333"/>
      <c r="B251" s="382" t="s">
        <v>1908</v>
      </c>
      <c r="C251" s="381" t="s">
        <v>2008</v>
      </c>
      <c r="D251" s="380"/>
      <c r="E251" s="380">
        <f>F251</f>
        <v>0.54166000000000003</v>
      </c>
      <c r="F251" s="379">
        <f>IF(AND(F211=0,F212=0,F227=0,F238=0,F239=0),0,F248*(F211+F212+F227+F238+F239)+F249+F250)</f>
        <v>0.54166000000000003</v>
      </c>
      <c r="G251" s="360"/>
      <c r="H251" s="359"/>
      <c r="I251" s="359"/>
      <c r="J251" s="359"/>
      <c r="L251" s="325"/>
      <c r="M251" s="325"/>
      <c r="N251" s="325"/>
      <c r="O251" s="325"/>
      <c r="P251" s="325"/>
      <c r="Q251" s="325"/>
      <c r="R251" s="325"/>
      <c r="S251" s="325"/>
      <c r="T251" s="325"/>
      <c r="U251" s="325"/>
      <c r="V251" s="325"/>
      <c r="W251" s="325"/>
      <c r="X251" s="325"/>
      <c r="Y251" s="325"/>
    </row>
    <row r="252" spans="1:25" hidden="1">
      <c r="A252" s="333" t="s">
        <v>1887</v>
      </c>
      <c r="B252" s="368"/>
      <c r="C252" s="367"/>
      <c r="D252" s="366"/>
      <c r="E252" s="366"/>
      <c r="F252" s="365"/>
      <c r="G252" s="360"/>
      <c r="H252" s="359"/>
      <c r="I252" s="359"/>
      <c r="J252" s="359"/>
      <c r="L252" s="325"/>
      <c r="M252" s="325"/>
      <c r="N252" s="325"/>
      <c r="O252" s="325"/>
      <c r="P252" s="325"/>
      <c r="Q252" s="325"/>
      <c r="R252" s="325"/>
      <c r="S252" s="325"/>
      <c r="T252" s="325"/>
      <c r="U252" s="325"/>
      <c r="V252" s="325"/>
      <c r="W252" s="325"/>
      <c r="X252" s="325"/>
      <c r="Y252" s="325"/>
    </row>
    <row r="253" spans="1:25" ht="31.5">
      <c r="A253" s="333"/>
      <c r="B253" s="378" t="s">
        <v>2061</v>
      </c>
      <c r="C253" s="377"/>
      <c r="D253" s="377"/>
      <c r="E253" s="377"/>
      <c r="F253" s="376"/>
      <c r="G253" s="360"/>
      <c r="H253" s="359"/>
      <c r="I253" s="359"/>
      <c r="J253" s="359"/>
      <c r="L253" s="325"/>
      <c r="M253" s="325"/>
      <c r="N253" s="325"/>
      <c r="O253" s="325"/>
      <c r="P253" s="325"/>
      <c r="Q253" s="325"/>
      <c r="R253" s="325"/>
      <c r="S253" s="325"/>
      <c r="T253" s="325"/>
      <c r="U253" s="325"/>
      <c r="V253" s="325"/>
      <c r="W253" s="325"/>
      <c r="X253" s="325"/>
      <c r="Y253" s="325"/>
    </row>
    <row r="254" spans="1:25" ht="12.75" hidden="1" customHeight="1">
      <c r="A254" s="333" t="s">
        <v>1887</v>
      </c>
      <c r="B254" s="368" t="s">
        <v>2060</v>
      </c>
      <c r="C254" s="414" t="s">
        <v>2059</v>
      </c>
      <c r="D254" s="366"/>
      <c r="E254" s="366"/>
      <c r="F254" s="365">
        <f>F32</f>
        <v>2</v>
      </c>
      <c r="G254" s="360"/>
      <c r="H254" s="359"/>
      <c r="I254" s="359"/>
      <c r="J254" s="359"/>
      <c r="L254" s="434"/>
      <c r="M254" s="434"/>
      <c r="N254" s="434"/>
      <c r="O254" s="434"/>
      <c r="P254" s="434"/>
      <c r="Q254" s="325"/>
      <c r="R254" s="325"/>
      <c r="S254" s="325"/>
      <c r="T254" s="325"/>
      <c r="U254" s="325"/>
      <c r="V254" s="325"/>
      <c r="W254" s="325"/>
      <c r="X254" s="325"/>
      <c r="Y254" s="325"/>
    </row>
    <row r="255" spans="1:25" ht="25.5" hidden="1">
      <c r="A255" s="333" t="s">
        <v>1887</v>
      </c>
      <c r="B255" s="368" t="s">
        <v>2058</v>
      </c>
      <c r="C255" s="414"/>
      <c r="D255" s="366"/>
      <c r="E255" s="366"/>
      <c r="F255" s="383">
        <v>0.5</v>
      </c>
      <c r="G255" s="360"/>
      <c r="H255" s="359"/>
      <c r="I255" s="359"/>
      <c r="J255" s="359"/>
      <c r="L255" s="434"/>
      <c r="M255" s="434"/>
      <c r="N255" s="434"/>
      <c r="O255" s="434"/>
      <c r="P255" s="434"/>
      <c r="Q255" s="325"/>
      <c r="R255" s="325"/>
      <c r="S255" s="325"/>
      <c r="T255" s="325"/>
      <c r="U255" s="325"/>
      <c r="V255" s="325"/>
      <c r="W255" s="325"/>
      <c r="X255" s="325"/>
      <c r="Y255" s="325"/>
    </row>
    <row r="256" spans="1:25" ht="12.75" hidden="1" customHeight="1">
      <c r="A256" s="333" t="s">
        <v>1887</v>
      </c>
      <c r="B256" s="368" t="s">
        <v>2057</v>
      </c>
      <c r="C256" s="414"/>
      <c r="D256" s="366"/>
      <c r="E256" s="366"/>
      <c r="F256" s="435">
        <f>IF(F27="NO",0,F254*F255)</f>
        <v>1</v>
      </c>
      <c r="G256" s="360"/>
      <c r="H256" s="359"/>
      <c r="I256" s="359"/>
      <c r="J256" s="359"/>
      <c r="L256" s="434"/>
      <c r="M256" s="434"/>
      <c r="N256" s="434"/>
      <c r="O256" s="434"/>
      <c r="P256" s="434"/>
      <c r="Q256" s="325"/>
      <c r="R256" s="325"/>
      <c r="S256" s="325"/>
      <c r="T256" s="325"/>
      <c r="U256" s="325"/>
      <c r="V256" s="325"/>
      <c r="W256" s="325"/>
      <c r="X256" s="325"/>
      <c r="Y256" s="325"/>
    </row>
    <row r="257" spans="1:25">
      <c r="A257" s="333"/>
      <c r="B257" s="372" t="s">
        <v>2056</v>
      </c>
      <c r="C257" s="371" t="s">
        <v>2005</v>
      </c>
      <c r="D257" s="370">
        <f>F257/F22</f>
        <v>3.3333333333333335E-3</v>
      </c>
      <c r="E257" s="370"/>
      <c r="F257" s="369">
        <f>IF(F254=0,0,F256)</f>
        <v>1</v>
      </c>
      <c r="G257" s="360"/>
      <c r="H257" s="359"/>
      <c r="I257" s="359"/>
      <c r="J257" s="359"/>
      <c r="L257" s="325"/>
      <c r="M257" s="325"/>
      <c r="N257" s="325"/>
      <c r="O257" s="325"/>
      <c r="P257" s="325"/>
      <c r="Q257" s="325"/>
      <c r="R257" s="325"/>
      <c r="S257" s="325"/>
      <c r="T257" s="325"/>
      <c r="U257" s="325"/>
      <c r="V257" s="325"/>
      <c r="W257" s="325"/>
      <c r="X257" s="325"/>
      <c r="Y257" s="325"/>
    </row>
    <row r="258" spans="1:25" ht="25.5">
      <c r="A258" s="333"/>
      <c r="B258" s="372" t="s">
        <v>2055</v>
      </c>
      <c r="C258" s="371" t="s">
        <v>2005</v>
      </c>
      <c r="D258" s="370">
        <f>F258/F22</f>
        <v>0</v>
      </c>
      <c r="E258" s="370"/>
      <c r="F258" s="421">
        <v>0</v>
      </c>
      <c r="G258" s="360"/>
      <c r="H258" s="359" t="s">
        <v>2054</v>
      </c>
      <c r="I258" s="359"/>
      <c r="J258" s="359"/>
      <c r="L258" s="325"/>
      <c r="M258" s="325"/>
      <c r="N258" s="325"/>
      <c r="O258" s="325"/>
      <c r="P258" s="325"/>
      <c r="Q258" s="325"/>
      <c r="R258" s="325"/>
      <c r="S258" s="325"/>
      <c r="T258" s="325"/>
      <c r="U258" s="325"/>
      <c r="V258" s="325"/>
      <c r="W258" s="325"/>
      <c r="X258" s="325"/>
      <c r="Y258" s="325"/>
    </row>
    <row r="259" spans="1:25">
      <c r="A259" s="333"/>
      <c r="B259" s="431" t="s">
        <v>2053</v>
      </c>
      <c r="C259" s="430" t="s">
        <v>2052</v>
      </c>
      <c r="D259" s="366"/>
      <c r="E259" s="366"/>
      <c r="F259" s="385">
        <v>0</v>
      </c>
      <c r="G259" s="360"/>
      <c r="H259" s="359"/>
      <c r="I259" s="359"/>
      <c r="J259" s="359"/>
      <c r="L259" s="325"/>
      <c r="M259" s="325"/>
      <c r="N259" s="325"/>
      <c r="O259" s="325"/>
      <c r="P259" s="325"/>
      <c r="Q259" s="325"/>
      <c r="R259" s="325"/>
      <c r="S259" s="325"/>
      <c r="T259" s="325"/>
      <c r="U259" s="325"/>
      <c r="V259" s="325"/>
      <c r="W259" s="325"/>
      <c r="X259" s="325"/>
      <c r="Y259" s="325"/>
    </row>
    <row r="260" spans="1:25">
      <c r="A260" s="333"/>
      <c r="B260" s="368" t="s">
        <v>2051</v>
      </c>
      <c r="C260" s="375" t="s">
        <v>2050</v>
      </c>
      <c r="D260" s="374"/>
      <c r="E260" s="374"/>
      <c r="F260" s="385">
        <v>0</v>
      </c>
      <c r="G260" s="360"/>
      <c r="H260" s="359"/>
      <c r="I260" s="359"/>
      <c r="J260" s="359"/>
      <c r="L260" s="325"/>
      <c r="M260" s="325"/>
      <c r="N260" s="325"/>
      <c r="O260" s="325"/>
      <c r="P260" s="325"/>
      <c r="Q260" s="325"/>
      <c r="R260" s="325"/>
      <c r="S260" s="325"/>
      <c r="T260" s="325"/>
      <c r="U260" s="325"/>
      <c r="V260" s="325"/>
      <c r="W260" s="325"/>
      <c r="X260" s="325"/>
      <c r="Y260" s="325"/>
    </row>
    <row r="261" spans="1:25">
      <c r="A261" s="333"/>
      <c r="B261" s="368" t="s">
        <v>2049</v>
      </c>
      <c r="C261" s="375" t="s">
        <v>2048</v>
      </c>
      <c r="D261" s="374"/>
      <c r="E261" s="374"/>
      <c r="F261" s="385">
        <v>0</v>
      </c>
      <c r="G261" s="360"/>
      <c r="H261" s="359"/>
      <c r="I261" s="359"/>
      <c r="J261" s="359"/>
      <c r="L261" s="325"/>
      <c r="M261" s="325"/>
      <c r="N261" s="325"/>
      <c r="O261" s="325"/>
      <c r="P261" s="325"/>
      <c r="Q261" s="325"/>
      <c r="R261" s="325"/>
      <c r="S261" s="325"/>
      <c r="T261" s="325"/>
      <c r="U261" s="325"/>
      <c r="V261" s="325"/>
      <c r="W261" s="325"/>
      <c r="X261" s="325"/>
      <c r="Y261" s="325"/>
    </row>
    <row r="262" spans="1:25">
      <c r="A262" s="333"/>
      <c r="B262" s="368" t="s">
        <v>2047</v>
      </c>
      <c r="C262" s="375" t="s">
        <v>2037</v>
      </c>
      <c r="D262" s="374"/>
      <c r="E262" s="374"/>
      <c r="F262" s="385">
        <v>0.1</v>
      </c>
      <c r="G262" s="360"/>
      <c r="H262" s="359"/>
      <c r="I262" s="359"/>
      <c r="J262" s="359"/>
      <c r="L262" s="325"/>
      <c r="M262" s="325"/>
      <c r="N262" s="325"/>
      <c r="O262" s="325"/>
      <c r="P262" s="325"/>
      <c r="Q262" s="325"/>
      <c r="R262" s="325"/>
      <c r="S262" s="325"/>
      <c r="T262" s="325"/>
      <c r="U262" s="325"/>
      <c r="V262" s="325"/>
      <c r="W262" s="325"/>
      <c r="X262" s="325"/>
      <c r="Y262" s="325"/>
    </row>
    <row r="263" spans="1:25">
      <c r="A263" s="333"/>
      <c r="B263" s="368" t="s">
        <v>2337</v>
      </c>
      <c r="C263" s="375" t="s">
        <v>2045</v>
      </c>
      <c r="D263" s="374"/>
      <c r="E263" s="374"/>
      <c r="F263" s="385">
        <v>0</v>
      </c>
      <c r="G263" s="360"/>
      <c r="H263" s="359"/>
      <c r="I263" s="359"/>
      <c r="J263" s="359"/>
      <c r="L263" s="325"/>
      <c r="M263" s="325"/>
      <c r="N263" s="325"/>
      <c r="O263" s="325"/>
      <c r="P263" s="325"/>
      <c r="Q263" s="325"/>
      <c r="R263" s="325"/>
      <c r="S263" s="325"/>
      <c r="T263" s="325"/>
      <c r="U263" s="325"/>
      <c r="V263" s="325"/>
      <c r="W263" s="325"/>
      <c r="X263" s="325"/>
      <c r="Y263" s="325"/>
    </row>
    <row r="264" spans="1:25">
      <c r="A264" s="333"/>
      <c r="B264" s="368" t="s">
        <v>2336</v>
      </c>
      <c r="C264" s="375"/>
      <c r="D264" s="374"/>
      <c r="E264" s="374"/>
      <c r="F264" s="419">
        <v>0</v>
      </c>
      <c r="G264" s="360"/>
      <c r="H264" s="359"/>
      <c r="I264" s="359"/>
      <c r="J264" s="359"/>
      <c r="L264" s="325"/>
      <c r="M264" s="325"/>
      <c r="N264" s="325"/>
      <c r="O264" s="325"/>
      <c r="P264" s="325"/>
      <c r="Q264" s="325"/>
      <c r="R264" s="325"/>
      <c r="S264" s="325"/>
      <c r="T264" s="325"/>
      <c r="U264" s="325"/>
      <c r="V264" s="325"/>
      <c r="W264" s="325"/>
      <c r="X264" s="325"/>
      <c r="Y264" s="325"/>
    </row>
    <row r="265" spans="1:25">
      <c r="A265" s="333"/>
      <c r="B265" s="368" t="s">
        <v>2043</v>
      </c>
      <c r="C265" s="375"/>
      <c r="D265" s="374"/>
      <c r="E265" s="374"/>
      <c r="F265" s="385">
        <v>0</v>
      </c>
      <c r="G265" s="360"/>
      <c r="H265" s="359"/>
      <c r="I265" s="359"/>
      <c r="J265" s="359"/>
      <c r="L265" s="325"/>
      <c r="M265" s="325"/>
      <c r="N265" s="325"/>
      <c r="O265" s="325"/>
      <c r="P265" s="325"/>
      <c r="Q265" s="325"/>
      <c r="R265" s="325"/>
      <c r="S265" s="325"/>
      <c r="T265" s="325"/>
      <c r="U265" s="325"/>
      <c r="V265" s="325"/>
      <c r="W265" s="325"/>
      <c r="X265" s="325"/>
      <c r="Y265" s="325"/>
    </row>
    <row r="266" spans="1:25">
      <c r="A266" s="333"/>
      <c r="B266" s="368" t="s">
        <v>2042</v>
      </c>
      <c r="C266" s="375"/>
      <c r="D266" s="374"/>
      <c r="E266" s="374"/>
      <c r="F266" s="385">
        <v>0</v>
      </c>
      <c r="G266" s="360"/>
      <c r="H266" s="359"/>
      <c r="I266" s="359"/>
      <c r="J266" s="359"/>
      <c r="L266" s="325"/>
      <c r="M266" s="325"/>
      <c r="N266" s="325"/>
      <c r="O266" s="325"/>
      <c r="P266" s="325"/>
      <c r="Q266" s="325"/>
      <c r="R266" s="325"/>
      <c r="S266" s="325"/>
      <c r="T266" s="325"/>
      <c r="U266" s="325"/>
      <c r="V266" s="325"/>
      <c r="W266" s="325"/>
      <c r="X266" s="325"/>
      <c r="Y266" s="325"/>
    </row>
    <row r="267" spans="1:25" hidden="1">
      <c r="A267" s="333" t="s">
        <v>1887</v>
      </c>
      <c r="B267" s="368"/>
      <c r="C267" s="367"/>
      <c r="D267" s="366"/>
      <c r="E267" s="366"/>
      <c r="F267" s="365"/>
      <c r="G267" s="360"/>
      <c r="H267" s="359"/>
      <c r="I267" s="359"/>
      <c r="J267" s="359"/>
      <c r="L267" s="433"/>
      <c r="M267" s="325"/>
      <c r="N267" s="325"/>
      <c r="O267" s="325"/>
      <c r="P267" s="428"/>
      <c r="Q267" s="325"/>
      <c r="R267" s="325"/>
      <c r="S267" s="325"/>
      <c r="T267" s="325"/>
      <c r="U267" s="325"/>
      <c r="V267" s="325"/>
      <c r="W267" s="325"/>
      <c r="X267" s="325"/>
      <c r="Y267" s="325"/>
    </row>
    <row r="268" spans="1:25">
      <c r="A268" s="333"/>
      <c r="B268" s="382" t="s">
        <v>1908</v>
      </c>
      <c r="C268" s="387" t="s">
        <v>2041</v>
      </c>
      <c r="D268" s="380"/>
      <c r="E268" s="380">
        <f>F268</f>
        <v>0.1</v>
      </c>
      <c r="F268" s="432">
        <f>SUM(F259:F266)</f>
        <v>0.1</v>
      </c>
      <c r="G268" s="360"/>
      <c r="H268" s="359"/>
      <c r="I268" s="359"/>
      <c r="J268" s="359"/>
      <c r="L268" s="325"/>
      <c r="M268" s="325"/>
      <c r="N268" s="325"/>
      <c r="O268" s="325"/>
      <c r="P268" s="325"/>
      <c r="Q268" s="325"/>
      <c r="R268" s="325"/>
      <c r="S268" s="325"/>
      <c r="T268" s="325"/>
      <c r="U268" s="325"/>
      <c r="V268" s="325"/>
      <c r="W268" s="325"/>
      <c r="X268" s="325"/>
      <c r="Y268" s="325"/>
    </row>
    <row r="269" spans="1:25" ht="15.75">
      <c r="A269" s="333"/>
      <c r="B269" s="378" t="s">
        <v>2040</v>
      </c>
      <c r="C269" s="377"/>
      <c r="D269" s="377"/>
      <c r="E269" s="377"/>
      <c r="F269" s="376"/>
      <c r="G269" s="360"/>
      <c r="H269" s="359"/>
      <c r="I269" s="359"/>
      <c r="J269" s="359"/>
      <c r="L269" s="325"/>
      <c r="M269" s="325"/>
      <c r="N269" s="325"/>
      <c r="O269" s="325"/>
      <c r="P269" s="325"/>
      <c r="Q269" s="325"/>
      <c r="R269" s="325"/>
      <c r="S269" s="325"/>
      <c r="T269" s="325"/>
      <c r="U269" s="325"/>
      <c r="V269" s="325"/>
      <c r="W269" s="325"/>
      <c r="X269" s="325"/>
      <c r="Y269" s="325"/>
    </row>
    <row r="270" spans="1:25" hidden="1">
      <c r="A270" s="333" t="s">
        <v>1887</v>
      </c>
      <c r="B270" s="368" t="s">
        <v>2025</v>
      </c>
      <c r="C270" s="375">
        <v>10</v>
      </c>
      <c r="D270" s="374"/>
      <c r="E270" s="374"/>
      <c r="F270" s="373">
        <v>10</v>
      </c>
      <c r="G270" s="360"/>
      <c r="H270" s="359"/>
      <c r="I270" s="359"/>
      <c r="J270" s="359"/>
      <c r="L270" s="325"/>
      <c r="M270" s="325"/>
      <c r="N270" s="325"/>
      <c r="O270" s="325"/>
      <c r="P270" s="325"/>
      <c r="Q270" s="325"/>
      <c r="R270" s="325"/>
      <c r="S270" s="325"/>
      <c r="T270" s="325"/>
      <c r="U270" s="325"/>
      <c r="V270" s="325"/>
      <c r="W270" s="325"/>
      <c r="X270" s="325"/>
      <c r="Y270" s="325"/>
    </row>
    <row r="271" spans="1:25">
      <c r="A271" s="333"/>
      <c r="B271" s="372" t="s">
        <v>2023</v>
      </c>
      <c r="C271" s="371" t="s">
        <v>2028</v>
      </c>
      <c r="D271" s="370">
        <f>F271/F22</f>
        <v>0</v>
      </c>
      <c r="E271" s="370"/>
      <c r="F271" s="369">
        <f>IF(F273=0,0,F270)</f>
        <v>0</v>
      </c>
      <c r="G271" s="360"/>
      <c r="H271" s="359"/>
      <c r="I271" s="359"/>
      <c r="J271" s="359"/>
      <c r="L271" s="325"/>
      <c r="M271" s="325"/>
      <c r="N271" s="325"/>
      <c r="O271" s="325"/>
      <c r="P271" s="325"/>
      <c r="Q271" s="325"/>
      <c r="R271" s="325"/>
      <c r="S271" s="325"/>
      <c r="T271" s="325"/>
      <c r="U271" s="325"/>
      <c r="V271" s="325"/>
      <c r="W271" s="325"/>
      <c r="X271" s="325"/>
      <c r="Y271" s="325"/>
    </row>
    <row r="272" spans="1:25" hidden="1">
      <c r="A272" s="333" t="s">
        <v>1887</v>
      </c>
      <c r="B272" s="431"/>
      <c r="C272" s="430"/>
      <c r="D272" s="366"/>
      <c r="E272" s="366"/>
      <c r="F272" s="429"/>
      <c r="G272" s="360"/>
      <c r="H272" s="359"/>
      <c r="I272" s="359"/>
      <c r="J272" s="359"/>
      <c r="L272" s="325"/>
      <c r="M272" s="325"/>
      <c r="N272" s="325"/>
      <c r="O272" s="325"/>
      <c r="P272" s="325"/>
      <c r="Q272" s="325"/>
      <c r="R272" s="325"/>
      <c r="S272" s="325"/>
      <c r="T272" s="325"/>
      <c r="U272" s="325"/>
      <c r="V272" s="325"/>
      <c r="W272" s="325"/>
      <c r="X272" s="325"/>
      <c r="Y272" s="325"/>
    </row>
    <row r="273" spans="1:25">
      <c r="A273" s="333"/>
      <c r="B273" s="368" t="s">
        <v>2038</v>
      </c>
      <c r="C273" s="375" t="s">
        <v>2037</v>
      </c>
      <c r="D273" s="366"/>
      <c r="E273" s="366"/>
      <c r="F273" s="385">
        <v>0</v>
      </c>
      <c r="G273" s="360"/>
      <c r="H273" s="359"/>
      <c r="I273" s="359"/>
      <c r="J273" s="359"/>
      <c r="L273" s="325"/>
      <c r="M273" s="325"/>
      <c r="N273" s="325"/>
      <c r="O273" s="325"/>
      <c r="P273" s="325"/>
      <c r="Q273" s="325"/>
      <c r="R273" s="325"/>
      <c r="S273" s="325"/>
      <c r="T273" s="325"/>
      <c r="U273" s="325"/>
      <c r="V273" s="325"/>
      <c r="W273" s="325"/>
      <c r="X273" s="325"/>
      <c r="Y273" s="325"/>
    </row>
    <row r="274" spans="1:25" ht="12.75" hidden="1" customHeight="1">
      <c r="A274" s="333" t="s">
        <v>1887</v>
      </c>
      <c r="B274" s="368" t="s">
        <v>1970</v>
      </c>
      <c r="C274" s="384"/>
      <c r="D274" s="374"/>
      <c r="E274" s="374"/>
      <c r="F274" s="383">
        <f>IF(F273=0,0,(IF(F25="YES",F26,0)))</f>
        <v>0</v>
      </c>
      <c r="G274" s="360"/>
      <c r="H274" s="359"/>
      <c r="I274" s="359"/>
      <c r="J274" s="359"/>
      <c r="L274" s="325"/>
      <c r="M274" s="325"/>
      <c r="N274" s="325"/>
      <c r="O274" s="325"/>
      <c r="P274" s="325"/>
      <c r="Q274" s="325"/>
      <c r="R274" s="325"/>
      <c r="S274" s="325"/>
      <c r="T274" s="325"/>
      <c r="U274" s="325"/>
      <c r="V274" s="325"/>
      <c r="W274" s="325"/>
      <c r="X274" s="325"/>
      <c r="Y274" s="325"/>
    </row>
    <row r="275" spans="1:25">
      <c r="A275" s="333"/>
      <c r="B275" s="382" t="s">
        <v>1908</v>
      </c>
      <c r="C275" s="381"/>
      <c r="D275" s="380"/>
      <c r="E275" s="380">
        <f>F275</f>
        <v>0</v>
      </c>
      <c r="F275" s="379">
        <f>F273+F274</f>
        <v>0</v>
      </c>
      <c r="G275" s="360"/>
      <c r="H275" s="359"/>
      <c r="I275" s="359"/>
      <c r="J275" s="359"/>
      <c r="L275" s="325"/>
      <c r="M275" s="325"/>
      <c r="N275" s="325"/>
      <c r="O275" s="325"/>
      <c r="P275" s="428"/>
      <c r="Q275" s="325"/>
      <c r="R275" s="325"/>
      <c r="S275" s="325"/>
      <c r="T275" s="325"/>
      <c r="U275" s="325"/>
      <c r="V275" s="325"/>
      <c r="W275" s="325"/>
      <c r="X275" s="325"/>
      <c r="Y275" s="325"/>
    </row>
    <row r="276" spans="1:25" hidden="1">
      <c r="A276" s="333" t="s">
        <v>1887</v>
      </c>
      <c r="B276" s="368"/>
      <c r="C276" s="367"/>
      <c r="D276" s="366"/>
      <c r="E276" s="366"/>
      <c r="F276" s="365"/>
      <c r="G276" s="360"/>
      <c r="H276" s="359"/>
      <c r="I276" s="359"/>
      <c r="J276" s="359"/>
      <c r="L276" s="325"/>
      <c r="M276" s="325"/>
      <c r="N276" s="325"/>
      <c r="O276" s="325"/>
      <c r="P276" s="428"/>
      <c r="Q276" s="325"/>
      <c r="R276" s="325"/>
      <c r="S276" s="325"/>
      <c r="T276" s="325"/>
      <c r="U276" s="325"/>
      <c r="V276" s="325"/>
      <c r="W276" s="325"/>
      <c r="X276" s="325"/>
      <c r="Y276" s="325"/>
    </row>
    <row r="277" spans="1:25" ht="31.5">
      <c r="A277" s="333"/>
      <c r="B277" s="378" t="s">
        <v>2039</v>
      </c>
      <c r="C277" s="377"/>
      <c r="D277" s="377"/>
      <c r="E277" s="377"/>
      <c r="F277" s="376"/>
      <c r="G277" s="360"/>
      <c r="H277" s="359"/>
      <c r="I277" s="359"/>
      <c r="J277" s="359"/>
      <c r="L277" s="325"/>
      <c r="M277" s="325"/>
      <c r="N277" s="325"/>
      <c r="O277" s="325"/>
      <c r="P277" s="325"/>
      <c r="Q277" s="325"/>
      <c r="R277" s="325"/>
      <c r="S277" s="325"/>
      <c r="T277" s="325"/>
      <c r="U277" s="325"/>
      <c r="V277" s="325"/>
      <c r="W277" s="325"/>
      <c r="X277" s="325"/>
      <c r="Y277" s="325"/>
    </row>
    <row r="278" spans="1:25" hidden="1">
      <c r="A278" s="333" t="s">
        <v>1887</v>
      </c>
      <c r="B278" s="368" t="s">
        <v>2025</v>
      </c>
      <c r="C278" s="375">
        <v>10</v>
      </c>
      <c r="D278" s="374"/>
      <c r="E278" s="374"/>
      <c r="F278" s="373">
        <v>10</v>
      </c>
      <c r="G278" s="360"/>
      <c r="H278" s="359"/>
      <c r="I278" s="359"/>
      <c r="J278" s="359"/>
      <c r="L278" s="325"/>
      <c r="M278" s="325"/>
      <c r="N278" s="325"/>
      <c r="O278" s="325"/>
      <c r="P278" s="325"/>
      <c r="Q278" s="325"/>
      <c r="R278" s="325"/>
      <c r="S278" s="325"/>
      <c r="T278" s="325"/>
      <c r="U278" s="325"/>
      <c r="V278" s="325"/>
      <c r="W278" s="325"/>
      <c r="X278" s="325"/>
      <c r="Y278" s="325"/>
    </row>
    <row r="279" spans="1:25">
      <c r="A279" s="333"/>
      <c r="B279" s="372" t="s">
        <v>2023</v>
      </c>
      <c r="C279" s="371" t="s">
        <v>2028</v>
      </c>
      <c r="D279" s="370">
        <f>F279/F22</f>
        <v>0</v>
      </c>
      <c r="E279" s="370"/>
      <c r="F279" s="369">
        <f>IF(F281=0,0,F278)</f>
        <v>0</v>
      </c>
      <c r="G279" s="360"/>
      <c r="H279" s="359"/>
      <c r="I279" s="359"/>
      <c r="J279" s="359"/>
      <c r="L279" s="325"/>
      <c r="M279" s="325"/>
      <c r="N279" s="325"/>
      <c r="O279" s="325"/>
      <c r="P279" s="325"/>
      <c r="Q279" s="325"/>
      <c r="R279" s="325"/>
      <c r="S279" s="325"/>
      <c r="T279" s="325"/>
      <c r="U279" s="325"/>
      <c r="V279" s="325"/>
      <c r="W279" s="325"/>
      <c r="X279" s="325"/>
      <c r="Y279" s="325"/>
    </row>
    <row r="280" spans="1:25" hidden="1">
      <c r="A280" s="333" t="s">
        <v>1887</v>
      </c>
      <c r="B280" s="431"/>
      <c r="C280" s="430"/>
      <c r="D280" s="366"/>
      <c r="E280" s="366"/>
      <c r="F280" s="429"/>
      <c r="G280" s="360"/>
      <c r="H280" s="359"/>
      <c r="I280" s="359"/>
      <c r="J280" s="359"/>
      <c r="L280" s="325"/>
      <c r="M280" s="325"/>
      <c r="N280" s="325"/>
      <c r="O280" s="325"/>
      <c r="P280" s="325"/>
      <c r="Q280" s="325"/>
      <c r="R280" s="325"/>
      <c r="S280" s="325"/>
      <c r="T280" s="325"/>
      <c r="U280" s="325"/>
      <c r="V280" s="325"/>
      <c r="W280" s="325"/>
      <c r="X280" s="325"/>
      <c r="Y280" s="325"/>
    </row>
    <row r="281" spans="1:25">
      <c r="A281" s="333"/>
      <c r="B281" s="368" t="s">
        <v>2038</v>
      </c>
      <c r="C281" s="375" t="s">
        <v>2037</v>
      </c>
      <c r="D281" s="366"/>
      <c r="E281" s="366"/>
      <c r="F281" s="385">
        <v>0</v>
      </c>
      <c r="G281" s="360"/>
      <c r="H281" s="359"/>
      <c r="I281" s="359"/>
      <c r="J281" s="359"/>
      <c r="L281" s="325"/>
      <c r="M281" s="325"/>
      <c r="N281" s="325"/>
      <c r="O281" s="325"/>
      <c r="P281" s="325"/>
      <c r="Q281" s="325"/>
      <c r="R281" s="325"/>
      <c r="S281" s="325"/>
      <c r="T281" s="325"/>
      <c r="U281" s="325"/>
      <c r="V281" s="325"/>
      <c r="W281" s="325"/>
      <c r="X281" s="325"/>
      <c r="Y281" s="325"/>
    </row>
    <row r="282" spans="1:25" ht="12.75" hidden="1" customHeight="1">
      <c r="A282" s="333" t="s">
        <v>1887</v>
      </c>
      <c r="B282" s="368" t="s">
        <v>1970</v>
      </c>
      <c r="C282" s="384"/>
      <c r="D282" s="374"/>
      <c r="E282" s="374"/>
      <c r="F282" s="383">
        <f>IF(F281=0,0,(IF(F25="YES",F26,0)))</f>
        <v>0</v>
      </c>
      <c r="G282" s="360"/>
      <c r="H282" s="359"/>
      <c r="I282" s="359"/>
      <c r="J282" s="359"/>
      <c r="L282" s="325"/>
      <c r="M282" s="325"/>
      <c r="N282" s="325"/>
      <c r="O282" s="325"/>
      <c r="P282" s="325"/>
      <c r="Q282" s="325"/>
      <c r="R282" s="325"/>
      <c r="S282" s="325"/>
      <c r="T282" s="325"/>
      <c r="U282" s="325"/>
      <c r="V282" s="325"/>
      <c r="W282" s="325"/>
      <c r="X282" s="325"/>
      <c r="Y282" s="325"/>
    </row>
    <row r="283" spans="1:25">
      <c r="A283" s="333"/>
      <c r="B283" s="382" t="s">
        <v>1908</v>
      </c>
      <c r="C283" s="381"/>
      <c r="D283" s="380"/>
      <c r="E283" s="380">
        <f>F283</f>
        <v>0</v>
      </c>
      <c r="F283" s="379">
        <f>F281+F282</f>
        <v>0</v>
      </c>
      <c r="G283" s="360"/>
      <c r="H283" s="359"/>
      <c r="I283" s="359"/>
      <c r="J283" s="359"/>
      <c r="L283" s="325"/>
      <c r="M283" s="325"/>
      <c r="N283" s="325"/>
      <c r="O283" s="325"/>
      <c r="P283" s="428"/>
      <c r="Q283" s="325"/>
      <c r="R283" s="325"/>
      <c r="S283" s="325"/>
      <c r="T283" s="325"/>
      <c r="U283" s="325"/>
      <c r="V283" s="325"/>
      <c r="W283" s="325"/>
      <c r="X283" s="325"/>
      <c r="Y283" s="325"/>
    </row>
    <row r="284" spans="1:25" hidden="1">
      <c r="A284" s="333" t="s">
        <v>1887</v>
      </c>
      <c r="B284" s="368"/>
      <c r="C284" s="367"/>
      <c r="D284" s="366"/>
      <c r="E284" s="366"/>
      <c r="F284" s="365"/>
      <c r="G284" s="360"/>
      <c r="H284" s="359"/>
      <c r="I284" s="359"/>
      <c r="J284" s="359"/>
      <c r="L284" s="325"/>
      <c r="M284" s="325"/>
      <c r="N284" s="325"/>
      <c r="O284" s="325"/>
      <c r="P284" s="428"/>
      <c r="Q284" s="325"/>
      <c r="R284" s="325"/>
      <c r="S284" s="325"/>
      <c r="T284" s="325"/>
      <c r="U284" s="325"/>
      <c r="V284" s="325"/>
      <c r="W284" s="325"/>
      <c r="X284" s="325"/>
      <c r="Y284" s="325"/>
    </row>
    <row r="285" spans="1:25" ht="15.75">
      <c r="A285" s="333"/>
      <c r="B285" s="378" t="s">
        <v>2036</v>
      </c>
      <c r="C285" s="377"/>
      <c r="D285" s="377"/>
      <c r="E285" s="377"/>
      <c r="F285" s="376"/>
      <c r="G285" s="360"/>
      <c r="H285" s="359"/>
      <c r="I285" s="359"/>
      <c r="J285" s="359"/>
      <c r="L285" s="325"/>
      <c r="M285" s="325"/>
      <c r="N285" s="325"/>
      <c r="O285" s="325"/>
      <c r="P285" s="428"/>
      <c r="Q285" s="325"/>
      <c r="R285" s="325"/>
      <c r="S285" s="325"/>
      <c r="T285" s="325"/>
      <c r="U285" s="325"/>
      <c r="V285" s="325"/>
      <c r="W285" s="325"/>
      <c r="X285" s="325"/>
      <c r="Y285" s="325"/>
    </row>
    <row r="286" spans="1:25" hidden="1">
      <c r="A286" s="333" t="s">
        <v>1887</v>
      </c>
      <c r="B286" s="368" t="s">
        <v>2025</v>
      </c>
      <c r="C286" s="375">
        <v>10</v>
      </c>
      <c r="D286" s="374"/>
      <c r="E286" s="374"/>
      <c r="F286" s="373">
        <v>10</v>
      </c>
      <c r="G286" s="360"/>
      <c r="H286" s="359"/>
      <c r="I286" s="359"/>
      <c r="J286" s="359"/>
      <c r="L286" s="325"/>
      <c r="M286" s="325"/>
      <c r="N286" s="325"/>
      <c r="O286" s="325"/>
      <c r="P286" s="325"/>
      <c r="Q286" s="325"/>
      <c r="R286" s="325"/>
      <c r="S286" s="325"/>
      <c r="T286" s="325"/>
      <c r="U286" s="325"/>
      <c r="V286" s="325"/>
      <c r="W286" s="325"/>
      <c r="X286" s="325"/>
      <c r="Y286" s="325"/>
    </row>
    <row r="287" spans="1:25">
      <c r="A287" s="333"/>
      <c r="B287" s="372" t="s">
        <v>2023</v>
      </c>
      <c r="C287" s="371" t="s">
        <v>2028</v>
      </c>
      <c r="D287" s="370">
        <f>F287/F22</f>
        <v>0</v>
      </c>
      <c r="E287" s="370"/>
      <c r="F287" s="369">
        <f>IF(F289=0,0,F286)</f>
        <v>0</v>
      </c>
      <c r="G287" s="360"/>
      <c r="H287" s="359"/>
      <c r="I287" s="359"/>
      <c r="J287" s="359"/>
      <c r="L287" s="325"/>
      <c r="M287" s="325"/>
      <c r="N287" s="325"/>
      <c r="O287" s="325"/>
      <c r="P287" s="325"/>
      <c r="Q287" s="325"/>
      <c r="R287" s="325"/>
      <c r="S287" s="325"/>
      <c r="T287" s="325"/>
      <c r="U287" s="325"/>
      <c r="V287" s="325"/>
      <c r="W287" s="325"/>
      <c r="X287" s="325"/>
      <c r="Y287" s="325"/>
    </row>
    <row r="288" spans="1:25" hidden="1">
      <c r="A288" s="333" t="s">
        <v>1887</v>
      </c>
      <c r="B288" s="368"/>
      <c r="C288" s="400"/>
      <c r="D288" s="399"/>
      <c r="E288" s="399"/>
      <c r="F288" s="398"/>
      <c r="G288" s="360"/>
      <c r="H288" s="359"/>
      <c r="I288" s="359"/>
      <c r="J288" s="359"/>
      <c r="L288" s="325"/>
      <c r="M288" s="325"/>
      <c r="N288" s="325"/>
      <c r="O288" s="325"/>
      <c r="P288" s="325"/>
      <c r="Q288" s="325"/>
      <c r="R288" s="325"/>
      <c r="S288" s="325"/>
      <c r="T288" s="325"/>
      <c r="U288" s="325"/>
      <c r="V288" s="325"/>
      <c r="W288" s="325"/>
      <c r="X288" s="325"/>
      <c r="Y288" s="325"/>
    </row>
    <row r="289" spans="1:25">
      <c r="A289" s="333"/>
      <c r="B289" s="368" t="s">
        <v>2034</v>
      </c>
      <c r="C289" s="367" t="s">
        <v>2033</v>
      </c>
      <c r="D289" s="366"/>
      <c r="E289" s="366"/>
      <c r="F289" s="419">
        <v>0</v>
      </c>
      <c r="G289" s="360"/>
      <c r="H289" s="359" t="s">
        <v>2032</v>
      </c>
      <c r="I289" s="359"/>
      <c r="J289" s="359"/>
      <c r="L289" s="325"/>
      <c r="M289" s="325"/>
      <c r="N289" s="325"/>
      <c r="O289" s="325"/>
      <c r="P289" s="325"/>
      <c r="Q289" s="325"/>
      <c r="R289" s="325"/>
      <c r="S289" s="325"/>
      <c r="T289" s="325"/>
      <c r="U289" s="325"/>
      <c r="V289" s="325"/>
      <c r="W289" s="325"/>
      <c r="X289" s="325"/>
      <c r="Y289" s="325"/>
    </row>
    <row r="290" spans="1:25" ht="12.75" hidden="1" customHeight="1">
      <c r="A290" s="333" t="s">
        <v>1887</v>
      </c>
      <c r="B290" s="368" t="s">
        <v>1970</v>
      </c>
      <c r="C290" s="384"/>
      <c r="D290" s="374"/>
      <c r="E290" s="374"/>
      <c r="F290" s="383">
        <f>IF(F289=0,0,(IF(F25="YES",F26,0)))</f>
        <v>0</v>
      </c>
      <c r="G290" s="360"/>
      <c r="H290" s="359"/>
      <c r="I290" s="359"/>
      <c r="J290" s="359"/>
      <c r="L290" s="325"/>
      <c r="M290" s="325"/>
      <c r="N290" s="325"/>
      <c r="O290" s="325"/>
      <c r="P290" s="325"/>
      <c r="Q290" s="325"/>
      <c r="R290" s="325"/>
      <c r="S290" s="325"/>
      <c r="T290" s="325"/>
      <c r="U290" s="325"/>
      <c r="V290" s="325"/>
      <c r="W290" s="325"/>
      <c r="X290" s="325"/>
      <c r="Y290" s="325"/>
    </row>
    <row r="291" spans="1:25">
      <c r="A291" s="333"/>
      <c r="B291" s="382" t="s">
        <v>1908</v>
      </c>
      <c r="C291" s="381"/>
      <c r="D291" s="380"/>
      <c r="E291" s="380">
        <f>F291</f>
        <v>0</v>
      </c>
      <c r="F291" s="379">
        <f>F290+F289</f>
        <v>0</v>
      </c>
      <c r="G291" s="360"/>
      <c r="H291" s="359"/>
      <c r="I291" s="359"/>
      <c r="J291" s="359"/>
      <c r="L291" s="325"/>
      <c r="M291" s="325"/>
      <c r="N291" s="325"/>
      <c r="O291" s="325"/>
      <c r="P291" s="428"/>
      <c r="Q291" s="325"/>
      <c r="R291" s="325"/>
      <c r="S291" s="325"/>
      <c r="T291" s="325"/>
      <c r="U291" s="325"/>
      <c r="V291" s="325"/>
      <c r="W291" s="325"/>
      <c r="X291" s="325"/>
      <c r="Y291" s="325"/>
    </row>
    <row r="292" spans="1:25" hidden="1">
      <c r="A292" s="333" t="s">
        <v>1887</v>
      </c>
      <c r="B292" s="368"/>
      <c r="C292" s="367"/>
      <c r="D292" s="366"/>
      <c r="E292" s="366"/>
      <c r="F292" s="365"/>
      <c r="G292" s="360"/>
      <c r="H292" s="359"/>
      <c r="I292" s="359"/>
      <c r="J292" s="359"/>
      <c r="L292" s="325"/>
      <c r="M292" s="325"/>
      <c r="N292" s="325"/>
      <c r="O292" s="325"/>
      <c r="P292" s="325"/>
      <c r="Q292" s="325"/>
      <c r="R292" s="325"/>
      <c r="S292" s="325"/>
      <c r="T292" s="325"/>
      <c r="U292" s="325"/>
      <c r="V292" s="325"/>
      <c r="W292" s="325"/>
      <c r="X292" s="325"/>
      <c r="Y292" s="325"/>
    </row>
    <row r="293" spans="1:25" ht="15.75">
      <c r="A293" s="333"/>
      <c r="B293" s="378" t="s">
        <v>2035</v>
      </c>
      <c r="C293" s="377"/>
      <c r="D293" s="377"/>
      <c r="E293" s="377"/>
      <c r="F293" s="376"/>
      <c r="G293" s="360"/>
      <c r="H293" s="359"/>
      <c r="I293" s="359"/>
      <c r="J293" s="359"/>
      <c r="L293" s="325"/>
      <c r="M293" s="325"/>
      <c r="N293" s="325"/>
      <c r="O293" s="325"/>
      <c r="P293" s="325"/>
      <c r="Q293" s="325"/>
      <c r="R293" s="325"/>
      <c r="S293" s="325"/>
      <c r="T293" s="325"/>
      <c r="U293" s="325"/>
      <c r="V293" s="325"/>
      <c r="W293" s="325"/>
      <c r="X293" s="325"/>
      <c r="Y293" s="325"/>
    </row>
    <row r="294" spans="1:25" hidden="1">
      <c r="A294" s="333" t="s">
        <v>1887</v>
      </c>
      <c r="B294" s="368" t="s">
        <v>2030</v>
      </c>
      <c r="C294" s="400"/>
      <c r="D294" s="399"/>
      <c r="E294" s="399"/>
      <c r="F294" s="392">
        <v>0.05</v>
      </c>
      <c r="G294" s="360"/>
      <c r="H294" s="359"/>
      <c r="I294" s="359"/>
      <c r="J294" s="359"/>
      <c r="L294" s="325"/>
      <c r="M294" s="325"/>
      <c r="N294" s="325"/>
      <c r="O294" s="325"/>
      <c r="P294" s="325"/>
      <c r="Q294" s="325"/>
      <c r="R294" s="325"/>
      <c r="S294" s="325"/>
      <c r="T294" s="325"/>
      <c r="U294" s="325"/>
      <c r="V294" s="325"/>
      <c r="W294" s="325"/>
      <c r="X294" s="325"/>
      <c r="Y294" s="325"/>
    </row>
    <row r="295" spans="1:25">
      <c r="A295" s="333"/>
      <c r="B295" s="382"/>
      <c r="C295" s="387"/>
      <c r="D295" s="380"/>
      <c r="E295" s="380">
        <f>F295</f>
        <v>0</v>
      </c>
      <c r="F295" s="379">
        <f>F289*F294</f>
        <v>0</v>
      </c>
      <c r="G295" s="360"/>
      <c r="H295" s="359"/>
      <c r="I295" s="359"/>
      <c r="J295" s="359"/>
      <c r="L295" s="325"/>
      <c r="M295" s="325"/>
      <c r="N295" s="325"/>
      <c r="O295" s="325"/>
      <c r="P295" s="325"/>
      <c r="Q295" s="325"/>
      <c r="R295" s="325"/>
      <c r="S295" s="325"/>
      <c r="T295" s="325"/>
      <c r="U295" s="325"/>
      <c r="V295" s="325"/>
      <c r="W295" s="325"/>
      <c r="X295" s="325"/>
      <c r="Y295" s="325"/>
    </row>
    <row r="296" spans="1:25" hidden="1">
      <c r="A296" s="333" t="s">
        <v>1887</v>
      </c>
      <c r="B296" s="368"/>
      <c r="C296" s="367"/>
      <c r="D296" s="366"/>
      <c r="E296" s="366"/>
      <c r="F296" s="365"/>
      <c r="G296" s="360"/>
      <c r="H296" s="359"/>
      <c r="I296" s="359"/>
      <c r="J296" s="359"/>
      <c r="L296" s="325"/>
      <c r="M296" s="325"/>
      <c r="N296" s="325"/>
      <c r="O296" s="325"/>
      <c r="P296" s="325"/>
      <c r="Q296" s="325"/>
      <c r="R296" s="325"/>
      <c r="S296" s="325"/>
      <c r="T296" s="325"/>
      <c r="U296" s="325"/>
      <c r="V296" s="325"/>
      <c r="W296" s="325"/>
      <c r="X296" s="325"/>
      <c r="Y296" s="325"/>
    </row>
    <row r="297" spans="1:25" ht="15.75">
      <c r="A297" s="333"/>
      <c r="B297" s="378" t="s">
        <v>1922</v>
      </c>
      <c r="C297" s="377"/>
      <c r="D297" s="377"/>
      <c r="E297" s="377"/>
      <c r="F297" s="376"/>
      <c r="G297" s="360"/>
      <c r="H297" s="359"/>
      <c r="I297" s="359"/>
      <c r="J297" s="359"/>
      <c r="L297" s="325"/>
      <c r="M297" s="325"/>
      <c r="N297" s="325"/>
      <c r="O297" s="325"/>
      <c r="P297" s="325"/>
      <c r="Q297" s="325"/>
      <c r="R297" s="325"/>
      <c r="S297" s="325"/>
      <c r="T297" s="325"/>
      <c r="U297" s="325"/>
      <c r="V297" s="325"/>
      <c r="W297" s="325"/>
      <c r="X297" s="325"/>
      <c r="Y297" s="325"/>
    </row>
    <row r="298" spans="1:25" hidden="1">
      <c r="A298" s="333" t="s">
        <v>1887</v>
      </c>
      <c r="B298" s="368" t="s">
        <v>2025</v>
      </c>
      <c r="C298" s="375">
        <v>10</v>
      </c>
      <c r="D298" s="374"/>
      <c r="E298" s="374"/>
      <c r="F298" s="373">
        <v>10</v>
      </c>
      <c r="G298" s="360"/>
      <c r="H298" s="359"/>
      <c r="I298" s="359"/>
      <c r="J298" s="359"/>
      <c r="L298" s="325"/>
      <c r="M298" s="325"/>
      <c r="N298" s="325"/>
      <c r="O298" s="325"/>
      <c r="P298" s="325"/>
      <c r="Q298" s="325"/>
      <c r="R298" s="325"/>
      <c r="S298" s="325"/>
      <c r="T298" s="325"/>
      <c r="U298" s="325"/>
      <c r="V298" s="325"/>
      <c r="W298" s="325"/>
      <c r="X298" s="325"/>
      <c r="Y298" s="325"/>
    </row>
    <row r="299" spans="1:25">
      <c r="A299" s="333"/>
      <c r="B299" s="372" t="s">
        <v>2023</v>
      </c>
      <c r="C299" s="371" t="s">
        <v>2028</v>
      </c>
      <c r="D299" s="370">
        <f>F299/F22</f>
        <v>0</v>
      </c>
      <c r="E299" s="370"/>
      <c r="F299" s="369">
        <f>IF(F301=0,0,F298)</f>
        <v>0</v>
      </c>
      <c r="G299" s="360"/>
      <c r="H299" s="359"/>
      <c r="I299" s="359"/>
      <c r="J299" s="359"/>
      <c r="L299" s="325"/>
      <c r="M299" s="325"/>
      <c r="N299" s="325"/>
      <c r="O299" s="325"/>
      <c r="P299" s="325"/>
      <c r="Q299" s="325"/>
      <c r="R299" s="325"/>
      <c r="S299" s="325"/>
      <c r="T299" s="325"/>
      <c r="U299" s="325"/>
      <c r="V299" s="325"/>
      <c r="W299" s="325"/>
      <c r="X299" s="325"/>
      <c r="Y299" s="325"/>
    </row>
    <row r="300" spans="1:25" hidden="1">
      <c r="A300" s="333" t="s">
        <v>1887</v>
      </c>
      <c r="B300" s="368"/>
      <c r="C300" s="400"/>
      <c r="D300" s="399"/>
      <c r="E300" s="399"/>
      <c r="F300" s="398"/>
      <c r="G300" s="360"/>
      <c r="H300" s="359"/>
      <c r="I300" s="359"/>
      <c r="J300" s="359"/>
      <c r="L300" s="325"/>
      <c r="M300" s="325"/>
      <c r="N300" s="325"/>
      <c r="O300" s="325"/>
      <c r="P300" s="325"/>
      <c r="Q300" s="325"/>
      <c r="R300" s="325"/>
      <c r="S300" s="325"/>
      <c r="T300" s="325"/>
      <c r="U300" s="325"/>
      <c r="V300" s="325"/>
      <c r="W300" s="325"/>
      <c r="X300" s="325"/>
      <c r="Y300" s="325"/>
    </row>
    <row r="301" spans="1:25">
      <c r="A301" s="333"/>
      <c r="B301" s="368" t="s">
        <v>2034</v>
      </c>
      <c r="C301" s="367" t="s">
        <v>2033</v>
      </c>
      <c r="D301" s="366"/>
      <c r="E301" s="366"/>
      <c r="F301" s="419">
        <v>0</v>
      </c>
      <c r="G301" s="360"/>
      <c r="H301" s="359" t="s">
        <v>2032</v>
      </c>
      <c r="I301" s="359"/>
      <c r="J301" s="318"/>
      <c r="L301" s="325"/>
      <c r="M301" s="325"/>
      <c r="N301" s="325"/>
      <c r="O301" s="325"/>
      <c r="P301" s="325"/>
      <c r="Q301" s="325"/>
      <c r="R301" s="325"/>
      <c r="S301" s="325"/>
      <c r="T301" s="325"/>
      <c r="U301" s="325"/>
      <c r="V301" s="325"/>
      <c r="W301" s="325"/>
      <c r="X301" s="325"/>
      <c r="Y301" s="325"/>
    </row>
    <row r="302" spans="1:25" ht="12.75" hidden="1" customHeight="1">
      <c r="A302" s="333" t="s">
        <v>1887</v>
      </c>
      <c r="B302" s="368" t="s">
        <v>1970</v>
      </c>
      <c r="C302" s="384"/>
      <c r="D302" s="374"/>
      <c r="E302" s="374"/>
      <c r="F302" s="383">
        <f>IF(F301=0,0,(IF(F25="YES",F26,0)))</f>
        <v>0</v>
      </c>
      <c r="G302" s="360"/>
      <c r="H302" s="359"/>
      <c r="I302" s="359"/>
      <c r="J302" s="359"/>
      <c r="L302" s="325"/>
      <c r="M302" s="325"/>
      <c r="N302" s="325"/>
      <c r="O302" s="325"/>
      <c r="P302" s="325"/>
      <c r="Q302" s="325"/>
      <c r="R302" s="325"/>
      <c r="S302" s="325"/>
      <c r="T302" s="325"/>
      <c r="U302" s="325"/>
      <c r="V302" s="325"/>
      <c r="W302" s="325"/>
      <c r="X302" s="325"/>
      <c r="Y302" s="325"/>
    </row>
    <row r="303" spans="1:25">
      <c r="A303" s="333"/>
      <c r="B303" s="382" t="s">
        <v>1908</v>
      </c>
      <c r="C303" s="381"/>
      <c r="D303" s="380"/>
      <c r="E303" s="380">
        <f>F303</f>
        <v>0</v>
      </c>
      <c r="F303" s="379">
        <f>F302+F301</f>
        <v>0</v>
      </c>
      <c r="G303" s="360"/>
      <c r="H303" s="359"/>
      <c r="I303" s="359"/>
      <c r="J303" s="359"/>
      <c r="L303" s="325"/>
      <c r="M303" s="325"/>
      <c r="N303" s="325"/>
      <c r="O303" s="325"/>
      <c r="P303" s="428"/>
      <c r="Q303" s="325"/>
      <c r="R303" s="325"/>
      <c r="S303" s="325"/>
      <c r="T303" s="325"/>
      <c r="U303" s="325"/>
      <c r="V303" s="325"/>
      <c r="W303" s="325"/>
      <c r="X303" s="325"/>
      <c r="Y303" s="325"/>
    </row>
    <row r="304" spans="1:25" hidden="1">
      <c r="A304" s="333" t="s">
        <v>1887</v>
      </c>
      <c r="B304" s="368"/>
      <c r="C304" s="367"/>
      <c r="D304" s="366"/>
      <c r="E304" s="366"/>
      <c r="F304" s="365"/>
      <c r="G304" s="360"/>
      <c r="H304" s="359"/>
      <c r="I304" s="359"/>
      <c r="J304" s="359"/>
      <c r="L304" s="325"/>
      <c r="M304" s="325"/>
      <c r="N304" s="325"/>
      <c r="O304" s="325"/>
      <c r="P304" s="325"/>
      <c r="Q304" s="325"/>
      <c r="R304" s="325"/>
      <c r="S304" s="325"/>
      <c r="T304" s="325"/>
      <c r="U304" s="325"/>
      <c r="V304" s="325"/>
      <c r="W304" s="325"/>
      <c r="X304" s="325"/>
      <c r="Y304" s="325"/>
    </row>
    <row r="305" spans="1:25" ht="15.75">
      <c r="A305" s="333"/>
      <c r="B305" s="378" t="s">
        <v>2031</v>
      </c>
      <c r="C305" s="377"/>
      <c r="D305" s="377"/>
      <c r="E305" s="377"/>
      <c r="F305" s="376"/>
      <c r="G305" s="360"/>
      <c r="H305" s="359"/>
      <c r="I305" s="359"/>
      <c r="J305" s="359"/>
      <c r="L305" s="325"/>
      <c r="M305" s="325"/>
      <c r="N305" s="325"/>
      <c r="O305" s="325"/>
      <c r="P305" s="325"/>
      <c r="Q305" s="325"/>
      <c r="R305" s="325"/>
      <c r="S305" s="325"/>
      <c r="T305" s="325"/>
      <c r="U305" s="325"/>
      <c r="V305" s="325"/>
      <c r="W305" s="325"/>
      <c r="X305" s="325"/>
      <c r="Y305" s="325"/>
    </row>
    <row r="306" spans="1:25" hidden="1">
      <c r="A306" s="333" t="s">
        <v>1887</v>
      </c>
      <c r="B306" s="368" t="s">
        <v>2030</v>
      </c>
      <c r="C306" s="400"/>
      <c r="D306" s="399"/>
      <c r="E306" s="399"/>
      <c r="F306" s="392">
        <v>0.15</v>
      </c>
      <c r="G306" s="360"/>
      <c r="H306" s="359"/>
      <c r="I306" s="359"/>
      <c r="J306" s="359"/>
      <c r="L306" s="325"/>
      <c r="M306" s="325"/>
      <c r="N306" s="325"/>
      <c r="O306" s="325"/>
      <c r="P306" s="325"/>
      <c r="Q306" s="325"/>
      <c r="R306" s="325"/>
      <c r="S306" s="325"/>
      <c r="T306" s="325"/>
      <c r="U306" s="325"/>
      <c r="V306" s="325"/>
      <c r="W306" s="325"/>
      <c r="X306" s="325"/>
      <c r="Y306" s="325"/>
    </row>
    <row r="307" spans="1:25">
      <c r="A307" s="333"/>
      <c r="B307" s="382"/>
      <c r="C307" s="387"/>
      <c r="D307" s="380"/>
      <c r="E307" s="380">
        <f>F307</f>
        <v>0</v>
      </c>
      <c r="F307" s="379">
        <f>F301*F306</f>
        <v>0</v>
      </c>
      <c r="G307" s="360"/>
      <c r="H307" s="359"/>
      <c r="I307" s="359"/>
      <c r="J307" s="359"/>
      <c r="L307" s="325"/>
      <c r="M307" s="325"/>
      <c r="N307" s="325"/>
      <c r="O307" s="325"/>
      <c r="P307" s="325"/>
      <c r="Q307" s="325"/>
      <c r="R307" s="325"/>
      <c r="S307" s="325"/>
      <c r="T307" s="325"/>
      <c r="U307" s="325"/>
      <c r="V307" s="325"/>
      <c r="W307" s="325"/>
      <c r="X307" s="325"/>
      <c r="Y307" s="325"/>
    </row>
    <row r="308" spans="1:25" hidden="1">
      <c r="A308" s="333" t="s">
        <v>1887</v>
      </c>
      <c r="B308" s="368"/>
      <c r="C308" s="367"/>
      <c r="D308" s="366"/>
      <c r="E308" s="366"/>
      <c r="F308" s="365"/>
      <c r="G308" s="360"/>
      <c r="H308" s="359"/>
      <c r="I308" s="359"/>
      <c r="J308" s="359"/>
      <c r="L308" s="325"/>
      <c r="M308" s="325"/>
      <c r="N308" s="325"/>
      <c r="O308" s="325"/>
      <c r="P308" s="325"/>
      <c r="Q308" s="325"/>
      <c r="R308" s="325"/>
      <c r="S308" s="325"/>
      <c r="T308" s="325"/>
      <c r="U308" s="325"/>
      <c r="V308" s="325"/>
      <c r="W308" s="325"/>
      <c r="X308" s="325"/>
      <c r="Y308" s="325"/>
    </row>
    <row r="309" spans="1:25" ht="31.5">
      <c r="A309" s="333"/>
      <c r="B309" s="378" t="s">
        <v>2029</v>
      </c>
      <c r="C309" s="377"/>
      <c r="D309" s="377"/>
      <c r="E309" s="377"/>
      <c r="F309" s="376"/>
      <c r="G309" s="360"/>
      <c r="H309" s="359"/>
      <c r="I309" s="359"/>
      <c r="J309" s="359"/>
      <c r="L309" s="325"/>
      <c r="M309" s="325"/>
      <c r="N309" s="325"/>
      <c r="O309" s="325"/>
      <c r="P309" s="325"/>
      <c r="Q309" s="325"/>
      <c r="R309" s="325"/>
      <c r="S309" s="325"/>
      <c r="T309" s="325"/>
      <c r="U309" s="325"/>
      <c r="V309" s="325"/>
      <c r="W309" s="325"/>
      <c r="X309" s="325"/>
      <c r="Y309" s="325"/>
    </row>
    <row r="310" spans="1:25" hidden="1">
      <c r="A310" s="333" t="s">
        <v>1887</v>
      </c>
      <c r="B310" s="368"/>
      <c r="C310" s="367"/>
      <c r="D310" s="366"/>
      <c r="E310" s="366"/>
      <c r="F310" s="365"/>
      <c r="G310" s="360"/>
      <c r="H310" s="359"/>
      <c r="I310" s="359"/>
      <c r="J310" s="359"/>
      <c r="L310" s="325"/>
      <c r="M310" s="325"/>
      <c r="N310" s="325"/>
      <c r="O310" s="325"/>
      <c r="P310" s="325"/>
      <c r="Q310" s="325"/>
      <c r="R310" s="325"/>
      <c r="S310" s="325"/>
      <c r="T310" s="325"/>
      <c r="U310" s="325"/>
      <c r="V310" s="325"/>
      <c r="W310" s="325"/>
      <c r="X310" s="325"/>
      <c r="Y310" s="325"/>
    </row>
    <row r="311" spans="1:25" hidden="1">
      <c r="A311" s="333" t="s">
        <v>1887</v>
      </c>
      <c r="B311" s="368" t="s">
        <v>2025</v>
      </c>
      <c r="C311" s="375">
        <v>30</v>
      </c>
      <c r="D311" s="374"/>
      <c r="E311" s="374"/>
      <c r="F311" s="373">
        <v>30</v>
      </c>
      <c r="G311" s="426"/>
      <c r="H311" s="359" t="s">
        <v>2024</v>
      </c>
      <c r="I311" s="359"/>
      <c r="J311" s="359"/>
      <c r="L311" s="325"/>
      <c r="M311" s="325"/>
      <c r="N311" s="325"/>
      <c r="O311" s="325"/>
      <c r="P311" s="325"/>
      <c r="Q311" s="325"/>
      <c r="R311" s="325"/>
      <c r="S311" s="325"/>
      <c r="T311" s="325"/>
      <c r="U311" s="325"/>
      <c r="V311" s="325"/>
      <c r="W311" s="325"/>
      <c r="X311" s="325"/>
      <c r="Y311" s="325"/>
    </row>
    <row r="312" spans="1:25">
      <c r="A312" s="333"/>
      <c r="B312" s="372" t="s">
        <v>2023</v>
      </c>
      <c r="C312" s="371" t="s">
        <v>2028</v>
      </c>
      <c r="D312" s="370">
        <f>F312/F22</f>
        <v>0</v>
      </c>
      <c r="E312" s="370"/>
      <c r="F312" s="369">
        <f>IF(F315=0,0,F311)</f>
        <v>0</v>
      </c>
      <c r="G312" s="360"/>
      <c r="H312" s="359"/>
      <c r="I312" s="359"/>
      <c r="J312" s="359"/>
      <c r="L312" s="325"/>
      <c r="M312" s="325"/>
      <c r="N312" s="325"/>
      <c r="O312" s="325"/>
      <c r="P312" s="325"/>
      <c r="Q312" s="325"/>
      <c r="R312" s="325"/>
      <c r="S312" s="325"/>
      <c r="T312" s="325"/>
      <c r="U312" s="325"/>
      <c r="V312" s="325"/>
      <c r="W312" s="325"/>
      <c r="X312" s="325"/>
      <c r="Y312" s="325"/>
    </row>
    <row r="313" spans="1:25" hidden="1">
      <c r="A313" s="333" t="s">
        <v>1887</v>
      </c>
      <c r="B313" s="368"/>
      <c r="C313" s="367"/>
      <c r="D313" s="366"/>
      <c r="E313" s="366"/>
      <c r="F313" s="365"/>
      <c r="G313" s="360"/>
      <c r="H313" s="359"/>
      <c r="I313" s="359"/>
      <c r="J313" s="359"/>
      <c r="L313" s="325"/>
      <c r="M313" s="325"/>
      <c r="N313" s="325"/>
      <c r="O313" s="325"/>
      <c r="P313" s="325"/>
      <c r="Q313" s="325"/>
      <c r="R313" s="325"/>
      <c r="S313" s="325"/>
      <c r="T313" s="325"/>
      <c r="U313" s="325"/>
      <c r="V313" s="325"/>
      <c r="W313" s="325"/>
      <c r="X313" s="325"/>
      <c r="Y313" s="325"/>
    </row>
    <row r="314" spans="1:25">
      <c r="A314" s="333"/>
      <c r="B314" s="368" t="s">
        <v>2021</v>
      </c>
      <c r="C314" s="414" t="s">
        <v>459</v>
      </c>
      <c r="D314" s="366"/>
      <c r="E314" s="366"/>
      <c r="F314" s="385">
        <v>0</v>
      </c>
      <c r="G314" s="360"/>
      <c r="H314" s="359"/>
      <c r="I314" s="359"/>
      <c r="J314" s="359"/>
      <c r="L314" s="325"/>
      <c r="M314" s="325"/>
      <c r="N314" s="325"/>
      <c r="O314" s="325"/>
      <c r="P314" s="325"/>
      <c r="Q314" s="325"/>
      <c r="R314" s="325"/>
      <c r="S314" s="325"/>
      <c r="T314" s="325"/>
      <c r="U314" s="325"/>
      <c r="V314" s="325"/>
      <c r="W314" s="325"/>
      <c r="X314" s="325"/>
      <c r="Y314" s="325"/>
    </row>
    <row r="315" spans="1:25">
      <c r="A315" s="333"/>
      <c r="B315" s="368" t="s">
        <v>2019</v>
      </c>
      <c r="C315" s="427" t="s">
        <v>2018</v>
      </c>
      <c r="D315" s="366"/>
      <c r="E315" s="366"/>
      <c r="F315" s="425">
        <v>0</v>
      </c>
      <c r="G315" s="360"/>
      <c r="H315" s="359"/>
      <c r="I315" s="359"/>
      <c r="J315" s="359"/>
      <c r="L315" s="325"/>
      <c r="M315" s="325"/>
      <c r="N315" s="325"/>
      <c r="O315" s="325"/>
      <c r="P315" s="325"/>
      <c r="Q315" s="325"/>
      <c r="R315" s="325"/>
      <c r="S315" s="325"/>
      <c r="T315" s="325"/>
      <c r="U315" s="325"/>
      <c r="V315" s="325"/>
      <c r="W315" s="325"/>
      <c r="X315" s="325"/>
      <c r="Y315" s="325"/>
    </row>
    <row r="316" spans="1:25">
      <c r="A316" s="333"/>
      <c r="B316" s="368" t="s">
        <v>2017</v>
      </c>
      <c r="C316" s="414"/>
      <c r="D316" s="366"/>
      <c r="E316" s="366"/>
      <c r="F316" s="425">
        <v>0</v>
      </c>
      <c r="G316" s="360"/>
      <c r="H316" s="359"/>
      <c r="I316" s="359"/>
      <c r="J316" s="359"/>
      <c r="L316" s="325"/>
      <c r="M316" s="325"/>
      <c r="N316" s="325"/>
      <c r="O316" s="325"/>
      <c r="P316" s="325"/>
      <c r="Q316" s="325"/>
      <c r="R316" s="325"/>
      <c r="S316" s="325"/>
      <c r="T316" s="325"/>
      <c r="U316" s="325"/>
      <c r="V316" s="325"/>
      <c r="W316" s="325"/>
      <c r="X316" s="325"/>
      <c r="Y316" s="325"/>
    </row>
    <row r="317" spans="1:25" ht="25.5">
      <c r="A317" s="333"/>
      <c r="B317" s="368" t="s">
        <v>2016</v>
      </c>
      <c r="C317" s="375">
        <v>2.5</v>
      </c>
      <c r="D317" s="374"/>
      <c r="E317" s="374"/>
      <c r="F317" s="385">
        <v>0</v>
      </c>
      <c r="G317" s="360"/>
      <c r="H317" s="359"/>
      <c r="I317" s="359"/>
      <c r="J317" s="359"/>
      <c r="L317" s="325"/>
      <c r="M317" s="325"/>
      <c r="N317" s="325"/>
      <c r="O317" s="325"/>
      <c r="P317" s="325"/>
      <c r="Q317" s="325"/>
      <c r="R317" s="325"/>
      <c r="S317" s="325"/>
      <c r="T317" s="325"/>
      <c r="U317" s="325"/>
      <c r="V317" s="325"/>
      <c r="W317" s="325"/>
      <c r="X317" s="325"/>
      <c r="Y317" s="325"/>
    </row>
    <row r="318" spans="1:25">
      <c r="A318" s="333"/>
      <c r="B318" s="382" t="s">
        <v>1908</v>
      </c>
      <c r="C318" s="381" t="s">
        <v>2027</v>
      </c>
      <c r="D318" s="380"/>
      <c r="E318" s="380">
        <f>F318</f>
        <v>0</v>
      </c>
      <c r="F318" s="379">
        <f>F314+(F315*F316*F317)</f>
        <v>0</v>
      </c>
      <c r="G318" s="360"/>
      <c r="H318" s="359"/>
      <c r="I318" s="359"/>
      <c r="J318" s="359"/>
      <c r="L318" s="325"/>
      <c r="M318" s="325"/>
      <c r="N318" s="325"/>
      <c r="O318" s="325"/>
      <c r="P318" s="325"/>
      <c r="Q318" s="325"/>
      <c r="R318" s="325"/>
      <c r="S318" s="325"/>
      <c r="T318" s="325"/>
      <c r="U318" s="325"/>
      <c r="V318" s="325"/>
      <c r="W318" s="325"/>
      <c r="X318" s="325"/>
      <c r="Y318" s="325"/>
    </row>
    <row r="319" spans="1:25" hidden="1">
      <c r="A319" s="333" t="s">
        <v>1887</v>
      </c>
      <c r="B319" s="368"/>
      <c r="C319" s="367"/>
      <c r="D319" s="366"/>
      <c r="E319" s="366"/>
      <c r="F319" s="365"/>
      <c r="G319" s="360"/>
      <c r="H319" s="359"/>
      <c r="I319" s="359"/>
      <c r="J319" s="359"/>
      <c r="L319" s="325"/>
      <c r="M319" s="325"/>
      <c r="N319" s="325"/>
      <c r="O319" s="325"/>
      <c r="P319" s="325"/>
      <c r="Q319" s="325"/>
      <c r="R319" s="325"/>
      <c r="S319" s="325"/>
      <c r="T319" s="325"/>
      <c r="U319" s="325"/>
      <c r="V319" s="325"/>
      <c r="W319" s="325"/>
      <c r="X319" s="325"/>
      <c r="Y319" s="325"/>
    </row>
    <row r="320" spans="1:25" ht="31.5">
      <c r="A320" s="333"/>
      <c r="B320" s="378" t="s">
        <v>2026</v>
      </c>
      <c r="C320" s="377"/>
      <c r="D320" s="377"/>
      <c r="E320" s="377"/>
      <c r="F320" s="376"/>
      <c r="G320" s="360"/>
      <c r="H320" s="359"/>
      <c r="I320" s="359"/>
      <c r="J320" s="359"/>
      <c r="L320" s="325"/>
      <c r="M320" s="325"/>
      <c r="N320" s="325"/>
      <c r="O320" s="325"/>
      <c r="P320" s="325"/>
      <c r="Q320" s="325"/>
      <c r="R320" s="325"/>
      <c r="S320" s="325"/>
      <c r="T320" s="325"/>
      <c r="U320" s="325"/>
      <c r="V320" s="325"/>
      <c r="W320" s="325"/>
      <c r="X320" s="325"/>
      <c r="Y320" s="325"/>
    </row>
    <row r="321" spans="1:25" hidden="1">
      <c r="A321" s="333" t="s">
        <v>1887</v>
      </c>
      <c r="B321" s="368"/>
      <c r="C321" s="367"/>
      <c r="D321" s="366"/>
      <c r="E321" s="366"/>
      <c r="F321" s="365"/>
      <c r="G321" s="360"/>
      <c r="H321" s="359"/>
      <c r="I321" s="359"/>
      <c r="J321" s="359"/>
      <c r="L321" s="325"/>
      <c r="M321" s="325"/>
      <c r="N321" s="325"/>
      <c r="O321" s="325"/>
      <c r="P321" s="325"/>
      <c r="Q321" s="325"/>
      <c r="R321" s="325"/>
      <c r="S321" s="325"/>
      <c r="T321" s="325"/>
      <c r="U321" s="325"/>
      <c r="V321" s="325"/>
      <c r="W321" s="325"/>
      <c r="X321" s="325"/>
      <c r="Y321" s="325"/>
    </row>
    <row r="322" spans="1:25" hidden="1">
      <c r="A322" s="333" t="s">
        <v>1887</v>
      </c>
      <c r="B322" s="368" t="s">
        <v>2025</v>
      </c>
      <c r="C322" s="375">
        <v>30</v>
      </c>
      <c r="D322" s="374"/>
      <c r="E322" s="374"/>
      <c r="F322" s="373">
        <v>30</v>
      </c>
      <c r="G322" s="426"/>
      <c r="H322" s="359" t="s">
        <v>2024</v>
      </c>
      <c r="I322" s="359"/>
      <c r="J322" s="359"/>
      <c r="L322" s="325"/>
      <c r="M322" s="325"/>
      <c r="N322" s="325"/>
      <c r="O322" s="325"/>
      <c r="P322" s="325"/>
      <c r="Q322" s="325"/>
      <c r="R322" s="325"/>
      <c r="S322" s="325"/>
      <c r="T322" s="325"/>
      <c r="U322" s="325"/>
      <c r="V322" s="325"/>
      <c r="W322" s="325"/>
      <c r="X322" s="325"/>
      <c r="Y322" s="325"/>
    </row>
    <row r="323" spans="1:25">
      <c r="A323" s="333"/>
      <c r="B323" s="372" t="s">
        <v>2023</v>
      </c>
      <c r="C323" s="371" t="s">
        <v>2022</v>
      </c>
      <c r="D323" s="370">
        <f>F323/F22</f>
        <v>0</v>
      </c>
      <c r="E323" s="370"/>
      <c r="F323" s="369">
        <f>IF(F326=0,0,F322)</f>
        <v>0</v>
      </c>
      <c r="G323" s="360"/>
      <c r="H323" s="359"/>
      <c r="I323" s="359"/>
      <c r="J323" s="359"/>
      <c r="L323" s="325"/>
      <c r="M323" s="325"/>
      <c r="N323" s="325"/>
      <c r="O323" s="325"/>
      <c r="P323" s="325"/>
      <c r="Q323" s="325"/>
      <c r="R323" s="325"/>
      <c r="S323" s="325"/>
      <c r="T323" s="325"/>
      <c r="U323" s="325"/>
      <c r="V323" s="325"/>
      <c r="W323" s="325"/>
      <c r="X323" s="325"/>
      <c r="Y323" s="325"/>
    </row>
    <row r="324" spans="1:25" hidden="1">
      <c r="A324" s="333" t="s">
        <v>1887</v>
      </c>
      <c r="B324" s="368"/>
      <c r="C324" s="367"/>
      <c r="D324" s="366"/>
      <c r="E324" s="366"/>
      <c r="F324" s="365"/>
      <c r="G324" s="360"/>
      <c r="H324" s="359"/>
      <c r="I324" s="359"/>
      <c r="J324" s="359"/>
      <c r="L324" s="325"/>
      <c r="M324" s="325"/>
      <c r="N324" s="325"/>
      <c r="O324" s="325"/>
      <c r="P324" s="325"/>
      <c r="Q324" s="325"/>
      <c r="R324" s="325"/>
      <c r="S324" s="325"/>
      <c r="T324" s="325"/>
      <c r="U324" s="325"/>
      <c r="V324" s="325"/>
      <c r="W324" s="325"/>
      <c r="X324" s="325"/>
      <c r="Y324" s="325"/>
    </row>
    <row r="325" spans="1:25">
      <c r="A325" s="333"/>
      <c r="B325" s="368" t="s">
        <v>2021</v>
      </c>
      <c r="C325" s="414" t="s">
        <v>450</v>
      </c>
      <c r="D325" s="366"/>
      <c r="E325" s="366"/>
      <c r="F325" s="419">
        <v>0</v>
      </c>
      <c r="G325" s="360"/>
      <c r="H325" s="359" t="s">
        <v>2020</v>
      </c>
      <c r="I325" s="359"/>
      <c r="J325" s="359"/>
      <c r="L325" s="325"/>
      <c r="M325" s="325"/>
      <c r="N325" s="325"/>
      <c r="O325" s="325"/>
      <c r="P325" s="325"/>
      <c r="Q325" s="325"/>
      <c r="R325" s="325"/>
      <c r="S325" s="325"/>
      <c r="T325" s="325"/>
      <c r="U325" s="325"/>
      <c r="V325" s="325"/>
      <c r="W325" s="325"/>
      <c r="X325" s="325"/>
      <c r="Y325" s="325"/>
    </row>
    <row r="326" spans="1:25">
      <c r="A326" s="333"/>
      <c r="B326" s="368" t="s">
        <v>2019</v>
      </c>
      <c r="C326" s="414" t="s">
        <v>2018</v>
      </c>
      <c r="D326" s="366"/>
      <c r="E326" s="366"/>
      <c r="F326" s="425">
        <v>0</v>
      </c>
      <c r="G326" s="360"/>
      <c r="H326" s="359"/>
      <c r="I326" s="359"/>
      <c r="J326" s="359"/>
      <c r="L326" s="325"/>
      <c r="M326" s="325"/>
      <c r="N326" s="325"/>
      <c r="O326" s="325"/>
      <c r="P326" s="325"/>
      <c r="Q326" s="325"/>
      <c r="R326" s="325"/>
      <c r="S326" s="325"/>
      <c r="T326" s="325"/>
      <c r="U326" s="325"/>
      <c r="V326" s="325"/>
      <c r="W326" s="325"/>
      <c r="X326" s="325"/>
      <c r="Y326" s="325"/>
    </row>
    <row r="327" spans="1:25">
      <c r="A327" s="333"/>
      <c r="B327" s="368" t="s">
        <v>2017</v>
      </c>
      <c r="C327" s="414"/>
      <c r="D327" s="366"/>
      <c r="E327" s="366"/>
      <c r="F327" s="425">
        <v>0</v>
      </c>
      <c r="G327" s="360"/>
      <c r="H327" s="359"/>
      <c r="I327" s="359"/>
      <c r="J327" s="359"/>
      <c r="L327" s="325"/>
      <c r="M327" s="325"/>
      <c r="N327" s="325"/>
      <c r="O327" s="325"/>
      <c r="P327" s="325"/>
      <c r="Q327" s="325"/>
      <c r="R327" s="325"/>
      <c r="S327" s="325"/>
      <c r="T327" s="325"/>
      <c r="U327" s="325"/>
      <c r="V327" s="325"/>
      <c r="W327" s="325"/>
      <c r="X327" s="325"/>
      <c r="Y327" s="325"/>
    </row>
    <row r="328" spans="1:25" ht="25.5">
      <c r="A328" s="333"/>
      <c r="B328" s="368" t="s">
        <v>2016</v>
      </c>
      <c r="C328" s="375">
        <v>2.5</v>
      </c>
      <c r="D328" s="374"/>
      <c r="E328" s="374"/>
      <c r="F328" s="385">
        <v>0</v>
      </c>
      <c r="G328" s="360"/>
      <c r="H328" s="359"/>
      <c r="I328" s="359"/>
      <c r="J328" s="359"/>
      <c r="L328" s="325"/>
      <c r="M328" s="325"/>
      <c r="N328" s="325"/>
      <c r="O328" s="325"/>
      <c r="P328" s="325"/>
      <c r="Q328" s="325"/>
      <c r="R328" s="325"/>
      <c r="S328" s="325"/>
      <c r="T328" s="325"/>
      <c r="U328" s="325"/>
      <c r="V328" s="325"/>
      <c r="W328" s="325"/>
      <c r="X328" s="325"/>
      <c r="Y328" s="325"/>
    </row>
    <row r="329" spans="1:25">
      <c r="A329" s="333"/>
      <c r="B329" s="382" t="s">
        <v>1908</v>
      </c>
      <c r="C329" s="381" t="s">
        <v>2015</v>
      </c>
      <c r="D329" s="380"/>
      <c r="E329" s="380">
        <f>F329</f>
        <v>0</v>
      </c>
      <c r="F329" s="379">
        <f>F325+(F326*F327*F328)</f>
        <v>0</v>
      </c>
      <c r="G329" s="360"/>
      <c r="H329" s="359"/>
      <c r="I329" s="359"/>
      <c r="J329" s="359"/>
      <c r="L329" s="325"/>
      <c r="M329" s="325"/>
      <c r="N329" s="325"/>
      <c r="O329" s="325"/>
      <c r="P329" s="325"/>
      <c r="Q329" s="325"/>
      <c r="R329" s="325"/>
      <c r="S329" s="325"/>
      <c r="T329" s="325"/>
      <c r="U329" s="325"/>
      <c r="V329" s="325"/>
      <c r="W329" s="325"/>
      <c r="X329" s="325"/>
      <c r="Y329" s="325"/>
    </row>
    <row r="330" spans="1:25" hidden="1">
      <c r="A330" s="333" t="s">
        <v>1887</v>
      </c>
      <c r="B330" s="368"/>
      <c r="C330" s="367"/>
      <c r="D330" s="366"/>
      <c r="E330" s="366"/>
      <c r="F330" s="365"/>
      <c r="G330" s="360"/>
      <c r="H330" s="359"/>
      <c r="I330" s="359"/>
      <c r="J330" s="359"/>
      <c r="L330" s="325"/>
      <c r="M330" s="325"/>
      <c r="N330" s="325"/>
      <c r="O330" s="325"/>
      <c r="P330" s="325"/>
      <c r="Q330" s="325"/>
      <c r="R330" s="325"/>
      <c r="S330" s="325"/>
      <c r="T330" s="325"/>
      <c r="U330" s="325"/>
      <c r="V330" s="325"/>
      <c r="W330" s="325"/>
      <c r="X330" s="325"/>
      <c r="Y330" s="325"/>
    </row>
    <row r="331" spans="1:25" hidden="1">
      <c r="A331" s="333" t="s">
        <v>1887</v>
      </c>
      <c r="B331" s="368"/>
      <c r="C331" s="367"/>
      <c r="D331" s="366"/>
      <c r="E331" s="366"/>
      <c r="F331" s="365"/>
      <c r="G331" s="360"/>
      <c r="H331" s="359"/>
      <c r="I331" s="359"/>
      <c r="J331" s="359"/>
      <c r="L331" s="325"/>
      <c r="M331" s="325"/>
      <c r="N331" s="325"/>
      <c r="O331" s="325"/>
      <c r="P331" s="325"/>
      <c r="Q331" s="325"/>
      <c r="R331" s="325"/>
      <c r="S331" s="325"/>
      <c r="T331" s="325"/>
      <c r="U331" s="325"/>
      <c r="V331" s="325"/>
      <c r="W331" s="325"/>
      <c r="X331" s="325"/>
      <c r="Y331" s="325"/>
    </row>
    <row r="332" spans="1:25" ht="31.5">
      <c r="A332" s="333"/>
      <c r="B332" s="378" t="s">
        <v>2014</v>
      </c>
      <c r="C332" s="377"/>
      <c r="D332" s="377"/>
      <c r="E332" s="377"/>
      <c r="F332" s="376"/>
      <c r="G332" s="360"/>
      <c r="H332" s="359"/>
      <c r="I332" s="359"/>
      <c r="J332" s="359"/>
      <c r="L332" s="325"/>
      <c r="M332" s="325"/>
      <c r="N332" s="325"/>
      <c r="O332" s="325"/>
      <c r="P332" s="325"/>
      <c r="Q332" s="325"/>
      <c r="R332" s="325"/>
      <c r="S332" s="325"/>
      <c r="T332" s="325"/>
      <c r="U332" s="325"/>
      <c r="V332" s="325"/>
      <c r="W332" s="325"/>
      <c r="X332" s="325"/>
      <c r="Y332" s="325"/>
    </row>
    <row r="333" spans="1:25" hidden="1">
      <c r="A333" s="333" t="s">
        <v>1887</v>
      </c>
      <c r="B333" s="424"/>
      <c r="C333" s="367"/>
      <c r="D333" s="366"/>
      <c r="E333" s="366"/>
      <c r="F333" s="365"/>
      <c r="G333" s="360"/>
      <c r="H333" s="359"/>
      <c r="I333" s="359"/>
      <c r="J333" s="359"/>
      <c r="L333" s="325"/>
      <c r="M333" s="325"/>
      <c r="N333" s="325"/>
      <c r="O333" s="325"/>
      <c r="P333" s="325"/>
      <c r="Q333" s="325"/>
      <c r="R333" s="325"/>
      <c r="S333" s="325"/>
      <c r="T333" s="325"/>
      <c r="U333" s="325"/>
      <c r="V333" s="325"/>
      <c r="W333" s="325"/>
      <c r="X333" s="325"/>
      <c r="Y333" s="325"/>
    </row>
    <row r="334" spans="1:25" hidden="1">
      <c r="A334" s="333" t="s">
        <v>1887</v>
      </c>
      <c r="B334" s="368" t="s">
        <v>2013</v>
      </c>
      <c r="C334" s="367"/>
      <c r="D334" s="366"/>
      <c r="E334" s="366"/>
      <c r="F334" s="365">
        <f>F87</f>
        <v>343</v>
      </c>
      <c r="G334" s="360"/>
      <c r="H334" s="359"/>
      <c r="I334" s="359"/>
      <c r="J334" s="359"/>
      <c r="L334" s="325"/>
      <c r="M334" s="325"/>
      <c r="N334" s="325"/>
      <c r="O334" s="325"/>
      <c r="P334" s="325"/>
      <c r="Q334" s="325"/>
      <c r="R334" s="325"/>
      <c r="S334" s="325"/>
      <c r="T334" s="325"/>
      <c r="U334" s="325"/>
      <c r="V334" s="325"/>
      <c r="W334" s="325"/>
      <c r="X334" s="325"/>
      <c r="Y334" s="325"/>
    </row>
    <row r="335" spans="1:25" hidden="1">
      <c r="A335" s="333" t="s">
        <v>1887</v>
      </c>
      <c r="B335" s="368" t="s">
        <v>2012</v>
      </c>
      <c r="C335" s="367"/>
      <c r="D335" s="366"/>
      <c r="E335" s="366"/>
      <c r="F335" s="365">
        <f>F153+F211</f>
        <v>1</v>
      </c>
      <c r="G335" s="360"/>
      <c r="H335" s="359"/>
      <c r="I335" s="359"/>
      <c r="J335" s="359"/>
      <c r="L335" s="325"/>
      <c r="M335" s="325"/>
      <c r="N335" s="325"/>
      <c r="O335" s="325"/>
      <c r="P335" s="325"/>
      <c r="Q335" s="325"/>
      <c r="R335" s="325"/>
      <c r="S335" s="325"/>
      <c r="T335" s="325"/>
      <c r="U335" s="325"/>
      <c r="V335" s="325"/>
      <c r="W335" s="325"/>
      <c r="X335" s="325"/>
      <c r="Y335" s="325"/>
    </row>
    <row r="336" spans="1:25" hidden="1">
      <c r="A336" s="333" t="s">
        <v>1887</v>
      </c>
      <c r="B336" s="424"/>
      <c r="C336" s="367"/>
      <c r="D336" s="366"/>
      <c r="E336" s="366"/>
      <c r="F336" s="365"/>
      <c r="G336" s="360"/>
      <c r="H336" s="359"/>
      <c r="I336" s="359"/>
      <c r="J336" s="359"/>
      <c r="L336" s="325"/>
      <c r="M336" s="325"/>
      <c r="N336" s="325"/>
      <c r="O336" s="325"/>
      <c r="P336" s="325"/>
      <c r="Q336" s="325"/>
      <c r="R336" s="325"/>
      <c r="S336" s="325"/>
      <c r="T336" s="325"/>
      <c r="U336" s="325"/>
      <c r="V336" s="325"/>
      <c r="W336" s="325"/>
      <c r="X336" s="325"/>
      <c r="Y336" s="325"/>
    </row>
    <row r="337" spans="1:25" hidden="1">
      <c r="A337" s="333" t="s">
        <v>1887</v>
      </c>
      <c r="B337" s="368" t="s">
        <v>2011</v>
      </c>
      <c r="C337" s="423">
        <v>1.4999999999999999E-2</v>
      </c>
      <c r="D337" s="422"/>
      <c r="E337" s="422"/>
      <c r="F337" s="397">
        <v>5.0000000000000001E-3</v>
      </c>
      <c r="G337" s="360"/>
      <c r="H337" s="359"/>
      <c r="I337" s="359"/>
      <c r="J337" s="359"/>
      <c r="L337" s="325"/>
      <c r="M337" s="325"/>
      <c r="N337" s="325"/>
      <c r="O337" s="325"/>
      <c r="P337" s="325"/>
      <c r="Q337" s="325"/>
      <c r="R337" s="325"/>
      <c r="S337" s="325"/>
      <c r="T337" s="325"/>
      <c r="U337" s="325"/>
      <c r="V337" s="325"/>
      <c r="W337" s="325"/>
      <c r="X337" s="325"/>
      <c r="Y337" s="325"/>
    </row>
    <row r="338" spans="1:25" ht="12.75" hidden="1" customHeight="1">
      <c r="A338" s="333" t="s">
        <v>1887</v>
      </c>
      <c r="B338" s="368" t="s">
        <v>1970</v>
      </c>
      <c r="C338" s="384"/>
      <c r="D338" s="374"/>
      <c r="E338" s="374"/>
      <c r="F338" s="383">
        <f>IF(AND(F334=0,F335=0),0,(IF(F25="YES",F26,0)))</f>
        <v>0.16666</v>
      </c>
      <c r="G338" s="360"/>
      <c r="H338" s="359"/>
      <c r="I338" s="359"/>
      <c r="J338" s="359"/>
      <c r="L338" s="325"/>
      <c r="M338" s="325"/>
      <c r="N338" s="325"/>
      <c r="O338" s="325"/>
      <c r="P338" s="325"/>
      <c r="Q338" s="325"/>
      <c r="R338" s="325"/>
      <c r="S338" s="325"/>
      <c r="T338" s="325"/>
      <c r="U338" s="325"/>
      <c r="V338" s="325"/>
      <c r="W338" s="325"/>
      <c r="X338" s="325"/>
      <c r="Y338" s="325"/>
    </row>
    <row r="339" spans="1:25">
      <c r="A339" s="333"/>
      <c r="B339" s="368" t="s">
        <v>2010</v>
      </c>
      <c r="C339" s="367"/>
      <c r="D339" s="366"/>
      <c r="E339" s="366"/>
      <c r="F339" s="385">
        <v>0</v>
      </c>
      <c r="G339" s="360"/>
      <c r="H339" s="359" t="s">
        <v>2009</v>
      </c>
      <c r="I339" s="359"/>
      <c r="J339" s="359"/>
      <c r="L339" s="325"/>
      <c r="M339" s="325"/>
      <c r="N339" s="325"/>
      <c r="O339" s="325"/>
      <c r="P339" s="325"/>
      <c r="Q339" s="325"/>
      <c r="R339" s="325"/>
      <c r="S339" s="325"/>
      <c r="T339" s="325"/>
      <c r="U339" s="325"/>
      <c r="V339" s="325"/>
      <c r="W339" s="325"/>
      <c r="X339" s="325"/>
      <c r="Y339" s="325"/>
    </row>
    <row r="340" spans="1:25">
      <c r="A340" s="333"/>
      <c r="B340" s="382" t="s">
        <v>1908</v>
      </c>
      <c r="C340" s="381" t="s">
        <v>2008</v>
      </c>
      <c r="D340" s="380"/>
      <c r="E340" s="380">
        <f>F340</f>
        <v>0</v>
      </c>
      <c r="F340" s="379">
        <f>IF(AND(F315=0,F326=0),0,F337*(F334+F335)+F338+F339)</f>
        <v>0</v>
      </c>
      <c r="G340" s="360"/>
      <c r="H340" s="359"/>
      <c r="I340" s="359"/>
      <c r="J340" s="359"/>
      <c r="L340" s="325"/>
      <c r="M340" s="325"/>
      <c r="N340" s="325"/>
      <c r="O340" s="325"/>
      <c r="P340" s="325"/>
      <c r="Q340" s="325"/>
      <c r="R340" s="325"/>
      <c r="S340" s="325"/>
      <c r="T340" s="325"/>
      <c r="U340" s="325"/>
      <c r="V340" s="325"/>
      <c r="W340" s="325"/>
      <c r="X340" s="325"/>
      <c r="Y340" s="325"/>
    </row>
    <row r="341" spans="1:25" hidden="1">
      <c r="A341" s="333" t="s">
        <v>1887</v>
      </c>
      <c r="B341" s="368"/>
      <c r="C341" s="367"/>
      <c r="D341" s="366"/>
      <c r="E341" s="366"/>
      <c r="F341" s="365"/>
      <c r="G341" s="360"/>
      <c r="H341" s="359"/>
      <c r="I341" s="359"/>
      <c r="J341" s="359"/>
      <c r="L341" s="325"/>
      <c r="M341" s="325"/>
      <c r="N341" s="325"/>
      <c r="O341" s="325"/>
      <c r="P341" s="325"/>
      <c r="Q341" s="325"/>
      <c r="R341" s="325"/>
      <c r="S341" s="325"/>
      <c r="T341" s="325"/>
      <c r="U341" s="325"/>
      <c r="V341" s="325"/>
      <c r="W341" s="325"/>
      <c r="X341" s="325"/>
      <c r="Y341" s="325"/>
    </row>
    <row r="342" spans="1:25" ht="15.75">
      <c r="A342" s="333"/>
      <c r="B342" s="378" t="s">
        <v>2007</v>
      </c>
      <c r="C342" s="377"/>
      <c r="D342" s="377"/>
      <c r="E342" s="377"/>
      <c r="F342" s="376"/>
      <c r="G342" s="360"/>
      <c r="H342" s="359"/>
      <c r="I342" s="359"/>
      <c r="J342" s="359"/>
      <c r="L342" s="325"/>
      <c r="M342" s="325"/>
      <c r="N342" s="325"/>
      <c r="O342" s="325"/>
      <c r="P342" s="325"/>
      <c r="Q342" s="325"/>
      <c r="R342" s="325"/>
      <c r="S342" s="325"/>
      <c r="T342" s="325"/>
      <c r="U342" s="325"/>
      <c r="V342" s="325"/>
      <c r="W342" s="325"/>
      <c r="X342" s="325"/>
      <c r="Y342" s="325"/>
    </row>
    <row r="343" spans="1:25" ht="25.5">
      <c r="A343" s="333"/>
      <c r="B343" s="372" t="s">
        <v>2006</v>
      </c>
      <c r="C343" s="371" t="s">
        <v>2005</v>
      </c>
      <c r="D343" s="370">
        <f>F343/F22</f>
        <v>0</v>
      </c>
      <c r="E343" s="370"/>
      <c r="F343" s="421">
        <v>0</v>
      </c>
      <c r="G343" s="360"/>
      <c r="H343" s="359" t="s">
        <v>2004</v>
      </c>
      <c r="I343" s="359"/>
      <c r="J343" s="359"/>
      <c r="L343" s="325"/>
      <c r="M343" s="325"/>
      <c r="N343" s="325"/>
      <c r="O343" s="325"/>
      <c r="P343" s="325"/>
      <c r="Q343" s="325"/>
      <c r="R343" s="325"/>
      <c r="S343" s="325"/>
      <c r="T343" s="325"/>
      <c r="U343" s="325"/>
      <c r="V343" s="325"/>
      <c r="W343" s="325"/>
      <c r="X343" s="325"/>
      <c r="Y343" s="325"/>
    </row>
    <row r="344" spans="1:25" hidden="1">
      <c r="A344" s="333" t="s">
        <v>1887</v>
      </c>
      <c r="B344" s="368"/>
      <c r="C344" s="400"/>
      <c r="D344" s="399"/>
      <c r="E344" s="399"/>
      <c r="F344" s="398"/>
      <c r="G344" s="360"/>
      <c r="H344" s="359"/>
      <c r="I344" s="359"/>
      <c r="J344" s="359"/>
      <c r="L344" s="325"/>
      <c r="M344" s="325"/>
      <c r="N344" s="325"/>
      <c r="O344" s="325"/>
      <c r="P344" s="325"/>
      <c r="Q344" s="325"/>
      <c r="R344" s="325"/>
      <c r="S344" s="325"/>
      <c r="T344" s="325"/>
      <c r="U344" s="325"/>
      <c r="V344" s="325"/>
      <c r="W344" s="325"/>
      <c r="X344" s="325"/>
      <c r="Y344" s="325"/>
    </row>
    <row r="345" spans="1:25">
      <c r="A345" s="333"/>
      <c r="B345" s="368" t="s">
        <v>2003</v>
      </c>
      <c r="C345" s="420" t="s">
        <v>2002</v>
      </c>
      <c r="D345" s="366"/>
      <c r="E345" s="366"/>
      <c r="F345" s="419">
        <v>0</v>
      </c>
      <c r="G345" s="360"/>
      <c r="H345" s="359" t="s">
        <v>2001</v>
      </c>
      <c r="I345" s="359"/>
      <c r="J345" s="359"/>
      <c r="L345" s="325"/>
      <c r="M345" s="325"/>
      <c r="N345" s="325"/>
      <c r="O345" s="325"/>
      <c r="P345" s="325"/>
      <c r="Q345" s="325"/>
      <c r="R345" s="325"/>
      <c r="S345" s="325"/>
      <c r="T345" s="325"/>
      <c r="U345" s="325"/>
      <c r="V345" s="325"/>
      <c r="W345" s="325"/>
      <c r="X345" s="325"/>
      <c r="Y345" s="325"/>
    </row>
    <row r="346" spans="1:25">
      <c r="A346" s="333"/>
      <c r="B346" s="382" t="s">
        <v>1908</v>
      </c>
      <c r="C346" s="381" t="s">
        <v>2000</v>
      </c>
      <c r="D346" s="380"/>
      <c r="E346" s="380">
        <f>F346</f>
        <v>0</v>
      </c>
      <c r="F346" s="379">
        <f>SUM(F345:F345)</f>
        <v>0</v>
      </c>
      <c r="G346" s="360"/>
      <c r="H346" s="359"/>
      <c r="I346" s="359"/>
      <c r="J346" s="359"/>
      <c r="L346" s="325"/>
      <c r="M346" s="325"/>
      <c r="N346" s="325"/>
      <c r="O346" s="325"/>
      <c r="P346" s="325"/>
      <c r="Q346" s="325"/>
      <c r="R346" s="325"/>
      <c r="S346" s="325"/>
      <c r="T346" s="325"/>
      <c r="U346" s="325"/>
      <c r="V346" s="325"/>
      <c r="W346" s="325"/>
      <c r="X346" s="325"/>
      <c r="Y346" s="325"/>
    </row>
    <row r="347" spans="1:25" hidden="1">
      <c r="A347" s="333" t="s">
        <v>1887</v>
      </c>
      <c r="B347" s="418"/>
      <c r="C347" s="417"/>
      <c r="D347" s="416"/>
      <c r="E347" s="416"/>
      <c r="F347" s="415"/>
      <c r="G347" s="360"/>
      <c r="H347" s="359"/>
      <c r="I347" s="359"/>
      <c r="J347" s="359"/>
      <c r="L347" s="325"/>
      <c r="M347" s="325"/>
      <c r="N347" s="325"/>
      <c r="O347" s="325"/>
      <c r="P347" s="325"/>
      <c r="Q347" s="325"/>
      <c r="R347" s="325"/>
      <c r="S347" s="325"/>
      <c r="T347" s="325"/>
      <c r="U347" s="325"/>
      <c r="V347" s="325"/>
      <c r="W347" s="325"/>
      <c r="X347" s="325"/>
      <c r="Y347" s="325"/>
    </row>
    <row r="348" spans="1:25" hidden="1">
      <c r="A348" s="333" t="s">
        <v>1887</v>
      </c>
      <c r="B348" s="418"/>
      <c r="C348" s="417"/>
      <c r="D348" s="416"/>
      <c r="E348" s="416"/>
      <c r="F348" s="415"/>
      <c r="G348" s="360"/>
      <c r="H348" s="359"/>
      <c r="I348" s="359"/>
      <c r="J348" s="359"/>
      <c r="L348" s="325"/>
      <c r="M348" s="325"/>
      <c r="N348" s="325"/>
      <c r="O348" s="325"/>
      <c r="P348" s="325"/>
      <c r="Q348" s="325"/>
      <c r="R348" s="325"/>
      <c r="S348" s="325"/>
      <c r="T348" s="325"/>
      <c r="U348" s="325"/>
      <c r="V348" s="325"/>
      <c r="W348" s="325"/>
      <c r="X348" s="325"/>
      <c r="Y348" s="325"/>
    </row>
    <row r="349" spans="1:25" ht="15.75">
      <c r="A349" s="333"/>
      <c r="B349" s="378" t="s">
        <v>1999</v>
      </c>
      <c r="C349" s="377"/>
      <c r="D349" s="377"/>
      <c r="E349" s="377"/>
      <c r="F349" s="376"/>
      <c r="G349" s="360"/>
      <c r="H349" s="359"/>
      <c r="I349" s="359"/>
      <c r="J349" s="359"/>
      <c r="L349" s="325"/>
      <c r="M349" s="325"/>
      <c r="N349" s="325"/>
      <c r="O349" s="325"/>
      <c r="P349" s="325"/>
      <c r="Q349" s="325"/>
      <c r="R349" s="325"/>
      <c r="S349" s="325"/>
      <c r="T349" s="325"/>
      <c r="U349" s="325"/>
      <c r="V349" s="325"/>
      <c r="W349" s="325"/>
      <c r="X349" s="325"/>
      <c r="Y349" s="325"/>
    </row>
    <row r="350" spans="1:25" hidden="1">
      <c r="A350" s="333" t="s">
        <v>1887</v>
      </c>
      <c r="B350" s="368"/>
      <c r="C350" s="400"/>
      <c r="D350" s="399"/>
      <c r="E350" s="399"/>
      <c r="F350" s="398"/>
      <c r="G350" s="360"/>
      <c r="H350" s="359"/>
      <c r="I350" s="359"/>
      <c r="J350" s="359"/>
      <c r="L350" s="325"/>
      <c r="M350" s="325"/>
      <c r="N350" s="325"/>
      <c r="O350" s="325"/>
      <c r="P350" s="325"/>
      <c r="Q350" s="325"/>
      <c r="R350" s="325"/>
      <c r="S350" s="325"/>
      <c r="T350" s="325"/>
      <c r="U350" s="325"/>
      <c r="V350" s="325"/>
      <c r="W350" s="325"/>
      <c r="X350" s="325"/>
      <c r="Y350" s="325"/>
    </row>
    <row r="351" spans="1:25">
      <c r="A351" s="333"/>
      <c r="B351" s="368" t="s">
        <v>1985</v>
      </c>
      <c r="C351" s="414" t="s">
        <v>1984</v>
      </c>
      <c r="D351" s="366"/>
      <c r="E351" s="366"/>
      <c r="F351" s="413">
        <v>345</v>
      </c>
      <c r="G351" s="412"/>
      <c r="H351" s="359" t="s">
        <v>1998</v>
      </c>
      <c r="I351" s="359"/>
      <c r="J351" s="359"/>
      <c r="L351" s="325"/>
      <c r="M351" s="325"/>
      <c r="N351" s="325"/>
      <c r="O351" s="325"/>
      <c r="P351" s="325"/>
      <c r="Q351" s="325"/>
      <c r="R351" s="325"/>
      <c r="S351" s="325"/>
      <c r="T351" s="325"/>
      <c r="U351" s="325"/>
      <c r="V351" s="325"/>
      <c r="W351" s="325"/>
      <c r="X351" s="325"/>
      <c r="Y351" s="325"/>
    </row>
    <row r="352" spans="1:25" hidden="1">
      <c r="A352" s="333" t="s">
        <v>1887</v>
      </c>
      <c r="B352" s="368" t="s">
        <v>1983</v>
      </c>
      <c r="C352" s="367" t="s">
        <v>1982</v>
      </c>
      <c r="D352" s="366"/>
      <c r="E352" s="366"/>
      <c r="F352" s="397">
        <v>0.5</v>
      </c>
      <c r="G352" s="360"/>
      <c r="H352" s="359"/>
      <c r="I352" s="359"/>
      <c r="J352" s="359"/>
      <c r="L352" s="325"/>
      <c r="M352" s="325"/>
      <c r="N352" s="325"/>
      <c r="O352" s="325"/>
      <c r="P352" s="325"/>
      <c r="Q352" s="325"/>
      <c r="R352" s="325"/>
      <c r="S352" s="325"/>
      <c r="T352" s="325"/>
      <c r="U352" s="325"/>
      <c r="V352" s="325"/>
      <c r="W352" s="325"/>
      <c r="X352" s="325"/>
      <c r="Y352" s="325"/>
    </row>
    <row r="353" spans="1:25" ht="25.5" hidden="1">
      <c r="A353" s="333" t="s">
        <v>1887</v>
      </c>
      <c r="B353" s="368" t="s">
        <v>1996</v>
      </c>
      <c r="C353" s="396">
        <v>0.01</v>
      </c>
      <c r="D353" s="366"/>
      <c r="E353" s="366"/>
      <c r="F353" s="395">
        <v>0.01</v>
      </c>
      <c r="G353" s="360"/>
      <c r="H353" s="359"/>
      <c r="I353" s="359"/>
      <c r="J353" s="359"/>
      <c r="L353" s="325"/>
      <c r="M353" s="325"/>
      <c r="N353" s="325"/>
      <c r="O353" s="325"/>
      <c r="P353" s="325"/>
      <c r="Q353" s="325"/>
      <c r="R353" s="325"/>
      <c r="S353" s="325"/>
      <c r="T353" s="325"/>
      <c r="U353" s="325"/>
      <c r="V353" s="325"/>
      <c r="W353" s="325"/>
      <c r="X353" s="325"/>
      <c r="Y353" s="325"/>
    </row>
    <row r="354" spans="1:25" ht="25.5" hidden="1">
      <c r="A354" s="333" t="s">
        <v>1887</v>
      </c>
      <c r="B354" s="410" t="s">
        <v>1995</v>
      </c>
      <c r="C354" s="409">
        <v>0.01</v>
      </c>
      <c r="D354" s="408"/>
      <c r="E354" s="408"/>
      <c r="F354" s="407">
        <v>0.02</v>
      </c>
      <c r="G354" s="360"/>
      <c r="H354" s="359"/>
      <c r="I354" s="359"/>
      <c r="J354" s="359"/>
      <c r="L354" s="325"/>
      <c r="M354" s="325"/>
      <c r="N354" s="325"/>
      <c r="O354" s="325"/>
      <c r="P354" s="325"/>
      <c r="Q354" s="325"/>
      <c r="R354" s="325"/>
      <c r="S354" s="325"/>
      <c r="T354" s="325"/>
      <c r="U354" s="325"/>
      <c r="V354" s="325"/>
      <c r="W354" s="325"/>
      <c r="X354" s="325"/>
      <c r="Y354" s="325"/>
    </row>
    <row r="355" spans="1:25" ht="12.75" hidden="1" customHeight="1">
      <c r="A355" s="333" t="s">
        <v>1887</v>
      </c>
      <c r="B355" s="368" t="s">
        <v>1970</v>
      </c>
      <c r="C355" s="384"/>
      <c r="D355" s="374"/>
      <c r="E355" s="374"/>
      <c r="F355" s="383">
        <f>IF(F351=0,0,(IF(F25="YES",F26,0)))</f>
        <v>0.16666</v>
      </c>
      <c r="G355" s="360"/>
      <c r="H355" s="359"/>
      <c r="I355" s="359"/>
      <c r="J355" s="359"/>
      <c r="L355" s="325"/>
      <c r="M355" s="325"/>
      <c r="N355" s="325"/>
      <c r="O355" s="325"/>
      <c r="P355" s="325"/>
      <c r="Q355" s="325"/>
      <c r="R355" s="325"/>
      <c r="S355" s="325"/>
      <c r="T355" s="325"/>
      <c r="U355" s="325"/>
      <c r="V355" s="325"/>
      <c r="W355" s="325"/>
      <c r="X355" s="325"/>
      <c r="Y355" s="325"/>
    </row>
    <row r="356" spans="1:25">
      <c r="A356" s="333"/>
      <c r="B356" s="368" t="s">
        <v>1994</v>
      </c>
      <c r="C356" s="406" t="s">
        <v>1993</v>
      </c>
      <c r="D356" s="366"/>
      <c r="E356" s="366"/>
      <c r="F356" s="405">
        <v>1</v>
      </c>
      <c r="G356" s="360"/>
      <c r="H356" s="359" t="s">
        <v>1992</v>
      </c>
      <c r="I356" s="359"/>
      <c r="J356" s="359"/>
      <c r="L356" s="325"/>
      <c r="M356" s="325"/>
      <c r="N356" s="325"/>
      <c r="O356" s="325"/>
      <c r="P356" s="325"/>
      <c r="Q356" s="325"/>
      <c r="R356" s="325"/>
      <c r="S356" s="325"/>
      <c r="T356" s="325"/>
      <c r="U356" s="325"/>
      <c r="V356" s="325"/>
      <c r="W356" s="325"/>
      <c r="X356" s="325"/>
      <c r="Y356" s="325"/>
    </row>
    <row r="357" spans="1:25">
      <c r="A357" s="333"/>
      <c r="B357" s="368" t="s">
        <v>1991</v>
      </c>
      <c r="C357" s="367"/>
      <c r="D357" s="366"/>
      <c r="E357" s="366"/>
      <c r="F357" s="385">
        <v>0</v>
      </c>
      <c r="G357" s="360"/>
      <c r="H357" s="359" t="s">
        <v>1990</v>
      </c>
      <c r="I357" s="359"/>
      <c r="J357" s="359"/>
      <c r="L357" s="325"/>
      <c r="M357" s="325"/>
      <c r="N357" s="325"/>
      <c r="O357" s="325"/>
      <c r="P357" s="325"/>
      <c r="Q357" s="325"/>
      <c r="R357" s="325"/>
      <c r="S357" s="325"/>
      <c r="T357" s="325"/>
      <c r="U357" s="325"/>
      <c r="V357" s="325"/>
      <c r="W357" s="325"/>
      <c r="X357" s="325"/>
      <c r="Y357" s="325"/>
    </row>
    <row r="358" spans="1:25">
      <c r="A358" s="333"/>
      <c r="B358" s="382" t="s">
        <v>1989</v>
      </c>
      <c r="C358" s="387" t="s">
        <v>1987</v>
      </c>
      <c r="D358" s="380"/>
      <c r="E358" s="380">
        <f>IF(F23="Class 2",F358,0)</f>
        <v>4.1166600000000004</v>
      </c>
      <c r="F358" s="379">
        <f>IF(F351=0,0,(F352+F351*F353)*F356+F355+F357)</f>
        <v>4.1166600000000004</v>
      </c>
      <c r="G358" s="360"/>
      <c r="H358" s="359"/>
      <c r="I358" s="359"/>
      <c r="J358" s="359"/>
      <c r="L358" s="325"/>
      <c r="M358" s="325"/>
      <c r="N358" s="325"/>
      <c r="O358" s="325"/>
      <c r="P358" s="325"/>
      <c r="Q358" s="325"/>
      <c r="R358" s="325"/>
      <c r="S358" s="325"/>
      <c r="T358" s="325"/>
      <c r="U358" s="325"/>
      <c r="V358" s="325"/>
      <c r="W358" s="325"/>
      <c r="X358" s="325"/>
      <c r="Y358" s="325"/>
    </row>
    <row r="359" spans="1:25">
      <c r="A359" s="333"/>
      <c r="B359" s="404" t="s">
        <v>1988</v>
      </c>
      <c r="C359" s="403" t="s">
        <v>1987</v>
      </c>
      <c r="D359" s="402"/>
      <c r="E359" s="402">
        <f>IF(F23="Class 3",F359,0)</f>
        <v>0</v>
      </c>
      <c r="F359" s="401">
        <f>IF(F351=0,0,(F352+F351*F354)*F356+F355+F357)</f>
        <v>7.5666600000000006</v>
      </c>
      <c r="G359" s="360"/>
      <c r="H359" s="359"/>
      <c r="I359" s="359"/>
      <c r="J359" s="359"/>
      <c r="L359" s="325"/>
      <c r="M359" s="325"/>
      <c r="N359" s="325"/>
      <c r="O359" s="325"/>
      <c r="P359" s="325"/>
      <c r="Q359" s="325"/>
      <c r="R359" s="325"/>
      <c r="S359" s="325"/>
      <c r="T359" s="325"/>
      <c r="U359" s="325"/>
      <c r="V359" s="325"/>
      <c r="W359" s="325"/>
      <c r="X359" s="325"/>
      <c r="Y359" s="325"/>
    </row>
    <row r="360" spans="1:25" hidden="1">
      <c r="A360" s="333" t="s">
        <v>1887</v>
      </c>
      <c r="B360" s="368"/>
      <c r="C360" s="367"/>
      <c r="D360" s="366"/>
      <c r="E360" s="366"/>
      <c r="F360" s="365"/>
      <c r="G360" s="360"/>
      <c r="H360" s="359"/>
      <c r="I360" s="359"/>
      <c r="J360" s="359"/>
      <c r="L360" s="325"/>
      <c r="M360" s="325"/>
      <c r="N360" s="325"/>
      <c r="O360" s="325"/>
      <c r="P360" s="325"/>
      <c r="Q360" s="325"/>
      <c r="R360" s="325"/>
      <c r="S360" s="325"/>
      <c r="T360" s="325"/>
      <c r="U360" s="325"/>
      <c r="V360" s="325"/>
      <c r="W360" s="325"/>
      <c r="X360" s="325"/>
      <c r="Y360" s="325"/>
    </row>
    <row r="361" spans="1:25" hidden="1">
      <c r="A361" s="333" t="s">
        <v>1887</v>
      </c>
      <c r="B361" s="368"/>
      <c r="C361" s="367"/>
      <c r="D361" s="366"/>
      <c r="E361" s="366"/>
      <c r="F361" s="365"/>
      <c r="G361" s="360"/>
      <c r="H361" s="359"/>
      <c r="I361" s="359"/>
      <c r="J361" s="359"/>
      <c r="L361" s="325"/>
      <c r="M361" s="325"/>
      <c r="N361" s="325"/>
      <c r="O361" s="325"/>
      <c r="P361" s="325"/>
      <c r="Q361" s="325"/>
      <c r="R361" s="325"/>
      <c r="S361" s="325"/>
      <c r="T361" s="325"/>
      <c r="U361" s="325"/>
      <c r="V361" s="325"/>
      <c r="W361" s="325"/>
      <c r="X361" s="325"/>
      <c r="Y361" s="325"/>
    </row>
    <row r="362" spans="1:25" ht="15.75" hidden="1">
      <c r="A362" s="333" t="s">
        <v>1887</v>
      </c>
      <c r="B362" s="378" t="s">
        <v>1986</v>
      </c>
      <c r="C362" s="377"/>
      <c r="D362" s="377"/>
      <c r="E362" s="377"/>
      <c r="F362" s="376"/>
      <c r="G362" s="360"/>
      <c r="H362" s="359"/>
      <c r="I362" s="359"/>
      <c r="J362" s="359"/>
      <c r="L362" s="325"/>
      <c r="M362" s="325"/>
      <c r="N362" s="325"/>
      <c r="O362" s="325"/>
      <c r="P362" s="325"/>
      <c r="Q362" s="325"/>
      <c r="R362" s="325"/>
      <c r="S362" s="325"/>
      <c r="T362" s="325"/>
      <c r="U362" s="325"/>
      <c r="V362" s="325"/>
      <c r="W362" s="325"/>
      <c r="X362" s="325"/>
      <c r="Y362" s="325"/>
    </row>
    <row r="363" spans="1:25" hidden="1">
      <c r="A363" s="333" t="s">
        <v>1887</v>
      </c>
      <c r="B363" s="368"/>
      <c r="C363" s="400"/>
      <c r="D363" s="399"/>
      <c r="E363" s="399"/>
      <c r="F363" s="398"/>
      <c r="G363" s="360"/>
      <c r="H363" s="359"/>
      <c r="I363" s="359"/>
      <c r="J363" s="359"/>
      <c r="L363" s="325"/>
      <c r="M363" s="325"/>
      <c r="N363" s="325"/>
      <c r="O363" s="325"/>
      <c r="P363" s="325"/>
      <c r="Q363" s="325"/>
      <c r="R363" s="325"/>
      <c r="S363" s="325"/>
      <c r="T363" s="325"/>
      <c r="U363" s="325"/>
      <c r="V363" s="325"/>
      <c r="W363" s="325"/>
      <c r="X363" s="325"/>
      <c r="Y363" s="325"/>
    </row>
    <row r="364" spans="1:25" hidden="1">
      <c r="A364" s="333" t="s">
        <v>1887</v>
      </c>
      <c r="B364" s="368" t="s">
        <v>1985</v>
      </c>
      <c r="C364" s="367" t="s">
        <v>1984</v>
      </c>
      <c r="D364" s="366"/>
      <c r="E364" s="366"/>
      <c r="F364" s="365">
        <f>F351</f>
        <v>345</v>
      </c>
      <c r="G364" s="360"/>
      <c r="H364" s="359"/>
      <c r="I364" s="359"/>
      <c r="J364" s="359"/>
      <c r="L364" s="325"/>
      <c r="M364" s="325"/>
      <c r="N364" s="325"/>
      <c r="O364" s="325"/>
      <c r="P364" s="325"/>
      <c r="Q364" s="325"/>
      <c r="R364" s="325"/>
      <c r="S364" s="325"/>
      <c r="T364" s="325"/>
      <c r="U364" s="325"/>
      <c r="V364" s="325"/>
      <c r="W364" s="325"/>
      <c r="X364" s="325"/>
      <c r="Y364" s="325"/>
    </row>
    <row r="365" spans="1:25" hidden="1">
      <c r="A365" s="333" t="s">
        <v>1887</v>
      </c>
      <c r="B365" s="368" t="s">
        <v>1983</v>
      </c>
      <c r="C365" s="367" t="s">
        <v>1982</v>
      </c>
      <c r="D365" s="366"/>
      <c r="E365" s="366"/>
      <c r="F365" s="397">
        <v>0.5</v>
      </c>
      <c r="G365" s="360"/>
      <c r="H365" s="359"/>
      <c r="I365" s="359"/>
      <c r="J365" s="359"/>
      <c r="L365" s="325"/>
      <c r="M365" s="325"/>
      <c r="N365" s="325"/>
      <c r="O365" s="325"/>
      <c r="P365" s="325"/>
      <c r="Q365" s="325"/>
      <c r="R365" s="325"/>
      <c r="S365" s="325"/>
      <c r="T365" s="325"/>
      <c r="U365" s="325"/>
      <c r="V365" s="325"/>
      <c r="W365" s="325"/>
      <c r="X365" s="325"/>
      <c r="Y365" s="325"/>
    </row>
    <row r="366" spans="1:25" ht="25.5" hidden="1">
      <c r="A366" s="333" t="s">
        <v>1887</v>
      </c>
      <c r="B366" s="368" t="s">
        <v>1981</v>
      </c>
      <c r="C366" s="396">
        <v>3.0000000000000001E-3</v>
      </c>
      <c r="D366" s="366"/>
      <c r="E366" s="366"/>
      <c r="F366" s="395">
        <v>3.0000000000000001E-3</v>
      </c>
      <c r="G366" s="360"/>
      <c r="H366" s="359"/>
      <c r="I366" s="359"/>
      <c r="J366" s="359"/>
      <c r="L366" s="325"/>
      <c r="M366" s="325"/>
      <c r="N366" s="325"/>
      <c r="O366" s="325"/>
      <c r="P366" s="325"/>
      <c r="Q366" s="325"/>
      <c r="R366" s="325"/>
      <c r="S366" s="325"/>
      <c r="T366" s="325"/>
      <c r="U366" s="325"/>
      <c r="V366" s="325"/>
      <c r="W366" s="325"/>
      <c r="X366" s="325"/>
      <c r="Y366" s="325"/>
    </row>
    <row r="367" spans="1:25" hidden="1">
      <c r="A367" s="333" t="s">
        <v>1887</v>
      </c>
      <c r="B367" s="368" t="s">
        <v>1980</v>
      </c>
      <c r="C367" s="394">
        <v>0.2</v>
      </c>
      <c r="D367" s="393"/>
      <c r="E367" s="393"/>
      <c r="F367" s="392">
        <v>0.2</v>
      </c>
      <c r="G367" s="360"/>
      <c r="H367" s="359"/>
      <c r="I367" s="359"/>
      <c r="J367" s="359"/>
      <c r="L367" s="325"/>
      <c r="M367" s="325"/>
      <c r="N367" s="325"/>
      <c r="O367" s="325"/>
      <c r="P367" s="325"/>
      <c r="Q367" s="325"/>
      <c r="R367" s="325"/>
      <c r="S367" s="325"/>
      <c r="T367" s="325"/>
      <c r="U367" s="325"/>
      <c r="V367" s="325"/>
      <c r="W367" s="325"/>
      <c r="X367" s="325"/>
      <c r="Y367" s="325"/>
    </row>
    <row r="368" spans="1:25" ht="12.75" hidden="1" customHeight="1">
      <c r="A368" s="333" t="s">
        <v>1887</v>
      </c>
      <c r="B368" s="368" t="s">
        <v>1970</v>
      </c>
      <c r="C368" s="384"/>
      <c r="D368" s="374"/>
      <c r="E368" s="374"/>
      <c r="F368" s="383">
        <f>IF(F364=0,0,(IF(F25="YES",F26,0)))</f>
        <v>0.16666</v>
      </c>
      <c r="G368" s="360"/>
      <c r="H368" s="359"/>
      <c r="I368" s="359"/>
      <c r="J368" s="359"/>
      <c r="L368" s="325"/>
      <c r="M368" s="325"/>
      <c r="N368" s="325"/>
      <c r="O368" s="325"/>
      <c r="P368" s="325"/>
      <c r="Q368" s="325"/>
      <c r="R368" s="325"/>
      <c r="S368" s="325"/>
      <c r="T368" s="325"/>
      <c r="U368" s="325"/>
      <c r="V368" s="325"/>
      <c r="W368" s="325"/>
      <c r="X368" s="325"/>
      <c r="Y368" s="325"/>
    </row>
    <row r="369" spans="1:25" hidden="1">
      <c r="A369" s="333" t="s">
        <v>1887</v>
      </c>
      <c r="B369" s="382" t="s">
        <v>1908</v>
      </c>
      <c r="C369" s="381" t="s">
        <v>1969</v>
      </c>
      <c r="D369" s="380"/>
      <c r="E369" s="380"/>
      <c r="F369" s="379">
        <f>IF(F364=0,0,(F365+F364*F366)*F367+F368)</f>
        <v>0.47365999999999997</v>
      </c>
      <c r="G369" s="360"/>
      <c r="H369" s="359" t="s">
        <v>1979</v>
      </c>
      <c r="I369" s="359"/>
      <c r="J369" s="359"/>
      <c r="L369" s="325"/>
      <c r="M369" s="325"/>
      <c r="N369" s="325"/>
      <c r="O369" s="325"/>
      <c r="P369" s="325"/>
      <c r="Q369" s="325"/>
      <c r="R369" s="325"/>
      <c r="S369" s="325"/>
      <c r="T369" s="325"/>
      <c r="U369" s="325"/>
      <c r="V369" s="325"/>
      <c r="W369" s="325"/>
      <c r="X369" s="325"/>
      <c r="Y369" s="325"/>
    </row>
    <row r="370" spans="1:25" hidden="1">
      <c r="A370" s="333" t="s">
        <v>1887</v>
      </c>
      <c r="B370" s="368"/>
      <c r="C370" s="367"/>
      <c r="D370" s="366"/>
      <c r="E370" s="366"/>
      <c r="F370" s="365"/>
      <c r="G370" s="360"/>
      <c r="H370" s="359"/>
      <c r="I370" s="359"/>
      <c r="J370" s="359"/>
      <c r="L370" s="325"/>
      <c r="M370" s="325"/>
      <c r="N370" s="325"/>
      <c r="O370" s="325"/>
      <c r="P370" s="325"/>
      <c r="Q370" s="325"/>
      <c r="R370" s="325"/>
      <c r="S370" s="325"/>
      <c r="T370" s="325"/>
      <c r="U370" s="325"/>
      <c r="V370" s="325"/>
      <c r="W370" s="325"/>
      <c r="X370" s="325"/>
      <c r="Y370" s="325"/>
    </row>
    <row r="371" spans="1:25" hidden="1">
      <c r="A371" s="333" t="s">
        <v>1887</v>
      </c>
      <c r="B371" s="368"/>
      <c r="C371" s="367"/>
      <c r="D371" s="366"/>
      <c r="E371" s="366"/>
      <c r="F371" s="365"/>
      <c r="G371" s="360"/>
      <c r="H371" s="359"/>
      <c r="I371" s="359"/>
      <c r="J371" s="359"/>
      <c r="L371" s="325"/>
      <c r="M371" s="325"/>
      <c r="N371" s="325"/>
      <c r="O371" s="325"/>
      <c r="P371" s="325"/>
      <c r="Q371" s="325"/>
      <c r="R371" s="325"/>
      <c r="S371" s="325"/>
      <c r="T371" s="325"/>
      <c r="U371" s="325"/>
      <c r="V371" s="325"/>
      <c r="W371" s="325"/>
      <c r="X371" s="325"/>
      <c r="Y371" s="325"/>
    </row>
    <row r="372" spans="1:25" ht="15.75">
      <c r="A372" s="333"/>
      <c r="B372" s="378" t="s">
        <v>1978</v>
      </c>
      <c r="C372" s="377"/>
      <c r="D372" s="377"/>
      <c r="E372" s="377"/>
      <c r="F372" s="376"/>
      <c r="G372" s="360"/>
      <c r="H372" s="359"/>
      <c r="I372" s="359"/>
      <c r="J372" s="359"/>
      <c r="L372" s="325"/>
      <c r="M372" s="325"/>
      <c r="N372" s="325"/>
      <c r="O372" s="325"/>
      <c r="P372" s="325"/>
      <c r="Q372" s="325"/>
      <c r="R372" s="325"/>
      <c r="S372" s="325"/>
      <c r="T372" s="325"/>
      <c r="U372" s="325"/>
      <c r="V372" s="325"/>
      <c r="W372" s="325"/>
      <c r="X372" s="325"/>
      <c r="Y372" s="325"/>
    </row>
    <row r="373" spans="1:25">
      <c r="A373" s="333"/>
      <c r="B373" s="391" t="s">
        <v>1977</v>
      </c>
      <c r="C373" s="390"/>
      <c r="D373" s="389"/>
      <c r="E373" s="389"/>
      <c r="F373" s="388" t="s">
        <v>175</v>
      </c>
      <c r="G373" s="360"/>
      <c r="H373" s="359"/>
      <c r="I373" s="359"/>
      <c r="J373" s="359"/>
      <c r="L373" s="325"/>
      <c r="M373" s="325"/>
      <c r="N373" s="325"/>
      <c r="O373" s="325"/>
      <c r="P373" s="325"/>
      <c r="Q373" s="325"/>
      <c r="R373" s="325"/>
      <c r="S373" s="325"/>
      <c r="T373" s="325"/>
      <c r="U373" s="325"/>
      <c r="V373" s="325"/>
      <c r="W373" s="325"/>
      <c r="X373" s="325"/>
      <c r="Y373" s="325"/>
    </row>
    <row r="374" spans="1:25" hidden="1">
      <c r="A374" s="333" t="s">
        <v>1887</v>
      </c>
      <c r="B374" s="368" t="s">
        <v>1976</v>
      </c>
      <c r="C374" s="375">
        <v>5</v>
      </c>
      <c r="D374" s="374"/>
      <c r="E374" s="374"/>
      <c r="F374" s="373">
        <v>10</v>
      </c>
      <c r="G374" s="360"/>
      <c r="H374" s="359"/>
      <c r="I374" s="359"/>
      <c r="J374" s="359"/>
      <c r="L374" s="325"/>
      <c r="M374" s="325"/>
      <c r="N374" s="325"/>
      <c r="O374" s="325"/>
      <c r="P374" s="325"/>
      <c r="Q374" s="325"/>
      <c r="R374" s="325"/>
      <c r="S374" s="325"/>
      <c r="T374" s="325"/>
      <c r="U374" s="325"/>
      <c r="V374" s="325"/>
      <c r="W374" s="325"/>
      <c r="X374" s="325"/>
      <c r="Y374" s="325"/>
    </row>
    <row r="375" spans="1:25">
      <c r="A375" s="333"/>
      <c r="B375" s="372" t="s">
        <v>1975</v>
      </c>
      <c r="C375" s="371" t="s">
        <v>1965</v>
      </c>
      <c r="D375" s="370">
        <f>F375/F22</f>
        <v>3.3333333333333333E-2</v>
      </c>
      <c r="E375" s="370"/>
      <c r="F375" s="369">
        <f>IF(F373="NO",0,F374)</f>
        <v>10</v>
      </c>
      <c r="G375" s="360"/>
      <c r="H375" s="359"/>
      <c r="I375" s="359"/>
      <c r="J375" s="359"/>
      <c r="L375" s="325"/>
      <c r="M375" s="325"/>
      <c r="N375" s="325"/>
      <c r="O375" s="325"/>
      <c r="P375" s="325"/>
      <c r="Q375" s="325"/>
      <c r="R375" s="325"/>
      <c r="S375" s="325"/>
      <c r="T375" s="325"/>
      <c r="U375" s="325"/>
      <c r="V375" s="325"/>
      <c r="W375" s="325"/>
      <c r="X375" s="325"/>
      <c r="Y375" s="325"/>
    </row>
    <row r="376" spans="1:25" hidden="1">
      <c r="A376" s="333" t="s">
        <v>1887</v>
      </c>
      <c r="B376" s="368"/>
      <c r="C376" s="367"/>
      <c r="D376" s="366"/>
      <c r="E376" s="366"/>
      <c r="F376" s="365"/>
      <c r="G376" s="360"/>
      <c r="H376" s="359"/>
      <c r="I376" s="359"/>
      <c r="J376" s="359"/>
      <c r="L376" s="325"/>
      <c r="M376" s="325"/>
      <c r="N376" s="325"/>
      <c r="O376" s="325"/>
      <c r="P376" s="325"/>
      <c r="Q376" s="325"/>
      <c r="R376" s="325"/>
      <c r="S376" s="325"/>
      <c r="T376" s="325"/>
      <c r="U376" s="325"/>
      <c r="V376" s="325"/>
      <c r="W376" s="325"/>
      <c r="X376" s="325"/>
      <c r="Y376" s="325"/>
    </row>
    <row r="377" spans="1:25">
      <c r="A377" s="333"/>
      <c r="B377" s="382" t="s">
        <v>1974</v>
      </c>
      <c r="C377" s="387"/>
      <c r="D377" s="380"/>
      <c r="E377" s="380">
        <f>F377</f>
        <v>0.15</v>
      </c>
      <c r="F377" s="386">
        <f>60/400</f>
        <v>0.15</v>
      </c>
      <c r="G377" s="360"/>
      <c r="H377" s="359"/>
      <c r="I377" s="359"/>
      <c r="J377" s="359"/>
      <c r="L377" s="325"/>
      <c r="M377" s="325"/>
      <c r="N377" s="325"/>
      <c r="O377" s="325"/>
      <c r="P377" s="325"/>
      <c r="Q377" s="325"/>
      <c r="R377" s="325"/>
      <c r="S377" s="325"/>
      <c r="T377" s="325"/>
      <c r="U377" s="325"/>
      <c r="V377" s="325"/>
      <c r="W377" s="325"/>
      <c r="X377" s="325"/>
      <c r="Y377" s="325"/>
    </row>
    <row r="378" spans="1:25" ht="15.75">
      <c r="A378" s="333"/>
      <c r="B378" s="378" t="s">
        <v>1973</v>
      </c>
      <c r="C378" s="377"/>
      <c r="D378" s="377"/>
      <c r="E378" s="377"/>
      <c r="F378" s="376"/>
      <c r="G378" s="360"/>
      <c r="H378" s="359"/>
      <c r="I378" s="359"/>
      <c r="J378" s="359"/>
      <c r="L378" s="325"/>
      <c r="M378" s="325"/>
      <c r="N378" s="325"/>
      <c r="O378" s="325"/>
      <c r="P378" s="325"/>
      <c r="Q378" s="325"/>
      <c r="R378" s="325"/>
      <c r="S378" s="325"/>
      <c r="T378" s="325"/>
      <c r="U378" s="325"/>
      <c r="V378" s="325"/>
      <c r="W378" s="325"/>
      <c r="X378" s="325"/>
      <c r="Y378" s="325"/>
    </row>
    <row r="379" spans="1:25" hidden="1">
      <c r="A379" s="333" t="s">
        <v>1887</v>
      </c>
      <c r="B379" s="368"/>
      <c r="C379" s="367"/>
      <c r="D379" s="367"/>
      <c r="E379" s="367"/>
      <c r="F379" s="365"/>
      <c r="G379" s="360"/>
      <c r="H379" s="359"/>
      <c r="I379" s="359"/>
      <c r="J379" s="359"/>
      <c r="L379" s="325"/>
      <c r="M379" s="325"/>
      <c r="N379" s="325"/>
      <c r="O379" s="325"/>
      <c r="P379" s="325"/>
      <c r="Q379" s="325"/>
      <c r="R379" s="325"/>
      <c r="S379" s="325"/>
      <c r="T379" s="325"/>
      <c r="U379" s="325"/>
      <c r="V379" s="325"/>
      <c r="W379" s="325"/>
      <c r="X379" s="325"/>
      <c r="Y379" s="325"/>
    </row>
    <row r="380" spans="1:25">
      <c r="A380" s="333"/>
      <c r="B380" s="368" t="s">
        <v>1972</v>
      </c>
      <c r="C380" s="367"/>
      <c r="D380" s="366"/>
      <c r="E380" s="366"/>
      <c r="F380" s="385">
        <v>2</v>
      </c>
      <c r="G380" s="360"/>
      <c r="H380" s="359" t="s">
        <v>1971</v>
      </c>
      <c r="I380" s="359"/>
      <c r="J380" s="359"/>
      <c r="L380" s="325"/>
      <c r="M380" s="325"/>
      <c r="N380" s="325"/>
      <c r="O380" s="325"/>
      <c r="P380" s="325"/>
      <c r="Q380" s="325"/>
      <c r="R380" s="325"/>
      <c r="S380" s="325"/>
      <c r="T380" s="325"/>
      <c r="U380" s="325"/>
      <c r="V380" s="325"/>
      <c r="W380" s="325"/>
      <c r="X380" s="325"/>
      <c r="Y380" s="325"/>
    </row>
    <row r="381" spans="1:25" ht="12.75" hidden="1" customHeight="1">
      <c r="A381" s="333" t="s">
        <v>1887</v>
      </c>
      <c r="B381" s="368" t="s">
        <v>1970</v>
      </c>
      <c r="C381" s="384"/>
      <c r="D381" s="374"/>
      <c r="E381" s="374"/>
      <c r="F381" s="383">
        <f>IF(F380=0,0,(IF(F25="YES",F26,0)))</f>
        <v>0.16666</v>
      </c>
      <c r="G381" s="360"/>
      <c r="H381" s="359"/>
      <c r="I381" s="359"/>
      <c r="J381" s="359"/>
      <c r="L381" s="325"/>
      <c r="M381" s="325"/>
      <c r="N381" s="325"/>
      <c r="O381" s="325"/>
      <c r="P381" s="325"/>
      <c r="Q381" s="325"/>
      <c r="R381" s="325"/>
      <c r="S381" s="325"/>
      <c r="T381" s="325"/>
      <c r="U381" s="325"/>
      <c r="V381" s="325"/>
      <c r="W381" s="325"/>
      <c r="X381" s="325"/>
      <c r="Y381" s="325"/>
    </row>
    <row r="382" spans="1:25">
      <c r="A382" s="333"/>
      <c r="B382" s="382" t="s">
        <v>1908</v>
      </c>
      <c r="C382" s="381" t="s">
        <v>1969</v>
      </c>
      <c r="D382" s="380"/>
      <c r="E382" s="380">
        <f>F382</f>
        <v>2.1666599999999998</v>
      </c>
      <c r="F382" s="379">
        <f>F381+F380</f>
        <v>2.1666599999999998</v>
      </c>
      <c r="G382" s="360"/>
      <c r="H382" s="359"/>
      <c r="I382" s="359"/>
      <c r="J382" s="359"/>
      <c r="L382" s="325"/>
      <c r="M382" s="325"/>
      <c r="N382" s="325"/>
      <c r="O382" s="325"/>
      <c r="P382" s="325"/>
      <c r="Q382" s="325"/>
      <c r="R382" s="325"/>
      <c r="S382" s="325"/>
      <c r="T382" s="325"/>
      <c r="U382" s="325"/>
      <c r="V382" s="325"/>
      <c r="W382" s="325"/>
      <c r="X382" s="325"/>
      <c r="Y382" s="325"/>
    </row>
    <row r="383" spans="1:25" hidden="1">
      <c r="A383" s="333" t="s">
        <v>1887</v>
      </c>
      <c r="B383" s="368"/>
      <c r="C383" s="367"/>
      <c r="D383" s="367"/>
      <c r="E383" s="367"/>
      <c r="F383" s="365"/>
      <c r="G383" s="360"/>
      <c r="H383" s="359"/>
      <c r="I383" s="359"/>
      <c r="J383" s="359"/>
      <c r="L383" s="325"/>
      <c r="M383" s="325"/>
      <c r="N383" s="325"/>
      <c r="O383" s="325"/>
      <c r="P383" s="325"/>
      <c r="Q383" s="325"/>
      <c r="R383" s="325"/>
      <c r="S383" s="325"/>
      <c r="T383" s="325"/>
      <c r="U383" s="325"/>
      <c r="V383" s="325"/>
      <c r="W383" s="325"/>
      <c r="X383" s="325"/>
      <c r="Y383" s="325"/>
    </row>
    <row r="384" spans="1:25" ht="15.75">
      <c r="A384" s="333"/>
      <c r="B384" s="378" t="s">
        <v>1968</v>
      </c>
      <c r="C384" s="377"/>
      <c r="D384" s="377"/>
      <c r="E384" s="377"/>
      <c r="F384" s="376"/>
      <c r="G384" s="360"/>
      <c r="H384" s="359"/>
      <c r="I384" s="359"/>
      <c r="J384" s="359"/>
      <c r="L384" s="325"/>
      <c r="M384" s="325"/>
      <c r="N384" s="325"/>
      <c r="O384" s="325"/>
      <c r="P384" s="325"/>
      <c r="Q384" s="325"/>
      <c r="R384" s="325"/>
      <c r="S384" s="325"/>
      <c r="T384" s="325"/>
      <c r="U384" s="325"/>
      <c r="V384" s="325"/>
      <c r="W384" s="325"/>
      <c r="X384" s="325"/>
      <c r="Y384" s="325"/>
    </row>
    <row r="385" spans="1:25" hidden="1">
      <c r="A385" s="333" t="s">
        <v>1887</v>
      </c>
      <c r="B385" s="368" t="s">
        <v>1967</v>
      </c>
      <c r="C385" s="375">
        <v>5</v>
      </c>
      <c r="D385" s="374"/>
      <c r="E385" s="374"/>
      <c r="F385" s="373">
        <v>5</v>
      </c>
      <c r="G385" s="360"/>
      <c r="H385" s="359"/>
      <c r="I385" s="359"/>
      <c r="J385" s="359"/>
      <c r="L385" s="325"/>
      <c r="M385" s="325"/>
      <c r="N385" s="325"/>
      <c r="O385" s="325"/>
      <c r="P385" s="325"/>
      <c r="Q385" s="325"/>
      <c r="R385" s="325"/>
      <c r="S385" s="325"/>
      <c r="T385" s="325"/>
      <c r="U385" s="325"/>
      <c r="V385" s="325"/>
      <c r="W385" s="325"/>
      <c r="X385" s="325"/>
      <c r="Y385" s="325"/>
    </row>
    <row r="386" spans="1:25">
      <c r="A386" s="333"/>
      <c r="B386" s="372" t="s">
        <v>1966</v>
      </c>
      <c r="C386" s="371" t="s">
        <v>1965</v>
      </c>
      <c r="D386" s="370">
        <f>F386/F22</f>
        <v>1.6666666666666666E-2</v>
      </c>
      <c r="E386" s="370"/>
      <c r="F386" s="369">
        <f>IF(F351=0,0,F385)</f>
        <v>5</v>
      </c>
      <c r="G386" s="360"/>
      <c r="H386" s="359"/>
      <c r="I386" s="359"/>
      <c r="J386" s="359"/>
      <c r="L386" s="325"/>
      <c r="M386" s="325"/>
      <c r="N386" s="325"/>
      <c r="O386" s="325"/>
      <c r="P386" s="325"/>
      <c r="Q386" s="325"/>
      <c r="R386" s="325"/>
      <c r="S386" s="325"/>
      <c r="T386" s="325"/>
      <c r="U386" s="325"/>
      <c r="V386" s="325"/>
      <c r="W386" s="325"/>
      <c r="X386" s="325"/>
      <c r="Y386" s="325"/>
    </row>
    <row r="387" spans="1:25" hidden="1">
      <c r="A387" s="333" t="s">
        <v>1887</v>
      </c>
      <c r="B387" s="368"/>
      <c r="C387" s="367"/>
      <c r="D387" s="366"/>
      <c r="E387" s="366"/>
      <c r="F387" s="365"/>
      <c r="G387" s="360"/>
      <c r="H387" s="359"/>
      <c r="I387" s="359"/>
      <c r="J387" s="359"/>
      <c r="L387" s="325"/>
      <c r="M387" s="325"/>
      <c r="N387" s="325"/>
      <c r="O387" s="325"/>
      <c r="P387" s="325"/>
      <c r="Q387" s="325"/>
      <c r="R387" s="325"/>
      <c r="S387" s="325"/>
      <c r="T387" s="325"/>
      <c r="U387" s="325"/>
      <c r="V387" s="325"/>
      <c r="W387" s="325"/>
      <c r="X387" s="325"/>
      <c r="Y387" s="325"/>
    </row>
    <row r="388" spans="1:25" ht="13.5" thickBot="1">
      <c r="A388" s="333"/>
      <c r="B388" s="364" t="s">
        <v>1964</v>
      </c>
      <c r="C388" s="363"/>
      <c r="D388" s="362"/>
      <c r="E388" s="362">
        <f>F388</f>
        <v>0.5</v>
      </c>
      <c r="F388" s="361">
        <v>0.5</v>
      </c>
      <c r="G388" s="360"/>
      <c r="H388" s="359" t="s">
        <v>1963</v>
      </c>
      <c r="I388" s="359"/>
      <c r="J388" s="359"/>
      <c r="L388" s="325"/>
      <c r="M388" s="325"/>
      <c r="N388" s="325"/>
      <c r="O388" s="325"/>
      <c r="P388" s="325"/>
      <c r="Q388" s="325"/>
      <c r="R388" s="325"/>
      <c r="S388" s="325"/>
      <c r="T388" s="325"/>
      <c r="U388" s="325"/>
      <c r="V388" s="325"/>
      <c r="W388" s="325"/>
      <c r="X388" s="325"/>
      <c r="Y388" s="325"/>
    </row>
    <row r="389" spans="1:25">
      <c r="A389" s="333"/>
      <c r="G389" s="330"/>
      <c r="H389" s="330"/>
      <c r="I389" s="330"/>
      <c r="J389" s="330"/>
      <c r="L389" s="325"/>
      <c r="M389" s="325"/>
      <c r="N389" s="325"/>
      <c r="O389" s="325"/>
      <c r="P389" s="325"/>
      <c r="Q389" s="325"/>
      <c r="R389" s="325"/>
      <c r="S389" s="325"/>
      <c r="T389" s="325"/>
      <c r="U389" s="325"/>
      <c r="V389" s="325"/>
      <c r="W389" s="325"/>
      <c r="X389" s="325"/>
      <c r="Y389" s="325"/>
    </row>
    <row r="390" spans="1:25" ht="15.75" thickBot="1">
      <c r="A390" s="333"/>
      <c r="B390" s="332"/>
      <c r="C390" s="331"/>
      <c r="D390" s="331"/>
      <c r="E390" s="331"/>
      <c r="F390" s="331"/>
      <c r="G390" s="330"/>
      <c r="H390" s="330"/>
      <c r="I390" s="330"/>
      <c r="J390" s="330"/>
      <c r="L390" s="325"/>
      <c r="M390" s="325"/>
      <c r="N390" s="325"/>
      <c r="O390" s="325"/>
      <c r="P390" s="325"/>
      <c r="Q390" s="325"/>
      <c r="R390" s="325"/>
      <c r="S390" s="325"/>
      <c r="T390" s="325"/>
      <c r="V390" s="325"/>
      <c r="W390" s="325"/>
      <c r="X390" s="325"/>
      <c r="Y390" s="325"/>
    </row>
    <row r="391" spans="1:25" ht="13.5" thickTop="1">
      <c r="G391" s="315"/>
      <c r="H391" s="315"/>
      <c r="I391" s="315"/>
      <c r="J391" s="315"/>
    </row>
    <row r="392" spans="1:25" ht="25.5">
      <c r="B392" s="356" t="s">
        <v>1962</v>
      </c>
      <c r="C392" s="358" t="s">
        <v>1961</v>
      </c>
      <c r="D392" s="585" t="s">
        <v>1960</v>
      </c>
      <c r="E392" s="585" t="s">
        <v>1959</v>
      </c>
      <c r="F392" s="356" t="s">
        <v>1958</v>
      </c>
      <c r="G392" s="355" t="s">
        <v>1957</v>
      </c>
      <c r="H392" s="354"/>
      <c r="I392" s="354"/>
      <c r="J392" s="354"/>
      <c r="K392" s="600" t="s">
        <v>1956</v>
      </c>
      <c r="L392" s="600"/>
    </row>
    <row r="393" spans="1:25" ht="12" customHeight="1">
      <c r="B393" s="350">
        <v>10</v>
      </c>
      <c r="C393" s="342" t="s">
        <v>1955</v>
      </c>
      <c r="D393" s="584"/>
      <c r="E393" s="340">
        <f>KITTING*(1)</f>
        <v>1.3833333333333333</v>
      </c>
      <c r="F393" s="344">
        <f t="shared" ref="F393:F415" si="1">D393+E393</f>
        <v>1.3833333333333333</v>
      </c>
      <c r="G393" s="338">
        <f>IF(E393=0,0,60/E393)</f>
        <v>43.373493975903614</v>
      </c>
      <c r="H393" s="337"/>
      <c r="I393" s="337"/>
      <c r="J393" s="337"/>
      <c r="K393" s="597" t="s">
        <v>1954</v>
      </c>
      <c r="L393" s="597"/>
    </row>
    <row r="394" spans="1:25" ht="12" customHeight="1">
      <c r="B394" s="350">
        <v>20</v>
      </c>
      <c r="C394" s="342" t="s">
        <v>1953</v>
      </c>
      <c r="D394" s="582">
        <f>D42</f>
        <v>0.05</v>
      </c>
      <c r="E394" s="340">
        <f>E46</f>
        <v>0.15</v>
      </c>
      <c r="F394" s="344">
        <f t="shared" si="1"/>
        <v>0.2</v>
      </c>
      <c r="G394" s="338">
        <f>IF(E394=0,0,60/E394)</f>
        <v>400</v>
      </c>
      <c r="H394" s="337"/>
      <c r="I394" s="337"/>
      <c r="J394" s="337"/>
      <c r="K394" s="597" t="s">
        <v>1952</v>
      </c>
      <c r="L394" s="597"/>
    </row>
    <row r="395" spans="1:25" ht="12" customHeight="1">
      <c r="B395" s="350">
        <v>30</v>
      </c>
      <c r="C395" s="342" t="s">
        <v>1951</v>
      </c>
      <c r="D395" s="582">
        <f>D51+PREPSETUP</f>
        <v>1.3333333333333334E-2</v>
      </c>
      <c r="E395" s="340">
        <f>PREP+PREPSPEC</f>
        <v>0.2</v>
      </c>
      <c r="F395" s="344">
        <f t="shared" si="1"/>
        <v>0.21333333333333335</v>
      </c>
      <c r="G395" s="338">
        <f>IF(E395=0,0,60/E395)</f>
        <v>300</v>
      </c>
      <c r="H395" s="337"/>
      <c r="I395" s="337"/>
      <c r="J395" s="337"/>
      <c r="K395" s="594" t="s">
        <v>1950</v>
      </c>
      <c r="L395" s="594"/>
    </row>
    <row r="396" spans="1:25" ht="12" customHeight="1">
      <c r="B396" s="350">
        <v>40</v>
      </c>
      <c r="C396" s="342" t="s">
        <v>1949</v>
      </c>
      <c r="D396" s="582">
        <f>D65</f>
        <v>0</v>
      </c>
      <c r="E396" s="340">
        <f>PROG</f>
        <v>0</v>
      </c>
      <c r="F396" s="344">
        <f t="shared" si="1"/>
        <v>0</v>
      </c>
      <c r="G396" s="338">
        <f>IF(E396=0,0,60/E396)</f>
        <v>0</v>
      </c>
      <c r="H396" s="337"/>
      <c r="I396" s="337"/>
      <c r="J396" s="337"/>
      <c r="K396" s="594" t="s">
        <v>1948</v>
      </c>
      <c r="L396" s="594"/>
    </row>
    <row r="397" spans="1:25" ht="12" customHeight="1">
      <c r="B397" s="350">
        <v>50</v>
      </c>
      <c r="C397" s="342" t="s">
        <v>1947</v>
      </c>
      <c r="D397" s="582">
        <f>SMTSETUP</f>
        <v>4.5923155555555555</v>
      </c>
      <c r="E397" s="340">
        <f>SMTTS+E111+SMTQA+E147</f>
        <v>2.6520700000000001</v>
      </c>
      <c r="F397" s="344">
        <f t="shared" si="1"/>
        <v>7.2443855555555556</v>
      </c>
      <c r="G397" s="338">
        <f>IF(E397=0,0,(60/E397)/F100)</f>
        <v>11.311918614516207</v>
      </c>
      <c r="H397" s="352" t="s">
        <v>1944</v>
      </c>
      <c r="I397" s="352"/>
      <c r="J397" s="352"/>
      <c r="K397" s="597" t="s">
        <v>1946</v>
      </c>
      <c r="L397" s="597"/>
    </row>
    <row r="398" spans="1:25" ht="12" customHeight="1">
      <c r="B398" s="350">
        <v>55</v>
      </c>
      <c r="C398" s="342" t="s">
        <v>1945</v>
      </c>
      <c r="D398" s="584"/>
      <c r="E398" s="340">
        <f>SMTBS+E113</f>
        <v>2.2395700000000001</v>
      </c>
      <c r="F398" s="344">
        <f t="shared" si="1"/>
        <v>2.2395700000000001</v>
      </c>
      <c r="G398" s="338">
        <f>IF(E398=0,0,(60/E398)/F100)</f>
        <v>13.395428586737632</v>
      </c>
      <c r="H398" s="352" t="s">
        <v>1944</v>
      </c>
      <c r="I398" s="352"/>
      <c r="J398" s="352"/>
      <c r="K398" s="597" t="s">
        <v>1943</v>
      </c>
      <c r="L398" s="597"/>
    </row>
    <row r="399" spans="1:25" ht="12" customHeight="1">
      <c r="B399" s="350">
        <v>60</v>
      </c>
      <c r="C399" s="342" t="s">
        <v>1942</v>
      </c>
      <c r="D399" s="582">
        <f>D118</f>
        <v>0.05</v>
      </c>
      <c r="E399" s="340">
        <f>E124</f>
        <v>1.36666</v>
      </c>
      <c r="F399" s="344">
        <f t="shared" si="1"/>
        <v>1.41666</v>
      </c>
      <c r="G399" s="338">
        <f t="shared" ref="G399:G414" si="2">IF(E399=0,0,60/E399)</f>
        <v>43.902653183674069</v>
      </c>
      <c r="H399" s="337"/>
      <c r="I399" s="337"/>
      <c r="J399" s="337"/>
      <c r="K399" s="594" t="s">
        <v>1941</v>
      </c>
      <c r="L399" s="594"/>
    </row>
    <row r="400" spans="1:25" ht="12" customHeight="1">
      <c r="B400" s="350">
        <v>65</v>
      </c>
      <c r="C400" s="342" t="s">
        <v>1940</v>
      </c>
      <c r="D400" s="582">
        <f>D130</f>
        <v>8.3333333333333329E-2</v>
      </c>
      <c r="E400" s="340">
        <f>E135</f>
        <v>0.83332000000000006</v>
      </c>
      <c r="F400" s="344">
        <f t="shared" si="1"/>
        <v>0.91665333333333343</v>
      </c>
      <c r="G400" s="338">
        <f t="shared" si="2"/>
        <v>72.001152018432293</v>
      </c>
      <c r="H400" s="337"/>
      <c r="I400" s="337"/>
      <c r="J400" s="337"/>
      <c r="K400" s="594" t="s">
        <v>1939</v>
      </c>
      <c r="L400" s="594"/>
    </row>
    <row r="401" spans="2:12" ht="12" customHeight="1">
      <c r="B401" s="350">
        <v>70</v>
      </c>
      <c r="C401" s="342" t="s">
        <v>1938</v>
      </c>
      <c r="D401" s="582">
        <f>D150+ScrewSETUP</f>
        <v>0</v>
      </c>
      <c r="E401" s="340">
        <f>PTHLoad+Screw</f>
        <v>0</v>
      </c>
      <c r="F401" s="344">
        <f t="shared" si="1"/>
        <v>0</v>
      </c>
      <c r="G401" s="338">
        <f t="shared" si="2"/>
        <v>0</v>
      </c>
      <c r="H401" s="337"/>
      <c r="I401" s="337"/>
      <c r="J401" s="337"/>
      <c r="K401" s="594" t="s">
        <v>1937</v>
      </c>
      <c r="L401" s="594"/>
    </row>
    <row r="402" spans="2:12" ht="12" customHeight="1">
      <c r="B402" s="350">
        <v>80</v>
      </c>
      <c r="C402" s="342" t="s">
        <v>1936</v>
      </c>
      <c r="D402" s="582">
        <f>SelectiveSETUP</f>
        <v>0</v>
      </c>
      <c r="E402" s="340">
        <f>Selective</f>
        <v>0</v>
      </c>
      <c r="F402" s="344">
        <f t="shared" si="1"/>
        <v>0</v>
      </c>
      <c r="G402" s="338">
        <f t="shared" si="2"/>
        <v>0</v>
      </c>
      <c r="H402" s="337"/>
      <c r="I402" s="337"/>
      <c r="J402" s="337"/>
      <c r="K402" s="594" t="s">
        <v>1935</v>
      </c>
      <c r="L402" s="594"/>
    </row>
    <row r="403" spans="2:12" ht="12" customHeight="1">
      <c r="B403" s="350">
        <v>90</v>
      </c>
      <c r="C403" s="342" t="s">
        <v>1934</v>
      </c>
      <c r="D403" s="582">
        <f>WaveSETUP</f>
        <v>0</v>
      </c>
      <c r="E403" s="340">
        <f>Wave</f>
        <v>0</v>
      </c>
      <c r="F403" s="344">
        <f t="shared" si="1"/>
        <v>0</v>
      </c>
      <c r="G403" s="338">
        <f t="shared" si="2"/>
        <v>0</v>
      </c>
      <c r="H403" s="337"/>
      <c r="I403" s="337"/>
      <c r="J403" s="337"/>
      <c r="K403" s="594" t="s">
        <v>1933</v>
      </c>
      <c r="L403" s="594"/>
    </row>
    <row r="404" spans="2:12" ht="12" customHeight="1">
      <c r="B404" s="350">
        <v>95</v>
      </c>
      <c r="C404" s="342" t="s">
        <v>1932</v>
      </c>
      <c r="D404" s="583"/>
      <c r="E404" s="340">
        <f>WaveTUP+E198+WaveQA</f>
        <v>0</v>
      </c>
      <c r="F404" s="344">
        <f t="shared" si="1"/>
        <v>0</v>
      </c>
      <c r="G404" s="338">
        <f t="shared" si="2"/>
        <v>0</v>
      </c>
      <c r="H404" s="337"/>
      <c r="I404" s="337"/>
      <c r="J404" s="337"/>
      <c r="K404" s="594" t="s">
        <v>1931</v>
      </c>
      <c r="L404" s="594"/>
    </row>
    <row r="405" spans="2:12" ht="12" customHeight="1">
      <c r="B405" s="350">
        <v>100</v>
      </c>
      <c r="C405" s="342" t="s">
        <v>1930</v>
      </c>
      <c r="D405" s="582">
        <f>D209+PFitSUp+D234+D236+D257+D258</f>
        <v>0.12</v>
      </c>
      <c r="E405" s="340">
        <f>HandPb+HandPbf+E220+E221+PFit+Depanel+E251+MiscMod</f>
        <v>2.0601600000000002</v>
      </c>
      <c r="F405" s="344">
        <f t="shared" si="1"/>
        <v>2.1801600000000003</v>
      </c>
      <c r="G405" s="338">
        <f t="shared" si="2"/>
        <v>29.123951537744638</v>
      </c>
      <c r="H405" s="337"/>
      <c r="I405" s="337"/>
      <c r="J405" s="337"/>
      <c r="K405" s="594" t="s">
        <v>1929</v>
      </c>
      <c r="L405" s="594"/>
    </row>
    <row r="406" spans="2:12" ht="12" customHeight="1">
      <c r="B406" s="347">
        <v>110</v>
      </c>
      <c r="C406" s="342" t="s">
        <v>1928</v>
      </c>
      <c r="D406" s="340">
        <f>D271</f>
        <v>0</v>
      </c>
      <c r="E406" s="340">
        <f>E275</f>
        <v>0</v>
      </c>
      <c r="F406" s="344">
        <f t="shared" si="1"/>
        <v>0</v>
      </c>
      <c r="G406" s="338">
        <f t="shared" si="2"/>
        <v>0</v>
      </c>
      <c r="H406" s="337"/>
      <c r="I406" s="337"/>
      <c r="J406" s="337"/>
      <c r="K406" s="594" t="s">
        <v>1927</v>
      </c>
      <c r="L406" s="594"/>
    </row>
    <row r="407" spans="2:12" ht="12" customHeight="1">
      <c r="B407" s="347">
        <v>115</v>
      </c>
      <c r="C407" s="342" t="s">
        <v>1926</v>
      </c>
      <c r="D407" s="340">
        <f>D279</f>
        <v>0</v>
      </c>
      <c r="E407" s="340">
        <f>TMPCYC</f>
        <v>0</v>
      </c>
      <c r="F407" s="344">
        <f t="shared" si="1"/>
        <v>0</v>
      </c>
      <c r="G407" s="338">
        <f t="shared" si="2"/>
        <v>0</v>
      </c>
      <c r="H407" s="337"/>
      <c r="I407" s="337"/>
      <c r="J407" s="337"/>
      <c r="K407" s="594" t="s">
        <v>1925</v>
      </c>
      <c r="L407" s="594"/>
    </row>
    <row r="408" spans="2:12" ht="12" customHeight="1">
      <c r="B408" s="579">
        <v>120</v>
      </c>
      <c r="C408" s="342" t="s">
        <v>1924</v>
      </c>
      <c r="D408" s="582">
        <f>D287</f>
        <v>0</v>
      </c>
      <c r="E408" s="340">
        <f>E291+ICTDBg</f>
        <v>0</v>
      </c>
      <c r="F408" s="344">
        <f t="shared" si="1"/>
        <v>0</v>
      </c>
      <c r="G408" s="338">
        <f t="shared" si="2"/>
        <v>0</v>
      </c>
      <c r="H408" s="337"/>
      <c r="I408" s="337"/>
      <c r="J408" s="337"/>
      <c r="K408" s="594" t="s">
        <v>1923</v>
      </c>
      <c r="L408" s="594"/>
    </row>
    <row r="409" spans="2:12" ht="12" customHeight="1">
      <c r="B409" s="579">
        <v>130</v>
      </c>
      <c r="C409" s="342" t="s">
        <v>1922</v>
      </c>
      <c r="D409" s="340">
        <f>D299</f>
        <v>0</v>
      </c>
      <c r="E409" s="340">
        <f>E303+FCTDBg</f>
        <v>0</v>
      </c>
      <c r="F409" s="344">
        <f t="shared" si="1"/>
        <v>0</v>
      </c>
      <c r="G409" s="338">
        <f t="shared" si="2"/>
        <v>0</v>
      </c>
      <c r="H409" s="337"/>
      <c r="I409" s="337"/>
      <c r="J409" s="337"/>
      <c r="K409" s="594" t="s">
        <v>1921</v>
      </c>
      <c r="L409" s="594"/>
    </row>
    <row r="410" spans="2:12" ht="12" customHeight="1">
      <c r="B410" s="347">
        <v>150</v>
      </c>
      <c r="C410" s="342" t="s">
        <v>1920</v>
      </c>
      <c r="D410" s="348">
        <f>ConfMachSETUP+ConfSUp</f>
        <v>0</v>
      </c>
      <c r="E410" s="340">
        <f>ConfMach+Conf+E340</f>
        <v>0</v>
      </c>
      <c r="F410" s="344">
        <f t="shared" si="1"/>
        <v>0</v>
      </c>
      <c r="G410" s="338">
        <f t="shared" si="2"/>
        <v>0</v>
      </c>
      <c r="H410" s="337"/>
      <c r="I410" s="337"/>
      <c r="J410" s="337"/>
      <c r="K410" s="594" t="s">
        <v>68</v>
      </c>
      <c r="L410" s="594"/>
    </row>
    <row r="411" spans="2:12" ht="12" customHeight="1">
      <c r="B411" s="347">
        <v>160</v>
      </c>
      <c r="C411" s="342" t="s">
        <v>1919</v>
      </c>
      <c r="D411" s="340">
        <f>D343</f>
        <v>0</v>
      </c>
      <c r="E411" s="340">
        <f>MechAssy</f>
        <v>0</v>
      </c>
      <c r="F411" s="344">
        <f t="shared" si="1"/>
        <v>0</v>
      </c>
      <c r="G411" s="338">
        <f t="shared" si="2"/>
        <v>0</v>
      </c>
      <c r="H411" s="337"/>
      <c r="I411" s="337"/>
      <c r="J411" s="337"/>
      <c r="K411" s="594" t="s">
        <v>1918</v>
      </c>
      <c r="L411" s="594"/>
    </row>
    <row r="412" spans="2:12" ht="12" customHeight="1">
      <c r="B412" s="347">
        <v>180</v>
      </c>
      <c r="C412" s="342" t="s">
        <v>1917</v>
      </c>
      <c r="D412" s="581">
        <f>RPTSUp</f>
        <v>1.6666666666666666E-2</v>
      </c>
      <c r="E412" s="340">
        <f>FQC+E359+FQA+RPT</f>
        <v>4.6166600000000004</v>
      </c>
      <c r="F412" s="344">
        <f t="shared" si="1"/>
        <v>4.633326666666667</v>
      </c>
      <c r="G412" s="338">
        <f t="shared" si="2"/>
        <v>12.996408659073875</v>
      </c>
      <c r="H412" s="337"/>
      <c r="I412" s="337"/>
      <c r="J412" s="337"/>
      <c r="K412" s="594" t="s">
        <v>1916</v>
      </c>
      <c r="L412" s="594"/>
    </row>
    <row r="413" spans="2:12" ht="12" customHeight="1">
      <c r="B413" s="579">
        <v>185</v>
      </c>
      <c r="C413" s="342" t="s">
        <v>1915</v>
      </c>
      <c r="D413" s="580">
        <f>D375</f>
        <v>3.3333333333333333E-2</v>
      </c>
      <c r="E413" s="340">
        <f>E377</f>
        <v>0.15</v>
      </c>
      <c r="F413" s="344">
        <f t="shared" si="1"/>
        <v>0.18333333333333332</v>
      </c>
      <c r="G413" s="338">
        <f t="shared" si="2"/>
        <v>400</v>
      </c>
      <c r="H413" s="337"/>
      <c r="I413" s="337"/>
      <c r="J413" s="337"/>
      <c r="K413" s="594" t="s">
        <v>1914</v>
      </c>
      <c r="L413" s="594"/>
    </row>
    <row r="414" spans="2:12" ht="12" customHeight="1">
      <c r="B414" s="579">
        <v>190</v>
      </c>
      <c r="C414" s="342" t="s">
        <v>1913</v>
      </c>
      <c r="D414" s="578"/>
      <c r="E414" s="340">
        <f>E382</f>
        <v>2.1666599999999998</v>
      </c>
      <c r="F414" s="344">
        <f t="shared" si="1"/>
        <v>2.1666599999999998</v>
      </c>
      <c r="G414" s="338">
        <f t="shared" si="2"/>
        <v>27.692392899670462</v>
      </c>
      <c r="H414" s="337"/>
      <c r="I414" s="337"/>
      <c r="J414" s="337"/>
      <c r="K414" s="594" t="s">
        <v>1912</v>
      </c>
      <c r="L414" s="594"/>
    </row>
    <row r="415" spans="2:12" ht="12" customHeight="1">
      <c r="B415" s="629" t="s">
        <v>79</v>
      </c>
      <c r="C415" s="596"/>
      <c r="D415" s="336">
        <f>SUM(D393:D414)</f>
        <v>4.9589822222222217</v>
      </c>
      <c r="E415" s="335">
        <f>SUM(E393:E414)</f>
        <v>17.818433333333331</v>
      </c>
      <c r="F415" s="334">
        <f t="shared" si="1"/>
        <v>22.777415555555553</v>
      </c>
    </row>
    <row r="417" spans="1:25" ht="15.75" thickBot="1">
      <c r="A417" s="333"/>
      <c r="B417" s="332"/>
      <c r="C417" s="331"/>
      <c r="D417" s="331"/>
      <c r="E417" s="331"/>
      <c r="F417" s="331"/>
      <c r="G417" s="330"/>
      <c r="H417" s="330"/>
      <c r="I417" s="330"/>
      <c r="J417" s="330"/>
      <c r="L417" s="325"/>
      <c r="M417" s="325"/>
      <c r="N417" s="325"/>
      <c r="O417" s="325"/>
      <c r="P417" s="325"/>
      <c r="Q417" s="325"/>
      <c r="R417" s="325"/>
      <c r="S417" s="325"/>
      <c r="T417" s="325"/>
      <c r="V417" s="325"/>
      <c r="W417" s="325"/>
      <c r="X417" s="325"/>
      <c r="Y417" s="325"/>
    </row>
    <row r="418" spans="1:25" ht="13.5" thickTop="1">
      <c r="G418" s="315"/>
      <c r="H418" s="315"/>
      <c r="I418" s="315"/>
      <c r="J418" s="315"/>
      <c r="L418" s="325"/>
      <c r="M418" s="325"/>
      <c r="N418" s="325"/>
      <c r="O418" s="325"/>
      <c r="P418" s="325"/>
      <c r="Q418" s="325"/>
      <c r="R418" s="325"/>
      <c r="S418" s="325"/>
      <c r="T418" s="325"/>
    </row>
    <row r="419" spans="1:25">
      <c r="B419" s="329" t="s">
        <v>1911</v>
      </c>
      <c r="G419" s="315"/>
      <c r="H419" s="315"/>
      <c r="I419" s="315"/>
      <c r="J419" s="315"/>
      <c r="L419" s="325"/>
      <c r="M419" s="325"/>
      <c r="N419" s="325"/>
      <c r="O419" s="325"/>
      <c r="P419" s="325"/>
      <c r="Q419" s="325"/>
      <c r="R419" s="325"/>
      <c r="S419" s="325"/>
      <c r="T419" s="325"/>
    </row>
    <row r="420" spans="1:25">
      <c r="C420" s="328"/>
      <c r="D420" s="328"/>
      <c r="E420" s="328"/>
      <c r="F420" s="328"/>
      <c r="G420" s="315"/>
      <c r="H420" s="315"/>
      <c r="I420" s="315"/>
      <c r="J420" s="315"/>
      <c r="L420" s="325"/>
      <c r="M420" s="325"/>
      <c r="N420" s="325"/>
      <c r="O420" s="325"/>
      <c r="P420" s="325"/>
      <c r="Q420" s="325"/>
      <c r="R420" s="325"/>
      <c r="S420" s="325"/>
      <c r="T420" s="325"/>
    </row>
    <row r="421" spans="1:25">
      <c r="B421" s="313" t="s">
        <v>1910</v>
      </c>
      <c r="C421" s="327"/>
      <c r="D421" s="327"/>
      <c r="E421" s="327"/>
      <c r="F421" s="327"/>
      <c r="G421" s="315"/>
      <c r="H421" s="315"/>
      <c r="I421" s="315"/>
      <c r="J421" s="315"/>
      <c r="L421" s="325"/>
      <c r="M421" s="325"/>
      <c r="N421" s="325"/>
      <c r="O421" s="325"/>
      <c r="P421" s="325"/>
      <c r="Q421" s="325"/>
      <c r="R421" s="325"/>
      <c r="S421" s="325"/>
      <c r="T421" s="325"/>
    </row>
    <row r="422" spans="1:25">
      <c r="B422" s="313" t="s">
        <v>1909</v>
      </c>
      <c r="C422" s="326"/>
      <c r="D422" s="326"/>
      <c r="E422" s="326"/>
      <c r="F422" s="326"/>
      <c r="G422" s="315"/>
      <c r="H422" s="315"/>
      <c r="I422" s="315"/>
      <c r="J422" s="315"/>
      <c r="L422" s="325"/>
      <c r="M422" s="325"/>
      <c r="N422" s="325"/>
      <c r="O422" s="325"/>
      <c r="P422" s="325"/>
      <c r="Q422" s="325"/>
      <c r="R422" s="325"/>
      <c r="S422" s="325"/>
      <c r="T422" s="325"/>
    </row>
    <row r="423" spans="1:25">
      <c r="B423" s="324" t="s">
        <v>1908</v>
      </c>
      <c r="C423" s="320"/>
      <c r="D423" s="320"/>
      <c r="E423" s="320"/>
      <c r="F423" s="320"/>
      <c r="G423" s="315" t="s">
        <v>1907</v>
      </c>
      <c r="H423" s="315"/>
      <c r="I423" s="315"/>
      <c r="J423" s="315"/>
    </row>
    <row r="424" spans="1:25">
      <c r="G424" s="315"/>
      <c r="H424" s="315"/>
      <c r="I424" s="315"/>
      <c r="J424" s="315"/>
    </row>
    <row r="425" spans="1:25">
      <c r="G425" s="315"/>
      <c r="H425" s="315"/>
      <c r="I425" s="315"/>
      <c r="J425" s="315"/>
    </row>
    <row r="426" spans="1:25">
      <c r="G426" s="315"/>
      <c r="H426" s="315"/>
      <c r="I426" s="315"/>
      <c r="J426" s="315"/>
    </row>
    <row r="427" spans="1:25">
      <c r="B427" s="319" t="s">
        <v>1906</v>
      </c>
      <c r="G427" s="315"/>
      <c r="H427" s="315"/>
      <c r="I427" s="315"/>
      <c r="J427" s="315"/>
    </row>
    <row r="428" spans="1:25">
      <c r="G428" s="315"/>
      <c r="H428" s="315"/>
      <c r="I428" s="315"/>
      <c r="J428" s="315"/>
    </row>
    <row r="429" spans="1:25">
      <c r="G429" s="315"/>
      <c r="H429" s="315"/>
      <c r="I429" s="315"/>
      <c r="J429" s="315"/>
    </row>
    <row r="430" spans="1:25">
      <c r="B430" s="313" t="s">
        <v>3</v>
      </c>
      <c r="C430" s="323">
        <v>3</v>
      </c>
      <c r="D430" s="323" t="str">
        <f t="shared" ref="D430:D435" si="3">IF($L$5=B430,F430,"")</f>
        <v/>
      </c>
      <c r="E430" s="323" t="str">
        <f t="shared" ref="E430:E435" si="4">IF($L$5=B430,F430,"")</f>
        <v/>
      </c>
      <c r="F430" s="322">
        <v>3</v>
      </c>
      <c r="G430" s="315"/>
      <c r="H430" s="315"/>
      <c r="I430" s="315"/>
      <c r="J430" s="315"/>
    </row>
    <row r="431" spans="1:25">
      <c r="B431" s="313" t="s">
        <v>5</v>
      </c>
      <c r="C431" s="323">
        <v>1</v>
      </c>
      <c r="D431" s="323" t="str">
        <f t="shared" si="3"/>
        <v/>
      </c>
      <c r="E431" s="323" t="str">
        <f t="shared" si="4"/>
        <v/>
      </c>
      <c r="F431" s="322">
        <v>1</v>
      </c>
      <c r="G431" s="315"/>
      <c r="H431" s="315"/>
      <c r="I431" s="315"/>
      <c r="J431" s="315"/>
    </row>
    <row r="432" spans="1:25">
      <c r="B432" s="313" t="s">
        <v>8</v>
      </c>
      <c r="C432" s="323">
        <v>0.4</v>
      </c>
      <c r="D432" s="323">
        <f t="shared" si="3"/>
        <v>0.4</v>
      </c>
      <c r="E432" s="323">
        <f t="shared" si="4"/>
        <v>0.4</v>
      </c>
      <c r="F432" s="322">
        <v>0.4</v>
      </c>
      <c r="G432" s="315"/>
      <c r="H432" s="315"/>
      <c r="I432" s="315"/>
      <c r="J432" s="315"/>
    </row>
    <row r="433" spans="2:10" s="311" customFormat="1">
      <c r="B433" s="313" t="s">
        <v>12</v>
      </c>
      <c r="C433" s="323">
        <v>0.18</v>
      </c>
      <c r="D433" s="323" t="str">
        <f t="shared" si="3"/>
        <v/>
      </c>
      <c r="E433" s="323" t="str">
        <f t="shared" si="4"/>
        <v/>
      </c>
      <c r="F433" s="322">
        <v>0.18</v>
      </c>
      <c r="G433" s="315"/>
      <c r="H433" s="315"/>
      <c r="I433" s="315"/>
      <c r="J433" s="315"/>
    </row>
    <row r="434" spans="2:10" s="311" customFormat="1">
      <c r="B434" s="313" t="s">
        <v>17</v>
      </c>
      <c r="C434" s="323">
        <v>0.1</v>
      </c>
      <c r="D434" s="323" t="str">
        <f t="shared" si="3"/>
        <v/>
      </c>
      <c r="E434" s="323" t="str">
        <f t="shared" si="4"/>
        <v/>
      </c>
      <c r="F434" s="322">
        <v>0.1</v>
      </c>
      <c r="G434" s="315"/>
      <c r="H434" s="315"/>
      <c r="I434" s="315"/>
      <c r="J434" s="315"/>
    </row>
    <row r="435" spans="2:10" s="311" customFormat="1">
      <c r="B435" s="313" t="s">
        <v>21</v>
      </c>
      <c r="C435" s="323">
        <v>0.02</v>
      </c>
      <c r="D435" s="323" t="str">
        <f t="shared" si="3"/>
        <v/>
      </c>
      <c r="E435" s="323" t="str">
        <f t="shared" si="4"/>
        <v/>
      </c>
      <c r="F435" s="322">
        <v>0.02</v>
      </c>
      <c r="G435" s="315"/>
      <c r="H435" s="315"/>
      <c r="I435" s="315"/>
      <c r="J435" s="315"/>
    </row>
    <row r="436" spans="2:10" s="311" customFormat="1">
      <c r="B436" s="313"/>
      <c r="C436" s="312"/>
      <c r="D436" s="321">
        <f>SUM(D430:D435)</f>
        <v>0.4</v>
      </c>
      <c r="E436" s="321">
        <f>SUM(E430:E435)</f>
        <v>0.4</v>
      </c>
      <c r="F436" s="312"/>
      <c r="G436" s="315"/>
      <c r="H436" s="315"/>
      <c r="I436" s="315"/>
      <c r="J436" s="315"/>
    </row>
    <row r="437" spans="2:10" s="311" customFormat="1">
      <c r="B437" s="313"/>
      <c r="C437" s="312"/>
      <c r="D437" s="312"/>
      <c r="E437" s="312"/>
      <c r="F437" s="312"/>
      <c r="G437" s="315"/>
      <c r="H437" s="315"/>
      <c r="I437" s="315"/>
      <c r="J437" s="315"/>
    </row>
    <row r="438" spans="2:10" s="311" customFormat="1">
      <c r="B438" s="313"/>
      <c r="C438" s="312"/>
      <c r="D438" s="312"/>
      <c r="E438" s="312"/>
      <c r="F438" s="312"/>
      <c r="G438" s="315"/>
      <c r="H438" s="315"/>
      <c r="I438" s="315"/>
      <c r="J438" s="315"/>
    </row>
    <row r="439" spans="2:10" s="311" customFormat="1">
      <c r="B439" s="319" t="s">
        <v>1905</v>
      </c>
      <c r="C439" s="312"/>
      <c r="D439" s="312"/>
      <c r="E439" s="312"/>
      <c r="F439" s="312"/>
      <c r="G439" s="315"/>
      <c r="H439" s="315"/>
      <c r="I439" s="315"/>
      <c r="J439" s="315"/>
    </row>
    <row r="440" spans="2:10" s="311" customFormat="1">
      <c r="B440" s="313"/>
      <c r="C440" s="312"/>
      <c r="D440" s="312"/>
      <c r="E440" s="312"/>
      <c r="F440" s="312"/>
      <c r="G440" s="315"/>
      <c r="H440" s="315"/>
      <c r="I440" s="315"/>
      <c r="J440" s="315"/>
    </row>
    <row r="441" spans="2:10" s="311" customFormat="1" ht="25.5">
      <c r="B441" s="313" t="s">
        <v>1904</v>
      </c>
      <c r="C441" s="312">
        <v>0</v>
      </c>
      <c r="D441" s="312">
        <f>IF($F$189=B441,C441,"")</f>
        <v>0</v>
      </c>
      <c r="E441" s="312">
        <f>IF($F$189=B441,C441,"")</f>
        <v>0</v>
      </c>
      <c r="F441" s="312"/>
      <c r="G441" s="315"/>
      <c r="H441" s="315"/>
      <c r="I441" s="315"/>
      <c r="J441" s="315"/>
    </row>
    <row r="442" spans="2:10" s="311" customFormat="1">
      <c r="B442" s="313" t="s">
        <v>1903</v>
      </c>
      <c r="C442" s="312">
        <v>1</v>
      </c>
      <c r="D442" s="312" t="str">
        <f>IF($F$189=B442,C442,"")</f>
        <v/>
      </c>
      <c r="E442" s="312" t="str">
        <f>IF($F$189=B442,C442,"")</f>
        <v/>
      </c>
      <c r="F442" s="312"/>
      <c r="G442" s="315"/>
      <c r="H442" s="315"/>
      <c r="I442" s="315"/>
      <c r="J442" s="315"/>
    </row>
    <row r="443" spans="2:10" s="311" customFormat="1">
      <c r="B443" s="313"/>
      <c r="C443" s="312"/>
      <c r="D443" s="320">
        <f>SUM(D441:D442)</f>
        <v>0</v>
      </c>
      <c r="E443" s="320">
        <f>SUM(E441:E442)</f>
        <v>0</v>
      </c>
      <c r="F443" s="312"/>
      <c r="G443" s="315"/>
      <c r="H443" s="315"/>
      <c r="I443" s="315"/>
      <c r="J443" s="315"/>
    </row>
    <row r="444" spans="2:10" s="311" customFormat="1">
      <c r="B444" s="313"/>
      <c r="C444" s="312"/>
      <c r="D444" s="312"/>
      <c r="E444" s="312"/>
      <c r="F444" s="312"/>
      <c r="G444" s="315"/>
      <c r="H444" s="315"/>
      <c r="I444" s="315"/>
      <c r="J444" s="315"/>
    </row>
    <row r="445" spans="2:10" s="311" customFormat="1" ht="25.5">
      <c r="B445" s="319" t="s">
        <v>1902</v>
      </c>
      <c r="C445" s="312"/>
      <c r="D445" s="312"/>
      <c r="E445" s="312"/>
      <c r="F445" s="312"/>
      <c r="G445" s="315"/>
      <c r="H445" s="315"/>
      <c r="I445" s="315"/>
      <c r="J445" s="315"/>
    </row>
    <row r="446" spans="2:10" s="311" customFormat="1">
      <c r="B446" s="313"/>
      <c r="C446" s="312"/>
      <c r="D446" s="312"/>
      <c r="E446" s="312"/>
      <c r="F446" s="312"/>
      <c r="G446" s="315"/>
      <c r="H446" s="315"/>
      <c r="I446" s="315"/>
      <c r="J446" s="315"/>
    </row>
    <row r="447" spans="2:10" s="311" customFormat="1">
      <c r="B447" s="313" t="s">
        <v>1901</v>
      </c>
      <c r="C447" s="312">
        <v>1</v>
      </c>
      <c r="D447" s="312">
        <f>IF($F$190=B447,C447,"")</f>
        <v>1</v>
      </c>
      <c r="E447" s="312">
        <f>IF($F$190=B447,C447,"")</f>
        <v>1</v>
      </c>
      <c r="F447" s="312"/>
      <c r="G447" s="315"/>
      <c r="H447" s="315"/>
      <c r="I447" s="315"/>
      <c r="J447" s="315"/>
    </row>
    <row r="448" spans="2:10" s="311" customFormat="1" ht="25.5">
      <c r="B448" s="313" t="s">
        <v>1900</v>
      </c>
      <c r="C448" s="312">
        <v>3</v>
      </c>
      <c r="D448" s="312" t="str">
        <f>IF($F$190=B448,C448,"")</f>
        <v/>
      </c>
      <c r="E448" s="312" t="str">
        <f>IF($F$190=B448,C448,"")</f>
        <v/>
      </c>
      <c r="F448" s="312"/>
      <c r="G448" s="315"/>
      <c r="H448" s="315"/>
      <c r="I448" s="315"/>
      <c r="J448" s="315"/>
    </row>
    <row r="449" spans="2:10" s="311" customFormat="1" ht="25.5">
      <c r="B449" s="313" t="s">
        <v>1899</v>
      </c>
      <c r="C449" s="312">
        <v>6</v>
      </c>
      <c r="D449" s="312" t="str">
        <f>IF($F$190=B449,C449,"")</f>
        <v/>
      </c>
      <c r="E449" s="312" t="str">
        <f>IF($F$190=B449,C449,"")</f>
        <v/>
      </c>
      <c r="F449" s="312"/>
      <c r="G449" s="315"/>
      <c r="H449" s="315"/>
      <c r="I449" s="315"/>
      <c r="J449" s="315"/>
    </row>
    <row r="450" spans="2:10" s="311" customFormat="1">
      <c r="B450" s="313"/>
      <c r="C450" s="312"/>
      <c r="D450" s="320">
        <f>SUM(D447:D449)</f>
        <v>1</v>
      </c>
      <c r="E450" s="320">
        <f>SUM(E447:E449)</f>
        <v>1</v>
      </c>
      <c r="F450" s="312"/>
      <c r="G450" s="315"/>
      <c r="H450" s="315"/>
      <c r="I450" s="315"/>
      <c r="J450" s="315"/>
    </row>
    <row r="451" spans="2:10" s="311" customFormat="1">
      <c r="B451" s="319" t="s">
        <v>1898</v>
      </c>
      <c r="C451" s="319" t="s">
        <v>1897</v>
      </c>
      <c r="D451" s="312"/>
      <c r="E451" s="312"/>
      <c r="F451" s="312"/>
      <c r="G451" s="315"/>
      <c r="H451" s="315"/>
      <c r="I451" s="315"/>
      <c r="J451" s="315"/>
    </row>
    <row r="452" spans="2:10" s="311" customFormat="1">
      <c r="B452" s="311" t="s">
        <v>175</v>
      </c>
      <c r="C452" s="318" t="s">
        <v>1896</v>
      </c>
      <c r="D452" s="312"/>
      <c r="E452" s="312"/>
      <c r="F452" s="312"/>
      <c r="G452" s="315"/>
      <c r="H452" s="315"/>
      <c r="I452" s="315"/>
      <c r="J452" s="315"/>
    </row>
    <row r="453" spans="2:10" s="311" customFormat="1">
      <c r="B453" s="311" t="s">
        <v>176</v>
      </c>
      <c r="C453" s="317" t="s">
        <v>1895</v>
      </c>
      <c r="D453" s="312"/>
      <c r="E453" s="312"/>
      <c r="F453" s="312"/>
      <c r="G453" s="315"/>
      <c r="H453" s="315"/>
      <c r="I453" s="315"/>
      <c r="J453" s="315"/>
    </row>
    <row r="454" spans="2:10" s="311" customFormat="1">
      <c r="B454" s="313"/>
      <c r="C454" s="317"/>
      <c r="D454" s="312"/>
      <c r="E454" s="312"/>
      <c r="F454" s="312"/>
      <c r="G454" s="315"/>
      <c r="H454" s="315"/>
      <c r="I454" s="315"/>
      <c r="J454" s="315"/>
    </row>
    <row r="455" spans="2:10" s="311" customFormat="1">
      <c r="B455" s="316"/>
      <c r="C455" s="312"/>
      <c r="D455" s="312"/>
      <c r="E455" s="312"/>
      <c r="F455" s="312"/>
      <c r="G455" s="315"/>
      <c r="H455" s="315"/>
      <c r="I455" s="315"/>
      <c r="J455" s="315"/>
    </row>
  </sheetData>
  <autoFilter ref="A19:A388" xr:uid="{00000000-0009-0000-0000-000000000000}">
    <filterColumn colId="0">
      <filters blank="1"/>
    </filterColumn>
  </autoFilter>
  <mergeCells count="48">
    <mergeCell ref="S37:T37"/>
    <mergeCell ref="S38:T38"/>
    <mergeCell ref="S40:T40"/>
    <mergeCell ref="S25:T25"/>
    <mergeCell ref="D5:E5"/>
    <mergeCell ref="L5:Q5"/>
    <mergeCell ref="S5:W5"/>
    <mergeCell ref="K7:K17"/>
    <mergeCell ref="L7:Q17"/>
    <mergeCell ref="S32:T32"/>
    <mergeCell ref="G9:G11"/>
    <mergeCell ref="I17:I19"/>
    <mergeCell ref="S19:T19"/>
    <mergeCell ref="S20:T20"/>
    <mergeCell ref="S21:T21"/>
    <mergeCell ref="S22:T22"/>
    <mergeCell ref="S24:T24"/>
    <mergeCell ref="S23:T23"/>
    <mergeCell ref="S27:T27"/>
    <mergeCell ref="S28:T28"/>
    <mergeCell ref="S30:T30"/>
    <mergeCell ref="S31:T31"/>
    <mergeCell ref="K393:L393"/>
    <mergeCell ref="B189:C189"/>
    <mergeCell ref="B190:C190"/>
    <mergeCell ref="K392:L392"/>
    <mergeCell ref="K405:L405"/>
    <mergeCell ref="K394:L394"/>
    <mergeCell ref="K395:L395"/>
    <mergeCell ref="K396:L396"/>
    <mergeCell ref="K397:L397"/>
    <mergeCell ref="K398:L398"/>
    <mergeCell ref="K399:L399"/>
    <mergeCell ref="K400:L400"/>
    <mergeCell ref="K401:L401"/>
    <mergeCell ref="K402:L402"/>
    <mergeCell ref="K403:L403"/>
    <mergeCell ref="K404:L404"/>
    <mergeCell ref="K412:L412"/>
    <mergeCell ref="K413:L413"/>
    <mergeCell ref="K414:L414"/>
    <mergeCell ref="B415:C415"/>
    <mergeCell ref="K406:L406"/>
    <mergeCell ref="K407:L407"/>
    <mergeCell ref="K408:L408"/>
    <mergeCell ref="K409:L409"/>
    <mergeCell ref="K410:L410"/>
    <mergeCell ref="K411:L411"/>
  </mergeCells>
  <conditionalFormatting sqref="P30:P32 P37 P40 P20:P28">
    <cfRule type="cellIs" dxfId="4" priority="3" stopIfTrue="1" operator="equal">
      <formula>0</formula>
    </cfRule>
  </conditionalFormatting>
  <conditionalFormatting sqref="F393:F414">
    <cfRule type="cellIs" dxfId="3" priority="2" operator="greaterThan">
      <formula>0</formula>
    </cfRule>
  </conditionalFormatting>
  <conditionalFormatting sqref="C393:C414">
    <cfRule type="expression" dxfId="2" priority="1">
      <formula>F393&gt;0</formula>
    </cfRule>
  </conditionalFormatting>
  <dataValidations count="5">
    <dataValidation type="list" allowBlank="1" showInputMessage="1" showErrorMessage="1" sqref="L5:Q5" xr:uid="{E758C552-DD98-47CA-8CEF-DA5C409863D4}">
      <formula1>$B$430:$B$435</formula1>
    </dataValidation>
    <dataValidation type="list" allowBlank="1" showInputMessage="1" showErrorMessage="1" sqref="F23" xr:uid="{68B1489D-0823-4B15-B869-DE21B950898D}">
      <formula1>$C$452:$C$453</formula1>
    </dataValidation>
    <dataValidation type="list" allowBlank="1" showInputMessage="1" showErrorMessage="1" sqref="F189" xr:uid="{573F56BC-7E8C-4EF6-988F-F8CB0EC907FD}">
      <formula1>$B$441:$B$442</formula1>
    </dataValidation>
    <dataValidation type="list" allowBlank="1" showInputMessage="1" showErrorMessage="1" sqref="F190" xr:uid="{DC576DBB-443B-47B8-84B5-D41776DF668B}">
      <formula1>$B$447:$B$449</formula1>
    </dataValidation>
    <dataValidation type="list" allowBlank="1" showInputMessage="1" showErrorMessage="1" sqref="F373 L6 F24:F25 F27" xr:uid="{B3B36F12-8441-4B94-BA93-8950C10DF193}">
      <formula1>$B$452:$B$453</formula1>
    </dataValidation>
  </dataValidations>
  <pageMargins left="0.74803149606299213" right="0.74803149606299213" top="1.2204724409448819" bottom="0.9055118110236221" header="0.51181102362204722" footer="0.47244094488188981"/>
  <pageSetup paperSize="8" scale="70" orientation="landscape" r:id="rId1"/>
  <headerFooter alignWithMargins="0">
    <oddHeader>&amp;L&amp;G&amp;R&amp;"Arial,Bold"&amp;12Form Number:  PFM-0005-MEL
   Revision: 7.0   Page &amp;P of  &amp;N</oddHeader>
    <oddFooter>&amp;L&amp;"Times New Roman,Italic"QFM-0103-STX REV 1.0&amp;C&amp;"Times New Roman,Italic"If this is a copy, unless oterwise specified, it is uncontrolled. You must verify the revision before use.</oddFooter>
  </headerFooter>
  <drawing r:id="rId2"/>
  <legacyDrawing r:id="rId3"/>
  <legacyDrawingHF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E09A0-5DC6-483C-93BA-7F8884F58F39}">
  <dimension ref="B1:S30"/>
  <sheetViews>
    <sheetView workbookViewId="0">
      <selection activeCell="D3" sqref="D3"/>
    </sheetView>
  </sheetViews>
  <sheetFormatPr defaultRowHeight="12.75"/>
  <cols>
    <col min="1" max="1" width="2.7109375" style="199" customWidth="1"/>
    <col min="2" max="2" width="9.140625" style="199"/>
    <col min="3" max="3" width="38.28515625" style="199" customWidth="1"/>
    <col min="4" max="4" width="34.140625" style="200" customWidth="1"/>
    <col min="5" max="5" width="7.7109375" style="199" customWidth="1"/>
    <col min="6" max="13" width="9.140625" style="199"/>
    <col min="14" max="14" width="10.85546875" style="199" customWidth="1"/>
    <col min="15" max="15" width="13.42578125" style="199" bestFit="1" customWidth="1"/>
    <col min="16" max="16" width="14.42578125" style="199" customWidth="1"/>
    <col min="17" max="17" width="9.140625" style="199"/>
    <col min="18" max="18" width="9.5703125" style="199" bestFit="1" customWidth="1"/>
    <col min="19" max="19" width="30.7109375" style="199" customWidth="1"/>
    <col min="20" max="20" width="3.7109375" style="199" customWidth="1"/>
    <col min="21" max="16384" width="9.140625" style="199"/>
  </cols>
  <sheetData>
    <row r="1" spans="2:19" ht="10.5" customHeight="1">
      <c r="B1" s="185" t="s">
        <v>1799</v>
      </c>
      <c r="C1" s="182"/>
      <c r="D1" s="193"/>
      <c r="E1" s="182"/>
      <c r="F1" s="182"/>
      <c r="G1" s="228"/>
      <c r="H1" s="182"/>
      <c r="I1" s="182"/>
      <c r="J1" s="228"/>
      <c r="K1" s="228"/>
      <c r="L1" s="228"/>
      <c r="M1" s="182"/>
      <c r="N1" s="169"/>
      <c r="O1" s="182"/>
      <c r="P1" s="182"/>
      <c r="Q1" s="182"/>
      <c r="R1" s="181"/>
      <c r="S1" s="181"/>
    </row>
    <row r="2" spans="2:19" ht="10.5" customHeight="1"/>
    <row r="3" spans="2:19">
      <c r="B3" s="227" t="s">
        <v>1798</v>
      </c>
      <c r="C3" s="226" t="s">
        <v>1797</v>
      </c>
      <c r="D3" s="225" t="s">
        <v>1796</v>
      </c>
      <c r="F3" s="224"/>
    </row>
    <row r="4" spans="2:19">
      <c r="B4" s="220">
        <v>1</v>
      </c>
      <c r="C4" s="222" t="s">
        <v>1795</v>
      </c>
      <c r="D4" s="223">
        <v>314</v>
      </c>
      <c r="F4" s="206"/>
    </row>
    <row r="5" spans="2:19">
      <c r="B5" s="220">
        <v>2</v>
      </c>
      <c r="C5" s="222" t="s">
        <v>1794</v>
      </c>
      <c r="D5" s="223">
        <v>278</v>
      </c>
      <c r="F5" s="206"/>
    </row>
    <row r="6" spans="2:19">
      <c r="B6" s="220">
        <v>3</v>
      </c>
      <c r="C6" s="222" t="s">
        <v>1793</v>
      </c>
      <c r="D6" s="207">
        <f>D4-D5</f>
        <v>36</v>
      </c>
      <c r="F6" s="206"/>
    </row>
    <row r="7" spans="2:19">
      <c r="B7" s="220">
        <v>4</v>
      </c>
      <c r="C7" s="222" t="s">
        <v>1792</v>
      </c>
      <c r="D7" s="223" t="s">
        <v>1791</v>
      </c>
      <c r="F7" s="206"/>
    </row>
    <row r="8" spans="2:19">
      <c r="B8" s="220">
        <v>5</v>
      </c>
      <c r="C8" s="222" t="s">
        <v>1790</v>
      </c>
      <c r="D8" s="221">
        <f>'D3M &amp; D3S Material'!AU322</f>
        <v>800</v>
      </c>
      <c r="F8" s="206"/>
    </row>
    <row r="9" spans="2:19">
      <c r="B9" s="220">
        <v>6</v>
      </c>
      <c r="C9" s="222" t="s">
        <v>1789</v>
      </c>
      <c r="D9" s="221" t="s">
        <v>1788</v>
      </c>
      <c r="F9" s="206"/>
    </row>
    <row r="10" spans="2:19">
      <c r="B10" s="220">
        <v>7</v>
      </c>
      <c r="C10" s="222" t="s">
        <v>1787</v>
      </c>
      <c r="D10" s="221" t="s">
        <v>1782</v>
      </c>
      <c r="F10" s="206"/>
    </row>
    <row r="11" spans="2:19">
      <c r="B11" s="220">
        <v>8</v>
      </c>
      <c r="C11" s="222" t="s">
        <v>1786</v>
      </c>
      <c r="D11" s="221" t="s">
        <v>1782</v>
      </c>
      <c r="F11" s="206"/>
    </row>
    <row r="12" spans="2:19">
      <c r="B12" s="220">
        <v>9</v>
      </c>
      <c r="C12" s="219" t="s">
        <v>1785</v>
      </c>
      <c r="D12" s="218"/>
      <c r="F12" s="206"/>
    </row>
    <row r="13" spans="2:19" ht="38.25">
      <c r="B13" s="211"/>
      <c r="C13" s="217" t="s">
        <v>1784</v>
      </c>
      <c r="D13" s="207">
        <v>36</v>
      </c>
      <c r="F13" s="206"/>
    </row>
    <row r="14" spans="2:19">
      <c r="B14" s="211" t="s">
        <v>1780</v>
      </c>
      <c r="C14" s="216" t="s">
        <v>567</v>
      </c>
      <c r="D14" s="207">
        <v>1</v>
      </c>
      <c r="F14" s="215"/>
    </row>
    <row r="15" spans="2:19">
      <c r="B15" s="211" t="s">
        <v>1780</v>
      </c>
      <c r="C15" s="214" t="s">
        <v>255</v>
      </c>
      <c r="D15" s="207">
        <v>13</v>
      </c>
      <c r="F15" s="206"/>
    </row>
    <row r="16" spans="2:19">
      <c r="B16" s="211"/>
      <c r="C16" s="213" t="s">
        <v>558</v>
      </c>
      <c r="D16" s="207">
        <v>6</v>
      </c>
      <c r="F16" s="206"/>
    </row>
    <row r="17" spans="2:6">
      <c r="B17" s="211" t="s">
        <v>1780</v>
      </c>
      <c r="C17" s="210" t="s">
        <v>264</v>
      </c>
      <c r="D17" s="207">
        <v>3</v>
      </c>
      <c r="F17" s="206"/>
    </row>
    <row r="18" spans="2:6">
      <c r="B18" s="211" t="s">
        <v>1780</v>
      </c>
      <c r="C18" s="213" t="s">
        <v>907</v>
      </c>
      <c r="D18" s="207">
        <v>8</v>
      </c>
      <c r="F18" s="206"/>
    </row>
    <row r="19" spans="2:6">
      <c r="B19" s="211"/>
      <c r="C19" s="213" t="s">
        <v>1783</v>
      </c>
      <c r="D19" s="207" t="s">
        <v>1782</v>
      </c>
      <c r="F19" s="206"/>
    </row>
    <row r="20" spans="2:6" ht="51">
      <c r="B20" s="211" t="s">
        <v>1780</v>
      </c>
      <c r="C20" s="212" t="s">
        <v>1781</v>
      </c>
      <c r="D20" s="207">
        <v>122</v>
      </c>
      <c r="F20" s="206"/>
    </row>
    <row r="21" spans="2:6">
      <c r="B21" s="211" t="s">
        <v>1780</v>
      </c>
      <c r="C21" s="210" t="s">
        <v>993</v>
      </c>
      <c r="D21" s="207">
        <v>2</v>
      </c>
      <c r="F21" s="206"/>
    </row>
    <row r="22" spans="2:6">
      <c r="B22" s="209"/>
      <c r="C22" s="208" t="s">
        <v>1004</v>
      </c>
      <c r="D22" s="207">
        <v>4</v>
      </c>
      <c r="F22" s="206"/>
    </row>
    <row r="24" spans="2:6">
      <c r="B24" s="205" t="s">
        <v>1779</v>
      </c>
    </row>
    <row r="25" spans="2:6">
      <c r="B25" s="203" t="s">
        <v>1778</v>
      </c>
    </row>
    <row r="26" spans="2:6">
      <c r="B26" s="204" t="s">
        <v>1777</v>
      </c>
    </row>
    <row r="27" spans="2:6">
      <c r="B27" s="203" t="s">
        <v>1776</v>
      </c>
    </row>
    <row r="28" spans="2:6">
      <c r="B28" s="203" t="s">
        <v>1775</v>
      </c>
    </row>
    <row r="29" spans="2:6">
      <c r="B29" s="202"/>
    </row>
    <row r="30" spans="2:6">
      <c r="B30" s="201" t="s">
        <v>1771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048E-C17F-44EA-8746-DFE289281B5A}">
  <dimension ref="A2:C13"/>
  <sheetViews>
    <sheetView workbookViewId="0">
      <selection activeCell="C3" sqref="C3"/>
    </sheetView>
  </sheetViews>
  <sheetFormatPr defaultRowHeight="12.75"/>
  <cols>
    <col min="1" max="2" width="9.140625" style="231"/>
    <col min="3" max="3" width="9.5703125" style="232" bestFit="1" customWidth="1"/>
    <col min="4" max="16384" width="9.140625" style="231"/>
  </cols>
  <sheetData>
    <row r="2" spans="1:3">
      <c r="A2" s="231" t="s">
        <v>92</v>
      </c>
      <c r="B2" s="233">
        <v>44866</v>
      </c>
      <c r="C2" s="232" t="s">
        <v>1804</v>
      </c>
    </row>
    <row r="3" spans="1:3">
      <c r="B3" s="231" t="s">
        <v>15</v>
      </c>
      <c r="C3" s="232">
        <v>1</v>
      </c>
    </row>
    <row r="4" spans="1:3">
      <c r="B4" s="231" t="s">
        <v>84</v>
      </c>
      <c r="C4" s="232">
        <v>0.98124314971702709</v>
      </c>
    </row>
    <row r="5" spans="1:3">
      <c r="B5" s="231" t="s">
        <v>1803</v>
      </c>
      <c r="C5" s="232">
        <v>142.38386400766541</v>
      </c>
    </row>
    <row r="6" spans="1:3">
      <c r="B6" s="231" t="s">
        <v>92</v>
      </c>
      <c r="C6" s="232">
        <v>0.85235098264939624</v>
      </c>
    </row>
    <row r="7" spans="1:3">
      <c r="B7" s="231" t="s">
        <v>1802</v>
      </c>
      <c r="C7" s="232">
        <v>0.9659467694237831</v>
      </c>
    </row>
    <row r="8" spans="1:3">
      <c r="B8" s="231" t="s">
        <v>90</v>
      </c>
      <c r="C8" s="232">
        <v>1.6512714814533966</v>
      </c>
    </row>
    <row r="9" spans="1:3">
      <c r="B9" s="231" t="s">
        <v>1801</v>
      </c>
      <c r="C9" s="232">
        <v>7.8310022265573815</v>
      </c>
    </row>
    <row r="10" spans="1:3">
      <c r="B10" s="231" t="s">
        <v>88</v>
      </c>
      <c r="C10" s="232">
        <v>1.3872486506235044</v>
      </c>
    </row>
    <row r="11" spans="1:3">
      <c r="B11" s="231" t="s">
        <v>779</v>
      </c>
      <c r="C11" s="232">
        <v>4.6106626593229327</v>
      </c>
    </row>
    <row r="12" spans="1:3">
      <c r="B12" s="231" t="s">
        <v>1800</v>
      </c>
      <c r="C12" s="232">
        <v>7.179523944108583</v>
      </c>
    </row>
    <row r="13" spans="1:3">
      <c r="B13" s="231" t="s">
        <v>80</v>
      </c>
      <c r="C13" s="232">
        <v>1.5165406329489131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FB713-4CB6-4BF6-8F21-4B19A13ABCEF}">
  <sheetPr>
    <tabColor rgb="FF0070C0"/>
  </sheetPr>
  <dimension ref="A1:H198"/>
  <sheetViews>
    <sheetView workbookViewId="0">
      <selection activeCell="H199" sqref="H199"/>
    </sheetView>
  </sheetViews>
  <sheetFormatPr defaultRowHeight="15"/>
  <cols>
    <col min="1" max="1" width="14.42578125" bestFit="1" customWidth="1"/>
    <col min="2" max="2" width="9.42578125" customWidth="1"/>
    <col min="3" max="3" width="14.140625" customWidth="1"/>
    <col min="4" max="4" width="27.85546875" bestFit="1" customWidth="1"/>
    <col min="5" max="5" width="16.28515625" customWidth="1"/>
    <col min="6" max="6" width="28.28515625" bestFit="1" customWidth="1"/>
    <col min="7" max="7" width="14.28515625" customWidth="1"/>
    <col min="8" max="8" width="104.28515625" bestFit="1" customWidth="1"/>
  </cols>
  <sheetData>
    <row r="1" spans="1:8">
      <c r="A1" t="s">
        <v>1811</v>
      </c>
    </row>
    <row r="3" spans="1:8">
      <c r="A3" s="230" t="s">
        <v>1810</v>
      </c>
      <c r="B3" s="240" t="s">
        <v>1809</v>
      </c>
      <c r="C3" s="240" t="s">
        <v>1757</v>
      </c>
      <c r="D3" s="240" t="s">
        <v>1751</v>
      </c>
      <c r="E3" s="240" t="s">
        <v>1752</v>
      </c>
      <c r="F3" s="240" t="s">
        <v>1739</v>
      </c>
      <c r="G3" s="240" t="s">
        <v>1738</v>
      </c>
      <c r="H3" s="229" t="s">
        <v>1808</v>
      </c>
    </row>
    <row r="4" spans="1:8" s="239" customFormat="1">
      <c r="A4" s="238" t="s">
        <v>385</v>
      </c>
      <c r="B4" s="43" t="s">
        <v>1720</v>
      </c>
      <c r="C4" s="43" t="s">
        <v>944</v>
      </c>
      <c r="D4" s="43" t="s">
        <v>1718</v>
      </c>
      <c r="E4" s="43" t="s">
        <v>818</v>
      </c>
      <c r="F4" s="43" t="s">
        <v>1715</v>
      </c>
      <c r="G4" s="43" t="s">
        <v>497</v>
      </c>
      <c r="H4" s="237" t="s">
        <v>496</v>
      </c>
    </row>
    <row r="5" spans="1:8" s="239" customFormat="1">
      <c r="A5" s="238" t="s">
        <v>385</v>
      </c>
      <c r="B5" s="43" t="s">
        <v>1076</v>
      </c>
      <c r="C5" s="43" t="s">
        <v>944</v>
      </c>
      <c r="D5" s="43" t="s">
        <v>1074</v>
      </c>
      <c r="E5" s="43" t="s">
        <v>818</v>
      </c>
      <c r="F5" s="43" t="s">
        <v>1071</v>
      </c>
      <c r="G5" s="43" t="s">
        <v>497</v>
      </c>
      <c r="H5" s="237" t="s">
        <v>496</v>
      </c>
    </row>
    <row r="6" spans="1:8" s="239" customFormat="1">
      <c r="A6" s="238" t="s">
        <v>385</v>
      </c>
      <c r="B6" s="43" t="s">
        <v>1016</v>
      </c>
      <c r="C6" s="43" t="s">
        <v>944</v>
      </c>
      <c r="D6" s="43" t="s">
        <v>1014</v>
      </c>
      <c r="E6" s="43" t="s">
        <v>818</v>
      </c>
      <c r="F6" s="43" t="s">
        <v>1011</v>
      </c>
      <c r="G6" s="43" t="s">
        <v>497</v>
      </c>
      <c r="H6" s="237" t="s">
        <v>496</v>
      </c>
    </row>
    <row r="7" spans="1:8" s="239" customFormat="1">
      <c r="A7" s="238" t="s">
        <v>185</v>
      </c>
      <c r="B7" s="43" t="s">
        <v>1701</v>
      </c>
      <c r="C7" s="43" t="s">
        <v>944</v>
      </c>
      <c r="D7" s="43"/>
      <c r="E7" s="43"/>
      <c r="F7" s="43"/>
      <c r="G7" s="43" t="s">
        <v>186</v>
      </c>
      <c r="H7" s="237" t="s">
        <v>220</v>
      </c>
    </row>
    <row r="8" spans="1:8" s="239" customFormat="1">
      <c r="A8" s="238" t="s">
        <v>385</v>
      </c>
      <c r="B8" s="43" t="s">
        <v>1699</v>
      </c>
      <c r="C8" s="43" t="s">
        <v>944</v>
      </c>
      <c r="D8" s="43" t="s">
        <v>1697</v>
      </c>
      <c r="E8" s="43" t="s">
        <v>787</v>
      </c>
      <c r="F8" s="43" t="s">
        <v>968</v>
      </c>
      <c r="G8" s="43" t="s">
        <v>497</v>
      </c>
      <c r="H8" s="237" t="s">
        <v>496</v>
      </c>
    </row>
    <row r="9" spans="1:8" s="239" customFormat="1">
      <c r="A9" s="238" t="s">
        <v>907</v>
      </c>
      <c r="B9" s="43" t="s">
        <v>1121</v>
      </c>
      <c r="C9" s="43" t="s">
        <v>944</v>
      </c>
      <c r="D9" s="43" t="s">
        <v>1693</v>
      </c>
      <c r="E9" s="43" t="s">
        <v>787</v>
      </c>
      <c r="F9" s="43" t="s">
        <v>1116</v>
      </c>
      <c r="G9" s="43" t="s">
        <v>478</v>
      </c>
      <c r="H9" s="237" t="s">
        <v>1692</v>
      </c>
    </row>
    <row r="10" spans="1:8" s="239" customFormat="1">
      <c r="A10" s="238" t="s">
        <v>1004</v>
      </c>
      <c r="B10" s="43" t="s">
        <v>1115</v>
      </c>
      <c r="C10" s="43" t="s">
        <v>944</v>
      </c>
      <c r="D10" s="43" t="s">
        <v>1690</v>
      </c>
      <c r="E10" s="43" t="s">
        <v>774</v>
      </c>
      <c r="F10" s="43" t="s">
        <v>1111</v>
      </c>
      <c r="G10" s="43" t="s">
        <v>787</v>
      </c>
      <c r="H10" s="237" t="s">
        <v>1807</v>
      </c>
    </row>
    <row r="11" spans="1:8" s="239" customFormat="1">
      <c r="A11" s="238" t="s">
        <v>385</v>
      </c>
      <c r="B11" s="43" t="s">
        <v>1110</v>
      </c>
      <c r="C11" s="43" t="s">
        <v>944</v>
      </c>
      <c r="D11" s="43" t="s">
        <v>1108</v>
      </c>
      <c r="E11" s="43" t="s">
        <v>951</v>
      </c>
      <c r="F11" s="43" t="s">
        <v>1105</v>
      </c>
      <c r="G11" s="43" t="s">
        <v>478</v>
      </c>
      <c r="H11" s="237" t="s">
        <v>477</v>
      </c>
    </row>
    <row r="12" spans="1:8" s="239" customFormat="1">
      <c r="A12" s="238" t="s">
        <v>385</v>
      </c>
      <c r="B12" s="43" t="s">
        <v>1104</v>
      </c>
      <c r="C12" s="43" t="s">
        <v>944</v>
      </c>
      <c r="D12" s="43" t="s">
        <v>1102</v>
      </c>
      <c r="E12" s="43" t="s">
        <v>951</v>
      </c>
      <c r="F12" s="43" t="s">
        <v>1099</v>
      </c>
      <c r="G12" s="43" t="s">
        <v>478</v>
      </c>
      <c r="H12" s="237" t="s">
        <v>477</v>
      </c>
    </row>
    <row r="13" spans="1:8" s="239" customFormat="1">
      <c r="A13" s="238" t="s">
        <v>385</v>
      </c>
      <c r="B13" s="235" t="s">
        <v>1098</v>
      </c>
      <c r="C13" s="235" t="s">
        <v>944</v>
      </c>
      <c r="D13" s="235" t="s">
        <v>1096</v>
      </c>
      <c r="E13" s="235" t="s">
        <v>818</v>
      </c>
      <c r="F13" s="235" t="s">
        <v>1093</v>
      </c>
      <c r="G13" s="235" t="s">
        <v>497</v>
      </c>
      <c r="H13" s="234" t="s">
        <v>496</v>
      </c>
    </row>
    <row r="14" spans="1:8" s="239" customFormat="1">
      <c r="A14" s="238" t="s">
        <v>385</v>
      </c>
      <c r="B14" s="43" t="s">
        <v>1092</v>
      </c>
      <c r="C14" s="43" t="s">
        <v>944</v>
      </c>
      <c r="D14" s="43" t="s">
        <v>1090</v>
      </c>
      <c r="E14" s="43" t="s">
        <v>951</v>
      </c>
      <c r="F14" s="43" t="s">
        <v>1087</v>
      </c>
      <c r="G14" s="43" t="s">
        <v>478</v>
      </c>
      <c r="H14" s="237" t="s">
        <v>477</v>
      </c>
    </row>
    <row r="15" spans="1:8" s="239" customFormat="1">
      <c r="A15" s="238" t="s">
        <v>385</v>
      </c>
      <c r="B15" s="43" t="s">
        <v>1684</v>
      </c>
      <c r="C15" s="43" t="s">
        <v>944</v>
      </c>
      <c r="D15" s="43" t="s">
        <v>1682</v>
      </c>
      <c r="E15" s="43" t="s">
        <v>951</v>
      </c>
      <c r="F15" s="43" t="s">
        <v>1680</v>
      </c>
      <c r="G15" s="43" t="s">
        <v>497</v>
      </c>
      <c r="H15" s="237" t="s">
        <v>496</v>
      </c>
    </row>
    <row r="16" spans="1:8" s="239" customFormat="1">
      <c r="A16" s="238" t="s">
        <v>385</v>
      </c>
      <c r="B16" s="43" t="s">
        <v>1002</v>
      </c>
      <c r="C16" s="43" t="s">
        <v>944</v>
      </c>
      <c r="D16" s="43" t="s">
        <v>1678</v>
      </c>
      <c r="E16" s="43" t="s">
        <v>1518</v>
      </c>
      <c r="F16" s="43" t="s">
        <v>997</v>
      </c>
      <c r="G16" s="43" t="s">
        <v>497</v>
      </c>
      <c r="H16" s="237" t="s">
        <v>496</v>
      </c>
    </row>
    <row r="17" spans="1:8" s="239" customFormat="1">
      <c r="A17" s="238" t="s">
        <v>385</v>
      </c>
      <c r="B17" s="43" t="s">
        <v>1677</v>
      </c>
      <c r="C17" s="43" t="s">
        <v>944</v>
      </c>
      <c r="D17" s="43" t="s">
        <v>1674</v>
      </c>
      <c r="E17" s="43" t="s">
        <v>1675</v>
      </c>
      <c r="F17" s="43" t="s">
        <v>1672</v>
      </c>
      <c r="G17" s="43" t="s">
        <v>497</v>
      </c>
      <c r="H17" s="237" t="s">
        <v>496</v>
      </c>
    </row>
    <row r="18" spans="1:8" s="239" customFormat="1">
      <c r="A18" s="236" t="s">
        <v>385</v>
      </c>
      <c r="B18" s="235" t="s">
        <v>1671</v>
      </c>
      <c r="C18" s="235" t="s">
        <v>944</v>
      </c>
      <c r="D18" s="235" t="s">
        <v>1669</v>
      </c>
      <c r="E18" s="235" t="s">
        <v>1518</v>
      </c>
      <c r="F18" s="235" t="s">
        <v>1082</v>
      </c>
      <c r="G18" s="235" t="s">
        <v>497</v>
      </c>
      <c r="H18" s="234" t="s">
        <v>496</v>
      </c>
    </row>
    <row r="19" spans="1:8" s="239" customFormat="1">
      <c r="A19" s="236" t="s">
        <v>385</v>
      </c>
      <c r="B19" s="235" t="s">
        <v>1030</v>
      </c>
      <c r="C19" s="235" t="s">
        <v>944</v>
      </c>
      <c r="D19" s="235" t="s">
        <v>1028</v>
      </c>
      <c r="E19" s="235" t="s">
        <v>774</v>
      </c>
      <c r="F19" s="235" t="s">
        <v>1026</v>
      </c>
      <c r="G19" s="235" t="s">
        <v>497</v>
      </c>
      <c r="H19" s="234" t="s">
        <v>496</v>
      </c>
    </row>
    <row r="20" spans="1:8" s="239" customFormat="1">
      <c r="A20" s="238" t="s">
        <v>1004</v>
      </c>
      <c r="B20" s="43" t="s">
        <v>1667</v>
      </c>
      <c r="C20" s="43" t="s">
        <v>944</v>
      </c>
      <c r="D20" s="43" t="s">
        <v>1665</v>
      </c>
      <c r="E20" s="43" t="s">
        <v>774</v>
      </c>
      <c r="F20" s="43" t="s">
        <v>1663</v>
      </c>
      <c r="G20" s="43" t="s">
        <v>787</v>
      </c>
      <c r="H20" s="237" t="s">
        <v>1806</v>
      </c>
    </row>
    <row r="21" spans="1:8" s="239" customFormat="1">
      <c r="A21" s="238" t="s">
        <v>385</v>
      </c>
      <c r="B21" s="43" t="s">
        <v>1660</v>
      </c>
      <c r="C21" s="43" t="s">
        <v>944</v>
      </c>
      <c r="D21" s="43" t="s">
        <v>1658</v>
      </c>
      <c r="E21" s="43" t="s">
        <v>1518</v>
      </c>
      <c r="F21" s="43" t="s">
        <v>1656</v>
      </c>
      <c r="G21" s="43" t="s">
        <v>497</v>
      </c>
      <c r="H21" s="237" t="s">
        <v>496</v>
      </c>
    </row>
    <row r="22" spans="1:8" s="239" customFormat="1">
      <c r="A22" s="236" t="s">
        <v>385</v>
      </c>
      <c r="B22" s="235" t="s">
        <v>1655</v>
      </c>
      <c r="C22" s="235" t="s">
        <v>944</v>
      </c>
      <c r="D22" s="235" t="s">
        <v>1653</v>
      </c>
      <c r="E22" s="235" t="s">
        <v>787</v>
      </c>
      <c r="F22" s="235" t="s">
        <v>1651</v>
      </c>
      <c r="G22" s="235" t="s">
        <v>478</v>
      </c>
      <c r="H22" s="234" t="s">
        <v>477</v>
      </c>
    </row>
    <row r="23" spans="1:8" s="239" customFormat="1">
      <c r="A23" s="236" t="s">
        <v>385</v>
      </c>
      <c r="B23" s="235" t="s">
        <v>1650</v>
      </c>
      <c r="C23" s="235" t="s">
        <v>944</v>
      </c>
      <c r="D23" s="235" t="s">
        <v>1648</v>
      </c>
      <c r="E23" s="235" t="s">
        <v>818</v>
      </c>
      <c r="F23" s="235" t="s">
        <v>1645</v>
      </c>
      <c r="G23" s="235" t="s">
        <v>478</v>
      </c>
      <c r="H23" s="234" t="s">
        <v>477</v>
      </c>
    </row>
    <row r="24" spans="1:8" s="239" customFormat="1">
      <c r="A24" s="236" t="s">
        <v>385</v>
      </c>
      <c r="B24" s="235" t="s">
        <v>1046</v>
      </c>
      <c r="C24" s="235" t="s">
        <v>944</v>
      </c>
      <c r="D24" s="235" t="s">
        <v>1044</v>
      </c>
      <c r="E24" s="235" t="s">
        <v>818</v>
      </c>
      <c r="F24" s="235" t="s">
        <v>1041</v>
      </c>
      <c r="G24" s="235" t="s">
        <v>497</v>
      </c>
      <c r="H24" s="234" t="s">
        <v>496</v>
      </c>
    </row>
    <row r="25" spans="1:8" s="239" customFormat="1">
      <c r="A25" s="238" t="s">
        <v>385</v>
      </c>
      <c r="B25" s="43" t="s">
        <v>1131</v>
      </c>
      <c r="C25" s="43" t="s">
        <v>944</v>
      </c>
      <c r="D25" s="43" t="s">
        <v>1129</v>
      </c>
      <c r="E25" s="43" t="s">
        <v>951</v>
      </c>
      <c r="F25" s="43" t="s">
        <v>1127</v>
      </c>
      <c r="G25" s="43" t="s">
        <v>497</v>
      </c>
      <c r="H25" s="237" t="s">
        <v>496</v>
      </c>
    </row>
    <row r="26" spans="1:8" s="239" customFormat="1">
      <c r="A26" s="236" t="s">
        <v>385</v>
      </c>
      <c r="B26" s="235" t="s">
        <v>1081</v>
      </c>
      <c r="C26" s="235" t="s">
        <v>944</v>
      </c>
      <c r="D26" s="235" t="s">
        <v>1079</v>
      </c>
      <c r="E26" s="235" t="s">
        <v>951</v>
      </c>
      <c r="F26" s="235" t="s">
        <v>1077</v>
      </c>
      <c r="G26" s="235" t="s">
        <v>497</v>
      </c>
      <c r="H26" s="234" t="s">
        <v>496</v>
      </c>
    </row>
    <row r="27" spans="1:8" s="239" customFormat="1">
      <c r="A27" s="236" t="s">
        <v>1004</v>
      </c>
      <c r="B27" s="235" t="s">
        <v>1641</v>
      </c>
      <c r="C27" s="235" t="s">
        <v>944</v>
      </c>
      <c r="D27" s="235" t="s">
        <v>1639</v>
      </c>
      <c r="E27" s="235" t="s">
        <v>787</v>
      </c>
      <c r="F27" s="235" t="s">
        <v>1636</v>
      </c>
      <c r="G27" s="235" t="s">
        <v>478</v>
      </c>
      <c r="H27" s="234" t="s">
        <v>1635</v>
      </c>
    </row>
    <row r="28" spans="1:8" s="239" customFormat="1">
      <c r="A28" s="236" t="s">
        <v>385</v>
      </c>
      <c r="B28" s="235" t="s">
        <v>1634</v>
      </c>
      <c r="C28" s="235" t="s">
        <v>944</v>
      </c>
      <c r="D28" s="235" t="s">
        <v>1632</v>
      </c>
      <c r="E28" s="235" t="s">
        <v>818</v>
      </c>
      <c r="F28" s="235" t="s">
        <v>1630</v>
      </c>
      <c r="G28" s="235" t="s">
        <v>497</v>
      </c>
      <c r="H28" s="234" t="s">
        <v>496</v>
      </c>
    </row>
    <row r="29" spans="1:8" s="239" customFormat="1">
      <c r="A29" s="238" t="s">
        <v>385</v>
      </c>
      <c r="B29" s="43" t="s">
        <v>1629</v>
      </c>
      <c r="C29" s="43" t="s">
        <v>944</v>
      </c>
      <c r="D29" s="43" t="s">
        <v>1628</v>
      </c>
      <c r="E29" s="43" t="s">
        <v>951</v>
      </c>
      <c r="F29" s="43" t="s">
        <v>1626</v>
      </c>
      <c r="G29" s="43" t="s">
        <v>478</v>
      </c>
      <c r="H29" s="237" t="s">
        <v>477</v>
      </c>
    </row>
    <row r="30" spans="1:8" s="239" customFormat="1">
      <c r="A30" s="236" t="s">
        <v>385</v>
      </c>
      <c r="B30" s="235" t="s">
        <v>1617</v>
      </c>
      <c r="C30" s="235" t="s">
        <v>944</v>
      </c>
      <c r="D30" s="235" t="s">
        <v>1615</v>
      </c>
      <c r="E30" s="235" t="s">
        <v>951</v>
      </c>
      <c r="F30" s="235" t="s">
        <v>1613</v>
      </c>
      <c r="G30" s="235" t="s">
        <v>497</v>
      </c>
      <c r="H30" s="234" t="s">
        <v>496</v>
      </c>
    </row>
    <row r="31" spans="1:8" s="239" customFormat="1">
      <c r="A31" s="236" t="s">
        <v>385</v>
      </c>
      <c r="B31" s="235" t="s">
        <v>1076</v>
      </c>
      <c r="C31" s="235" t="s">
        <v>944</v>
      </c>
      <c r="D31" s="235" t="s">
        <v>1074</v>
      </c>
      <c r="E31" s="235" t="s">
        <v>818</v>
      </c>
      <c r="F31" s="235" t="s">
        <v>1071</v>
      </c>
      <c r="G31" s="235" t="s">
        <v>497</v>
      </c>
      <c r="H31" s="234" t="s">
        <v>496</v>
      </c>
    </row>
    <row r="32" spans="1:8" s="239" customFormat="1">
      <c r="A32" s="236" t="s">
        <v>385</v>
      </c>
      <c r="B32" s="235" t="s">
        <v>1021</v>
      </c>
      <c r="C32" s="235" t="s">
        <v>944</v>
      </c>
      <c r="D32" s="235" t="s">
        <v>1019</v>
      </c>
      <c r="E32" s="235" t="s">
        <v>951</v>
      </c>
      <c r="F32" s="235" t="s">
        <v>1017</v>
      </c>
      <c r="G32" s="235" t="s">
        <v>478</v>
      </c>
      <c r="H32" s="234" t="s">
        <v>477</v>
      </c>
    </row>
    <row r="33" spans="1:8" s="239" customFormat="1">
      <c r="A33" s="236" t="s">
        <v>264</v>
      </c>
      <c r="B33" s="235" t="s">
        <v>905</v>
      </c>
      <c r="C33" s="235" t="s">
        <v>895</v>
      </c>
      <c r="D33" s="235" t="s">
        <v>1609</v>
      </c>
      <c r="E33" s="235" t="s">
        <v>903</v>
      </c>
      <c r="F33" s="235" t="s">
        <v>899</v>
      </c>
      <c r="G33" s="235" t="s">
        <v>898</v>
      </c>
      <c r="H33" s="234" t="s">
        <v>263</v>
      </c>
    </row>
    <row r="34" spans="1:8" s="239" customFormat="1">
      <c r="A34" s="236" t="s">
        <v>907</v>
      </c>
      <c r="B34" s="235" t="s">
        <v>915</v>
      </c>
      <c r="C34" s="235" t="s">
        <v>914</v>
      </c>
      <c r="D34" s="235" t="s">
        <v>909</v>
      </c>
      <c r="E34" s="235" t="s">
        <v>912</v>
      </c>
      <c r="F34" s="235" t="s">
        <v>908</v>
      </c>
      <c r="G34" s="235" t="s">
        <v>898</v>
      </c>
      <c r="H34" s="234" t="s">
        <v>906</v>
      </c>
    </row>
    <row r="35" spans="1:8" s="239" customFormat="1">
      <c r="A35" s="236" t="s">
        <v>185</v>
      </c>
      <c r="B35" s="235" t="s">
        <v>1595</v>
      </c>
      <c r="C35" s="235" t="s">
        <v>1594</v>
      </c>
      <c r="D35" s="235"/>
      <c r="E35" s="235"/>
      <c r="F35" s="235"/>
      <c r="G35" s="235" t="s">
        <v>186</v>
      </c>
      <c r="H35" s="234" t="s">
        <v>184</v>
      </c>
    </row>
    <row r="36" spans="1:8" s="239" customFormat="1">
      <c r="A36" s="238" t="s">
        <v>185</v>
      </c>
      <c r="B36" s="43" t="s">
        <v>1569</v>
      </c>
      <c r="C36" s="43"/>
      <c r="D36" s="43" t="s">
        <v>212</v>
      </c>
      <c r="E36" s="43"/>
      <c r="F36" s="43"/>
      <c r="G36" s="43" t="s">
        <v>186</v>
      </c>
      <c r="H36" s="237" t="s">
        <v>220</v>
      </c>
    </row>
    <row r="37" spans="1:8" s="239" customFormat="1">
      <c r="A37" s="236" t="s">
        <v>185</v>
      </c>
      <c r="B37" s="235" t="s">
        <v>1566</v>
      </c>
      <c r="C37" s="235" t="s">
        <v>212</v>
      </c>
      <c r="D37" s="235" t="s">
        <v>212</v>
      </c>
      <c r="E37" s="235" t="s">
        <v>212</v>
      </c>
      <c r="F37" s="235"/>
      <c r="G37" s="235" t="s">
        <v>186</v>
      </c>
      <c r="H37" s="234" t="s">
        <v>220</v>
      </c>
    </row>
    <row r="38" spans="1:8" s="239" customFormat="1">
      <c r="A38" s="238" t="s">
        <v>558</v>
      </c>
      <c r="B38" s="43" t="s">
        <v>860</v>
      </c>
      <c r="C38" s="43" t="s">
        <v>859</v>
      </c>
      <c r="D38" s="43" t="s">
        <v>1562</v>
      </c>
      <c r="E38" s="43" t="s">
        <v>840</v>
      </c>
      <c r="F38" s="43">
        <v>532610371</v>
      </c>
      <c r="G38" s="43" t="s">
        <v>835</v>
      </c>
      <c r="H38" s="237"/>
    </row>
    <row r="39" spans="1:8" s="239" customFormat="1">
      <c r="A39" s="236" t="s">
        <v>907</v>
      </c>
      <c r="B39" s="235" t="s">
        <v>1551</v>
      </c>
      <c r="C39" s="235" t="s">
        <v>1550</v>
      </c>
      <c r="D39" s="235" t="s">
        <v>1548</v>
      </c>
      <c r="E39" s="235" t="s">
        <v>840</v>
      </c>
      <c r="F39" s="235" t="s">
        <v>1546</v>
      </c>
      <c r="G39" s="235" t="s">
        <v>835</v>
      </c>
      <c r="H39" s="234" t="s">
        <v>1545</v>
      </c>
    </row>
    <row r="40" spans="1:8" s="239" customFormat="1">
      <c r="A40" s="238" t="s">
        <v>907</v>
      </c>
      <c r="B40" s="43" t="s">
        <v>1521</v>
      </c>
      <c r="C40" s="43" t="s">
        <v>1520</v>
      </c>
      <c r="D40" s="43" t="s">
        <v>1517</v>
      </c>
      <c r="E40" s="43" t="s">
        <v>1518</v>
      </c>
      <c r="F40" s="43" t="s">
        <v>1514</v>
      </c>
      <c r="G40" s="43" t="s">
        <v>1513</v>
      </c>
      <c r="H40" s="237" t="s">
        <v>1545</v>
      </c>
    </row>
    <row r="41" spans="1:8" s="239" customFormat="1">
      <c r="A41" s="238" t="s">
        <v>385</v>
      </c>
      <c r="B41" s="43" t="s">
        <v>1479</v>
      </c>
      <c r="C41" s="43" t="s">
        <v>487</v>
      </c>
      <c r="D41" s="43" t="s">
        <v>1477</v>
      </c>
      <c r="E41" s="43" t="s">
        <v>1336</v>
      </c>
      <c r="F41" s="43" t="s">
        <v>1474</v>
      </c>
      <c r="G41" s="43" t="s">
        <v>478</v>
      </c>
      <c r="H41" s="237" t="s">
        <v>610</v>
      </c>
    </row>
    <row r="42" spans="1:8" s="239" customFormat="1">
      <c r="A42" s="236" t="s">
        <v>385</v>
      </c>
      <c r="B42" s="235" t="s">
        <v>1473</v>
      </c>
      <c r="C42" s="235" t="s">
        <v>487</v>
      </c>
      <c r="D42" s="235" t="s">
        <v>1471</v>
      </c>
      <c r="E42" s="235" t="s">
        <v>1336</v>
      </c>
      <c r="F42" s="235" t="s">
        <v>1469</v>
      </c>
      <c r="G42" s="235" t="s">
        <v>478</v>
      </c>
      <c r="H42" s="234" t="s">
        <v>610</v>
      </c>
    </row>
    <row r="43" spans="1:8" s="239" customFormat="1">
      <c r="A43" s="236" t="s">
        <v>385</v>
      </c>
      <c r="B43" s="235" t="s">
        <v>724</v>
      </c>
      <c r="C43" s="235" t="s">
        <v>487</v>
      </c>
      <c r="D43" s="235" t="s">
        <v>722</v>
      </c>
      <c r="E43" s="235" t="s">
        <v>818</v>
      </c>
      <c r="F43" s="235" t="s">
        <v>719</v>
      </c>
      <c r="G43" s="235" t="s">
        <v>497</v>
      </c>
      <c r="H43" s="234" t="s">
        <v>496</v>
      </c>
    </row>
    <row r="44" spans="1:8" s="239" customFormat="1">
      <c r="A44" s="238" t="s">
        <v>385</v>
      </c>
      <c r="B44" s="43" t="s">
        <v>729</v>
      </c>
      <c r="C44" s="43" t="s">
        <v>487</v>
      </c>
      <c r="D44" s="43" t="s">
        <v>1407</v>
      </c>
      <c r="E44" s="43" t="s">
        <v>818</v>
      </c>
      <c r="F44" s="43" t="s">
        <v>725</v>
      </c>
      <c r="G44" s="43" t="s">
        <v>497</v>
      </c>
      <c r="H44" s="237" t="s">
        <v>496</v>
      </c>
    </row>
    <row r="45" spans="1:8" s="239" customFormat="1">
      <c r="A45" s="236" t="s">
        <v>385</v>
      </c>
      <c r="B45" s="235" t="s">
        <v>537</v>
      </c>
      <c r="C45" s="235" t="s">
        <v>487</v>
      </c>
      <c r="D45" s="235" t="s">
        <v>1432</v>
      </c>
      <c r="E45" s="235" t="s">
        <v>818</v>
      </c>
      <c r="F45" s="235" t="s">
        <v>533</v>
      </c>
      <c r="G45" s="235" t="s">
        <v>497</v>
      </c>
      <c r="H45" s="234" t="s">
        <v>496</v>
      </c>
    </row>
    <row r="46" spans="1:8" s="239" customFormat="1">
      <c r="A46" s="236" t="s">
        <v>385</v>
      </c>
      <c r="B46" s="235" t="s">
        <v>1465</v>
      </c>
      <c r="C46" s="235" t="s">
        <v>550</v>
      </c>
      <c r="D46" s="235" t="s">
        <v>1463</v>
      </c>
      <c r="E46" s="235" t="s">
        <v>530</v>
      </c>
      <c r="F46" s="235" t="s">
        <v>1460</v>
      </c>
      <c r="G46" s="235" t="s">
        <v>478</v>
      </c>
      <c r="H46" s="234" t="s">
        <v>477</v>
      </c>
    </row>
    <row r="47" spans="1:8" s="239" customFormat="1">
      <c r="A47" s="236" t="s">
        <v>385</v>
      </c>
      <c r="B47" s="235" t="s">
        <v>724</v>
      </c>
      <c r="C47" s="235" t="s">
        <v>487</v>
      </c>
      <c r="D47" s="235" t="s">
        <v>722</v>
      </c>
      <c r="E47" s="235" t="s">
        <v>818</v>
      </c>
      <c r="F47" s="235" t="s">
        <v>719</v>
      </c>
      <c r="G47" s="235" t="s">
        <v>497</v>
      </c>
      <c r="H47" s="234" t="s">
        <v>496</v>
      </c>
    </row>
    <row r="48" spans="1:8" s="239" customFormat="1">
      <c r="A48" s="238" t="s">
        <v>185</v>
      </c>
      <c r="B48" s="43" t="s">
        <v>1453</v>
      </c>
      <c r="C48" s="43" t="s">
        <v>487</v>
      </c>
      <c r="D48" s="43"/>
      <c r="E48" s="43"/>
      <c r="F48" s="43"/>
      <c r="G48" s="43" t="s">
        <v>186</v>
      </c>
      <c r="H48" s="237" t="s">
        <v>220</v>
      </c>
    </row>
    <row r="49" spans="1:8" s="239" customFormat="1">
      <c r="A49" s="238" t="s">
        <v>185</v>
      </c>
      <c r="B49" s="43" t="s">
        <v>1446</v>
      </c>
      <c r="C49" s="43" t="s">
        <v>487</v>
      </c>
      <c r="D49" s="43"/>
      <c r="E49" s="43"/>
      <c r="F49" s="43"/>
      <c r="G49" s="43" t="s">
        <v>186</v>
      </c>
      <c r="H49" s="237" t="s">
        <v>220</v>
      </c>
    </row>
    <row r="50" spans="1:8" s="239" customFormat="1">
      <c r="A50" s="236" t="s">
        <v>385</v>
      </c>
      <c r="B50" s="235" t="s">
        <v>1444</v>
      </c>
      <c r="C50" s="235" t="s">
        <v>487</v>
      </c>
      <c r="D50" s="235" t="s">
        <v>1442</v>
      </c>
      <c r="E50" s="235" t="s">
        <v>1336</v>
      </c>
      <c r="F50" s="235" t="s">
        <v>1439</v>
      </c>
      <c r="G50" s="235" t="s">
        <v>478</v>
      </c>
      <c r="H50" s="234" t="s">
        <v>610</v>
      </c>
    </row>
    <row r="51" spans="1:8" s="239" customFormat="1">
      <c r="A51" s="238" t="s">
        <v>558</v>
      </c>
      <c r="B51" s="43" t="s">
        <v>1438</v>
      </c>
      <c r="C51" s="43" t="s">
        <v>550</v>
      </c>
      <c r="D51" s="43" t="s">
        <v>1436</v>
      </c>
      <c r="E51" s="43" t="s">
        <v>530</v>
      </c>
      <c r="F51" s="43" t="s">
        <v>1434</v>
      </c>
      <c r="G51" s="43" t="s">
        <v>548</v>
      </c>
      <c r="H51" s="237"/>
    </row>
    <row r="52" spans="1:8" s="239" customFormat="1">
      <c r="A52" s="238" t="s">
        <v>385</v>
      </c>
      <c r="B52" s="43" t="s">
        <v>537</v>
      </c>
      <c r="C52" s="43" t="s">
        <v>487</v>
      </c>
      <c r="D52" s="43" t="s">
        <v>1432</v>
      </c>
      <c r="E52" s="43" t="s">
        <v>818</v>
      </c>
      <c r="F52" s="43" t="s">
        <v>533</v>
      </c>
      <c r="G52" s="43" t="s">
        <v>497</v>
      </c>
      <c r="H52" s="237" t="s">
        <v>496</v>
      </c>
    </row>
    <row r="53" spans="1:8" s="239" customFormat="1">
      <c r="A53" s="236" t="s">
        <v>385</v>
      </c>
      <c r="B53" s="235" t="s">
        <v>1420</v>
      </c>
      <c r="C53" s="235" t="s">
        <v>487</v>
      </c>
      <c r="D53" s="235" t="s">
        <v>1418</v>
      </c>
      <c r="E53" s="235" t="s">
        <v>818</v>
      </c>
      <c r="F53" s="235" t="s">
        <v>1416</v>
      </c>
      <c r="G53" s="235" t="s">
        <v>497</v>
      </c>
      <c r="H53" s="234" t="s">
        <v>496</v>
      </c>
    </row>
    <row r="54" spans="1:8" s="239" customFormat="1">
      <c r="A54" s="238" t="s">
        <v>385</v>
      </c>
      <c r="B54" s="43" t="s">
        <v>1415</v>
      </c>
      <c r="C54" s="43" t="s">
        <v>487</v>
      </c>
      <c r="D54" s="43" t="s">
        <v>1413</v>
      </c>
      <c r="E54" s="43" t="s">
        <v>1341</v>
      </c>
      <c r="F54" s="43" t="s">
        <v>1411</v>
      </c>
      <c r="G54" s="43" t="s">
        <v>478</v>
      </c>
      <c r="H54" s="237" t="s">
        <v>477</v>
      </c>
    </row>
    <row r="55" spans="1:8" s="239" customFormat="1">
      <c r="A55" s="238" t="s">
        <v>385</v>
      </c>
      <c r="B55" s="43" t="s">
        <v>488</v>
      </c>
      <c r="C55" s="43" t="s">
        <v>487</v>
      </c>
      <c r="D55" s="43" t="s">
        <v>484</v>
      </c>
      <c r="E55" s="43" t="s">
        <v>818</v>
      </c>
      <c r="F55" s="43" t="s">
        <v>479</v>
      </c>
      <c r="G55" s="43" t="s">
        <v>478</v>
      </c>
      <c r="H55" s="237" t="s">
        <v>477</v>
      </c>
    </row>
    <row r="56" spans="1:8" s="239" customFormat="1">
      <c r="A56" s="236" t="s">
        <v>385</v>
      </c>
      <c r="B56" s="235" t="s">
        <v>729</v>
      </c>
      <c r="C56" s="235" t="s">
        <v>487</v>
      </c>
      <c r="D56" s="235" t="s">
        <v>1407</v>
      </c>
      <c r="E56" s="235" t="s">
        <v>818</v>
      </c>
      <c r="F56" s="235" t="s">
        <v>725</v>
      </c>
      <c r="G56" s="235" t="s">
        <v>497</v>
      </c>
      <c r="H56" s="234" t="s">
        <v>496</v>
      </c>
    </row>
    <row r="57" spans="1:8" s="239" customFormat="1">
      <c r="A57" s="238" t="s">
        <v>558</v>
      </c>
      <c r="B57" s="43" t="s">
        <v>1406</v>
      </c>
      <c r="C57" s="43" t="s">
        <v>550</v>
      </c>
      <c r="D57" s="43" t="s">
        <v>1404</v>
      </c>
      <c r="E57" s="43" t="s">
        <v>530</v>
      </c>
      <c r="F57" s="43" t="s">
        <v>1400</v>
      </c>
      <c r="G57" s="43" t="s">
        <v>548</v>
      </c>
      <c r="H57" s="237"/>
    </row>
    <row r="58" spans="1:8" s="239" customFormat="1">
      <c r="A58" s="238" t="s">
        <v>385</v>
      </c>
      <c r="B58" s="43" t="s">
        <v>634</v>
      </c>
      <c r="C58" s="43" t="s">
        <v>487</v>
      </c>
      <c r="D58" s="43" t="s">
        <v>632</v>
      </c>
      <c r="E58" s="43" t="s">
        <v>818</v>
      </c>
      <c r="F58" s="43" t="s">
        <v>629</v>
      </c>
      <c r="G58" s="43" t="s">
        <v>497</v>
      </c>
      <c r="H58" s="237" t="s">
        <v>496</v>
      </c>
    </row>
    <row r="59" spans="1:8" s="239" customFormat="1">
      <c r="A59" s="236" t="s">
        <v>385</v>
      </c>
      <c r="B59" s="235" t="s">
        <v>735</v>
      </c>
      <c r="C59" s="235" t="s">
        <v>487</v>
      </c>
      <c r="D59" s="235" t="s">
        <v>1397</v>
      </c>
      <c r="E59" s="235" t="s">
        <v>818</v>
      </c>
      <c r="F59" s="235" t="s">
        <v>730</v>
      </c>
      <c r="G59" s="235" t="s">
        <v>497</v>
      </c>
      <c r="H59" s="234" t="s">
        <v>496</v>
      </c>
    </row>
    <row r="60" spans="1:8" s="239" customFormat="1">
      <c r="A60" s="236" t="s">
        <v>385</v>
      </c>
      <c r="B60" s="235" t="s">
        <v>1295</v>
      </c>
      <c r="C60" s="235" t="s">
        <v>487</v>
      </c>
      <c r="D60" s="235" t="s">
        <v>1293</v>
      </c>
      <c r="E60" s="235" t="s">
        <v>458</v>
      </c>
      <c r="F60" s="235" t="s">
        <v>1291</v>
      </c>
      <c r="G60" s="235" t="s">
        <v>497</v>
      </c>
      <c r="H60" s="234" t="s">
        <v>496</v>
      </c>
    </row>
    <row r="61" spans="1:8" s="239" customFormat="1">
      <c r="A61" s="238" t="s">
        <v>385</v>
      </c>
      <c r="B61" s="43" t="s">
        <v>1392</v>
      </c>
      <c r="C61" s="43" t="s">
        <v>487</v>
      </c>
      <c r="D61" s="43" t="s">
        <v>1391</v>
      </c>
      <c r="E61" s="43" t="s">
        <v>458</v>
      </c>
      <c r="F61" s="43" t="s">
        <v>1389</v>
      </c>
      <c r="G61" s="43" t="s">
        <v>497</v>
      </c>
      <c r="H61" s="237" t="s">
        <v>496</v>
      </c>
    </row>
    <row r="62" spans="1:8" s="239" customFormat="1">
      <c r="A62" s="236" t="s">
        <v>385</v>
      </c>
      <c r="B62" s="235" t="s">
        <v>509</v>
      </c>
      <c r="C62" s="235" t="s">
        <v>487</v>
      </c>
      <c r="D62" s="235" t="s">
        <v>507</v>
      </c>
      <c r="E62" s="235" t="s">
        <v>818</v>
      </c>
      <c r="F62" s="235" t="s">
        <v>504</v>
      </c>
      <c r="G62" s="235" t="s">
        <v>497</v>
      </c>
      <c r="H62" s="234" t="s">
        <v>496</v>
      </c>
    </row>
    <row r="63" spans="1:8" s="239" customFormat="1">
      <c r="A63" s="236" t="s">
        <v>385</v>
      </c>
      <c r="B63" s="235" t="s">
        <v>1388</v>
      </c>
      <c r="C63" s="235" t="s">
        <v>487</v>
      </c>
      <c r="D63" s="235" t="s">
        <v>1386</v>
      </c>
      <c r="E63" s="235" t="s">
        <v>818</v>
      </c>
      <c r="F63" s="235" t="s">
        <v>1383</v>
      </c>
      <c r="G63" s="235" t="s">
        <v>497</v>
      </c>
      <c r="H63" s="234" t="s">
        <v>496</v>
      </c>
    </row>
    <row r="64" spans="1:8">
      <c r="A64" s="238" t="s">
        <v>185</v>
      </c>
      <c r="B64" s="43" t="s">
        <v>1376</v>
      </c>
      <c r="C64" s="43" t="s">
        <v>487</v>
      </c>
      <c r="D64" s="43"/>
      <c r="E64" s="43"/>
      <c r="F64" s="43"/>
      <c r="G64" s="43" t="s">
        <v>186</v>
      </c>
      <c r="H64" s="237" t="s">
        <v>220</v>
      </c>
    </row>
    <row r="65" spans="1:8">
      <c r="A65" s="238" t="s">
        <v>385</v>
      </c>
      <c r="B65" s="43" t="s">
        <v>1374</v>
      </c>
      <c r="C65" s="43" t="s">
        <v>487</v>
      </c>
      <c r="D65" s="43" t="s">
        <v>1372</v>
      </c>
      <c r="E65" s="43" t="s">
        <v>818</v>
      </c>
      <c r="F65" s="43" t="s">
        <v>1370</v>
      </c>
      <c r="G65" s="43" t="s">
        <v>497</v>
      </c>
      <c r="H65" s="237" t="s">
        <v>496</v>
      </c>
    </row>
    <row r="66" spans="1:8">
      <c r="A66" s="238" t="s">
        <v>385</v>
      </c>
      <c r="B66" s="43" t="s">
        <v>1369</v>
      </c>
      <c r="C66" s="43" t="s">
        <v>487</v>
      </c>
      <c r="D66" s="43" t="s">
        <v>1367</v>
      </c>
      <c r="E66" s="43" t="s">
        <v>818</v>
      </c>
      <c r="F66" s="43" t="s">
        <v>1365</v>
      </c>
      <c r="G66" s="43" t="s">
        <v>497</v>
      </c>
      <c r="H66" s="237" t="s">
        <v>496</v>
      </c>
    </row>
    <row r="67" spans="1:8">
      <c r="A67" s="238" t="s">
        <v>385</v>
      </c>
      <c r="B67" s="43" t="s">
        <v>1364</v>
      </c>
      <c r="C67" s="43" t="s">
        <v>487</v>
      </c>
      <c r="D67" s="43" t="s">
        <v>1362</v>
      </c>
      <c r="E67" s="43" t="s">
        <v>1341</v>
      </c>
      <c r="F67" s="43" t="s">
        <v>1360</v>
      </c>
      <c r="G67" s="43" t="s">
        <v>478</v>
      </c>
      <c r="H67" s="237" t="s">
        <v>477</v>
      </c>
    </row>
    <row r="68" spans="1:8">
      <c r="A68" s="236" t="s">
        <v>385</v>
      </c>
      <c r="B68" s="235" t="s">
        <v>585</v>
      </c>
      <c r="C68" s="235" t="s">
        <v>487</v>
      </c>
      <c r="D68" s="235" t="s">
        <v>582</v>
      </c>
      <c r="E68" s="235" t="s">
        <v>1358</v>
      </c>
      <c r="F68" s="235" t="s">
        <v>580</v>
      </c>
      <c r="G68" s="235" t="s">
        <v>478</v>
      </c>
      <c r="H68" s="234" t="s">
        <v>477</v>
      </c>
    </row>
    <row r="69" spans="1:8">
      <c r="A69" s="238" t="s">
        <v>385</v>
      </c>
      <c r="B69" s="43" t="s">
        <v>628</v>
      </c>
      <c r="C69" s="43" t="s">
        <v>487</v>
      </c>
      <c r="D69" s="43" t="s">
        <v>625</v>
      </c>
      <c r="E69" s="43" t="s">
        <v>1341</v>
      </c>
      <c r="F69" s="43" t="s">
        <v>623</v>
      </c>
      <c r="G69" s="43" t="s">
        <v>478</v>
      </c>
      <c r="H69" s="237" t="s">
        <v>477</v>
      </c>
    </row>
    <row r="70" spans="1:8">
      <c r="A70" s="238" t="s">
        <v>385</v>
      </c>
      <c r="B70" s="43" t="s">
        <v>603</v>
      </c>
      <c r="C70" s="43" t="s">
        <v>487</v>
      </c>
      <c r="D70" s="43" t="s">
        <v>601</v>
      </c>
      <c r="E70" s="43" t="s">
        <v>818</v>
      </c>
      <c r="F70" s="43" t="s">
        <v>598</v>
      </c>
      <c r="G70" s="43" t="s">
        <v>497</v>
      </c>
      <c r="H70" s="237" t="s">
        <v>496</v>
      </c>
    </row>
    <row r="71" spans="1:8">
      <c r="A71" s="238" t="s">
        <v>385</v>
      </c>
      <c r="B71" s="43" t="s">
        <v>1302</v>
      </c>
      <c r="C71" s="43" t="s">
        <v>487</v>
      </c>
      <c r="D71" s="43" t="s">
        <v>1300</v>
      </c>
      <c r="E71" s="43" t="s">
        <v>530</v>
      </c>
      <c r="F71" s="43" t="s">
        <v>1297</v>
      </c>
      <c r="G71" s="43" t="s">
        <v>478</v>
      </c>
      <c r="H71" s="237" t="s">
        <v>477</v>
      </c>
    </row>
    <row r="72" spans="1:8">
      <c r="A72" s="238" t="s">
        <v>385</v>
      </c>
      <c r="B72" s="43" t="s">
        <v>1338</v>
      </c>
      <c r="C72" s="43" t="s">
        <v>487</v>
      </c>
      <c r="D72" s="43" t="s">
        <v>1335</v>
      </c>
      <c r="E72" s="43" t="s">
        <v>1336</v>
      </c>
      <c r="F72" s="43" t="s">
        <v>1332</v>
      </c>
      <c r="G72" s="43" t="s">
        <v>478</v>
      </c>
      <c r="H72" s="237" t="s">
        <v>610</v>
      </c>
    </row>
    <row r="73" spans="1:8">
      <c r="A73" s="238" t="s">
        <v>385</v>
      </c>
      <c r="B73" s="43" t="s">
        <v>1331</v>
      </c>
      <c r="C73" s="43" t="s">
        <v>487</v>
      </c>
      <c r="D73" s="43" t="s">
        <v>1329</v>
      </c>
      <c r="E73" s="43" t="s">
        <v>818</v>
      </c>
      <c r="F73" s="43" t="s">
        <v>1326</v>
      </c>
      <c r="G73" s="43" t="s">
        <v>497</v>
      </c>
      <c r="H73" s="237" t="s">
        <v>496</v>
      </c>
    </row>
    <row r="74" spans="1:8">
      <c r="A74" s="238" t="s">
        <v>385</v>
      </c>
      <c r="B74" s="43" t="s">
        <v>1325</v>
      </c>
      <c r="C74" s="43" t="s">
        <v>487</v>
      </c>
      <c r="D74" s="43" t="s">
        <v>1323</v>
      </c>
      <c r="E74" s="43" t="s">
        <v>458</v>
      </c>
      <c r="F74" s="43" t="s">
        <v>1321</v>
      </c>
      <c r="G74" s="43" t="s">
        <v>478</v>
      </c>
      <c r="H74" s="237" t="s">
        <v>477</v>
      </c>
    </row>
    <row r="75" spans="1:8">
      <c r="A75" s="238" t="s">
        <v>385</v>
      </c>
      <c r="B75" s="43" t="s">
        <v>1320</v>
      </c>
      <c r="C75" s="43" t="s">
        <v>487</v>
      </c>
      <c r="D75" s="43" t="s">
        <v>1318</v>
      </c>
      <c r="E75" s="43" t="s">
        <v>818</v>
      </c>
      <c r="F75" s="43" t="s">
        <v>1315</v>
      </c>
      <c r="G75" s="43" t="s">
        <v>497</v>
      </c>
      <c r="H75" s="237" t="s">
        <v>496</v>
      </c>
    </row>
    <row r="76" spans="1:8">
      <c r="A76" s="236" t="s">
        <v>385</v>
      </c>
      <c r="B76" s="235" t="s">
        <v>646</v>
      </c>
      <c r="C76" s="235" t="s">
        <v>487</v>
      </c>
      <c r="D76" s="235" t="s">
        <v>644</v>
      </c>
      <c r="E76" s="235" t="s">
        <v>818</v>
      </c>
      <c r="F76" s="235" t="s">
        <v>641</v>
      </c>
      <c r="G76" s="235" t="s">
        <v>497</v>
      </c>
      <c r="H76" s="234" t="s">
        <v>496</v>
      </c>
    </row>
    <row r="77" spans="1:8">
      <c r="A77" s="238" t="s">
        <v>385</v>
      </c>
      <c r="B77" s="43" t="s">
        <v>1308</v>
      </c>
      <c r="C77" s="43" t="s">
        <v>487</v>
      </c>
      <c r="D77" s="43" t="s">
        <v>1306</v>
      </c>
      <c r="E77" s="43" t="s">
        <v>530</v>
      </c>
      <c r="F77" s="43" t="s">
        <v>1303</v>
      </c>
      <c r="G77" s="43" t="s">
        <v>478</v>
      </c>
      <c r="H77" s="237" t="s">
        <v>477</v>
      </c>
    </row>
    <row r="78" spans="1:8">
      <c r="A78" s="238" t="s">
        <v>385</v>
      </c>
      <c r="B78" s="43" t="s">
        <v>1302</v>
      </c>
      <c r="C78" s="43" t="s">
        <v>487</v>
      </c>
      <c r="D78" s="43" t="s">
        <v>1300</v>
      </c>
      <c r="E78" s="43" t="s">
        <v>530</v>
      </c>
      <c r="F78" s="43" t="s">
        <v>1297</v>
      </c>
      <c r="G78" s="43" t="s">
        <v>478</v>
      </c>
      <c r="H78" s="237" t="s">
        <v>477</v>
      </c>
    </row>
    <row r="79" spans="1:8">
      <c r="A79" s="238" t="s">
        <v>385</v>
      </c>
      <c r="B79" s="43" t="s">
        <v>543</v>
      </c>
      <c r="C79" s="43" t="s">
        <v>487</v>
      </c>
      <c r="D79" s="43" t="s">
        <v>541</v>
      </c>
      <c r="E79" s="43" t="s">
        <v>458</v>
      </c>
      <c r="F79" s="43" t="s">
        <v>538</v>
      </c>
      <c r="G79" s="43" t="s">
        <v>478</v>
      </c>
      <c r="H79" s="237" t="s">
        <v>477</v>
      </c>
    </row>
    <row r="80" spans="1:8">
      <c r="A80" s="238" t="s">
        <v>385</v>
      </c>
      <c r="B80" s="43" t="s">
        <v>1295</v>
      </c>
      <c r="C80" s="43" t="s">
        <v>487</v>
      </c>
      <c r="D80" s="43" t="s">
        <v>1293</v>
      </c>
      <c r="E80" s="43" t="s">
        <v>458</v>
      </c>
      <c r="F80" s="43" t="s">
        <v>1291</v>
      </c>
      <c r="G80" s="43" t="s">
        <v>497</v>
      </c>
      <c r="H80" s="237" t="s">
        <v>496</v>
      </c>
    </row>
    <row r="81" spans="1:8">
      <c r="A81" s="236" t="s">
        <v>185</v>
      </c>
      <c r="B81" s="235" t="s">
        <v>1290</v>
      </c>
      <c r="C81" s="235" t="s">
        <v>470</v>
      </c>
      <c r="D81" s="235"/>
      <c r="E81" s="235"/>
      <c r="F81" s="235"/>
      <c r="G81" s="235" t="s">
        <v>186</v>
      </c>
      <c r="H81" s="234" t="s">
        <v>220</v>
      </c>
    </row>
    <row r="82" spans="1:8">
      <c r="A82" s="236" t="s">
        <v>185</v>
      </c>
      <c r="B82" s="235" t="s">
        <v>1269</v>
      </c>
      <c r="C82" s="235" t="s">
        <v>1266</v>
      </c>
      <c r="D82" s="235"/>
      <c r="E82" s="235"/>
      <c r="F82" s="235"/>
      <c r="G82" s="235" t="s">
        <v>186</v>
      </c>
      <c r="H82" s="234" t="s">
        <v>184</v>
      </c>
    </row>
    <row r="83" spans="1:8">
      <c r="A83" s="238" t="s">
        <v>255</v>
      </c>
      <c r="B83" s="43" t="s">
        <v>262</v>
      </c>
      <c r="C83" s="43" t="s">
        <v>261</v>
      </c>
      <c r="D83" s="43" t="s">
        <v>259</v>
      </c>
      <c r="E83" s="43" t="s">
        <v>251</v>
      </c>
      <c r="F83" s="43" t="s">
        <v>256</v>
      </c>
      <c r="G83" s="43" t="s">
        <v>246</v>
      </c>
      <c r="H83" s="237" t="s">
        <v>254</v>
      </c>
    </row>
    <row r="84" spans="1:8">
      <c r="A84" s="238" t="s">
        <v>185</v>
      </c>
      <c r="B84" s="43" t="s">
        <v>1253</v>
      </c>
      <c r="C84" s="43" t="s">
        <v>1252</v>
      </c>
      <c r="D84" s="43" t="s">
        <v>1250</v>
      </c>
      <c r="E84" s="43" t="s">
        <v>458</v>
      </c>
      <c r="F84" s="43"/>
      <c r="G84" s="43" t="s">
        <v>186</v>
      </c>
      <c r="H84" s="237" t="s">
        <v>184</v>
      </c>
    </row>
    <row r="85" spans="1:8">
      <c r="A85" s="236" t="s">
        <v>907</v>
      </c>
      <c r="B85" s="235" t="s">
        <v>1246</v>
      </c>
      <c r="C85" s="235"/>
      <c r="D85" s="235" t="s">
        <v>1244</v>
      </c>
      <c r="E85" s="235" t="s">
        <v>358</v>
      </c>
      <c r="F85" s="235" t="s">
        <v>1239</v>
      </c>
      <c r="G85" s="235" t="s">
        <v>1238</v>
      </c>
      <c r="H85" s="234" t="s">
        <v>1237</v>
      </c>
    </row>
    <row r="86" spans="1:8">
      <c r="A86" s="236" t="s">
        <v>255</v>
      </c>
      <c r="B86" s="235" t="s">
        <v>1234</v>
      </c>
      <c r="C86" s="235" t="s">
        <v>366</v>
      </c>
      <c r="D86" s="235" t="s">
        <v>1232</v>
      </c>
      <c r="E86" s="235" t="s">
        <v>251</v>
      </c>
      <c r="F86" s="235" t="s">
        <v>361</v>
      </c>
      <c r="G86" s="235" t="s">
        <v>246</v>
      </c>
      <c r="H86" s="234" t="s">
        <v>254</v>
      </c>
    </row>
    <row r="87" spans="1:8">
      <c r="A87" s="238" t="s">
        <v>255</v>
      </c>
      <c r="B87" s="43" t="s">
        <v>1227</v>
      </c>
      <c r="C87" s="43" t="s">
        <v>1226</v>
      </c>
      <c r="D87" s="43" t="s">
        <v>1224</v>
      </c>
      <c r="E87" s="43" t="s">
        <v>310</v>
      </c>
      <c r="F87" s="43" t="s">
        <v>1220</v>
      </c>
      <c r="G87" s="43" t="s">
        <v>303</v>
      </c>
      <c r="H87" s="237" t="s">
        <v>279</v>
      </c>
    </row>
    <row r="88" spans="1:8">
      <c r="A88" s="236" t="s">
        <v>255</v>
      </c>
      <c r="B88" s="235" t="s">
        <v>323</v>
      </c>
      <c r="C88" s="235" t="s">
        <v>322</v>
      </c>
      <c r="D88" s="235" t="s">
        <v>319</v>
      </c>
      <c r="E88" s="235" t="s">
        <v>320</v>
      </c>
      <c r="F88" s="235" t="s">
        <v>315</v>
      </c>
      <c r="G88" s="235" t="s">
        <v>314</v>
      </c>
      <c r="H88" s="234" t="s">
        <v>279</v>
      </c>
    </row>
    <row r="89" spans="1:8">
      <c r="A89" s="236" t="s">
        <v>385</v>
      </c>
      <c r="B89" s="235" t="s">
        <v>1209</v>
      </c>
      <c r="C89" s="235"/>
      <c r="D89" s="235" t="s">
        <v>1208</v>
      </c>
      <c r="E89" s="235" t="s">
        <v>286</v>
      </c>
      <c r="F89" s="235" t="s">
        <v>1205</v>
      </c>
      <c r="G89" s="235" t="s">
        <v>280</v>
      </c>
      <c r="H89" s="234" t="s">
        <v>384</v>
      </c>
    </row>
    <row r="90" spans="1:8">
      <c r="A90" s="236" t="s">
        <v>255</v>
      </c>
      <c r="B90" s="235" t="s">
        <v>1198</v>
      </c>
      <c r="C90" s="235"/>
      <c r="D90" s="235" t="s">
        <v>1196</v>
      </c>
      <c r="E90" s="235" t="s">
        <v>1190</v>
      </c>
      <c r="F90" s="235" t="s">
        <v>1192</v>
      </c>
      <c r="G90" s="235" t="s">
        <v>280</v>
      </c>
      <c r="H90" s="234" t="s">
        <v>279</v>
      </c>
    </row>
    <row r="91" spans="1:8">
      <c r="A91" s="236" t="s">
        <v>255</v>
      </c>
      <c r="B91" s="235" t="s">
        <v>1189</v>
      </c>
      <c r="C91" s="235" t="s">
        <v>1188</v>
      </c>
      <c r="D91" s="235" t="s">
        <v>1186</v>
      </c>
      <c r="E91" s="235" t="s">
        <v>286</v>
      </c>
      <c r="F91" s="235" t="s">
        <v>1183</v>
      </c>
      <c r="G91" s="235" t="s">
        <v>280</v>
      </c>
      <c r="H91" s="234" t="s">
        <v>279</v>
      </c>
    </row>
    <row r="92" spans="1:8">
      <c r="A92" s="238" t="s">
        <v>185</v>
      </c>
      <c r="B92" s="43" t="s">
        <v>1177</v>
      </c>
      <c r="C92" s="43" t="s">
        <v>944</v>
      </c>
      <c r="D92" s="43"/>
      <c r="E92" s="43"/>
      <c r="F92" s="43"/>
      <c r="G92" s="43" t="s">
        <v>186</v>
      </c>
      <c r="H92" s="237" t="s">
        <v>220</v>
      </c>
    </row>
    <row r="93" spans="1:8">
      <c r="A93" s="238" t="s">
        <v>185</v>
      </c>
      <c r="B93" s="43" t="s">
        <v>980</v>
      </c>
      <c r="C93" s="43" t="s">
        <v>944</v>
      </c>
      <c r="D93" s="43"/>
      <c r="E93" s="43"/>
      <c r="F93" s="43"/>
      <c r="G93" s="43" t="s">
        <v>186</v>
      </c>
      <c r="H93" s="237" t="s">
        <v>220</v>
      </c>
    </row>
    <row r="94" spans="1:8">
      <c r="A94" s="238" t="s">
        <v>185</v>
      </c>
      <c r="B94" s="43" t="s">
        <v>1081</v>
      </c>
      <c r="C94" s="43" t="s">
        <v>944</v>
      </c>
      <c r="D94" s="43"/>
      <c r="E94" s="43"/>
      <c r="F94" s="43"/>
      <c r="G94" s="43" t="s">
        <v>186</v>
      </c>
      <c r="H94" s="237" t="s">
        <v>220</v>
      </c>
    </row>
    <row r="95" spans="1:8">
      <c r="A95" s="238" t="s">
        <v>185</v>
      </c>
      <c r="B95" s="43" t="s">
        <v>896</v>
      </c>
      <c r="C95" s="43" t="s">
        <v>895</v>
      </c>
      <c r="D95" s="43" t="s">
        <v>891</v>
      </c>
      <c r="E95" s="43" t="s">
        <v>893</v>
      </c>
      <c r="F95" s="43"/>
      <c r="G95" s="43" t="s">
        <v>186</v>
      </c>
      <c r="H95" s="237" t="s">
        <v>220</v>
      </c>
    </row>
    <row r="96" spans="1:8">
      <c r="A96" s="238" t="s">
        <v>185</v>
      </c>
      <c r="B96" s="43" t="s">
        <v>1172</v>
      </c>
      <c r="C96" s="43"/>
      <c r="D96" s="43"/>
      <c r="E96" s="43"/>
      <c r="F96" s="43"/>
      <c r="G96" s="43" t="s">
        <v>186</v>
      </c>
      <c r="H96" s="237" t="s">
        <v>220</v>
      </c>
    </row>
    <row r="97" spans="1:8">
      <c r="A97" s="238" t="s">
        <v>185</v>
      </c>
      <c r="B97" s="43" t="s">
        <v>828</v>
      </c>
      <c r="C97" s="43" t="s">
        <v>776</v>
      </c>
      <c r="D97" s="43" t="s">
        <v>826</v>
      </c>
      <c r="E97" s="43" t="s">
        <v>787</v>
      </c>
      <c r="F97" s="43"/>
      <c r="G97" s="43" t="s">
        <v>186</v>
      </c>
      <c r="H97" s="237" t="s">
        <v>220</v>
      </c>
    </row>
    <row r="98" spans="1:8">
      <c r="A98" s="238" t="s">
        <v>185</v>
      </c>
      <c r="B98" s="43" t="s">
        <v>805</v>
      </c>
      <c r="C98" s="43" t="s">
        <v>776</v>
      </c>
      <c r="D98" s="43" t="s">
        <v>802</v>
      </c>
      <c r="E98" s="43" t="s">
        <v>803</v>
      </c>
      <c r="F98" s="43"/>
      <c r="G98" s="43" t="s">
        <v>186</v>
      </c>
      <c r="H98" s="237" t="s">
        <v>220</v>
      </c>
    </row>
    <row r="99" spans="1:8">
      <c r="A99" s="238" t="s">
        <v>185</v>
      </c>
      <c r="B99" s="43" t="s">
        <v>1166</v>
      </c>
      <c r="C99" s="43"/>
      <c r="D99" s="43"/>
      <c r="E99" s="43"/>
      <c r="F99" s="43"/>
      <c r="G99" s="43" t="s">
        <v>186</v>
      </c>
      <c r="H99" s="237" t="s">
        <v>220</v>
      </c>
    </row>
    <row r="100" spans="1:8">
      <c r="A100" s="238" t="s">
        <v>185</v>
      </c>
      <c r="B100" s="43" t="s">
        <v>1163</v>
      </c>
      <c r="C100" s="43" t="s">
        <v>487</v>
      </c>
      <c r="D100" s="43"/>
      <c r="E100" s="43"/>
      <c r="F100" s="43"/>
      <c r="G100" s="43" t="s">
        <v>186</v>
      </c>
      <c r="H100" s="237" t="s">
        <v>220</v>
      </c>
    </row>
    <row r="101" spans="1:8">
      <c r="A101" s="238" t="s">
        <v>185</v>
      </c>
      <c r="B101" s="43" t="s">
        <v>1161</v>
      </c>
      <c r="C101" s="43" t="s">
        <v>487</v>
      </c>
      <c r="D101" s="43"/>
      <c r="E101" s="43"/>
      <c r="F101" s="43"/>
      <c r="G101" s="43" t="s">
        <v>186</v>
      </c>
      <c r="H101" s="237" t="s">
        <v>220</v>
      </c>
    </row>
    <row r="102" spans="1:8">
      <c r="A102" s="238" t="s">
        <v>185</v>
      </c>
      <c r="B102" s="43" t="s">
        <v>1157</v>
      </c>
      <c r="C102" s="43" t="s">
        <v>487</v>
      </c>
      <c r="D102" s="43"/>
      <c r="E102" s="43"/>
      <c r="F102" s="43"/>
      <c r="G102" s="43" t="s">
        <v>186</v>
      </c>
      <c r="H102" s="237" t="s">
        <v>220</v>
      </c>
    </row>
    <row r="103" spans="1:8">
      <c r="A103" s="238" t="s">
        <v>185</v>
      </c>
      <c r="B103" s="43" t="s">
        <v>573</v>
      </c>
      <c r="C103" s="43" t="s">
        <v>550</v>
      </c>
      <c r="D103" s="43"/>
      <c r="E103" s="43"/>
      <c r="F103" s="43"/>
      <c r="G103" s="43" t="s">
        <v>186</v>
      </c>
      <c r="H103" s="237" t="s">
        <v>220</v>
      </c>
    </row>
    <row r="104" spans="1:8">
      <c r="A104" s="238" t="s">
        <v>185</v>
      </c>
      <c r="B104" s="43" t="s">
        <v>1152</v>
      </c>
      <c r="C104" s="43" t="s">
        <v>487</v>
      </c>
      <c r="D104" s="43"/>
      <c r="E104" s="43"/>
      <c r="F104" s="43"/>
      <c r="G104" s="43" t="s">
        <v>186</v>
      </c>
      <c r="H104" s="237" t="s">
        <v>220</v>
      </c>
    </row>
    <row r="105" spans="1:8">
      <c r="A105" s="238" t="s">
        <v>185</v>
      </c>
      <c r="B105" s="43" t="s">
        <v>1148</v>
      </c>
      <c r="C105" s="43" t="s">
        <v>487</v>
      </c>
      <c r="D105" s="43"/>
      <c r="E105" s="43"/>
      <c r="F105" s="43"/>
      <c r="G105" s="43" t="s">
        <v>186</v>
      </c>
      <c r="H105" s="237" t="s">
        <v>220</v>
      </c>
    </row>
    <row r="106" spans="1:8">
      <c r="A106" s="238" t="s">
        <v>185</v>
      </c>
      <c r="B106" s="43" t="s">
        <v>537</v>
      </c>
      <c r="C106" s="43" t="s">
        <v>487</v>
      </c>
      <c r="D106" s="43"/>
      <c r="E106" s="43"/>
      <c r="F106" s="43"/>
      <c r="G106" s="43" t="s">
        <v>186</v>
      </c>
      <c r="H106" s="237" t="s">
        <v>220</v>
      </c>
    </row>
    <row r="107" spans="1:8">
      <c r="A107" s="236" t="s">
        <v>185</v>
      </c>
      <c r="B107" s="235" t="s">
        <v>253</v>
      </c>
      <c r="C107" s="235"/>
      <c r="D107" s="235" t="s">
        <v>247</v>
      </c>
      <c r="E107" s="235" t="s">
        <v>251</v>
      </c>
      <c r="F107" s="235"/>
      <c r="G107" s="235" t="s">
        <v>186</v>
      </c>
      <c r="H107" s="234" t="s">
        <v>220</v>
      </c>
    </row>
    <row r="108" spans="1:8">
      <c r="A108" s="238" t="s">
        <v>385</v>
      </c>
      <c r="B108" s="43" t="s">
        <v>1136</v>
      </c>
      <c r="C108" s="43" t="s">
        <v>944</v>
      </c>
      <c r="D108" s="43" t="s">
        <v>1134</v>
      </c>
      <c r="E108" s="43" t="s">
        <v>485</v>
      </c>
      <c r="F108" s="43" t="s">
        <v>1132</v>
      </c>
      <c r="G108" s="43" t="s">
        <v>497</v>
      </c>
      <c r="H108" s="237" t="s">
        <v>496</v>
      </c>
    </row>
    <row r="109" spans="1:8">
      <c r="A109" s="236" t="s">
        <v>385</v>
      </c>
      <c r="B109" s="235" t="s">
        <v>1131</v>
      </c>
      <c r="C109" s="235" t="s">
        <v>944</v>
      </c>
      <c r="D109" s="235" t="s">
        <v>1129</v>
      </c>
      <c r="E109" s="235" t="s">
        <v>951</v>
      </c>
      <c r="F109" s="235" t="s">
        <v>1127</v>
      </c>
      <c r="G109" s="235" t="s">
        <v>497</v>
      </c>
      <c r="H109" s="234" t="s">
        <v>496</v>
      </c>
    </row>
    <row r="110" spans="1:8">
      <c r="A110" s="236" t="s">
        <v>385</v>
      </c>
      <c r="B110" s="235" t="s">
        <v>1121</v>
      </c>
      <c r="C110" s="235" t="s">
        <v>944</v>
      </c>
      <c r="D110" s="235" t="s">
        <v>1119</v>
      </c>
      <c r="E110" s="235" t="s">
        <v>959</v>
      </c>
      <c r="F110" s="235" t="s">
        <v>1116</v>
      </c>
      <c r="G110" s="235" t="s">
        <v>478</v>
      </c>
      <c r="H110" s="234" t="s">
        <v>477</v>
      </c>
    </row>
    <row r="111" spans="1:8">
      <c r="A111" s="238" t="s">
        <v>385</v>
      </c>
      <c r="B111" s="43" t="s">
        <v>1110</v>
      </c>
      <c r="C111" s="43" t="s">
        <v>944</v>
      </c>
      <c r="D111" s="43" t="s">
        <v>1108</v>
      </c>
      <c r="E111" s="43" t="s">
        <v>951</v>
      </c>
      <c r="F111" s="43" t="s">
        <v>1105</v>
      </c>
      <c r="G111" s="43" t="s">
        <v>478</v>
      </c>
      <c r="H111" s="237" t="s">
        <v>477</v>
      </c>
    </row>
    <row r="112" spans="1:8">
      <c r="A112" s="238" t="s">
        <v>385</v>
      </c>
      <c r="B112" s="43" t="s">
        <v>1104</v>
      </c>
      <c r="C112" s="43" t="s">
        <v>944</v>
      </c>
      <c r="D112" s="43" t="s">
        <v>1102</v>
      </c>
      <c r="E112" s="43" t="s">
        <v>951</v>
      </c>
      <c r="F112" s="43" t="s">
        <v>1099</v>
      </c>
      <c r="G112" s="43" t="s">
        <v>478</v>
      </c>
      <c r="H112" s="237" t="s">
        <v>477</v>
      </c>
    </row>
    <row r="113" spans="1:8">
      <c r="A113" s="238" t="s">
        <v>385</v>
      </c>
      <c r="B113" s="43" t="s">
        <v>1098</v>
      </c>
      <c r="C113" s="43" t="s">
        <v>944</v>
      </c>
      <c r="D113" s="43" t="s">
        <v>1096</v>
      </c>
      <c r="E113" s="43" t="s">
        <v>485</v>
      </c>
      <c r="F113" s="43" t="s">
        <v>1093</v>
      </c>
      <c r="G113" s="43" t="s">
        <v>497</v>
      </c>
      <c r="H113" s="237" t="s">
        <v>496</v>
      </c>
    </row>
    <row r="114" spans="1:8">
      <c r="A114" s="238" t="s">
        <v>385</v>
      </c>
      <c r="B114" s="43" t="s">
        <v>1092</v>
      </c>
      <c r="C114" s="43" t="s">
        <v>944</v>
      </c>
      <c r="D114" s="43" t="s">
        <v>1090</v>
      </c>
      <c r="E114" s="43" t="s">
        <v>951</v>
      </c>
      <c r="F114" s="43" t="s">
        <v>1087</v>
      </c>
      <c r="G114" s="43" t="s">
        <v>478</v>
      </c>
      <c r="H114" s="237" t="s">
        <v>477</v>
      </c>
    </row>
    <row r="115" spans="1:8">
      <c r="A115" s="238" t="s">
        <v>385</v>
      </c>
      <c r="B115" s="43" t="s">
        <v>1086</v>
      </c>
      <c r="C115" s="43" t="s">
        <v>944</v>
      </c>
      <c r="D115" s="43" t="s">
        <v>1084</v>
      </c>
      <c r="E115" s="43" t="s">
        <v>485</v>
      </c>
      <c r="F115" s="43" t="s">
        <v>1082</v>
      </c>
      <c r="G115" s="43" t="s">
        <v>497</v>
      </c>
      <c r="H115" s="237" t="s">
        <v>496</v>
      </c>
    </row>
    <row r="116" spans="1:8">
      <c r="A116" s="238" t="s">
        <v>385</v>
      </c>
      <c r="B116" s="43" t="s">
        <v>1081</v>
      </c>
      <c r="C116" s="43" t="s">
        <v>944</v>
      </c>
      <c r="D116" s="43" t="s">
        <v>1079</v>
      </c>
      <c r="E116" s="43" t="s">
        <v>951</v>
      </c>
      <c r="F116" s="43" t="s">
        <v>1077</v>
      </c>
      <c r="G116" s="43" t="s">
        <v>497</v>
      </c>
      <c r="H116" s="237" t="s">
        <v>496</v>
      </c>
    </row>
    <row r="117" spans="1:8">
      <c r="A117" s="238" t="s">
        <v>385</v>
      </c>
      <c r="B117" s="43" t="s">
        <v>1076</v>
      </c>
      <c r="C117" s="43" t="s">
        <v>944</v>
      </c>
      <c r="D117" s="43" t="s">
        <v>1074</v>
      </c>
      <c r="E117" s="43" t="s">
        <v>485</v>
      </c>
      <c r="F117" s="43" t="s">
        <v>1071</v>
      </c>
      <c r="G117" s="43" t="s">
        <v>497</v>
      </c>
      <c r="H117" s="237" t="s">
        <v>496</v>
      </c>
    </row>
    <row r="118" spans="1:8">
      <c r="A118" s="236" t="s">
        <v>385</v>
      </c>
      <c r="B118" s="235" t="s">
        <v>1070</v>
      </c>
      <c r="C118" s="235" t="s">
        <v>944</v>
      </c>
      <c r="D118" s="235" t="s">
        <v>1068</v>
      </c>
      <c r="E118" s="235" t="s">
        <v>951</v>
      </c>
      <c r="F118" s="235" t="s">
        <v>1065</v>
      </c>
      <c r="G118" s="235" t="s">
        <v>497</v>
      </c>
      <c r="H118" s="234" t="s">
        <v>496</v>
      </c>
    </row>
    <row r="119" spans="1:8">
      <c r="A119" s="238" t="s">
        <v>907</v>
      </c>
      <c r="B119" s="43" t="s">
        <v>1057</v>
      </c>
      <c r="C119" s="43" t="s">
        <v>944</v>
      </c>
      <c r="D119" s="43" t="s">
        <v>1055</v>
      </c>
      <c r="E119" s="43" t="s">
        <v>774</v>
      </c>
      <c r="F119" s="43" t="s">
        <v>1053</v>
      </c>
      <c r="G119" s="43" t="s">
        <v>497</v>
      </c>
      <c r="H119" s="237" t="s">
        <v>1052</v>
      </c>
    </row>
    <row r="120" spans="1:8">
      <c r="A120" s="238" t="s">
        <v>907</v>
      </c>
      <c r="B120" s="43" t="s">
        <v>1057</v>
      </c>
      <c r="C120" s="43" t="s">
        <v>944</v>
      </c>
      <c r="D120" s="43" t="s">
        <v>1055</v>
      </c>
      <c r="E120" s="43" t="s">
        <v>774</v>
      </c>
      <c r="F120" s="43" t="s">
        <v>1053</v>
      </c>
      <c r="G120" s="43" t="s">
        <v>497</v>
      </c>
      <c r="H120" s="237" t="s">
        <v>1052</v>
      </c>
    </row>
    <row r="121" spans="1:8">
      <c r="A121" s="238" t="s">
        <v>993</v>
      </c>
      <c r="B121" s="43" t="s">
        <v>1051</v>
      </c>
      <c r="C121" s="43" t="s">
        <v>944</v>
      </c>
      <c r="D121" s="43"/>
      <c r="E121" s="43"/>
      <c r="F121" s="43" t="s">
        <v>1047</v>
      </c>
      <c r="G121" s="43" t="s">
        <v>769</v>
      </c>
      <c r="H121" s="237" t="s">
        <v>477</v>
      </c>
    </row>
    <row r="122" spans="1:8">
      <c r="A122" s="236" t="s">
        <v>385</v>
      </c>
      <c r="B122" s="235" t="s">
        <v>1046</v>
      </c>
      <c r="C122" s="235" t="s">
        <v>944</v>
      </c>
      <c r="D122" s="235" t="s">
        <v>1044</v>
      </c>
      <c r="E122" s="235" t="s">
        <v>485</v>
      </c>
      <c r="F122" s="235" t="s">
        <v>1041</v>
      </c>
      <c r="G122" s="235" t="s">
        <v>497</v>
      </c>
      <c r="H122" s="234" t="s">
        <v>496</v>
      </c>
    </row>
    <row r="123" spans="1:8">
      <c r="A123" s="236" t="s">
        <v>385</v>
      </c>
      <c r="B123" s="235" t="s">
        <v>1030</v>
      </c>
      <c r="C123" s="235" t="s">
        <v>944</v>
      </c>
      <c r="D123" s="235" t="s">
        <v>1028</v>
      </c>
      <c r="E123" s="235" t="s">
        <v>769</v>
      </c>
      <c r="F123" s="235" t="s">
        <v>1026</v>
      </c>
      <c r="G123" s="235" t="s">
        <v>497</v>
      </c>
      <c r="H123" s="234" t="s">
        <v>496</v>
      </c>
    </row>
    <row r="124" spans="1:8">
      <c r="A124" s="238" t="s">
        <v>385</v>
      </c>
      <c r="B124" s="43" t="s">
        <v>1021</v>
      </c>
      <c r="C124" s="43" t="s">
        <v>944</v>
      </c>
      <c r="D124" s="43" t="s">
        <v>1019</v>
      </c>
      <c r="E124" s="43" t="s">
        <v>951</v>
      </c>
      <c r="F124" s="43" t="s">
        <v>1017</v>
      </c>
      <c r="G124" s="43" t="s">
        <v>478</v>
      </c>
      <c r="H124" s="237" t="s">
        <v>477</v>
      </c>
    </row>
    <row r="125" spans="1:8">
      <c r="A125" s="238" t="s">
        <v>385</v>
      </c>
      <c r="B125" s="43" t="s">
        <v>1016</v>
      </c>
      <c r="C125" s="43" t="s">
        <v>944</v>
      </c>
      <c r="D125" s="43" t="s">
        <v>1014</v>
      </c>
      <c r="E125" s="43" t="s">
        <v>485</v>
      </c>
      <c r="F125" s="43" t="s">
        <v>1011</v>
      </c>
      <c r="G125" s="43" t="s">
        <v>497</v>
      </c>
      <c r="H125" s="237" t="s">
        <v>496</v>
      </c>
    </row>
    <row r="126" spans="1:8">
      <c r="A126" s="238" t="s">
        <v>1004</v>
      </c>
      <c r="B126" s="43" t="s">
        <v>1010</v>
      </c>
      <c r="C126" s="43" t="s">
        <v>944</v>
      </c>
      <c r="D126" s="43" t="s">
        <v>1008</v>
      </c>
      <c r="E126" s="43" t="s">
        <v>787</v>
      </c>
      <c r="F126" s="43" t="s">
        <v>1005</v>
      </c>
      <c r="G126" s="43" t="s">
        <v>497</v>
      </c>
      <c r="H126" s="237" t="s">
        <v>1003</v>
      </c>
    </row>
    <row r="127" spans="1:8">
      <c r="A127" s="238" t="s">
        <v>385</v>
      </c>
      <c r="B127" s="43" t="s">
        <v>1002</v>
      </c>
      <c r="C127" s="43" t="s">
        <v>944</v>
      </c>
      <c r="D127" s="43" t="s">
        <v>1000</v>
      </c>
      <c r="E127" s="43" t="s">
        <v>959</v>
      </c>
      <c r="F127" s="43" t="s">
        <v>997</v>
      </c>
      <c r="G127" s="43" t="s">
        <v>497</v>
      </c>
      <c r="H127" s="237" t="s">
        <v>496</v>
      </c>
    </row>
    <row r="128" spans="1:8">
      <c r="A128" s="236" t="s">
        <v>993</v>
      </c>
      <c r="B128" s="235" t="s">
        <v>996</v>
      </c>
      <c r="C128" s="235" t="s">
        <v>944</v>
      </c>
      <c r="D128" s="235"/>
      <c r="E128" s="235"/>
      <c r="F128" s="235" t="s">
        <v>994</v>
      </c>
      <c r="G128" s="235" t="s">
        <v>497</v>
      </c>
      <c r="H128" s="234" t="s">
        <v>496</v>
      </c>
    </row>
    <row r="129" spans="1:8">
      <c r="A129" s="238" t="s">
        <v>385</v>
      </c>
      <c r="B129" s="43" t="s">
        <v>986</v>
      </c>
      <c r="C129" s="43" t="s">
        <v>944</v>
      </c>
      <c r="D129" s="43" t="s">
        <v>984</v>
      </c>
      <c r="E129" s="43" t="s">
        <v>485</v>
      </c>
      <c r="F129" s="43" t="s">
        <v>981</v>
      </c>
      <c r="G129" s="43" t="s">
        <v>497</v>
      </c>
      <c r="H129" s="237" t="s">
        <v>496</v>
      </c>
    </row>
    <row r="130" spans="1:8">
      <c r="A130" s="238" t="s">
        <v>385</v>
      </c>
      <c r="B130" s="43" t="s">
        <v>980</v>
      </c>
      <c r="C130" s="43" t="s">
        <v>944</v>
      </c>
      <c r="D130" s="43" t="s">
        <v>978</v>
      </c>
      <c r="E130" s="43" t="s">
        <v>951</v>
      </c>
      <c r="F130" s="43" t="s">
        <v>975</v>
      </c>
      <c r="G130" s="43" t="s">
        <v>497</v>
      </c>
      <c r="H130" s="237" t="s">
        <v>496</v>
      </c>
    </row>
    <row r="131" spans="1:8">
      <c r="A131" s="236" t="s">
        <v>385</v>
      </c>
      <c r="B131" s="235" t="s">
        <v>974</v>
      </c>
      <c r="C131" s="235" t="s">
        <v>944</v>
      </c>
      <c r="D131" s="235" t="s">
        <v>971</v>
      </c>
      <c r="E131" s="235" t="s">
        <v>972</v>
      </c>
      <c r="F131" s="235" t="s">
        <v>968</v>
      </c>
      <c r="G131" s="235" t="s">
        <v>497</v>
      </c>
      <c r="H131" s="234" t="s">
        <v>496</v>
      </c>
    </row>
    <row r="132" spans="1:8">
      <c r="A132" s="238" t="s">
        <v>385</v>
      </c>
      <c r="B132" s="43" t="s">
        <v>961</v>
      </c>
      <c r="C132" s="43" t="s">
        <v>944</v>
      </c>
      <c r="D132" s="43" t="s">
        <v>958</v>
      </c>
      <c r="E132" s="43" t="s">
        <v>959</v>
      </c>
      <c r="F132" s="43" t="s">
        <v>954</v>
      </c>
      <c r="G132" s="43" t="s">
        <v>497</v>
      </c>
      <c r="H132" s="237" t="s">
        <v>496</v>
      </c>
    </row>
    <row r="133" spans="1:8">
      <c r="A133" s="238" t="s">
        <v>385</v>
      </c>
      <c r="B133" s="43" t="s">
        <v>953</v>
      </c>
      <c r="C133" s="43" t="s">
        <v>944</v>
      </c>
      <c r="D133" s="43" t="s">
        <v>950</v>
      </c>
      <c r="E133" s="43" t="s">
        <v>951</v>
      </c>
      <c r="F133" s="43" t="s">
        <v>946</v>
      </c>
      <c r="G133" s="43" t="s">
        <v>497</v>
      </c>
      <c r="H133" s="237" t="s">
        <v>496</v>
      </c>
    </row>
    <row r="134" spans="1:8">
      <c r="A134" s="238" t="s">
        <v>385</v>
      </c>
      <c r="B134" s="43" t="s">
        <v>945</v>
      </c>
      <c r="C134" s="43" t="s">
        <v>944</v>
      </c>
      <c r="D134" s="43" t="s">
        <v>942</v>
      </c>
      <c r="E134" s="43" t="s">
        <v>485</v>
      </c>
      <c r="F134" s="43" t="s">
        <v>938</v>
      </c>
      <c r="G134" s="43" t="s">
        <v>497</v>
      </c>
      <c r="H134" s="237" t="s">
        <v>496</v>
      </c>
    </row>
    <row r="135" spans="1:8">
      <c r="A135" s="236" t="s">
        <v>385</v>
      </c>
      <c r="B135" s="235" t="s">
        <v>937</v>
      </c>
      <c r="C135" s="235" t="s">
        <v>936</v>
      </c>
      <c r="D135" s="235" t="s">
        <v>932</v>
      </c>
      <c r="E135" s="235" t="s">
        <v>934</v>
      </c>
      <c r="F135" s="235" t="s">
        <v>931</v>
      </c>
      <c r="G135" s="235" t="s">
        <v>303</v>
      </c>
      <c r="H135" s="234" t="s">
        <v>384</v>
      </c>
    </row>
    <row r="136" spans="1:8">
      <c r="A136" s="238" t="s">
        <v>907</v>
      </c>
      <c r="B136" s="43" t="s">
        <v>915</v>
      </c>
      <c r="C136" s="43" t="s">
        <v>914</v>
      </c>
      <c r="D136" s="43" t="s">
        <v>911</v>
      </c>
      <c r="E136" s="43" t="s">
        <v>912</v>
      </c>
      <c r="F136" s="43" t="s">
        <v>908</v>
      </c>
      <c r="G136" s="43" t="s">
        <v>898</v>
      </c>
      <c r="H136" s="237" t="s">
        <v>906</v>
      </c>
    </row>
    <row r="137" spans="1:8">
      <c r="A137" s="238" t="s">
        <v>385</v>
      </c>
      <c r="B137" s="43" t="s">
        <v>905</v>
      </c>
      <c r="C137" s="43" t="s">
        <v>895</v>
      </c>
      <c r="D137" s="43" t="s">
        <v>901</v>
      </c>
      <c r="E137" s="43" t="s">
        <v>903</v>
      </c>
      <c r="F137" s="43" t="s">
        <v>899</v>
      </c>
      <c r="G137" s="43" t="s">
        <v>898</v>
      </c>
      <c r="H137" s="237" t="s">
        <v>384</v>
      </c>
    </row>
    <row r="138" spans="1:8">
      <c r="A138" s="236" t="s">
        <v>255</v>
      </c>
      <c r="B138" s="235" t="s">
        <v>896</v>
      </c>
      <c r="C138" s="235" t="s">
        <v>895</v>
      </c>
      <c r="D138" s="235" t="s">
        <v>891</v>
      </c>
      <c r="E138" s="235" t="s">
        <v>893</v>
      </c>
      <c r="F138" s="235" t="s">
        <v>889</v>
      </c>
      <c r="G138" s="235" t="s">
        <v>353</v>
      </c>
      <c r="H138" s="234" t="s">
        <v>254</v>
      </c>
    </row>
    <row r="139" spans="1:8">
      <c r="A139" s="238" t="s">
        <v>255</v>
      </c>
      <c r="B139" s="43" t="s">
        <v>871</v>
      </c>
      <c r="C139" s="43"/>
      <c r="D139" s="43" t="s">
        <v>868</v>
      </c>
      <c r="E139" s="43" t="s">
        <v>869</v>
      </c>
      <c r="F139" s="43" t="s">
        <v>863</v>
      </c>
      <c r="G139" s="43" t="s">
        <v>862</v>
      </c>
      <c r="H139" s="237" t="s">
        <v>279</v>
      </c>
    </row>
    <row r="140" spans="1:8">
      <c r="A140" s="236" t="s">
        <v>558</v>
      </c>
      <c r="B140" s="235" t="s">
        <v>860</v>
      </c>
      <c r="C140" s="235" t="s">
        <v>859</v>
      </c>
      <c r="D140" s="235" t="s">
        <v>857</v>
      </c>
      <c r="E140" s="235" t="s">
        <v>840</v>
      </c>
      <c r="F140" s="235">
        <v>532610371</v>
      </c>
      <c r="G140" s="235" t="s">
        <v>835</v>
      </c>
      <c r="H140" s="234"/>
    </row>
    <row r="141" spans="1:8">
      <c r="A141" s="236" t="s">
        <v>385</v>
      </c>
      <c r="B141" s="235" t="s">
        <v>828</v>
      </c>
      <c r="C141" s="235" t="s">
        <v>776</v>
      </c>
      <c r="D141" s="235" t="s">
        <v>826</v>
      </c>
      <c r="E141" s="235" t="s">
        <v>787</v>
      </c>
      <c r="F141" s="235" t="s">
        <v>822</v>
      </c>
      <c r="G141" s="235" t="s">
        <v>787</v>
      </c>
      <c r="H141" s="234" t="s">
        <v>384</v>
      </c>
    </row>
    <row r="142" spans="1:8">
      <c r="A142" s="236" t="s">
        <v>255</v>
      </c>
      <c r="B142" s="235" t="s">
        <v>805</v>
      </c>
      <c r="C142" s="235" t="s">
        <v>776</v>
      </c>
      <c r="D142" s="235" t="s">
        <v>802</v>
      </c>
      <c r="E142" s="235" t="s">
        <v>803</v>
      </c>
      <c r="F142" s="235" t="s">
        <v>797</v>
      </c>
      <c r="G142" s="235" t="s">
        <v>796</v>
      </c>
      <c r="H142" s="234" t="s">
        <v>1805</v>
      </c>
    </row>
    <row r="143" spans="1:8">
      <c r="A143" s="238" t="s">
        <v>385</v>
      </c>
      <c r="B143" s="43" t="s">
        <v>634</v>
      </c>
      <c r="C143" s="43" t="s">
        <v>487</v>
      </c>
      <c r="D143" s="43" t="s">
        <v>632</v>
      </c>
      <c r="E143" s="43" t="s">
        <v>485</v>
      </c>
      <c r="F143" s="43" t="s">
        <v>629</v>
      </c>
      <c r="G143" s="43" t="s">
        <v>497</v>
      </c>
      <c r="H143" s="237" t="s">
        <v>496</v>
      </c>
    </row>
    <row r="144" spans="1:8">
      <c r="A144" s="238" t="s">
        <v>385</v>
      </c>
      <c r="B144" s="43" t="s">
        <v>735</v>
      </c>
      <c r="C144" s="43" t="s">
        <v>487</v>
      </c>
      <c r="D144" s="43" t="s">
        <v>733</v>
      </c>
      <c r="E144" s="43" t="s">
        <v>485</v>
      </c>
      <c r="F144" s="43" t="s">
        <v>730</v>
      </c>
      <c r="G144" s="43" t="s">
        <v>497</v>
      </c>
      <c r="H144" s="237" t="s">
        <v>496</v>
      </c>
    </row>
    <row r="145" spans="1:8">
      <c r="A145" s="238" t="s">
        <v>385</v>
      </c>
      <c r="B145" s="43" t="s">
        <v>729</v>
      </c>
      <c r="C145" s="43" t="s">
        <v>487</v>
      </c>
      <c r="D145" s="43" t="s">
        <v>727</v>
      </c>
      <c r="E145" s="43" t="s">
        <v>485</v>
      </c>
      <c r="F145" s="43" t="s">
        <v>725</v>
      </c>
      <c r="G145" s="43" t="s">
        <v>497</v>
      </c>
      <c r="H145" s="237" t="s">
        <v>496</v>
      </c>
    </row>
    <row r="146" spans="1:8">
      <c r="A146" s="236" t="s">
        <v>385</v>
      </c>
      <c r="B146" s="235" t="s">
        <v>724</v>
      </c>
      <c r="C146" s="235" t="s">
        <v>487</v>
      </c>
      <c r="D146" s="235" t="s">
        <v>722</v>
      </c>
      <c r="E146" s="235" t="s">
        <v>485</v>
      </c>
      <c r="F146" s="235" t="s">
        <v>719</v>
      </c>
      <c r="G146" s="235" t="s">
        <v>497</v>
      </c>
      <c r="H146" s="234" t="s">
        <v>496</v>
      </c>
    </row>
    <row r="147" spans="1:8">
      <c r="A147" s="238" t="s">
        <v>558</v>
      </c>
      <c r="B147" s="43" t="s">
        <v>707</v>
      </c>
      <c r="C147" s="43" t="s">
        <v>487</v>
      </c>
      <c r="D147" s="43" t="s">
        <v>705</v>
      </c>
      <c r="E147" s="43" t="s">
        <v>548</v>
      </c>
      <c r="F147" s="43" t="s">
        <v>701</v>
      </c>
      <c r="G147" s="43" t="s">
        <v>548</v>
      </c>
      <c r="H147" s="237"/>
    </row>
    <row r="148" spans="1:8">
      <c r="A148" s="236" t="s">
        <v>385</v>
      </c>
      <c r="B148" s="235" t="s">
        <v>700</v>
      </c>
      <c r="C148" s="235" t="s">
        <v>487</v>
      </c>
      <c r="D148" s="235" t="s">
        <v>698</v>
      </c>
      <c r="E148" s="235" t="s">
        <v>615</v>
      </c>
      <c r="F148" s="235" t="s">
        <v>695</v>
      </c>
      <c r="G148" s="235" t="s">
        <v>478</v>
      </c>
      <c r="H148" s="234" t="s">
        <v>610</v>
      </c>
    </row>
    <row r="149" spans="1:8">
      <c r="A149" s="238" t="s">
        <v>385</v>
      </c>
      <c r="B149" s="43" t="s">
        <v>687</v>
      </c>
      <c r="C149" s="43" t="s">
        <v>487</v>
      </c>
      <c r="D149" s="43" t="s">
        <v>685</v>
      </c>
      <c r="E149" s="43" t="s">
        <v>485</v>
      </c>
      <c r="F149" s="43" t="s">
        <v>682</v>
      </c>
      <c r="G149" s="43" t="s">
        <v>497</v>
      </c>
      <c r="H149" s="237" t="s">
        <v>496</v>
      </c>
    </row>
    <row r="150" spans="1:8">
      <c r="A150" s="238" t="s">
        <v>385</v>
      </c>
      <c r="B150" s="43" t="s">
        <v>681</v>
      </c>
      <c r="C150" s="43" t="s">
        <v>487</v>
      </c>
      <c r="D150" s="43" t="s">
        <v>679</v>
      </c>
      <c r="E150" s="43" t="s">
        <v>485</v>
      </c>
      <c r="F150" s="43" t="s">
        <v>676</v>
      </c>
      <c r="G150" s="43" t="s">
        <v>497</v>
      </c>
      <c r="H150" s="237" t="s">
        <v>496</v>
      </c>
    </row>
    <row r="151" spans="1:8">
      <c r="A151" s="236" t="s">
        <v>385</v>
      </c>
      <c r="B151" s="235" t="s">
        <v>675</v>
      </c>
      <c r="C151" s="235" t="s">
        <v>487</v>
      </c>
      <c r="D151" s="235" t="s">
        <v>673</v>
      </c>
      <c r="E151" s="235" t="s">
        <v>485</v>
      </c>
      <c r="F151" s="235" t="s">
        <v>670</v>
      </c>
      <c r="G151" s="235" t="s">
        <v>497</v>
      </c>
      <c r="H151" s="234" t="s">
        <v>496</v>
      </c>
    </row>
    <row r="152" spans="1:8">
      <c r="A152" s="238" t="s">
        <v>385</v>
      </c>
      <c r="B152" s="43" t="s">
        <v>664</v>
      </c>
      <c r="C152" s="43" t="s">
        <v>487</v>
      </c>
      <c r="D152" s="43" t="s">
        <v>662</v>
      </c>
      <c r="E152" s="43" t="s">
        <v>615</v>
      </c>
      <c r="F152" s="43" t="s">
        <v>660</v>
      </c>
      <c r="G152" s="43" t="s">
        <v>478</v>
      </c>
      <c r="H152" s="237" t="s">
        <v>610</v>
      </c>
    </row>
    <row r="153" spans="1:8">
      <c r="A153" s="238" t="s">
        <v>385</v>
      </c>
      <c r="B153" s="43" t="s">
        <v>659</v>
      </c>
      <c r="C153" s="43" t="s">
        <v>487</v>
      </c>
      <c r="D153" s="43" t="s">
        <v>657</v>
      </c>
      <c r="E153" s="43" t="s">
        <v>615</v>
      </c>
      <c r="F153" s="43" t="s">
        <v>654</v>
      </c>
      <c r="G153" s="43" t="s">
        <v>478</v>
      </c>
      <c r="H153" s="237" t="s">
        <v>610</v>
      </c>
    </row>
    <row r="154" spans="1:8">
      <c r="A154" s="238" t="s">
        <v>385</v>
      </c>
      <c r="B154" s="43" t="s">
        <v>653</v>
      </c>
      <c r="C154" s="43" t="s">
        <v>652</v>
      </c>
      <c r="D154" s="43" t="s">
        <v>650</v>
      </c>
      <c r="E154" s="43" t="s">
        <v>485</v>
      </c>
      <c r="F154" s="43" t="s">
        <v>647</v>
      </c>
      <c r="G154" s="43" t="s">
        <v>497</v>
      </c>
      <c r="H154" s="237" t="s">
        <v>496</v>
      </c>
    </row>
    <row r="155" spans="1:8">
      <c r="A155" s="238" t="s">
        <v>385</v>
      </c>
      <c r="B155" s="43" t="s">
        <v>646</v>
      </c>
      <c r="C155" s="43" t="s">
        <v>487</v>
      </c>
      <c r="D155" s="43" t="s">
        <v>644</v>
      </c>
      <c r="E155" s="43" t="s">
        <v>485</v>
      </c>
      <c r="F155" s="43" t="s">
        <v>641</v>
      </c>
      <c r="G155" s="43" t="s">
        <v>497</v>
      </c>
      <c r="H155" s="237" t="s">
        <v>496</v>
      </c>
    </row>
    <row r="156" spans="1:8">
      <c r="A156" s="238" t="s">
        <v>385</v>
      </c>
      <c r="B156" s="43" t="s">
        <v>640</v>
      </c>
      <c r="C156" s="43" t="s">
        <v>487</v>
      </c>
      <c r="D156" s="43" t="s">
        <v>638</v>
      </c>
      <c r="E156" s="43" t="s">
        <v>485</v>
      </c>
      <c r="F156" s="43" t="s">
        <v>635</v>
      </c>
      <c r="G156" s="43" t="s">
        <v>497</v>
      </c>
      <c r="H156" s="237" t="s">
        <v>496</v>
      </c>
    </row>
    <row r="157" spans="1:8">
      <c r="A157" s="238" t="s">
        <v>385</v>
      </c>
      <c r="B157" s="43" t="s">
        <v>634</v>
      </c>
      <c r="C157" s="43" t="s">
        <v>487</v>
      </c>
      <c r="D157" s="43" t="s">
        <v>632</v>
      </c>
      <c r="E157" s="43" t="s">
        <v>485</v>
      </c>
      <c r="F157" s="43" t="s">
        <v>629</v>
      </c>
      <c r="G157" s="43" t="s">
        <v>497</v>
      </c>
      <c r="H157" s="237" t="s">
        <v>496</v>
      </c>
    </row>
    <row r="158" spans="1:8">
      <c r="A158" s="238" t="s">
        <v>385</v>
      </c>
      <c r="B158" s="43" t="s">
        <v>628</v>
      </c>
      <c r="C158" s="43" t="s">
        <v>487</v>
      </c>
      <c r="D158" s="43" t="s">
        <v>625</v>
      </c>
      <c r="E158" s="43" t="s">
        <v>626</v>
      </c>
      <c r="F158" s="43" t="s">
        <v>623</v>
      </c>
      <c r="G158" s="43" t="s">
        <v>478</v>
      </c>
      <c r="H158" s="237" t="s">
        <v>477</v>
      </c>
    </row>
    <row r="159" spans="1:8">
      <c r="A159" s="238" t="s">
        <v>385</v>
      </c>
      <c r="B159" s="43" t="s">
        <v>622</v>
      </c>
      <c r="C159" s="43" t="s">
        <v>487</v>
      </c>
      <c r="D159" s="43" t="s">
        <v>620</v>
      </c>
      <c r="E159" s="43" t="s">
        <v>615</v>
      </c>
      <c r="F159" s="43" t="s">
        <v>618</v>
      </c>
      <c r="G159" s="43" t="s">
        <v>478</v>
      </c>
      <c r="H159" s="237" t="s">
        <v>610</v>
      </c>
    </row>
    <row r="160" spans="1:8">
      <c r="A160" s="238" t="s">
        <v>385</v>
      </c>
      <c r="B160" s="43" t="s">
        <v>617</v>
      </c>
      <c r="C160" s="43" t="s">
        <v>487</v>
      </c>
      <c r="D160" s="43" t="s">
        <v>614</v>
      </c>
      <c r="E160" s="43" t="s">
        <v>615</v>
      </c>
      <c r="F160" s="43" t="s">
        <v>611</v>
      </c>
      <c r="G160" s="43" t="s">
        <v>478</v>
      </c>
      <c r="H160" s="237" t="s">
        <v>610</v>
      </c>
    </row>
    <row r="161" spans="1:8">
      <c r="A161" s="238" t="s">
        <v>385</v>
      </c>
      <c r="B161" s="43" t="s">
        <v>609</v>
      </c>
      <c r="C161" s="43" t="s">
        <v>487</v>
      </c>
      <c r="D161" s="43" t="s">
        <v>607</v>
      </c>
      <c r="E161" s="43" t="s">
        <v>485</v>
      </c>
      <c r="F161" s="43" t="s">
        <v>604</v>
      </c>
      <c r="G161" s="43" t="s">
        <v>497</v>
      </c>
      <c r="H161" s="237" t="s">
        <v>496</v>
      </c>
    </row>
    <row r="162" spans="1:8">
      <c r="A162" s="238" t="s">
        <v>385</v>
      </c>
      <c r="B162" s="43" t="s">
        <v>603</v>
      </c>
      <c r="C162" s="43" t="s">
        <v>487</v>
      </c>
      <c r="D162" s="43" t="s">
        <v>601</v>
      </c>
      <c r="E162" s="43" t="s">
        <v>485</v>
      </c>
      <c r="F162" s="43" t="s">
        <v>598</v>
      </c>
      <c r="G162" s="43" t="s">
        <v>497</v>
      </c>
      <c r="H162" s="237" t="s">
        <v>496</v>
      </c>
    </row>
    <row r="163" spans="1:8">
      <c r="A163" s="236" t="s">
        <v>385</v>
      </c>
      <c r="B163" s="235" t="s">
        <v>597</v>
      </c>
      <c r="C163" s="235" t="s">
        <v>487</v>
      </c>
      <c r="D163" s="235" t="s">
        <v>595</v>
      </c>
      <c r="E163" s="235" t="s">
        <v>548</v>
      </c>
      <c r="F163" s="235" t="s">
        <v>592</v>
      </c>
      <c r="G163" s="235" t="s">
        <v>478</v>
      </c>
      <c r="H163" s="234" t="s">
        <v>477</v>
      </c>
    </row>
    <row r="164" spans="1:8">
      <c r="A164" s="238" t="s">
        <v>385</v>
      </c>
      <c r="B164" s="43" t="s">
        <v>585</v>
      </c>
      <c r="C164" s="43" t="s">
        <v>487</v>
      </c>
      <c r="D164" s="43" t="s">
        <v>582</v>
      </c>
      <c r="E164" s="43" t="s">
        <v>583</v>
      </c>
      <c r="F164" s="43" t="s">
        <v>580</v>
      </c>
      <c r="G164" s="43" t="s">
        <v>478</v>
      </c>
      <c r="H164" s="237" t="s">
        <v>477</v>
      </c>
    </row>
    <row r="165" spans="1:8">
      <c r="A165" s="238" t="s">
        <v>385</v>
      </c>
      <c r="B165" s="43" t="s">
        <v>579</v>
      </c>
      <c r="C165" s="43" t="s">
        <v>487</v>
      </c>
      <c r="D165" s="43" t="s">
        <v>577</v>
      </c>
      <c r="E165" s="43" t="s">
        <v>548</v>
      </c>
      <c r="F165" s="43" t="s">
        <v>574</v>
      </c>
      <c r="G165" s="43" t="s">
        <v>478</v>
      </c>
      <c r="H165" s="237" t="s">
        <v>477</v>
      </c>
    </row>
    <row r="166" spans="1:8">
      <c r="A166" s="238" t="s">
        <v>567</v>
      </c>
      <c r="B166" s="43" t="s">
        <v>573</v>
      </c>
      <c r="C166" s="43" t="s">
        <v>550</v>
      </c>
      <c r="D166" s="43" t="s">
        <v>571</v>
      </c>
      <c r="E166" s="43" t="s">
        <v>458</v>
      </c>
      <c r="F166" s="43" t="s">
        <v>568</v>
      </c>
      <c r="G166" s="43" t="s">
        <v>453</v>
      </c>
      <c r="H166" s="237"/>
    </row>
    <row r="167" spans="1:8">
      <c r="A167" s="238" t="s">
        <v>558</v>
      </c>
      <c r="B167" s="43" t="s">
        <v>566</v>
      </c>
      <c r="C167" s="43" t="s">
        <v>550</v>
      </c>
      <c r="D167" s="43" t="s">
        <v>564</v>
      </c>
      <c r="E167" s="43" t="s">
        <v>548</v>
      </c>
      <c r="F167" s="43" t="s">
        <v>559</v>
      </c>
      <c r="G167" s="43" t="s">
        <v>548</v>
      </c>
      <c r="H167" s="237"/>
    </row>
    <row r="168" spans="1:8">
      <c r="A168" s="238" t="s">
        <v>385</v>
      </c>
      <c r="B168" s="43" t="s">
        <v>557</v>
      </c>
      <c r="C168" s="43" t="s">
        <v>487</v>
      </c>
      <c r="D168" s="43" t="s">
        <v>555</v>
      </c>
      <c r="E168" s="43" t="s">
        <v>485</v>
      </c>
      <c r="F168" s="43" t="s">
        <v>552</v>
      </c>
      <c r="G168" s="43" t="s">
        <v>497</v>
      </c>
      <c r="H168" s="237" t="s">
        <v>496</v>
      </c>
    </row>
    <row r="169" spans="1:8">
      <c r="A169" s="238" t="s">
        <v>385</v>
      </c>
      <c r="B169" s="43" t="s">
        <v>551</v>
      </c>
      <c r="C169" s="43" t="s">
        <v>550</v>
      </c>
      <c r="D169" s="43" t="s">
        <v>547</v>
      </c>
      <c r="E169" s="43" t="s">
        <v>548</v>
      </c>
      <c r="F169" s="43" t="s">
        <v>544</v>
      </c>
      <c r="G169" s="43" t="s">
        <v>478</v>
      </c>
      <c r="H169" s="237" t="s">
        <v>477</v>
      </c>
    </row>
    <row r="170" spans="1:8">
      <c r="A170" s="238" t="s">
        <v>385</v>
      </c>
      <c r="B170" s="43" t="s">
        <v>543</v>
      </c>
      <c r="C170" s="43" t="s">
        <v>487</v>
      </c>
      <c r="D170" s="43" t="s">
        <v>541</v>
      </c>
      <c r="E170" s="43" t="s">
        <v>453</v>
      </c>
      <c r="F170" s="43" t="s">
        <v>538</v>
      </c>
      <c r="G170" s="43" t="s">
        <v>478</v>
      </c>
      <c r="H170" s="237" t="s">
        <v>477</v>
      </c>
    </row>
    <row r="171" spans="1:8">
      <c r="A171" s="238" t="s">
        <v>385</v>
      </c>
      <c r="B171" s="43" t="s">
        <v>537</v>
      </c>
      <c r="C171" s="43" t="s">
        <v>487</v>
      </c>
      <c r="D171" s="43" t="s">
        <v>535</v>
      </c>
      <c r="E171" s="43" t="s">
        <v>485</v>
      </c>
      <c r="F171" s="43" t="s">
        <v>533</v>
      </c>
      <c r="G171" s="43" t="s">
        <v>497</v>
      </c>
      <c r="H171" s="237" t="s">
        <v>496</v>
      </c>
    </row>
    <row r="172" spans="1:8">
      <c r="A172" s="236" t="s">
        <v>385</v>
      </c>
      <c r="B172" s="235" t="s">
        <v>532</v>
      </c>
      <c r="C172" s="235" t="s">
        <v>487</v>
      </c>
      <c r="D172" s="235" t="s">
        <v>529</v>
      </c>
      <c r="E172" s="235" t="s">
        <v>530</v>
      </c>
      <c r="F172" s="235" t="s">
        <v>527</v>
      </c>
      <c r="G172" s="235" t="s">
        <v>478</v>
      </c>
      <c r="H172" s="234" t="s">
        <v>477</v>
      </c>
    </row>
    <row r="173" spans="1:8">
      <c r="A173" s="238" t="s">
        <v>385</v>
      </c>
      <c r="B173" s="43" t="s">
        <v>521</v>
      </c>
      <c r="C173" s="43" t="s">
        <v>487</v>
      </c>
      <c r="D173" s="43" t="s">
        <v>519</v>
      </c>
      <c r="E173" s="43" t="s">
        <v>485</v>
      </c>
      <c r="F173" s="43" t="s">
        <v>516</v>
      </c>
      <c r="G173" s="43" t="s">
        <v>497</v>
      </c>
      <c r="H173" s="237" t="s">
        <v>496</v>
      </c>
    </row>
    <row r="174" spans="1:8">
      <c r="A174" s="238" t="s">
        <v>385</v>
      </c>
      <c r="B174" s="43" t="s">
        <v>515</v>
      </c>
      <c r="C174" s="43" t="s">
        <v>487</v>
      </c>
      <c r="D174" s="43" t="s">
        <v>513</v>
      </c>
      <c r="E174" s="43" t="s">
        <v>485</v>
      </c>
      <c r="F174" s="43" t="s">
        <v>510</v>
      </c>
      <c r="G174" s="43" t="s">
        <v>497</v>
      </c>
      <c r="H174" s="237" t="s">
        <v>496</v>
      </c>
    </row>
    <row r="175" spans="1:8">
      <c r="A175" s="238" t="s">
        <v>385</v>
      </c>
      <c r="B175" s="43" t="s">
        <v>509</v>
      </c>
      <c r="C175" s="43" t="s">
        <v>487</v>
      </c>
      <c r="D175" s="43" t="s">
        <v>507</v>
      </c>
      <c r="E175" s="43" t="s">
        <v>485</v>
      </c>
      <c r="F175" s="43" t="s">
        <v>504</v>
      </c>
      <c r="G175" s="43" t="s">
        <v>497</v>
      </c>
      <c r="H175" s="237" t="s">
        <v>496</v>
      </c>
    </row>
    <row r="176" spans="1:8">
      <c r="A176" s="236" t="s">
        <v>385</v>
      </c>
      <c r="B176" s="235" t="s">
        <v>503</v>
      </c>
      <c r="C176" s="235" t="s">
        <v>487</v>
      </c>
      <c r="D176" s="235" t="s">
        <v>501</v>
      </c>
      <c r="E176" s="235" t="s">
        <v>485</v>
      </c>
      <c r="F176" s="235" t="s">
        <v>498</v>
      </c>
      <c r="G176" s="235" t="s">
        <v>497</v>
      </c>
      <c r="H176" s="234" t="s">
        <v>496</v>
      </c>
    </row>
    <row r="177" spans="1:8">
      <c r="A177" s="238" t="s">
        <v>385</v>
      </c>
      <c r="B177" s="43" t="s">
        <v>488</v>
      </c>
      <c r="C177" s="43" t="s">
        <v>487</v>
      </c>
      <c r="D177" s="43" t="s">
        <v>484</v>
      </c>
      <c r="E177" s="43" t="s">
        <v>485</v>
      </c>
      <c r="F177" s="43" t="s">
        <v>479</v>
      </c>
      <c r="G177" s="43" t="s">
        <v>478</v>
      </c>
      <c r="H177" s="237" t="s">
        <v>477</v>
      </c>
    </row>
    <row r="178" spans="1:8">
      <c r="A178" s="236" t="s">
        <v>185</v>
      </c>
      <c r="B178" s="235" t="s">
        <v>476</v>
      </c>
      <c r="C178" s="235" t="s">
        <v>470</v>
      </c>
      <c r="D178" s="235" t="s">
        <v>212</v>
      </c>
      <c r="E178" s="235" t="s">
        <v>212</v>
      </c>
      <c r="F178" s="235"/>
      <c r="G178" s="235" t="s">
        <v>186</v>
      </c>
      <c r="H178" s="234" t="s">
        <v>220</v>
      </c>
    </row>
    <row r="179" spans="1:8">
      <c r="A179" s="236" t="s">
        <v>385</v>
      </c>
      <c r="B179" s="235" t="s">
        <v>452</v>
      </c>
      <c r="C179" s="235" t="s">
        <v>451</v>
      </c>
      <c r="D179" s="235" t="s">
        <v>448</v>
      </c>
      <c r="E179" s="235" t="s">
        <v>251</v>
      </c>
      <c r="F179" s="235" t="s">
        <v>446</v>
      </c>
      <c r="G179" s="235" t="s">
        <v>246</v>
      </c>
      <c r="H179" s="234" t="s">
        <v>384</v>
      </c>
    </row>
    <row r="180" spans="1:8">
      <c r="A180" s="236" t="s">
        <v>385</v>
      </c>
      <c r="B180" s="235" t="s">
        <v>430</v>
      </c>
      <c r="C180" s="235" t="s">
        <v>429</v>
      </c>
      <c r="D180" s="235" t="s">
        <v>426</v>
      </c>
      <c r="E180" s="235" t="s">
        <v>336</v>
      </c>
      <c r="F180" s="235" t="s">
        <v>425</v>
      </c>
      <c r="G180" s="235" t="s">
        <v>280</v>
      </c>
      <c r="H180" s="234" t="s">
        <v>384</v>
      </c>
    </row>
    <row r="181" spans="1:8">
      <c r="A181" s="238" t="s">
        <v>385</v>
      </c>
      <c r="B181" s="43" t="s">
        <v>410</v>
      </c>
      <c r="C181" s="43" t="s">
        <v>391</v>
      </c>
      <c r="D181" s="43" t="s">
        <v>407</v>
      </c>
      <c r="E181" s="43" t="s">
        <v>336</v>
      </c>
      <c r="F181" s="43" t="s">
        <v>406</v>
      </c>
      <c r="G181" s="43" t="s">
        <v>280</v>
      </c>
      <c r="H181" s="237" t="s">
        <v>384</v>
      </c>
    </row>
    <row r="182" spans="1:8">
      <c r="A182" s="238" t="s">
        <v>385</v>
      </c>
      <c r="B182" s="43" t="s">
        <v>405</v>
      </c>
      <c r="C182" s="43" t="s">
        <v>391</v>
      </c>
      <c r="D182" s="43" t="s">
        <v>402</v>
      </c>
      <c r="E182" s="43" t="s">
        <v>336</v>
      </c>
      <c r="F182" s="43" t="s">
        <v>400</v>
      </c>
      <c r="G182" s="43" t="s">
        <v>280</v>
      </c>
      <c r="H182" s="237" t="s">
        <v>384</v>
      </c>
    </row>
    <row r="183" spans="1:8">
      <c r="A183" s="238" t="s">
        <v>264</v>
      </c>
      <c r="B183" s="43" t="s">
        <v>399</v>
      </c>
      <c r="C183" s="43" t="s">
        <v>398</v>
      </c>
      <c r="D183" s="43" t="s">
        <v>395</v>
      </c>
      <c r="E183" s="43" t="s">
        <v>271</v>
      </c>
      <c r="F183" s="43" t="s">
        <v>393</v>
      </c>
      <c r="G183" s="43" t="s">
        <v>265</v>
      </c>
      <c r="H183" s="237" t="s">
        <v>263</v>
      </c>
    </row>
    <row r="184" spans="1:8">
      <c r="A184" s="236" t="s">
        <v>385</v>
      </c>
      <c r="B184" s="235" t="s">
        <v>392</v>
      </c>
      <c r="C184" s="235" t="s">
        <v>391</v>
      </c>
      <c r="D184" s="235" t="s">
        <v>387</v>
      </c>
      <c r="E184" s="235" t="s">
        <v>336</v>
      </c>
      <c r="F184" s="235" t="s">
        <v>386</v>
      </c>
      <c r="G184" s="235" t="s">
        <v>280</v>
      </c>
      <c r="H184" s="234" t="s">
        <v>384</v>
      </c>
    </row>
    <row r="185" spans="1:8">
      <c r="A185" s="236" t="s">
        <v>255</v>
      </c>
      <c r="B185" s="235" t="s">
        <v>323</v>
      </c>
      <c r="C185" s="235" t="s">
        <v>322</v>
      </c>
      <c r="D185" s="235" t="s">
        <v>319</v>
      </c>
      <c r="E185" s="235" t="s">
        <v>320</v>
      </c>
      <c r="F185" s="235" t="s">
        <v>315</v>
      </c>
      <c r="G185" s="235" t="s">
        <v>314</v>
      </c>
      <c r="H185" s="234" t="s">
        <v>279</v>
      </c>
    </row>
    <row r="186" spans="1:8">
      <c r="A186" s="238" t="s">
        <v>255</v>
      </c>
      <c r="B186" s="43" t="s">
        <v>301</v>
      </c>
      <c r="C186" s="43" t="s">
        <v>300</v>
      </c>
      <c r="D186" s="43" t="s">
        <v>297</v>
      </c>
      <c r="E186" s="43" t="s">
        <v>298</v>
      </c>
      <c r="F186" s="43" t="s">
        <v>292</v>
      </c>
      <c r="G186" s="43" t="s">
        <v>291</v>
      </c>
      <c r="H186" s="237" t="s">
        <v>279</v>
      </c>
    </row>
    <row r="187" spans="1:8">
      <c r="A187" s="236" t="s">
        <v>255</v>
      </c>
      <c r="B187" s="235" t="s">
        <v>289</v>
      </c>
      <c r="C187" s="235" t="s">
        <v>288</v>
      </c>
      <c r="D187" s="235" t="s">
        <v>285</v>
      </c>
      <c r="E187" s="235" t="s">
        <v>286</v>
      </c>
      <c r="F187" s="235" t="s">
        <v>281</v>
      </c>
      <c r="G187" s="235" t="s">
        <v>280</v>
      </c>
      <c r="H187" s="234" t="s">
        <v>279</v>
      </c>
    </row>
    <row r="188" spans="1:8">
      <c r="A188" s="238" t="s">
        <v>264</v>
      </c>
      <c r="B188" s="43" t="s">
        <v>273</v>
      </c>
      <c r="C188" s="43"/>
      <c r="D188" s="43" t="s">
        <v>269</v>
      </c>
      <c r="E188" s="43" t="s">
        <v>271</v>
      </c>
      <c r="F188" s="43" t="s">
        <v>266</v>
      </c>
      <c r="G188" s="43" t="s">
        <v>265</v>
      </c>
      <c r="H188" s="237" t="s">
        <v>263</v>
      </c>
    </row>
    <row r="189" spans="1:8">
      <c r="A189" s="236" t="s">
        <v>255</v>
      </c>
      <c r="B189" s="235" t="s">
        <v>262</v>
      </c>
      <c r="C189" s="235" t="s">
        <v>261</v>
      </c>
      <c r="D189" s="235" t="s">
        <v>259</v>
      </c>
      <c r="E189" s="235" t="s">
        <v>251</v>
      </c>
      <c r="F189" s="235" t="s">
        <v>256</v>
      </c>
      <c r="G189" s="235" t="s">
        <v>246</v>
      </c>
      <c r="H189" s="234" t="s">
        <v>254</v>
      </c>
    </row>
    <row r="190" spans="1:8">
      <c r="A190" s="238" t="s">
        <v>185</v>
      </c>
      <c r="B190" s="43" t="s">
        <v>222</v>
      </c>
      <c r="C190" s="43" t="s">
        <v>221</v>
      </c>
      <c r="D190" s="43"/>
      <c r="E190" s="43"/>
      <c r="F190" s="43"/>
      <c r="G190" s="43" t="s">
        <v>186</v>
      </c>
      <c r="H190" s="237" t="s">
        <v>220</v>
      </c>
    </row>
    <row r="191" spans="1:8">
      <c r="A191" s="238" t="s">
        <v>185</v>
      </c>
      <c r="B191" s="43" t="s">
        <v>219</v>
      </c>
      <c r="C191" s="43" t="s">
        <v>218</v>
      </c>
      <c r="D191" s="43" t="s">
        <v>216</v>
      </c>
      <c r="E191" s="43" t="s">
        <v>217</v>
      </c>
      <c r="F191" s="43"/>
      <c r="G191" s="43" t="s">
        <v>186</v>
      </c>
      <c r="H191" s="237" t="s">
        <v>184</v>
      </c>
    </row>
    <row r="192" spans="1:8">
      <c r="A192" s="238" t="s">
        <v>185</v>
      </c>
      <c r="B192" s="43" t="s">
        <v>215</v>
      </c>
      <c r="C192" s="43" t="s">
        <v>214</v>
      </c>
      <c r="D192" s="43" t="s">
        <v>212</v>
      </c>
      <c r="E192" s="43" t="s">
        <v>213</v>
      </c>
      <c r="F192" s="43"/>
      <c r="G192" s="43" t="s">
        <v>186</v>
      </c>
      <c r="H192" s="237" t="s">
        <v>184</v>
      </c>
    </row>
    <row r="193" spans="1:8">
      <c r="A193" s="238" t="s">
        <v>185</v>
      </c>
      <c r="B193" s="43" t="s">
        <v>211</v>
      </c>
      <c r="C193" s="43" t="s">
        <v>210</v>
      </c>
      <c r="D193" s="43" t="s">
        <v>208</v>
      </c>
      <c r="E193" s="43" t="s">
        <v>209</v>
      </c>
      <c r="F193" s="43"/>
      <c r="G193" s="43" t="s">
        <v>186</v>
      </c>
      <c r="H193" s="237" t="s">
        <v>184</v>
      </c>
    </row>
    <row r="194" spans="1:8">
      <c r="A194" s="238" t="s">
        <v>185</v>
      </c>
      <c r="B194" s="43" t="s">
        <v>206</v>
      </c>
      <c r="C194" s="43" t="s">
        <v>205</v>
      </c>
      <c r="D194" s="43" t="s">
        <v>204</v>
      </c>
      <c r="E194" s="43"/>
      <c r="F194" s="43"/>
      <c r="G194" s="43" t="s">
        <v>186</v>
      </c>
      <c r="H194" s="237" t="s">
        <v>184</v>
      </c>
    </row>
    <row r="195" spans="1:8">
      <c r="A195" s="238" t="s">
        <v>185</v>
      </c>
      <c r="B195" s="43" t="s">
        <v>203</v>
      </c>
      <c r="C195" s="43" t="s">
        <v>202</v>
      </c>
      <c r="D195" s="43" t="s">
        <v>200</v>
      </c>
      <c r="E195" s="43" t="s">
        <v>201</v>
      </c>
      <c r="F195" s="43"/>
      <c r="G195" s="43" t="s">
        <v>186</v>
      </c>
      <c r="H195" s="237" t="s">
        <v>184</v>
      </c>
    </row>
    <row r="196" spans="1:8">
      <c r="A196" s="238" t="s">
        <v>185</v>
      </c>
      <c r="B196" s="43" t="s">
        <v>199</v>
      </c>
      <c r="C196" s="43" t="s">
        <v>198</v>
      </c>
      <c r="D196" s="43" t="s">
        <v>197</v>
      </c>
      <c r="E196" s="43" t="s">
        <v>194</v>
      </c>
      <c r="F196" s="43"/>
      <c r="G196" s="43" t="s">
        <v>186</v>
      </c>
      <c r="H196" s="237" t="s">
        <v>184</v>
      </c>
    </row>
    <row r="197" spans="1:8">
      <c r="A197" s="238" t="s">
        <v>185</v>
      </c>
      <c r="B197" s="43" t="s">
        <v>196</v>
      </c>
      <c r="C197" s="43" t="s">
        <v>195</v>
      </c>
      <c r="D197" s="43" t="s">
        <v>193</v>
      </c>
      <c r="E197" s="43" t="s">
        <v>194</v>
      </c>
      <c r="F197" s="43"/>
      <c r="G197" s="43" t="s">
        <v>186</v>
      </c>
      <c r="H197" s="237" t="s">
        <v>184</v>
      </c>
    </row>
    <row r="198" spans="1:8">
      <c r="A198" s="236" t="s">
        <v>185</v>
      </c>
      <c r="B198" s="235" t="s">
        <v>192</v>
      </c>
      <c r="C198" s="235" t="s">
        <v>191</v>
      </c>
      <c r="D198" s="235">
        <v>500073</v>
      </c>
      <c r="E198" s="235" t="s">
        <v>189</v>
      </c>
      <c r="F198" s="235"/>
      <c r="G198" s="235" t="s">
        <v>186</v>
      </c>
      <c r="H198" s="234" t="s">
        <v>184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D67A-41AF-4CAA-BBD8-D3D93FC4D4EB}">
  <sheetPr>
    <tabColor rgb="FF0070C0"/>
  </sheetPr>
  <dimension ref="B1:AK14"/>
  <sheetViews>
    <sheetView workbookViewId="0">
      <selection activeCell="Y5" sqref="Y5"/>
    </sheetView>
  </sheetViews>
  <sheetFormatPr defaultRowHeight="15"/>
  <cols>
    <col min="7" max="7" width="27.42578125" customWidth="1"/>
    <col min="22" max="22" width="6.42578125" bestFit="1" customWidth="1"/>
    <col min="27" max="27" width="27.28515625" customWidth="1"/>
    <col min="33" max="33" width="11.5703125" bestFit="1" customWidth="1"/>
    <col min="37" max="37" width="27.28515625" customWidth="1"/>
  </cols>
  <sheetData>
    <row r="1" spans="2:37" ht="15.75" thickBot="1"/>
    <row r="2" spans="2:37" ht="15.75" thickBot="1">
      <c r="B2" s="241"/>
      <c r="C2" s="241"/>
      <c r="D2" s="241"/>
      <c r="E2" s="241"/>
      <c r="F2" s="241"/>
      <c r="G2" s="241"/>
      <c r="H2" s="273"/>
      <c r="I2" s="241"/>
      <c r="J2" s="241"/>
      <c r="K2" s="241"/>
      <c r="L2" s="241"/>
      <c r="M2" s="241"/>
      <c r="N2" s="241"/>
      <c r="O2" s="241"/>
      <c r="P2" s="241"/>
      <c r="Q2" s="231"/>
      <c r="R2" s="231"/>
      <c r="S2" s="231"/>
      <c r="T2" s="231"/>
      <c r="U2" s="231"/>
      <c r="V2" s="630" t="s">
        <v>1851</v>
      </c>
      <c r="W2" s="630"/>
      <c r="X2" s="630" t="s">
        <v>1850</v>
      </c>
      <c r="Y2" s="630"/>
      <c r="Z2" s="231"/>
      <c r="AA2" s="231"/>
      <c r="AB2" s="231"/>
      <c r="AC2" s="231"/>
      <c r="AD2" s="631" t="s">
        <v>1849</v>
      </c>
      <c r="AE2" s="632"/>
      <c r="AF2" s="272"/>
      <c r="AG2" s="271"/>
      <c r="AH2" s="270"/>
      <c r="AI2" s="631" t="s">
        <v>1744</v>
      </c>
      <c r="AJ2" s="632"/>
      <c r="AK2" s="269"/>
    </row>
    <row r="3" spans="2:37" ht="38.25">
      <c r="B3" s="268" t="s">
        <v>1848</v>
      </c>
      <c r="C3" s="267" t="s">
        <v>1763</v>
      </c>
      <c r="D3" s="267" t="s">
        <v>1762</v>
      </c>
      <c r="E3" s="267" t="s">
        <v>1847</v>
      </c>
      <c r="F3" s="267" t="s">
        <v>1758</v>
      </c>
      <c r="G3" s="267" t="s">
        <v>1846</v>
      </c>
      <c r="H3" s="266" t="s">
        <v>1756</v>
      </c>
      <c r="I3" s="267" t="s">
        <v>1754</v>
      </c>
      <c r="J3" s="267" t="s">
        <v>1753</v>
      </c>
      <c r="K3" s="267" t="s">
        <v>1752</v>
      </c>
      <c r="L3" s="267" t="s">
        <v>1751</v>
      </c>
      <c r="M3" s="267" t="s">
        <v>1745</v>
      </c>
      <c r="N3" s="266" t="s">
        <v>1744</v>
      </c>
      <c r="O3" s="265" t="s">
        <v>1845</v>
      </c>
      <c r="P3" s="241"/>
      <c r="Q3" s="262" t="s">
        <v>1844</v>
      </c>
      <c r="R3" s="264" t="s">
        <v>1843</v>
      </c>
      <c r="S3" s="264" t="s">
        <v>1842</v>
      </c>
      <c r="T3" s="260" t="s">
        <v>1841</v>
      </c>
      <c r="U3" s="260" t="s">
        <v>1840</v>
      </c>
      <c r="V3" s="260" t="s">
        <v>1839</v>
      </c>
      <c r="W3" s="260" t="s">
        <v>1838</v>
      </c>
      <c r="X3" s="260" t="s">
        <v>1839</v>
      </c>
      <c r="Y3" s="260" t="s">
        <v>1838</v>
      </c>
      <c r="Z3" s="260" t="s">
        <v>1837</v>
      </c>
      <c r="AA3" s="260" t="s">
        <v>1836</v>
      </c>
      <c r="AB3" s="260" t="s">
        <v>1835</v>
      </c>
      <c r="AC3" s="263" t="s">
        <v>1834</v>
      </c>
      <c r="AD3" s="262" t="s">
        <v>1833</v>
      </c>
      <c r="AE3" s="261" t="s">
        <v>1832</v>
      </c>
      <c r="AF3" s="259" t="s">
        <v>1831</v>
      </c>
      <c r="AG3" s="260" t="s">
        <v>1830</v>
      </c>
      <c r="AH3" s="258" t="s">
        <v>1740</v>
      </c>
      <c r="AI3" s="259" t="s">
        <v>1735</v>
      </c>
      <c r="AJ3" s="258" t="s">
        <v>1829</v>
      </c>
      <c r="AK3" s="257" t="s">
        <v>1828</v>
      </c>
    </row>
    <row r="4" spans="2:37" ht="51">
      <c r="B4" s="254" t="s">
        <v>1825</v>
      </c>
      <c r="C4" s="160"/>
      <c r="D4" s="148" t="s">
        <v>1818</v>
      </c>
      <c r="E4" s="148">
        <v>1</v>
      </c>
      <c r="F4" s="254"/>
      <c r="G4" s="256" t="s">
        <v>1180</v>
      </c>
      <c r="H4" s="148">
        <v>1</v>
      </c>
      <c r="I4" s="148" t="s">
        <v>190</v>
      </c>
      <c r="J4" s="160"/>
      <c r="K4" s="160"/>
      <c r="L4" s="160"/>
      <c r="M4" s="160" t="s">
        <v>1179</v>
      </c>
      <c r="N4" s="148">
        <v>1000</v>
      </c>
      <c r="O4" s="148">
        <v>2500</v>
      </c>
      <c r="P4" s="241"/>
      <c r="Q4" s="254" t="s">
        <v>1824</v>
      </c>
      <c r="R4" s="254" t="s">
        <v>1823</v>
      </c>
      <c r="S4" s="254">
        <v>4</v>
      </c>
      <c r="T4" s="254" t="s">
        <v>1822</v>
      </c>
      <c r="U4" s="254">
        <v>2</v>
      </c>
      <c r="V4" s="254">
        <v>73</v>
      </c>
      <c r="W4" s="254">
        <v>92</v>
      </c>
      <c r="X4" s="254">
        <v>147</v>
      </c>
      <c r="Y4" s="254">
        <v>116</v>
      </c>
      <c r="Z4" s="254" t="s">
        <v>227</v>
      </c>
      <c r="AA4" s="254" t="s">
        <v>1827</v>
      </c>
      <c r="AB4" s="254" t="s">
        <v>1820</v>
      </c>
      <c r="AC4" s="254" t="s">
        <v>1826</v>
      </c>
      <c r="AD4" s="254">
        <v>3</v>
      </c>
      <c r="AE4" s="254"/>
      <c r="AF4" s="254" t="s">
        <v>15</v>
      </c>
      <c r="AG4" s="253">
        <v>400</v>
      </c>
      <c r="AH4" s="148"/>
      <c r="AI4" s="148">
        <v>1000</v>
      </c>
      <c r="AJ4" s="253">
        <v>2.65</v>
      </c>
      <c r="AK4" s="252" t="s">
        <v>1178</v>
      </c>
    </row>
    <row r="5" spans="2:37" ht="38.25">
      <c r="B5" s="254" t="s">
        <v>1825</v>
      </c>
      <c r="C5" s="254"/>
      <c r="D5" s="148" t="s">
        <v>1818</v>
      </c>
      <c r="E5" s="148">
        <v>2</v>
      </c>
      <c r="F5" s="254"/>
      <c r="G5" s="256" t="s">
        <v>230</v>
      </c>
      <c r="H5" s="148">
        <v>1</v>
      </c>
      <c r="I5" s="148" t="s">
        <v>190</v>
      </c>
      <c r="J5" s="254"/>
      <c r="K5" s="160"/>
      <c r="L5" s="160"/>
      <c r="M5" s="254" t="s">
        <v>229</v>
      </c>
      <c r="N5" s="255">
        <v>300</v>
      </c>
      <c r="O5" s="255">
        <v>600</v>
      </c>
      <c r="P5" s="241"/>
      <c r="Q5" s="254" t="s">
        <v>1824</v>
      </c>
      <c r="R5" s="254" t="s">
        <v>1823</v>
      </c>
      <c r="S5" s="254">
        <v>6</v>
      </c>
      <c r="T5" s="254" t="s">
        <v>1822</v>
      </c>
      <c r="U5" s="254">
        <v>4</v>
      </c>
      <c r="V5" s="254">
        <v>65.7</v>
      </c>
      <c r="W5" s="254">
        <v>70</v>
      </c>
      <c r="X5" s="254">
        <v>169.4</v>
      </c>
      <c r="Y5" s="254">
        <v>178</v>
      </c>
      <c r="Z5" s="254" t="s">
        <v>227</v>
      </c>
      <c r="AA5" s="254" t="s">
        <v>1821</v>
      </c>
      <c r="AB5" s="254" t="s">
        <v>1820</v>
      </c>
      <c r="AC5" s="254" t="s">
        <v>1819</v>
      </c>
      <c r="AD5" s="254">
        <v>3</v>
      </c>
      <c r="AE5" s="254"/>
      <c r="AF5" s="254" t="s">
        <v>15</v>
      </c>
      <c r="AG5" s="253">
        <v>400</v>
      </c>
      <c r="AH5" s="148"/>
      <c r="AI5" s="148">
        <v>300</v>
      </c>
      <c r="AJ5" s="253">
        <v>3.66</v>
      </c>
      <c r="AK5" s="252" t="s">
        <v>225</v>
      </c>
    </row>
    <row r="6" spans="2:37">
      <c r="B6" s="241"/>
      <c r="C6" s="241"/>
      <c r="D6" s="241"/>
      <c r="E6" s="241"/>
      <c r="F6" s="241"/>
      <c r="G6" s="241"/>
      <c r="H6" s="231"/>
      <c r="I6" s="241"/>
      <c r="J6" s="241"/>
      <c r="K6" s="241"/>
      <c r="L6" s="241"/>
      <c r="M6" s="241"/>
      <c r="N6" s="241"/>
      <c r="O6" s="23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</row>
    <row r="7" spans="2:37">
      <c r="B7" s="241"/>
      <c r="C7" s="241"/>
      <c r="D7" s="241"/>
      <c r="E7" s="241"/>
      <c r="F7" s="241"/>
      <c r="G7" s="241"/>
      <c r="H7" s="231"/>
      <c r="I7" s="241"/>
      <c r="J7" s="241"/>
      <c r="K7" s="241"/>
      <c r="L7" s="241"/>
      <c r="M7" s="241"/>
      <c r="N7" s="241"/>
      <c r="O7" s="23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</row>
    <row r="8" spans="2:37">
      <c r="B8" s="241"/>
      <c r="C8" s="246" t="s">
        <v>1818</v>
      </c>
      <c r="D8" s="241"/>
      <c r="E8" s="241"/>
      <c r="F8" s="241"/>
      <c r="G8" s="241"/>
      <c r="H8" s="231"/>
      <c r="I8" s="241"/>
      <c r="J8" s="241"/>
      <c r="K8" s="241"/>
      <c r="L8" s="241"/>
      <c r="M8" s="241"/>
      <c r="N8" s="241"/>
      <c r="O8" s="23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1"/>
      <c r="AA8" s="241"/>
      <c r="AB8" s="241"/>
      <c r="AC8" s="241"/>
      <c r="AD8" s="241"/>
      <c r="AE8" s="241"/>
      <c r="AF8" s="241"/>
      <c r="AG8" s="241"/>
      <c r="AH8" s="241"/>
      <c r="AI8" s="241"/>
      <c r="AJ8" s="241"/>
      <c r="AK8" s="241"/>
    </row>
    <row r="9" spans="2:37">
      <c r="B9" s="241"/>
      <c r="C9" s="246" t="s">
        <v>1817</v>
      </c>
      <c r="D9" s="246"/>
      <c r="E9" s="246"/>
      <c r="F9" s="250"/>
      <c r="G9" s="249"/>
      <c r="H9" s="251"/>
      <c r="I9" s="241"/>
      <c r="J9" s="241"/>
      <c r="K9" s="241"/>
      <c r="L9" s="241"/>
      <c r="M9" s="241"/>
      <c r="N9" s="241"/>
      <c r="O9" s="23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1"/>
      <c r="AA9" s="241"/>
      <c r="AB9" s="241"/>
      <c r="AC9" s="241"/>
      <c r="AD9" s="241"/>
      <c r="AE9" s="241"/>
      <c r="AF9" s="241"/>
      <c r="AG9" s="241"/>
      <c r="AH9" s="241"/>
      <c r="AI9" s="241"/>
      <c r="AJ9" s="241"/>
      <c r="AK9" s="241"/>
    </row>
    <row r="10" spans="2:37">
      <c r="B10" s="241"/>
      <c r="C10" s="246" t="s">
        <v>1816</v>
      </c>
      <c r="D10" s="246"/>
      <c r="E10" s="246"/>
      <c r="F10" s="250"/>
      <c r="G10" s="249"/>
      <c r="H10" s="248"/>
      <c r="I10" s="241"/>
      <c r="J10" s="241"/>
      <c r="K10" s="241"/>
      <c r="L10" s="241"/>
      <c r="M10" s="241"/>
      <c r="N10" s="241"/>
      <c r="O10" s="23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</row>
    <row r="11" spans="2:37">
      <c r="B11" s="241"/>
      <c r="C11" s="246" t="s">
        <v>1815</v>
      </c>
      <c r="D11" s="246"/>
      <c r="E11" s="246"/>
      <c r="F11" s="247"/>
      <c r="G11" s="247"/>
      <c r="H11" s="242"/>
      <c r="I11" s="241"/>
      <c r="J11" s="241"/>
      <c r="K11" s="241"/>
      <c r="L11" s="241"/>
      <c r="M11" s="241"/>
      <c r="N11" s="241"/>
      <c r="O11" s="231"/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1"/>
      <c r="AA11" s="241"/>
      <c r="AB11" s="241"/>
      <c r="AC11" s="241"/>
      <c r="AD11" s="241"/>
      <c r="AE11" s="241"/>
      <c r="AF11" s="241"/>
      <c r="AG11" s="241"/>
      <c r="AH11" s="241"/>
      <c r="AI11" s="241"/>
      <c r="AJ11" s="241"/>
      <c r="AK11" s="241"/>
    </row>
    <row r="12" spans="2:37">
      <c r="B12" s="241"/>
      <c r="C12" s="246" t="s">
        <v>1814</v>
      </c>
      <c r="D12" s="246"/>
      <c r="E12" s="246"/>
      <c r="F12" s="247"/>
      <c r="G12" s="247"/>
      <c r="H12" s="242"/>
      <c r="I12" s="241"/>
      <c r="J12" s="241"/>
      <c r="K12" s="241"/>
      <c r="L12" s="241"/>
      <c r="M12" s="241"/>
      <c r="N12" s="241"/>
      <c r="O12" s="23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  <c r="AD12" s="241"/>
      <c r="AE12" s="241"/>
      <c r="AF12" s="241"/>
      <c r="AG12" s="241"/>
      <c r="AH12" s="241"/>
      <c r="AI12" s="241"/>
      <c r="AJ12" s="241"/>
      <c r="AK12" s="241"/>
    </row>
    <row r="13" spans="2:37">
      <c r="B13" s="241"/>
      <c r="C13" s="246" t="s">
        <v>1813</v>
      </c>
      <c r="D13" s="246"/>
      <c r="E13" s="246"/>
      <c r="F13" s="247"/>
      <c r="G13" s="247"/>
      <c r="H13" s="242"/>
      <c r="I13" s="241"/>
      <c r="J13" s="241"/>
      <c r="K13" s="241"/>
      <c r="L13" s="241"/>
      <c r="M13" s="241"/>
      <c r="N13" s="241"/>
      <c r="O13" s="23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</row>
    <row r="14" spans="2:37">
      <c r="B14" s="241"/>
      <c r="C14" s="246" t="s">
        <v>1812</v>
      </c>
      <c r="D14" s="245"/>
      <c r="E14" s="245"/>
      <c r="F14" s="244"/>
      <c r="G14" s="243"/>
      <c r="H14" s="242"/>
      <c r="I14" s="241"/>
      <c r="J14" s="241"/>
      <c r="K14" s="241"/>
      <c r="L14" s="241"/>
      <c r="M14" s="241"/>
      <c r="N14" s="241"/>
      <c r="O14" s="23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</row>
  </sheetData>
  <mergeCells count="4">
    <mergeCell ref="V2:W2"/>
    <mergeCell ref="X2:Y2"/>
    <mergeCell ref="AD2:AE2"/>
    <mergeCell ref="AI2:A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27C4-4957-4BBC-8C47-49B7925030D6}">
  <sheetPr>
    <tabColor rgb="FF0070C0"/>
  </sheetPr>
  <dimension ref="A1:AA147"/>
  <sheetViews>
    <sheetView workbookViewId="0">
      <selection activeCell="L1" sqref="L1"/>
    </sheetView>
  </sheetViews>
  <sheetFormatPr defaultRowHeight="15"/>
  <cols>
    <col min="1" max="2" width="9.28515625" bestFit="1" customWidth="1"/>
    <col min="4" max="4" width="10" bestFit="1" customWidth="1"/>
    <col min="5" max="8" width="9.28515625" bestFit="1" customWidth="1"/>
    <col min="9" max="9" width="9.28515625" style="274" bestFit="1" customWidth="1"/>
    <col min="10" max="11" width="9.28515625" bestFit="1" customWidth="1"/>
    <col min="12" max="12" width="22.28515625" bestFit="1" customWidth="1"/>
    <col min="13" max="13" width="22.28515625" customWidth="1"/>
    <col min="26" max="26" width="22.140625" bestFit="1" customWidth="1"/>
    <col min="27" max="27" width="24.28515625" customWidth="1"/>
  </cols>
  <sheetData>
    <row r="1" spans="1:27" ht="23.25">
      <c r="A1" s="286"/>
      <c r="C1" s="291" t="s">
        <v>1886</v>
      </c>
      <c r="D1" s="286"/>
      <c r="E1" s="286"/>
      <c r="F1" s="286"/>
      <c r="G1" s="286"/>
      <c r="H1" s="286"/>
      <c r="I1" s="290" t="s">
        <v>1884</v>
      </c>
      <c r="J1" s="286"/>
      <c r="K1" s="286"/>
      <c r="L1" s="289">
        <f>SUBTOTAL(9,L4:L147)</f>
        <v>40942.140000000021</v>
      </c>
      <c r="M1" s="289"/>
      <c r="O1" s="286"/>
      <c r="Q1" s="291" t="s">
        <v>1885</v>
      </c>
      <c r="R1" s="286"/>
      <c r="S1" s="286"/>
      <c r="T1" s="286"/>
      <c r="U1" s="286"/>
      <c r="V1" s="286"/>
      <c r="W1" s="290" t="s">
        <v>1884</v>
      </c>
      <c r="X1" s="286"/>
      <c r="Y1" s="286"/>
      <c r="Z1" s="289">
        <f>SUBTOTAL(9,Z4:Z137)</f>
        <v>60880.300770929141</v>
      </c>
      <c r="AA1" s="289"/>
    </row>
    <row r="2" spans="1:27">
      <c r="A2" s="288"/>
      <c r="B2" s="288"/>
      <c r="C2" s="286"/>
      <c r="D2" s="286"/>
      <c r="E2" s="286"/>
      <c r="F2" s="286"/>
      <c r="G2" s="286"/>
      <c r="H2" s="286"/>
      <c r="I2" s="287"/>
      <c r="J2" s="286"/>
      <c r="K2" s="286"/>
      <c r="L2" s="286"/>
      <c r="M2" s="286"/>
      <c r="O2" s="288"/>
      <c r="P2" s="288"/>
      <c r="Q2" s="286"/>
      <c r="R2" s="286"/>
      <c r="S2" s="286"/>
      <c r="T2" s="286"/>
      <c r="U2" s="286"/>
      <c r="V2" s="286"/>
      <c r="W2" s="287"/>
      <c r="X2" s="286"/>
      <c r="Y2" s="286"/>
      <c r="Z2" s="286"/>
      <c r="AA2" s="286"/>
    </row>
    <row r="3" spans="1:27">
      <c r="A3" s="283" t="s">
        <v>1883</v>
      </c>
      <c r="B3" s="285" t="s">
        <v>1846</v>
      </c>
      <c r="C3" s="283" t="s">
        <v>1882</v>
      </c>
      <c r="D3" s="283" t="s">
        <v>1739</v>
      </c>
      <c r="E3" s="283" t="s">
        <v>1738</v>
      </c>
      <c r="F3" s="283" t="s">
        <v>1735</v>
      </c>
      <c r="G3" s="283" t="s">
        <v>1881</v>
      </c>
      <c r="H3" s="283" t="s">
        <v>1880</v>
      </c>
      <c r="I3" s="284" t="s">
        <v>1879</v>
      </c>
      <c r="J3" s="283" t="s">
        <v>1878</v>
      </c>
      <c r="K3" s="283" t="s">
        <v>1877</v>
      </c>
      <c r="L3" s="283" t="s">
        <v>1876</v>
      </c>
      <c r="M3" s="283" t="s">
        <v>1808</v>
      </c>
      <c r="O3" s="283" t="s">
        <v>1883</v>
      </c>
      <c r="P3" s="285" t="s">
        <v>1846</v>
      </c>
      <c r="Q3" s="283" t="s">
        <v>1882</v>
      </c>
      <c r="R3" s="283" t="s">
        <v>1739</v>
      </c>
      <c r="S3" s="283" t="s">
        <v>1738</v>
      </c>
      <c r="T3" s="283" t="s">
        <v>1735</v>
      </c>
      <c r="U3" s="283" t="s">
        <v>1881</v>
      </c>
      <c r="V3" s="283" t="s">
        <v>1880</v>
      </c>
      <c r="W3" s="284" t="s">
        <v>1879</v>
      </c>
      <c r="X3" s="283" t="s">
        <v>1878</v>
      </c>
      <c r="Y3" s="283" t="s">
        <v>1877</v>
      </c>
      <c r="Z3" s="283" t="s">
        <v>1876</v>
      </c>
      <c r="AA3" s="283" t="s">
        <v>1808</v>
      </c>
    </row>
    <row r="4" spans="1:27" ht="38.25">
      <c r="A4" s="256">
        <v>142</v>
      </c>
      <c r="B4" s="278" t="s">
        <v>329</v>
      </c>
      <c r="C4" s="278" t="s">
        <v>267</v>
      </c>
      <c r="D4" s="278" t="s">
        <v>324</v>
      </c>
      <c r="E4" s="278" t="s">
        <v>265</v>
      </c>
      <c r="F4" s="277">
        <v>3300</v>
      </c>
      <c r="G4" s="277">
        <v>3300</v>
      </c>
      <c r="H4" s="277">
        <v>1000</v>
      </c>
      <c r="I4" s="151">
        <v>2.4689999999999999</v>
      </c>
      <c r="J4" s="277">
        <v>3300</v>
      </c>
      <c r="K4" s="277">
        <v>2300</v>
      </c>
      <c r="L4" s="276">
        <v>5678.7</v>
      </c>
      <c r="M4" s="281" t="s">
        <v>1875</v>
      </c>
      <c r="O4" s="256">
        <v>124</v>
      </c>
      <c r="P4" s="278" t="s">
        <v>329</v>
      </c>
      <c r="Q4" s="278" t="s">
        <v>267</v>
      </c>
      <c r="R4" s="278" t="s">
        <v>324</v>
      </c>
      <c r="S4" s="278" t="s">
        <v>265</v>
      </c>
      <c r="T4" s="277">
        <v>3300</v>
      </c>
      <c r="U4" s="277">
        <v>3300</v>
      </c>
      <c r="V4" s="277">
        <v>300</v>
      </c>
      <c r="W4" s="151">
        <v>2.4689999999999999</v>
      </c>
      <c r="X4" s="277">
        <v>3300</v>
      </c>
      <c r="Y4" s="277">
        <v>3000</v>
      </c>
      <c r="Z4" s="276">
        <v>7407</v>
      </c>
      <c r="AA4" s="281" t="s">
        <v>1874</v>
      </c>
    </row>
    <row r="5" spans="1:27" ht="38.25">
      <c r="A5" s="256">
        <v>119</v>
      </c>
      <c r="B5" s="278" t="s">
        <v>1287</v>
      </c>
      <c r="C5" s="278" t="s">
        <v>305</v>
      </c>
      <c r="D5" s="278" t="s">
        <v>1284</v>
      </c>
      <c r="E5" s="278" t="s">
        <v>1283</v>
      </c>
      <c r="F5" s="277">
        <v>2500</v>
      </c>
      <c r="G5" s="277">
        <v>2500</v>
      </c>
      <c r="H5" s="277">
        <v>1000</v>
      </c>
      <c r="I5" s="151">
        <v>3.585</v>
      </c>
      <c r="J5" s="277">
        <v>2500</v>
      </c>
      <c r="K5" s="277">
        <v>1500</v>
      </c>
      <c r="L5" s="276">
        <v>5377.5</v>
      </c>
      <c r="M5" s="281" t="s">
        <v>1873</v>
      </c>
      <c r="O5" s="256">
        <v>125</v>
      </c>
      <c r="P5" s="278" t="s">
        <v>322</v>
      </c>
      <c r="Q5" s="278" t="s">
        <v>305</v>
      </c>
      <c r="R5" s="278" t="s">
        <v>315</v>
      </c>
      <c r="S5" s="278" t="s">
        <v>314</v>
      </c>
      <c r="T5" s="277">
        <v>3000</v>
      </c>
      <c r="U5" s="277">
        <v>3000</v>
      </c>
      <c r="V5" s="277">
        <v>300</v>
      </c>
      <c r="W5" s="151">
        <v>2.4700000000000002</v>
      </c>
      <c r="X5" s="277">
        <v>3000</v>
      </c>
      <c r="Y5" s="277">
        <v>2700</v>
      </c>
      <c r="Z5" s="276">
        <v>6669.0000000000009</v>
      </c>
      <c r="AA5" s="281" t="s">
        <v>1872</v>
      </c>
    </row>
    <row r="6" spans="1:27" ht="38.25">
      <c r="A6" s="256">
        <v>133</v>
      </c>
      <c r="B6" s="278" t="s">
        <v>322</v>
      </c>
      <c r="C6" s="278" t="s">
        <v>305</v>
      </c>
      <c r="D6" s="278" t="s">
        <v>315</v>
      </c>
      <c r="E6" s="278" t="s">
        <v>314</v>
      </c>
      <c r="F6" s="277">
        <v>3000</v>
      </c>
      <c r="G6" s="277">
        <v>3000</v>
      </c>
      <c r="H6" s="277">
        <v>1000</v>
      </c>
      <c r="I6" s="151">
        <v>2.4700000000000002</v>
      </c>
      <c r="J6" s="277">
        <v>3000</v>
      </c>
      <c r="K6" s="277">
        <v>2000</v>
      </c>
      <c r="L6" s="276">
        <v>4940</v>
      </c>
      <c r="M6" s="281" t="s">
        <v>1871</v>
      </c>
      <c r="O6" s="256">
        <v>126</v>
      </c>
      <c r="P6" s="278" t="s">
        <v>312</v>
      </c>
      <c r="Q6" s="278" t="s">
        <v>305</v>
      </c>
      <c r="R6" s="278" t="s">
        <v>304</v>
      </c>
      <c r="S6" s="278" t="s">
        <v>303</v>
      </c>
      <c r="T6" s="277">
        <v>800</v>
      </c>
      <c r="U6" s="277">
        <v>800</v>
      </c>
      <c r="V6" s="277">
        <v>300</v>
      </c>
      <c r="W6" s="151">
        <v>11.25</v>
      </c>
      <c r="X6" s="277">
        <v>800</v>
      </c>
      <c r="Y6" s="277">
        <v>500</v>
      </c>
      <c r="Z6" s="276">
        <v>5625</v>
      </c>
      <c r="AA6" s="281" t="s">
        <v>1870</v>
      </c>
    </row>
    <row r="7" spans="1:27" ht="38.25">
      <c r="A7" s="256">
        <v>139</v>
      </c>
      <c r="B7" s="278">
        <v>0</v>
      </c>
      <c r="C7" s="278" t="s">
        <v>267</v>
      </c>
      <c r="D7" s="278" t="s">
        <v>1192</v>
      </c>
      <c r="E7" s="278" t="s">
        <v>280</v>
      </c>
      <c r="F7" s="277">
        <v>2500</v>
      </c>
      <c r="G7" s="277">
        <v>2500</v>
      </c>
      <c r="H7" s="277">
        <v>1000</v>
      </c>
      <c r="I7" s="151">
        <v>2.6279999999999997</v>
      </c>
      <c r="J7" s="277">
        <v>2500</v>
      </c>
      <c r="K7" s="277">
        <v>1500</v>
      </c>
      <c r="L7" s="276">
        <v>3941.9999999999995</v>
      </c>
      <c r="M7" s="281" t="s">
        <v>1869</v>
      </c>
      <c r="O7" s="256">
        <v>127</v>
      </c>
      <c r="P7" s="278" t="s">
        <v>300</v>
      </c>
      <c r="Q7" s="278" t="s">
        <v>293</v>
      </c>
      <c r="R7" s="278" t="s">
        <v>292</v>
      </c>
      <c r="S7" s="278" t="s">
        <v>291</v>
      </c>
      <c r="T7" s="277">
        <v>2500</v>
      </c>
      <c r="U7" s="277">
        <v>2500</v>
      </c>
      <c r="V7" s="277">
        <v>300</v>
      </c>
      <c r="W7" s="151">
        <v>1.85</v>
      </c>
      <c r="X7" s="277">
        <v>2500</v>
      </c>
      <c r="Y7" s="277">
        <v>2200</v>
      </c>
      <c r="Z7" s="276">
        <v>4070</v>
      </c>
      <c r="AA7" s="281" t="s">
        <v>1868</v>
      </c>
    </row>
    <row r="8" spans="1:27" ht="25.5">
      <c r="A8" s="256">
        <v>51</v>
      </c>
      <c r="B8" s="278" t="s">
        <v>1550</v>
      </c>
      <c r="C8" s="278" t="s">
        <v>305</v>
      </c>
      <c r="D8" s="278" t="s">
        <v>1546</v>
      </c>
      <c r="E8" s="278" t="s">
        <v>835</v>
      </c>
      <c r="F8" s="277">
        <v>3500</v>
      </c>
      <c r="G8" s="277">
        <v>3500</v>
      </c>
      <c r="H8" s="277">
        <v>1000</v>
      </c>
      <c r="I8" s="151">
        <v>1.1850000000000001</v>
      </c>
      <c r="J8" s="277">
        <v>3500</v>
      </c>
      <c r="K8" s="277">
        <v>2500</v>
      </c>
      <c r="L8" s="276">
        <v>2962.5</v>
      </c>
      <c r="M8" s="281" t="s">
        <v>1867</v>
      </c>
      <c r="O8" s="256">
        <v>108</v>
      </c>
      <c r="P8" s="278" t="s">
        <v>438</v>
      </c>
      <c r="Q8" s="278" t="s">
        <v>305</v>
      </c>
      <c r="R8" s="278" t="s">
        <v>432</v>
      </c>
      <c r="S8" s="278" t="s">
        <v>431</v>
      </c>
      <c r="T8" s="277">
        <v>3000</v>
      </c>
      <c r="U8" s="277">
        <v>3000</v>
      </c>
      <c r="V8" s="277">
        <v>300</v>
      </c>
      <c r="W8" s="151">
        <v>1.425</v>
      </c>
      <c r="X8" s="277">
        <v>3000</v>
      </c>
      <c r="Y8" s="277">
        <v>2700</v>
      </c>
      <c r="Z8" s="276">
        <v>3847.5</v>
      </c>
      <c r="AA8" s="281" t="s">
        <v>1866</v>
      </c>
    </row>
    <row r="9" spans="1:27" ht="38.25">
      <c r="A9" s="256">
        <v>126</v>
      </c>
      <c r="B9" s="278" t="s">
        <v>438</v>
      </c>
      <c r="C9" s="278" t="s">
        <v>305</v>
      </c>
      <c r="D9" s="278" t="s">
        <v>432</v>
      </c>
      <c r="E9" s="278" t="s">
        <v>431</v>
      </c>
      <c r="F9" s="277">
        <v>3000</v>
      </c>
      <c r="G9" s="277">
        <v>3000</v>
      </c>
      <c r="H9" s="277">
        <v>1000</v>
      </c>
      <c r="I9" s="151">
        <v>1.425</v>
      </c>
      <c r="J9" s="277">
        <v>3000</v>
      </c>
      <c r="K9" s="277">
        <v>2000</v>
      </c>
      <c r="L9" s="276">
        <v>2850</v>
      </c>
      <c r="M9" s="281" t="s">
        <v>1865</v>
      </c>
      <c r="O9" s="256">
        <v>39</v>
      </c>
      <c r="P9" s="278" t="s">
        <v>923</v>
      </c>
      <c r="Q9" s="278" t="s">
        <v>248</v>
      </c>
      <c r="R9" s="278" t="s">
        <v>917</v>
      </c>
      <c r="S9" s="278" t="s">
        <v>916</v>
      </c>
      <c r="T9" s="277">
        <v>10000</v>
      </c>
      <c r="U9" s="277">
        <v>2000</v>
      </c>
      <c r="V9" s="277">
        <v>300</v>
      </c>
      <c r="W9" s="151">
        <v>0.34300000000000003</v>
      </c>
      <c r="X9" s="277">
        <v>10000</v>
      </c>
      <c r="Y9" s="277">
        <v>9700</v>
      </c>
      <c r="Z9" s="276">
        <v>3327.1000000000004</v>
      </c>
      <c r="AA9" s="281" t="s">
        <v>1864</v>
      </c>
    </row>
    <row r="10" spans="1:27" ht="38.25">
      <c r="A10" s="256">
        <v>45</v>
      </c>
      <c r="B10" s="278" t="s">
        <v>1584</v>
      </c>
      <c r="C10" s="278" t="s">
        <v>560</v>
      </c>
      <c r="D10" s="278" t="s">
        <v>1582</v>
      </c>
      <c r="E10" s="278" t="s">
        <v>548</v>
      </c>
      <c r="F10" s="277">
        <v>7500</v>
      </c>
      <c r="G10" s="277">
        <v>7500</v>
      </c>
      <c r="H10" s="277">
        <v>1000</v>
      </c>
      <c r="I10" s="151">
        <v>0.40500000000000003</v>
      </c>
      <c r="J10" s="277">
        <v>7500</v>
      </c>
      <c r="K10" s="277">
        <v>6500</v>
      </c>
      <c r="L10" s="276">
        <v>2632.5</v>
      </c>
      <c r="M10" s="281" t="s">
        <v>1862</v>
      </c>
      <c r="O10" s="256">
        <v>128</v>
      </c>
      <c r="P10" s="278" t="s">
        <v>288</v>
      </c>
      <c r="Q10" s="278" t="s">
        <v>267</v>
      </c>
      <c r="R10" s="278" t="s">
        <v>281</v>
      </c>
      <c r="S10" s="278" t="s">
        <v>280</v>
      </c>
      <c r="T10" s="277">
        <v>1000</v>
      </c>
      <c r="U10" s="277">
        <v>1000</v>
      </c>
      <c r="V10" s="277">
        <v>300</v>
      </c>
      <c r="W10" s="151">
        <v>4.3620000000000001</v>
      </c>
      <c r="X10" s="277">
        <v>1000</v>
      </c>
      <c r="Y10" s="277">
        <v>700</v>
      </c>
      <c r="Z10" s="276">
        <v>3053.4</v>
      </c>
      <c r="AA10" s="281" t="s">
        <v>1863</v>
      </c>
    </row>
    <row r="11" spans="1:27" ht="38.25">
      <c r="A11" s="256">
        <v>46</v>
      </c>
      <c r="B11" s="278" t="s">
        <v>1580</v>
      </c>
      <c r="C11" s="278" t="s">
        <v>560</v>
      </c>
      <c r="D11" s="278" t="s">
        <v>1576</v>
      </c>
      <c r="E11" s="278" t="s">
        <v>548</v>
      </c>
      <c r="F11" s="277">
        <v>7500</v>
      </c>
      <c r="G11" s="277">
        <v>7500</v>
      </c>
      <c r="H11" s="277">
        <v>1000</v>
      </c>
      <c r="I11" s="151">
        <v>0.40500000000000003</v>
      </c>
      <c r="J11" s="277">
        <v>7500</v>
      </c>
      <c r="K11" s="277">
        <v>6500</v>
      </c>
      <c r="L11" s="276">
        <v>2632.5</v>
      </c>
      <c r="M11" s="281" t="s">
        <v>1862</v>
      </c>
      <c r="O11" s="256">
        <v>45</v>
      </c>
      <c r="P11" s="278">
        <v>0</v>
      </c>
      <c r="Q11" s="278" t="s">
        <v>864</v>
      </c>
      <c r="R11" s="278" t="s">
        <v>863</v>
      </c>
      <c r="S11" s="278" t="s">
        <v>862</v>
      </c>
      <c r="T11" s="277">
        <v>1500</v>
      </c>
      <c r="U11" s="277">
        <v>1500</v>
      </c>
      <c r="V11" s="277">
        <v>600</v>
      </c>
      <c r="W11" s="151">
        <v>2.82</v>
      </c>
      <c r="X11" s="277">
        <v>1500</v>
      </c>
      <c r="Y11" s="277">
        <v>900</v>
      </c>
      <c r="Z11" s="276">
        <v>2538</v>
      </c>
      <c r="AA11" s="281" t="s">
        <v>1861</v>
      </c>
    </row>
    <row r="12" spans="1:27" ht="38.25">
      <c r="A12" s="256">
        <v>123</v>
      </c>
      <c r="B12" s="278" t="s">
        <v>1263</v>
      </c>
      <c r="C12" s="278" t="s">
        <v>305</v>
      </c>
      <c r="D12" s="278" t="s">
        <v>1258</v>
      </c>
      <c r="E12" s="278" t="s">
        <v>431</v>
      </c>
      <c r="F12" s="277">
        <v>3000</v>
      </c>
      <c r="G12" s="277">
        <v>3000</v>
      </c>
      <c r="H12" s="277">
        <v>2000</v>
      </c>
      <c r="I12" s="151">
        <v>1.7150000000000001</v>
      </c>
      <c r="J12" s="277">
        <v>3000</v>
      </c>
      <c r="K12" s="277">
        <v>1000</v>
      </c>
      <c r="L12" s="276">
        <v>1715</v>
      </c>
      <c r="M12" s="281" t="s">
        <v>1860</v>
      </c>
      <c r="O12" s="256">
        <v>48</v>
      </c>
      <c r="P12" s="278" t="s">
        <v>842</v>
      </c>
      <c r="Q12" s="278" t="s">
        <v>305</v>
      </c>
      <c r="R12" s="278" t="s">
        <v>836</v>
      </c>
      <c r="S12" s="278" t="s">
        <v>835</v>
      </c>
      <c r="T12" s="277">
        <v>6000</v>
      </c>
      <c r="U12" s="277">
        <v>6000</v>
      </c>
      <c r="V12" s="277">
        <v>600</v>
      </c>
      <c r="W12" s="151">
        <v>0.40799999999999997</v>
      </c>
      <c r="X12" s="277">
        <v>6000</v>
      </c>
      <c r="Y12" s="277">
        <v>5400</v>
      </c>
      <c r="Z12" s="276">
        <v>2203.1999999999998</v>
      </c>
      <c r="AA12" s="282" t="s">
        <v>1857</v>
      </c>
    </row>
    <row r="13" spans="1:27" ht="38.25">
      <c r="A13" s="256">
        <v>50</v>
      </c>
      <c r="B13" s="278" t="s">
        <v>1560</v>
      </c>
      <c r="C13" s="278" t="s">
        <v>560</v>
      </c>
      <c r="D13" s="278" t="s">
        <v>1553</v>
      </c>
      <c r="E13" s="278" t="s">
        <v>1552</v>
      </c>
      <c r="F13" s="277">
        <v>2000</v>
      </c>
      <c r="G13" s="277">
        <v>2000</v>
      </c>
      <c r="H13" s="277">
        <v>1000</v>
      </c>
      <c r="I13" s="151">
        <v>1.2</v>
      </c>
      <c r="J13" s="277">
        <v>2000</v>
      </c>
      <c r="K13" s="277">
        <v>1000</v>
      </c>
      <c r="L13" s="276">
        <v>1200</v>
      </c>
      <c r="M13" s="281" t="s">
        <v>1858</v>
      </c>
      <c r="O13" s="256">
        <v>47</v>
      </c>
      <c r="P13" s="278" t="s">
        <v>852</v>
      </c>
      <c r="Q13" s="278" t="s">
        <v>846</v>
      </c>
      <c r="R13" s="278" t="s">
        <v>845</v>
      </c>
      <c r="S13" s="278" t="s">
        <v>844</v>
      </c>
      <c r="T13" s="277">
        <v>1000</v>
      </c>
      <c r="U13" s="277">
        <v>1000</v>
      </c>
      <c r="V13" s="277">
        <v>300</v>
      </c>
      <c r="W13" s="151">
        <v>2.9</v>
      </c>
      <c r="X13" s="277">
        <v>1000</v>
      </c>
      <c r="Y13" s="277">
        <v>700</v>
      </c>
      <c r="Z13" s="276">
        <v>2030</v>
      </c>
      <c r="AA13" s="281" t="s">
        <v>1859</v>
      </c>
    </row>
    <row r="14" spans="1:27" ht="25.5">
      <c r="A14" s="256">
        <v>121</v>
      </c>
      <c r="B14" s="278">
        <v>0</v>
      </c>
      <c r="C14" s="278" t="s">
        <v>267</v>
      </c>
      <c r="D14" s="278" t="s">
        <v>266</v>
      </c>
      <c r="E14" s="278" t="s">
        <v>265</v>
      </c>
      <c r="F14" s="277">
        <v>3000</v>
      </c>
      <c r="G14" s="277">
        <v>3000</v>
      </c>
      <c r="H14" s="277">
        <v>1000</v>
      </c>
      <c r="I14" s="151">
        <v>0.44700000000000001</v>
      </c>
      <c r="J14" s="277">
        <v>3000</v>
      </c>
      <c r="K14" s="277">
        <v>2000</v>
      </c>
      <c r="L14" s="276">
        <v>894</v>
      </c>
      <c r="M14" s="275"/>
      <c r="O14" s="256">
        <v>114</v>
      </c>
      <c r="P14" s="278" t="s">
        <v>398</v>
      </c>
      <c r="Q14" s="278" t="s">
        <v>267</v>
      </c>
      <c r="R14" s="278" t="s">
        <v>393</v>
      </c>
      <c r="S14" s="278" t="s">
        <v>265</v>
      </c>
      <c r="T14" s="277">
        <v>2500</v>
      </c>
      <c r="U14" s="277">
        <v>2500</v>
      </c>
      <c r="V14" s="277">
        <v>300</v>
      </c>
      <c r="W14" s="151">
        <v>0.77700000000000002</v>
      </c>
      <c r="X14" s="277">
        <v>2500</v>
      </c>
      <c r="Y14" s="277">
        <v>2200</v>
      </c>
      <c r="Z14" s="276">
        <v>1709.4</v>
      </c>
      <c r="AA14" s="281" t="s">
        <v>1856</v>
      </c>
    </row>
    <row r="15" spans="1:27" ht="25.5">
      <c r="A15" s="256">
        <v>49</v>
      </c>
      <c r="B15" s="278" t="s">
        <v>859</v>
      </c>
      <c r="C15" s="278" t="s">
        <v>305</v>
      </c>
      <c r="D15" s="278">
        <v>532610371</v>
      </c>
      <c r="E15" s="278" t="s">
        <v>835</v>
      </c>
      <c r="F15" s="277">
        <v>8000</v>
      </c>
      <c r="G15" s="277">
        <v>8000</v>
      </c>
      <c r="H15" s="277">
        <v>1000</v>
      </c>
      <c r="I15" s="151">
        <v>0.11</v>
      </c>
      <c r="J15" s="277">
        <v>8000</v>
      </c>
      <c r="K15" s="277">
        <v>7000</v>
      </c>
      <c r="L15" s="276">
        <v>770</v>
      </c>
      <c r="M15" s="275"/>
      <c r="O15" s="256">
        <v>122</v>
      </c>
      <c r="P15" s="278">
        <v>0</v>
      </c>
      <c r="Q15" s="278" t="s">
        <v>267</v>
      </c>
      <c r="R15" s="278" t="s">
        <v>339</v>
      </c>
      <c r="S15" s="278" t="s">
        <v>265</v>
      </c>
      <c r="T15" s="277">
        <v>3000</v>
      </c>
      <c r="U15" s="277">
        <v>3000</v>
      </c>
      <c r="V15" s="277">
        <v>300</v>
      </c>
      <c r="W15" s="151">
        <v>0.58599999999999997</v>
      </c>
      <c r="X15" s="277">
        <v>3000</v>
      </c>
      <c r="Y15" s="277">
        <v>2700</v>
      </c>
      <c r="Z15" s="276">
        <v>1582.1999999999998</v>
      </c>
      <c r="AA15" s="281" t="s">
        <v>1855</v>
      </c>
    </row>
    <row r="16" spans="1:27" ht="25.5">
      <c r="A16" s="256">
        <v>48</v>
      </c>
      <c r="B16" s="278" t="s">
        <v>1573</v>
      </c>
      <c r="C16" s="278" t="s">
        <v>305</v>
      </c>
      <c r="D16" s="278" t="s">
        <v>1570</v>
      </c>
      <c r="E16" s="278" t="s">
        <v>835</v>
      </c>
      <c r="F16" s="277">
        <v>2000</v>
      </c>
      <c r="G16" s="277">
        <v>2000</v>
      </c>
      <c r="H16" s="277">
        <v>1000</v>
      </c>
      <c r="I16" s="151">
        <v>0.74</v>
      </c>
      <c r="J16" s="277">
        <v>2000</v>
      </c>
      <c r="K16" s="277">
        <v>1000</v>
      </c>
      <c r="L16" s="276">
        <v>740</v>
      </c>
      <c r="M16" s="275"/>
      <c r="O16" s="256">
        <v>132</v>
      </c>
      <c r="P16" s="278">
        <v>0</v>
      </c>
      <c r="Q16" s="278" t="s">
        <v>248</v>
      </c>
      <c r="R16" s="278" t="s">
        <v>247</v>
      </c>
      <c r="S16" s="278" t="s">
        <v>246</v>
      </c>
      <c r="T16" s="277">
        <v>3000</v>
      </c>
      <c r="U16" s="277">
        <v>3000</v>
      </c>
      <c r="V16" s="277">
        <v>300</v>
      </c>
      <c r="W16" s="151">
        <v>0.57499999999999996</v>
      </c>
      <c r="X16" s="277">
        <v>3000</v>
      </c>
      <c r="Y16" s="277">
        <v>2700</v>
      </c>
      <c r="Z16" s="276">
        <v>1552.4999999999998</v>
      </c>
      <c r="AA16" s="281" t="s">
        <v>1854</v>
      </c>
    </row>
    <row r="17" spans="1:27" ht="25.5">
      <c r="A17" s="256">
        <v>64</v>
      </c>
      <c r="B17" s="278" t="s">
        <v>766</v>
      </c>
      <c r="C17" s="278" t="s">
        <v>305</v>
      </c>
      <c r="D17" s="278" t="s">
        <v>1498</v>
      </c>
      <c r="E17" s="278" t="s">
        <v>353</v>
      </c>
      <c r="F17" s="277">
        <v>3000</v>
      </c>
      <c r="G17" s="277">
        <v>3000</v>
      </c>
      <c r="H17" s="277">
        <v>1000</v>
      </c>
      <c r="I17" s="151">
        <v>0.27500000000000002</v>
      </c>
      <c r="J17" s="277">
        <v>3000</v>
      </c>
      <c r="K17" s="277">
        <v>2000</v>
      </c>
      <c r="L17" s="276">
        <v>550</v>
      </c>
      <c r="M17" s="275"/>
      <c r="O17" s="256">
        <v>130</v>
      </c>
      <c r="P17" s="278">
        <v>0</v>
      </c>
      <c r="Q17" s="278" t="s">
        <v>267</v>
      </c>
      <c r="R17" s="278" t="s">
        <v>266</v>
      </c>
      <c r="S17" s="278" t="s">
        <v>265</v>
      </c>
      <c r="T17" s="277">
        <v>3000</v>
      </c>
      <c r="U17" s="277">
        <v>3000</v>
      </c>
      <c r="V17" s="277">
        <v>300</v>
      </c>
      <c r="W17" s="151">
        <v>0.44700000000000001</v>
      </c>
      <c r="X17" s="277">
        <v>3000</v>
      </c>
      <c r="Y17" s="277">
        <v>2700</v>
      </c>
      <c r="Z17" s="276">
        <v>1206.9000000000001</v>
      </c>
      <c r="AA17" s="281" t="s">
        <v>1853</v>
      </c>
    </row>
    <row r="18" spans="1:27" ht="25.5">
      <c r="A18" s="256">
        <v>93</v>
      </c>
      <c r="B18" s="278" t="s">
        <v>487</v>
      </c>
      <c r="C18" s="278" t="s">
        <v>560</v>
      </c>
      <c r="D18" s="278" t="s">
        <v>689</v>
      </c>
      <c r="E18" s="278" t="s">
        <v>688</v>
      </c>
      <c r="F18" s="277">
        <v>3000</v>
      </c>
      <c r="G18" s="277">
        <v>3000</v>
      </c>
      <c r="H18" s="277">
        <v>1000</v>
      </c>
      <c r="I18" s="151">
        <v>0.26</v>
      </c>
      <c r="J18" s="277">
        <v>3000</v>
      </c>
      <c r="K18" s="277">
        <v>2000</v>
      </c>
      <c r="L18" s="276">
        <v>520</v>
      </c>
      <c r="M18" s="275"/>
      <c r="O18" s="256">
        <v>123</v>
      </c>
      <c r="P18" s="278">
        <v>0</v>
      </c>
      <c r="Q18" s="278" t="s">
        <v>267</v>
      </c>
      <c r="R18" s="278" t="s">
        <v>331</v>
      </c>
      <c r="S18" s="278" t="s">
        <v>280</v>
      </c>
      <c r="T18" s="277">
        <v>500</v>
      </c>
      <c r="U18" s="277">
        <v>500</v>
      </c>
      <c r="V18" s="277">
        <v>600</v>
      </c>
      <c r="W18" s="151">
        <v>2.5859999999999999</v>
      </c>
      <c r="X18" s="277">
        <v>1000</v>
      </c>
      <c r="Y18" s="277">
        <v>400</v>
      </c>
      <c r="Z18" s="276">
        <v>1034.3999999999999</v>
      </c>
      <c r="AA18" s="281" t="s">
        <v>1852</v>
      </c>
    </row>
    <row r="19" spans="1:27">
      <c r="A19" s="256">
        <v>128</v>
      </c>
      <c r="B19" s="278">
        <v>0</v>
      </c>
      <c r="C19" s="278" t="s">
        <v>1240</v>
      </c>
      <c r="D19" s="278" t="s">
        <v>1239</v>
      </c>
      <c r="E19" s="278" t="s">
        <v>1238</v>
      </c>
      <c r="F19" s="277">
        <v>3000</v>
      </c>
      <c r="G19" s="277">
        <v>3000</v>
      </c>
      <c r="H19" s="277">
        <v>1000</v>
      </c>
      <c r="I19" s="151">
        <v>0.26</v>
      </c>
      <c r="J19" s="277">
        <v>3000</v>
      </c>
      <c r="K19" s="277">
        <v>2000</v>
      </c>
      <c r="L19" s="276">
        <v>520</v>
      </c>
      <c r="M19" s="275"/>
      <c r="O19" s="256">
        <v>46</v>
      </c>
      <c r="P19" s="278" t="s">
        <v>859</v>
      </c>
      <c r="Q19" s="278" t="s">
        <v>305</v>
      </c>
      <c r="R19" s="278">
        <v>532610371</v>
      </c>
      <c r="S19" s="278" t="s">
        <v>835</v>
      </c>
      <c r="T19" s="277">
        <v>8000</v>
      </c>
      <c r="U19" s="277">
        <v>8000</v>
      </c>
      <c r="V19" s="277">
        <v>300</v>
      </c>
      <c r="W19" s="151">
        <v>0.11</v>
      </c>
      <c r="X19" s="277">
        <v>8000</v>
      </c>
      <c r="Y19" s="277">
        <v>7700</v>
      </c>
      <c r="Z19" s="276">
        <v>847</v>
      </c>
      <c r="AA19" s="275"/>
    </row>
    <row r="20" spans="1:27">
      <c r="A20" s="256">
        <v>53</v>
      </c>
      <c r="B20" s="278" t="s">
        <v>776</v>
      </c>
      <c r="C20" s="278" t="s">
        <v>789</v>
      </c>
      <c r="D20" s="278" t="s">
        <v>1535</v>
      </c>
      <c r="E20" s="278" t="s">
        <v>787</v>
      </c>
      <c r="F20" s="277">
        <v>8000</v>
      </c>
      <c r="G20" s="277">
        <v>4000</v>
      </c>
      <c r="H20" s="277">
        <v>3000</v>
      </c>
      <c r="I20" s="151">
        <v>9.6500000000000002E-2</v>
      </c>
      <c r="J20" s="277">
        <v>8000</v>
      </c>
      <c r="K20" s="277">
        <v>5000</v>
      </c>
      <c r="L20" s="276">
        <v>482.5</v>
      </c>
      <c r="M20" s="275"/>
      <c r="O20" s="256">
        <v>116</v>
      </c>
      <c r="P20" s="278">
        <v>0</v>
      </c>
      <c r="Q20" s="278" t="s">
        <v>267</v>
      </c>
      <c r="R20" s="278" t="s">
        <v>380</v>
      </c>
      <c r="S20" s="278" t="s">
        <v>265</v>
      </c>
      <c r="T20" s="277">
        <v>3000</v>
      </c>
      <c r="U20" s="277">
        <v>3000</v>
      </c>
      <c r="V20" s="277">
        <v>600</v>
      </c>
      <c r="W20" s="151">
        <v>0.33</v>
      </c>
      <c r="X20" s="277">
        <v>3000</v>
      </c>
      <c r="Y20" s="277">
        <v>2400</v>
      </c>
      <c r="Z20" s="276">
        <v>792</v>
      </c>
      <c r="AA20" s="275"/>
    </row>
    <row r="21" spans="1:27">
      <c r="A21" s="256">
        <v>43</v>
      </c>
      <c r="B21" s="278" t="s">
        <v>923</v>
      </c>
      <c r="C21" s="278" t="s">
        <v>1599</v>
      </c>
      <c r="D21" s="278" t="s">
        <v>1598</v>
      </c>
      <c r="E21" s="278" t="s">
        <v>1597</v>
      </c>
      <c r="F21" s="277">
        <v>2000</v>
      </c>
      <c r="G21" s="277">
        <v>2000</v>
      </c>
      <c r="H21" s="277">
        <v>1000</v>
      </c>
      <c r="I21" s="151">
        <v>0.36199999999999999</v>
      </c>
      <c r="J21" s="277">
        <v>2000</v>
      </c>
      <c r="K21" s="277">
        <v>1000</v>
      </c>
      <c r="L21" s="276">
        <v>362</v>
      </c>
      <c r="M21" s="275"/>
      <c r="O21" s="256">
        <v>57</v>
      </c>
      <c r="P21" s="278" t="s">
        <v>766</v>
      </c>
      <c r="Q21" s="278" t="s">
        <v>560</v>
      </c>
      <c r="R21" s="278" t="s">
        <v>762</v>
      </c>
      <c r="S21" s="278" t="s">
        <v>353</v>
      </c>
      <c r="T21" s="277">
        <v>3000</v>
      </c>
      <c r="U21" s="277">
        <v>3000</v>
      </c>
      <c r="V21" s="277">
        <v>300</v>
      </c>
      <c r="W21" s="151">
        <v>0.28899999999999998</v>
      </c>
      <c r="X21" s="277">
        <v>3000</v>
      </c>
      <c r="Y21" s="277">
        <v>2700</v>
      </c>
      <c r="Z21" s="276">
        <v>780.3</v>
      </c>
      <c r="AA21" s="275"/>
    </row>
    <row r="22" spans="1:27">
      <c r="A22" s="256">
        <v>81</v>
      </c>
      <c r="B22" s="278" t="s">
        <v>550</v>
      </c>
      <c r="C22" s="278" t="s">
        <v>560</v>
      </c>
      <c r="D22" s="278" t="s">
        <v>1421</v>
      </c>
      <c r="E22" s="278" t="s">
        <v>453</v>
      </c>
      <c r="F22" s="277">
        <v>10000</v>
      </c>
      <c r="G22" s="277">
        <v>10000</v>
      </c>
      <c r="H22" s="277">
        <v>1000</v>
      </c>
      <c r="I22" s="151">
        <v>2.5000000000000001E-2</v>
      </c>
      <c r="J22" s="277">
        <v>10000</v>
      </c>
      <c r="K22" s="277">
        <v>9000</v>
      </c>
      <c r="L22" s="276">
        <v>225</v>
      </c>
      <c r="M22" s="275"/>
      <c r="O22" s="256">
        <v>110</v>
      </c>
      <c r="P22" s="278" t="s">
        <v>415</v>
      </c>
      <c r="Q22" s="278" t="s">
        <v>419</v>
      </c>
      <c r="R22" s="278" t="s">
        <v>418</v>
      </c>
      <c r="S22" s="278" t="s">
        <v>417</v>
      </c>
      <c r="T22" s="277">
        <v>2500</v>
      </c>
      <c r="U22" s="277">
        <v>2500</v>
      </c>
      <c r="V22" s="277">
        <v>900</v>
      </c>
      <c r="W22" s="151">
        <v>0.45650000000000002</v>
      </c>
      <c r="X22" s="277">
        <v>2500</v>
      </c>
      <c r="Y22" s="277">
        <v>1600</v>
      </c>
      <c r="Z22" s="276">
        <v>730.4</v>
      </c>
      <c r="AA22" s="275"/>
    </row>
    <row r="23" spans="1:27">
      <c r="A23" s="256">
        <v>65</v>
      </c>
      <c r="B23" s="278" t="s">
        <v>753</v>
      </c>
      <c r="C23" s="278" t="s">
        <v>560</v>
      </c>
      <c r="D23" s="278" t="s">
        <v>1493</v>
      </c>
      <c r="E23" s="278" t="s">
        <v>1492</v>
      </c>
      <c r="F23" s="277">
        <v>3000</v>
      </c>
      <c r="G23" s="277">
        <v>3000</v>
      </c>
      <c r="H23" s="277">
        <v>1000</v>
      </c>
      <c r="I23" s="151">
        <v>9.9199999999999997E-2</v>
      </c>
      <c r="J23" s="277">
        <v>3000</v>
      </c>
      <c r="K23" s="277">
        <v>2000</v>
      </c>
      <c r="L23" s="276">
        <v>198.4</v>
      </c>
      <c r="M23" s="275"/>
      <c r="O23" s="256">
        <v>70</v>
      </c>
      <c r="P23" s="278" t="s">
        <v>487</v>
      </c>
      <c r="Q23" s="278" t="s">
        <v>560</v>
      </c>
      <c r="R23" s="278" t="s">
        <v>689</v>
      </c>
      <c r="S23" s="278" t="s">
        <v>688</v>
      </c>
      <c r="T23" s="277">
        <v>3000</v>
      </c>
      <c r="U23" s="277">
        <v>3000</v>
      </c>
      <c r="V23" s="277">
        <v>300</v>
      </c>
      <c r="W23" s="151">
        <v>0.26</v>
      </c>
      <c r="X23" s="277">
        <v>3000</v>
      </c>
      <c r="Y23" s="277">
        <v>2700</v>
      </c>
      <c r="Z23" s="276">
        <v>702</v>
      </c>
      <c r="AA23" s="275"/>
    </row>
    <row r="24" spans="1:27">
      <c r="A24" s="256">
        <v>54</v>
      </c>
      <c r="B24" s="278" t="s">
        <v>776</v>
      </c>
      <c r="C24" s="278" t="s">
        <v>798</v>
      </c>
      <c r="D24" s="278" t="s">
        <v>829</v>
      </c>
      <c r="E24" s="278" t="s">
        <v>796</v>
      </c>
      <c r="F24" s="277">
        <v>400</v>
      </c>
      <c r="G24" s="277">
        <v>400</v>
      </c>
      <c r="H24" s="277">
        <v>1000</v>
      </c>
      <c r="I24" s="151">
        <v>0.65</v>
      </c>
      <c r="J24" s="277">
        <v>1200</v>
      </c>
      <c r="K24" s="277">
        <v>200</v>
      </c>
      <c r="L24" s="276">
        <v>130</v>
      </c>
      <c r="M24" s="275"/>
      <c r="O24" s="256">
        <v>120</v>
      </c>
      <c r="P24" s="278">
        <v>0</v>
      </c>
      <c r="Q24" s="278" t="s">
        <v>355</v>
      </c>
      <c r="R24" s="278" t="s">
        <v>354</v>
      </c>
      <c r="S24" s="278" t="s">
        <v>353</v>
      </c>
      <c r="T24" s="277">
        <v>3000</v>
      </c>
      <c r="U24" s="277">
        <v>3000</v>
      </c>
      <c r="V24" s="277">
        <v>300</v>
      </c>
      <c r="W24" s="151">
        <v>0.2581096337991719</v>
      </c>
      <c r="X24" s="277">
        <v>3000</v>
      </c>
      <c r="Y24" s="277">
        <v>2700</v>
      </c>
      <c r="Z24" s="276">
        <v>696.89601125776414</v>
      </c>
      <c r="AA24" s="275"/>
    </row>
    <row r="25" spans="1:27">
      <c r="A25" s="256">
        <v>73</v>
      </c>
      <c r="B25" s="278" t="s">
        <v>550</v>
      </c>
      <c r="C25" s="278" t="s">
        <v>480</v>
      </c>
      <c r="D25" s="278" t="s">
        <v>1460</v>
      </c>
      <c r="E25" s="278" t="s">
        <v>478</v>
      </c>
      <c r="F25" s="277">
        <v>5000</v>
      </c>
      <c r="G25" s="277">
        <v>5000</v>
      </c>
      <c r="H25" s="277">
        <v>1000</v>
      </c>
      <c r="I25" s="151">
        <v>3.2000000000000001E-2</v>
      </c>
      <c r="J25" s="277">
        <v>5000</v>
      </c>
      <c r="K25" s="277">
        <v>4000</v>
      </c>
      <c r="L25" s="276">
        <v>128</v>
      </c>
      <c r="M25" s="275"/>
      <c r="O25" s="256">
        <v>59</v>
      </c>
      <c r="P25" s="278" t="s">
        <v>753</v>
      </c>
      <c r="Q25" s="278" t="s">
        <v>305</v>
      </c>
      <c r="R25" s="278" t="s">
        <v>749</v>
      </c>
      <c r="S25" s="278" t="s">
        <v>353</v>
      </c>
      <c r="T25" s="277">
        <v>6000</v>
      </c>
      <c r="U25" s="277">
        <v>3000</v>
      </c>
      <c r="V25" s="277">
        <v>300</v>
      </c>
      <c r="W25" s="151">
        <v>0.11600000000000001</v>
      </c>
      <c r="X25" s="277">
        <v>6000</v>
      </c>
      <c r="Y25" s="277">
        <v>5700</v>
      </c>
      <c r="Z25" s="276">
        <v>661.2</v>
      </c>
      <c r="AA25" s="275"/>
    </row>
    <row r="26" spans="1:27">
      <c r="A26" s="256">
        <v>47</v>
      </c>
      <c r="B26" s="278" t="s">
        <v>887</v>
      </c>
      <c r="C26" s="278" t="s">
        <v>560</v>
      </c>
      <c r="D26" s="278" t="s">
        <v>881</v>
      </c>
      <c r="E26" s="278" t="s">
        <v>548</v>
      </c>
      <c r="F26" s="277">
        <v>1500</v>
      </c>
      <c r="G26" s="277">
        <v>1500</v>
      </c>
      <c r="H26" s="277">
        <v>1000</v>
      </c>
      <c r="I26" s="151">
        <v>0.255</v>
      </c>
      <c r="J26" s="277">
        <v>1500</v>
      </c>
      <c r="K26" s="277">
        <v>500</v>
      </c>
      <c r="L26" s="276">
        <v>127.5</v>
      </c>
      <c r="M26" s="275"/>
      <c r="O26" s="256">
        <v>113</v>
      </c>
      <c r="P26" s="278" t="s">
        <v>391</v>
      </c>
      <c r="Q26" s="278" t="s">
        <v>267</v>
      </c>
      <c r="R26" s="278" t="s">
        <v>400</v>
      </c>
      <c r="S26" s="278" t="s">
        <v>280</v>
      </c>
      <c r="T26" s="277">
        <v>500</v>
      </c>
      <c r="U26" s="277">
        <v>500</v>
      </c>
      <c r="V26" s="277">
        <v>600</v>
      </c>
      <c r="W26" s="151">
        <v>1.6179999999999999</v>
      </c>
      <c r="X26" s="277">
        <v>1000</v>
      </c>
      <c r="Y26" s="277">
        <v>400</v>
      </c>
      <c r="Z26" s="276">
        <v>647.19999999999993</v>
      </c>
      <c r="AA26" s="275"/>
    </row>
    <row r="27" spans="1:27">
      <c r="A27" s="256">
        <v>74</v>
      </c>
      <c r="B27" s="278" t="s">
        <v>487</v>
      </c>
      <c r="C27" s="278" t="s">
        <v>560</v>
      </c>
      <c r="D27" s="278" t="s">
        <v>1455</v>
      </c>
      <c r="E27" s="278" t="s">
        <v>453</v>
      </c>
      <c r="F27" s="277">
        <v>5000</v>
      </c>
      <c r="G27" s="277">
        <v>5000</v>
      </c>
      <c r="H27" s="277">
        <v>1000</v>
      </c>
      <c r="I27" s="151">
        <v>2.4199999999999999E-2</v>
      </c>
      <c r="J27" s="277">
        <v>5000</v>
      </c>
      <c r="K27" s="277">
        <v>4000</v>
      </c>
      <c r="L27" s="276">
        <v>96.8</v>
      </c>
      <c r="M27" s="275"/>
      <c r="O27" s="256">
        <v>121</v>
      </c>
      <c r="P27" s="278" t="s">
        <v>350</v>
      </c>
      <c r="Q27" s="278" t="s">
        <v>267</v>
      </c>
      <c r="R27" s="278" t="s">
        <v>345</v>
      </c>
      <c r="S27" s="278" t="s">
        <v>280</v>
      </c>
      <c r="T27" s="277">
        <v>500</v>
      </c>
      <c r="U27" s="277">
        <v>500</v>
      </c>
      <c r="V27" s="277">
        <v>300</v>
      </c>
      <c r="W27" s="151">
        <v>2.266</v>
      </c>
      <c r="X27" s="277">
        <v>500</v>
      </c>
      <c r="Y27" s="277">
        <v>200</v>
      </c>
      <c r="Z27" s="276">
        <v>453.2</v>
      </c>
      <c r="AA27" s="275"/>
    </row>
    <row r="28" spans="1:27">
      <c r="A28" s="256">
        <v>76</v>
      </c>
      <c r="B28" s="278" t="s">
        <v>550</v>
      </c>
      <c r="C28" s="278" t="s">
        <v>560</v>
      </c>
      <c r="D28" s="278" t="s">
        <v>1447</v>
      </c>
      <c r="E28" s="278" t="s">
        <v>453</v>
      </c>
      <c r="F28" s="277">
        <v>5000</v>
      </c>
      <c r="G28" s="277">
        <v>5000</v>
      </c>
      <c r="H28" s="277">
        <v>1000</v>
      </c>
      <c r="I28" s="151">
        <v>2.4199999999999999E-2</v>
      </c>
      <c r="J28" s="277">
        <v>5000</v>
      </c>
      <c r="K28" s="277">
        <v>4000</v>
      </c>
      <c r="L28" s="276">
        <v>96.8</v>
      </c>
      <c r="M28" s="275"/>
      <c r="O28" s="256">
        <v>42</v>
      </c>
      <c r="P28" s="278" t="s">
        <v>895</v>
      </c>
      <c r="Q28" s="278" t="s">
        <v>248</v>
      </c>
      <c r="R28" s="278" t="s">
        <v>889</v>
      </c>
      <c r="S28" s="278" t="s">
        <v>353</v>
      </c>
      <c r="T28" s="277">
        <v>3000</v>
      </c>
      <c r="U28" s="277">
        <v>3000</v>
      </c>
      <c r="V28" s="277">
        <v>300</v>
      </c>
      <c r="W28" s="151">
        <v>0.14499999999999999</v>
      </c>
      <c r="X28" s="277">
        <v>3000</v>
      </c>
      <c r="Y28" s="277">
        <v>2700</v>
      </c>
      <c r="Z28" s="276">
        <v>391.5</v>
      </c>
      <c r="AA28" s="275"/>
    </row>
    <row r="29" spans="1:27">
      <c r="A29" s="256">
        <v>60</v>
      </c>
      <c r="B29" s="278">
        <v>0</v>
      </c>
      <c r="C29" s="278" t="s">
        <v>560</v>
      </c>
      <c r="D29" s="278" t="s">
        <v>873</v>
      </c>
      <c r="E29" s="278" t="s">
        <v>872</v>
      </c>
      <c r="F29" s="277">
        <v>600</v>
      </c>
      <c r="G29" s="277">
        <v>600</v>
      </c>
      <c r="H29" s="277">
        <v>1000</v>
      </c>
      <c r="I29" s="151">
        <v>0.435</v>
      </c>
      <c r="J29" s="277">
        <v>1200</v>
      </c>
      <c r="K29" s="277">
        <v>200</v>
      </c>
      <c r="L29" s="276">
        <v>87</v>
      </c>
      <c r="M29" s="275"/>
      <c r="O29" s="256">
        <v>107</v>
      </c>
      <c r="P29" s="278" t="s">
        <v>444</v>
      </c>
      <c r="Q29" s="278" t="s">
        <v>248</v>
      </c>
      <c r="R29" s="278" t="s">
        <v>440</v>
      </c>
      <c r="S29" s="278" t="s">
        <v>246</v>
      </c>
      <c r="T29" s="277">
        <v>250</v>
      </c>
      <c r="U29" s="277">
        <v>250</v>
      </c>
      <c r="V29" s="277">
        <v>300</v>
      </c>
      <c r="W29" s="151">
        <v>1.94</v>
      </c>
      <c r="X29" s="277">
        <v>500</v>
      </c>
      <c r="Y29" s="277">
        <v>200</v>
      </c>
      <c r="Z29" s="276">
        <v>388</v>
      </c>
      <c r="AA29" s="275"/>
    </row>
    <row r="30" spans="1:27">
      <c r="A30" s="256">
        <v>67</v>
      </c>
      <c r="B30" s="278" t="s">
        <v>1484</v>
      </c>
      <c r="C30" s="278" t="s">
        <v>560</v>
      </c>
      <c r="D30" s="278" t="s">
        <v>1480</v>
      </c>
      <c r="E30" s="278" t="s">
        <v>898</v>
      </c>
      <c r="F30" s="277">
        <v>3000</v>
      </c>
      <c r="G30" s="277">
        <v>3000</v>
      </c>
      <c r="H30" s="277">
        <v>1000</v>
      </c>
      <c r="I30" s="151">
        <v>3.7999999999999999E-2</v>
      </c>
      <c r="J30" s="277">
        <v>3000</v>
      </c>
      <c r="K30" s="277">
        <v>2000</v>
      </c>
      <c r="L30" s="276">
        <v>76</v>
      </c>
      <c r="M30" s="275"/>
      <c r="O30" s="256">
        <v>112</v>
      </c>
      <c r="P30" s="278" t="s">
        <v>391</v>
      </c>
      <c r="Q30" s="278" t="s">
        <v>267</v>
      </c>
      <c r="R30" s="278" t="s">
        <v>406</v>
      </c>
      <c r="S30" s="278" t="s">
        <v>280</v>
      </c>
      <c r="T30" s="277">
        <v>500</v>
      </c>
      <c r="U30" s="277">
        <v>500</v>
      </c>
      <c r="V30" s="277">
        <v>300</v>
      </c>
      <c r="W30" s="151">
        <v>1.9149999999999998</v>
      </c>
      <c r="X30" s="277">
        <v>500</v>
      </c>
      <c r="Y30" s="277">
        <v>200</v>
      </c>
      <c r="Z30" s="276">
        <v>382.99999999999994</v>
      </c>
      <c r="AA30" s="275"/>
    </row>
    <row r="31" spans="1:27">
      <c r="A31" s="256">
        <v>16</v>
      </c>
      <c r="B31" s="278" t="s">
        <v>944</v>
      </c>
      <c r="C31" s="278" t="s">
        <v>560</v>
      </c>
      <c r="D31" s="278" t="s">
        <v>1111</v>
      </c>
      <c r="E31" s="278" t="s">
        <v>787</v>
      </c>
      <c r="F31" s="277">
        <v>4000</v>
      </c>
      <c r="G31" s="277">
        <v>4000</v>
      </c>
      <c r="H31" s="277">
        <v>2000</v>
      </c>
      <c r="I31" s="151">
        <v>3.3000000000000002E-2</v>
      </c>
      <c r="J31" s="277">
        <v>4000</v>
      </c>
      <c r="K31" s="277">
        <v>2000</v>
      </c>
      <c r="L31" s="276">
        <v>66</v>
      </c>
      <c r="M31" s="275"/>
      <c r="O31" s="256">
        <v>106</v>
      </c>
      <c r="P31" s="278" t="s">
        <v>451</v>
      </c>
      <c r="Q31" s="278" t="s">
        <v>248</v>
      </c>
      <c r="R31" s="278" t="s">
        <v>446</v>
      </c>
      <c r="S31" s="278" t="s">
        <v>246</v>
      </c>
      <c r="T31" s="277">
        <v>250</v>
      </c>
      <c r="U31" s="277">
        <v>250</v>
      </c>
      <c r="V31" s="277">
        <v>300</v>
      </c>
      <c r="W31" s="151">
        <v>1.71</v>
      </c>
      <c r="X31" s="277">
        <v>500</v>
      </c>
      <c r="Y31" s="277">
        <v>200</v>
      </c>
      <c r="Z31" s="276">
        <v>342</v>
      </c>
      <c r="AA31" s="275"/>
    </row>
    <row r="32" spans="1:27">
      <c r="A32" s="256">
        <v>117</v>
      </c>
      <c r="B32" s="278" t="s">
        <v>487</v>
      </c>
      <c r="C32" s="278" t="s">
        <v>480</v>
      </c>
      <c r="D32" s="278" t="s">
        <v>538</v>
      </c>
      <c r="E32" s="278" t="s">
        <v>478</v>
      </c>
      <c r="F32" s="277">
        <v>10000</v>
      </c>
      <c r="G32" s="277">
        <v>10000</v>
      </c>
      <c r="H32" s="277">
        <v>2000</v>
      </c>
      <c r="I32" s="151">
        <v>7.4999999999999997E-3</v>
      </c>
      <c r="J32" s="277">
        <v>10000</v>
      </c>
      <c r="K32" s="277">
        <v>8000</v>
      </c>
      <c r="L32" s="276">
        <v>60</v>
      </c>
      <c r="M32" s="275"/>
      <c r="O32" s="256">
        <v>43</v>
      </c>
      <c r="P32" s="278" t="s">
        <v>887</v>
      </c>
      <c r="Q32" s="278" t="s">
        <v>560</v>
      </c>
      <c r="R32" s="278" t="s">
        <v>881</v>
      </c>
      <c r="S32" s="278" t="s">
        <v>548</v>
      </c>
      <c r="T32" s="277">
        <v>1500</v>
      </c>
      <c r="U32" s="277">
        <v>1500</v>
      </c>
      <c r="V32" s="277">
        <v>300</v>
      </c>
      <c r="W32" s="151">
        <v>0.255</v>
      </c>
      <c r="X32" s="277">
        <v>1500</v>
      </c>
      <c r="Y32" s="277">
        <v>1200</v>
      </c>
      <c r="Z32" s="276">
        <v>306</v>
      </c>
      <c r="AA32" s="275"/>
    </row>
    <row r="33" spans="1:27">
      <c r="A33" s="256">
        <v>39</v>
      </c>
      <c r="B33" s="278" t="s">
        <v>944</v>
      </c>
      <c r="C33" s="278" t="s">
        <v>480</v>
      </c>
      <c r="D33" s="278" t="s">
        <v>1022</v>
      </c>
      <c r="E33" s="278" t="s">
        <v>478</v>
      </c>
      <c r="F33" s="277">
        <v>10000</v>
      </c>
      <c r="G33" s="277">
        <v>10000</v>
      </c>
      <c r="H33" s="277">
        <v>1000</v>
      </c>
      <c r="I33" s="151">
        <v>5.4999999999999997E-3</v>
      </c>
      <c r="J33" s="277">
        <v>10000</v>
      </c>
      <c r="K33" s="277">
        <v>9000</v>
      </c>
      <c r="L33" s="276">
        <v>49.5</v>
      </c>
      <c r="M33" s="275"/>
      <c r="O33" s="256">
        <v>96</v>
      </c>
      <c r="P33" s="278" t="s">
        <v>487</v>
      </c>
      <c r="Q33" s="278" t="s">
        <v>480</v>
      </c>
      <c r="R33" s="278" t="s">
        <v>527</v>
      </c>
      <c r="S33" s="278" t="s">
        <v>478</v>
      </c>
      <c r="T33" s="277">
        <v>10000</v>
      </c>
      <c r="U33" s="277">
        <v>10000</v>
      </c>
      <c r="V33" s="277">
        <v>300</v>
      </c>
      <c r="W33" s="151">
        <v>3.1E-2</v>
      </c>
      <c r="X33" s="277">
        <v>10000</v>
      </c>
      <c r="Y33" s="277">
        <v>9700</v>
      </c>
      <c r="Z33" s="276">
        <v>300.7</v>
      </c>
      <c r="AA33" s="275"/>
    </row>
    <row r="34" spans="1:27">
      <c r="A34" s="256">
        <v>25</v>
      </c>
      <c r="B34" s="278" t="s">
        <v>944</v>
      </c>
      <c r="C34" s="278" t="s">
        <v>480</v>
      </c>
      <c r="D34" s="278" t="s">
        <v>1026</v>
      </c>
      <c r="E34" s="278" t="s">
        <v>497</v>
      </c>
      <c r="F34" s="277">
        <v>3000</v>
      </c>
      <c r="G34" s="277">
        <v>3000</v>
      </c>
      <c r="H34" s="277">
        <v>1000</v>
      </c>
      <c r="I34" s="151">
        <v>2.2499999999999999E-2</v>
      </c>
      <c r="J34" s="277">
        <v>3000</v>
      </c>
      <c r="K34" s="277">
        <v>2000</v>
      </c>
      <c r="L34" s="276">
        <v>45</v>
      </c>
      <c r="M34" s="275"/>
      <c r="O34" s="256">
        <v>117</v>
      </c>
      <c r="P34" s="278">
        <v>0</v>
      </c>
      <c r="Q34" s="278" t="s">
        <v>248</v>
      </c>
      <c r="R34" s="278" t="s">
        <v>374</v>
      </c>
      <c r="S34" s="278" t="s">
        <v>280</v>
      </c>
      <c r="T34" s="277">
        <v>500</v>
      </c>
      <c r="U34" s="277">
        <v>250</v>
      </c>
      <c r="V34" s="277">
        <v>300</v>
      </c>
      <c r="W34" s="151">
        <v>1.49</v>
      </c>
      <c r="X34" s="277">
        <v>500</v>
      </c>
      <c r="Y34" s="277">
        <v>200</v>
      </c>
      <c r="Z34" s="276">
        <v>298</v>
      </c>
      <c r="AA34" s="275"/>
    </row>
    <row r="35" spans="1:27">
      <c r="A35" s="256">
        <v>37</v>
      </c>
      <c r="B35" s="278" t="s">
        <v>944</v>
      </c>
      <c r="C35" s="278" t="s">
        <v>480</v>
      </c>
      <c r="D35" s="278" t="s">
        <v>1613</v>
      </c>
      <c r="E35" s="278" t="s">
        <v>497</v>
      </c>
      <c r="F35" s="277">
        <v>3000</v>
      </c>
      <c r="G35" s="277">
        <v>3000</v>
      </c>
      <c r="H35" s="277">
        <v>2000</v>
      </c>
      <c r="I35" s="151">
        <v>4.4999999999999998E-2</v>
      </c>
      <c r="J35" s="277">
        <v>3000</v>
      </c>
      <c r="K35" s="277">
        <v>1000</v>
      </c>
      <c r="L35" s="276">
        <v>45</v>
      </c>
      <c r="M35" s="275"/>
      <c r="O35" s="256">
        <v>93</v>
      </c>
      <c r="P35" s="278" t="s">
        <v>550</v>
      </c>
      <c r="Q35" s="278" t="s">
        <v>480</v>
      </c>
      <c r="R35" s="278" t="s">
        <v>544</v>
      </c>
      <c r="S35" s="278" t="s">
        <v>478</v>
      </c>
      <c r="T35" s="277">
        <v>10000</v>
      </c>
      <c r="U35" s="277">
        <v>10000</v>
      </c>
      <c r="V35" s="277">
        <v>600</v>
      </c>
      <c r="W35" s="151">
        <v>3.1E-2</v>
      </c>
      <c r="X35" s="277">
        <v>10000</v>
      </c>
      <c r="Y35" s="277">
        <v>9400</v>
      </c>
      <c r="Z35" s="276">
        <v>291.39999999999998</v>
      </c>
      <c r="AA35" s="275"/>
    </row>
    <row r="36" spans="1:27">
      <c r="A36" s="256">
        <v>56</v>
      </c>
      <c r="B36" s="278" t="s">
        <v>776</v>
      </c>
      <c r="C36" s="278" t="s">
        <v>560</v>
      </c>
      <c r="D36" s="278" t="s">
        <v>1529</v>
      </c>
      <c r="E36" s="278" t="s">
        <v>769</v>
      </c>
      <c r="F36" s="277">
        <v>2000</v>
      </c>
      <c r="G36" s="277">
        <v>2000</v>
      </c>
      <c r="H36" s="277">
        <v>1000</v>
      </c>
      <c r="I36" s="151">
        <v>4.02E-2</v>
      </c>
      <c r="J36" s="277">
        <v>2000</v>
      </c>
      <c r="K36" s="277">
        <v>1000</v>
      </c>
      <c r="L36" s="276">
        <v>40.200000000000003</v>
      </c>
      <c r="M36" s="275"/>
      <c r="O36" s="256">
        <v>53</v>
      </c>
      <c r="P36" s="278" t="s">
        <v>776</v>
      </c>
      <c r="Q36" s="278" t="s">
        <v>798</v>
      </c>
      <c r="R36" s="278" t="s">
        <v>797</v>
      </c>
      <c r="S36" s="278" t="s">
        <v>796</v>
      </c>
      <c r="T36" s="277">
        <v>1000</v>
      </c>
      <c r="U36" s="277">
        <v>1000</v>
      </c>
      <c r="V36" s="277">
        <v>300</v>
      </c>
      <c r="W36" s="151">
        <v>0.41</v>
      </c>
      <c r="X36" s="277">
        <v>1000</v>
      </c>
      <c r="Y36" s="277">
        <v>700</v>
      </c>
      <c r="Z36" s="276">
        <v>287</v>
      </c>
      <c r="AA36" s="275"/>
    </row>
    <row r="37" spans="1:27">
      <c r="A37" s="256">
        <v>23</v>
      </c>
      <c r="B37" s="278" t="s">
        <v>944</v>
      </c>
      <c r="C37" s="278" t="s">
        <v>480</v>
      </c>
      <c r="D37" s="278" t="s">
        <v>1672</v>
      </c>
      <c r="E37" s="278" t="s">
        <v>497</v>
      </c>
      <c r="F37" s="277">
        <v>10000</v>
      </c>
      <c r="G37" s="277">
        <v>10000</v>
      </c>
      <c r="H37" s="277">
        <v>2000</v>
      </c>
      <c r="I37" s="151">
        <v>4.4999999999999997E-3</v>
      </c>
      <c r="J37" s="277">
        <v>10000</v>
      </c>
      <c r="K37" s="277">
        <v>8000</v>
      </c>
      <c r="L37" s="276">
        <v>36</v>
      </c>
      <c r="M37" s="275"/>
      <c r="O37" s="256">
        <v>118</v>
      </c>
      <c r="P37" s="278">
        <v>0</v>
      </c>
      <c r="Q37" s="278" t="s">
        <v>248</v>
      </c>
      <c r="R37" s="278" t="s">
        <v>368</v>
      </c>
      <c r="S37" s="278" t="s">
        <v>246</v>
      </c>
      <c r="T37" s="277">
        <v>1000</v>
      </c>
      <c r="U37" s="277">
        <v>1000</v>
      </c>
      <c r="V37" s="277">
        <v>300</v>
      </c>
      <c r="W37" s="151">
        <v>0.36199999999999999</v>
      </c>
      <c r="X37" s="277">
        <v>1000</v>
      </c>
      <c r="Y37" s="277">
        <v>700</v>
      </c>
      <c r="Z37" s="276">
        <v>253.4</v>
      </c>
      <c r="AA37" s="275"/>
    </row>
    <row r="38" spans="1:27">
      <c r="A38" s="256">
        <v>41</v>
      </c>
      <c r="B38" s="278" t="s">
        <v>895</v>
      </c>
      <c r="C38" s="278" t="s">
        <v>560</v>
      </c>
      <c r="D38" s="278" t="s">
        <v>899</v>
      </c>
      <c r="E38" s="278" t="s">
        <v>898</v>
      </c>
      <c r="F38" s="277">
        <v>3000</v>
      </c>
      <c r="G38" s="277">
        <v>3000</v>
      </c>
      <c r="H38" s="277">
        <v>2000</v>
      </c>
      <c r="I38" s="151">
        <v>3.56E-2</v>
      </c>
      <c r="J38" s="277">
        <v>3000</v>
      </c>
      <c r="K38" s="277">
        <v>1000</v>
      </c>
      <c r="L38" s="276">
        <v>35.6</v>
      </c>
      <c r="M38" s="275"/>
      <c r="O38" s="256">
        <v>129</v>
      </c>
      <c r="P38" s="278">
        <v>0</v>
      </c>
      <c r="Q38" s="278" t="s">
        <v>248</v>
      </c>
      <c r="R38" s="278" t="s">
        <v>274</v>
      </c>
      <c r="S38" s="278" t="s">
        <v>246</v>
      </c>
      <c r="T38" s="277">
        <v>250</v>
      </c>
      <c r="U38" s="277">
        <v>250</v>
      </c>
      <c r="V38" s="277">
        <v>300</v>
      </c>
      <c r="W38" s="151">
        <v>1.18</v>
      </c>
      <c r="X38" s="277">
        <v>500</v>
      </c>
      <c r="Y38" s="277">
        <v>200</v>
      </c>
      <c r="Z38" s="276">
        <v>236</v>
      </c>
      <c r="AA38" s="275"/>
    </row>
    <row r="39" spans="1:27">
      <c r="A39" s="256">
        <v>32</v>
      </c>
      <c r="B39" s="278" t="s">
        <v>944</v>
      </c>
      <c r="C39" s="278" t="s">
        <v>480</v>
      </c>
      <c r="D39" s="278" t="s">
        <v>1077</v>
      </c>
      <c r="E39" s="278" t="s">
        <v>497</v>
      </c>
      <c r="F39" s="277">
        <v>3000</v>
      </c>
      <c r="G39" s="277">
        <v>3000</v>
      </c>
      <c r="H39" s="277">
        <v>4000</v>
      </c>
      <c r="I39" s="151">
        <v>1.4999999999999999E-2</v>
      </c>
      <c r="J39" s="277">
        <v>6000</v>
      </c>
      <c r="K39" s="277">
        <v>2000</v>
      </c>
      <c r="L39" s="276">
        <v>30</v>
      </c>
      <c r="M39" s="275"/>
      <c r="O39" s="256">
        <v>133</v>
      </c>
      <c r="P39" s="278" t="s">
        <v>243</v>
      </c>
      <c r="Q39" s="278" t="s">
        <v>235</v>
      </c>
      <c r="R39" s="278" t="s">
        <v>234</v>
      </c>
      <c r="S39" s="278" t="s">
        <v>233</v>
      </c>
      <c r="T39" s="277">
        <v>1000</v>
      </c>
      <c r="U39" s="277">
        <v>1000</v>
      </c>
      <c r="V39" s="277">
        <v>300</v>
      </c>
      <c r="W39" s="151">
        <v>0.28444999999999998</v>
      </c>
      <c r="X39" s="277">
        <v>1000</v>
      </c>
      <c r="Y39" s="277">
        <v>700</v>
      </c>
      <c r="Z39" s="276">
        <v>199.11499999999998</v>
      </c>
      <c r="AA39" s="275"/>
    </row>
    <row r="40" spans="1:27">
      <c r="A40" s="256">
        <v>6</v>
      </c>
      <c r="B40" s="278" t="s">
        <v>944</v>
      </c>
      <c r="C40" s="278" t="s">
        <v>480</v>
      </c>
      <c r="D40" s="278" t="s">
        <v>1071</v>
      </c>
      <c r="E40" s="278" t="s">
        <v>497</v>
      </c>
      <c r="F40" s="277">
        <v>10000</v>
      </c>
      <c r="G40" s="277">
        <v>10000</v>
      </c>
      <c r="H40" s="277">
        <v>1000</v>
      </c>
      <c r="I40" s="151">
        <v>3.2000000000000002E-3</v>
      </c>
      <c r="J40" s="277">
        <v>10000</v>
      </c>
      <c r="K40" s="277">
        <v>9000</v>
      </c>
      <c r="L40" s="276">
        <v>28.8</v>
      </c>
      <c r="M40" s="275"/>
      <c r="O40" s="256">
        <v>28</v>
      </c>
      <c r="P40" s="278" t="s">
        <v>944</v>
      </c>
      <c r="Q40" s="278" t="s">
        <v>480</v>
      </c>
      <c r="R40" s="278" t="s">
        <v>994</v>
      </c>
      <c r="S40" s="278" t="s">
        <v>497</v>
      </c>
      <c r="T40" s="277">
        <v>4000</v>
      </c>
      <c r="U40" s="277">
        <v>4000</v>
      </c>
      <c r="V40" s="277">
        <v>300</v>
      </c>
      <c r="W40" s="151">
        <v>0.04</v>
      </c>
      <c r="X40" s="277">
        <v>4000</v>
      </c>
      <c r="Y40" s="277">
        <v>3700</v>
      </c>
      <c r="Z40" s="276">
        <v>148</v>
      </c>
      <c r="AA40" s="275"/>
    </row>
    <row r="41" spans="1:27">
      <c r="A41" s="256">
        <v>38</v>
      </c>
      <c r="B41" s="278" t="s">
        <v>944</v>
      </c>
      <c r="C41" s="278" t="s">
        <v>480</v>
      </c>
      <c r="D41" s="278" t="s">
        <v>1071</v>
      </c>
      <c r="E41" s="278" t="s">
        <v>497</v>
      </c>
      <c r="F41" s="277">
        <v>10000</v>
      </c>
      <c r="G41" s="277">
        <v>10000</v>
      </c>
      <c r="H41" s="277">
        <v>1000</v>
      </c>
      <c r="I41" s="151">
        <v>3.2000000000000002E-3</v>
      </c>
      <c r="J41" s="277">
        <v>10000</v>
      </c>
      <c r="K41" s="277">
        <v>9000</v>
      </c>
      <c r="L41" s="276">
        <v>28.8</v>
      </c>
      <c r="M41" s="275"/>
      <c r="O41" s="256">
        <v>29</v>
      </c>
      <c r="P41" s="278" t="s">
        <v>944</v>
      </c>
      <c r="Q41" s="278" t="s">
        <v>560</v>
      </c>
      <c r="R41" s="278" t="s">
        <v>987</v>
      </c>
      <c r="S41" s="278" t="s">
        <v>769</v>
      </c>
      <c r="T41" s="277">
        <v>3000</v>
      </c>
      <c r="U41" s="277">
        <v>3000</v>
      </c>
      <c r="V41" s="277">
        <v>600</v>
      </c>
      <c r="W41" s="151">
        <v>6.13E-2</v>
      </c>
      <c r="X41" s="277">
        <v>3000</v>
      </c>
      <c r="Y41" s="277">
        <v>2400</v>
      </c>
      <c r="Z41" s="276">
        <v>147.12</v>
      </c>
      <c r="AA41" s="275"/>
    </row>
    <row r="42" spans="1:27">
      <c r="A42" s="256">
        <v>61</v>
      </c>
      <c r="B42" s="278" t="s">
        <v>1509</v>
      </c>
      <c r="C42" s="278" t="s">
        <v>560</v>
      </c>
      <c r="D42" s="278" t="s">
        <v>1505</v>
      </c>
      <c r="E42" s="278" t="s">
        <v>353</v>
      </c>
      <c r="F42" s="277">
        <v>3000</v>
      </c>
      <c r="G42" s="277">
        <v>3000</v>
      </c>
      <c r="H42" s="277">
        <v>2000</v>
      </c>
      <c r="I42" s="151">
        <v>2.8299999999999999E-2</v>
      </c>
      <c r="J42" s="277">
        <v>3000</v>
      </c>
      <c r="K42" s="277">
        <v>1000</v>
      </c>
      <c r="L42" s="276">
        <v>28.299999999999997</v>
      </c>
      <c r="M42" s="275"/>
      <c r="O42" s="256">
        <v>89</v>
      </c>
      <c r="P42" s="278" t="s">
        <v>487</v>
      </c>
      <c r="Q42" s="278" t="s">
        <v>480</v>
      </c>
      <c r="R42" s="278" t="s">
        <v>574</v>
      </c>
      <c r="S42" s="278" t="s">
        <v>478</v>
      </c>
      <c r="T42" s="277">
        <v>5000</v>
      </c>
      <c r="U42" s="277">
        <v>5000</v>
      </c>
      <c r="V42" s="277">
        <v>300</v>
      </c>
      <c r="W42" s="151">
        <v>2.8000000000000001E-2</v>
      </c>
      <c r="X42" s="277">
        <v>5000</v>
      </c>
      <c r="Y42" s="277">
        <v>4700</v>
      </c>
      <c r="Z42" s="276">
        <v>131.6</v>
      </c>
      <c r="AA42" s="275"/>
    </row>
    <row r="43" spans="1:27">
      <c r="A43" s="256">
        <v>11</v>
      </c>
      <c r="B43" s="278" t="s">
        <v>944</v>
      </c>
      <c r="C43" s="278" t="s">
        <v>1620</v>
      </c>
      <c r="D43" s="278" t="s">
        <v>1703</v>
      </c>
      <c r="E43" s="278" t="s">
        <v>1618</v>
      </c>
      <c r="F43" s="277">
        <v>10000</v>
      </c>
      <c r="G43" s="277">
        <v>10000</v>
      </c>
      <c r="H43" s="277">
        <v>1000</v>
      </c>
      <c r="I43" s="151">
        <v>2.8E-3</v>
      </c>
      <c r="J43" s="277">
        <v>10000</v>
      </c>
      <c r="K43" s="277">
        <v>9000</v>
      </c>
      <c r="L43" s="276">
        <v>25.2</v>
      </c>
      <c r="M43" s="275"/>
      <c r="O43" s="256">
        <v>44</v>
      </c>
      <c r="P43" s="278" t="s">
        <v>879</v>
      </c>
      <c r="Q43" s="278" t="s">
        <v>560</v>
      </c>
      <c r="R43" s="278" t="s">
        <v>873</v>
      </c>
      <c r="S43" s="278" t="s">
        <v>872</v>
      </c>
      <c r="T43" s="277">
        <v>600</v>
      </c>
      <c r="U43" s="277">
        <v>600</v>
      </c>
      <c r="V43" s="277">
        <v>300</v>
      </c>
      <c r="W43" s="151">
        <v>0.435</v>
      </c>
      <c r="X43" s="277">
        <v>600</v>
      </c>
      <c r="Y43" s="277">
        <v>300</v>
      </c>
      <c r="Z43" s="276">
        <v>130.5</v>
      </c>
      <c r="AA43" s="275"/>
    </row>
    <row r="44" spans="1:27">
      <c r="A44" s="256">
        <v>42</v>
      </c>
      <c r="B44" s="278" t="s">
        <v>914</v>
      </c>
      <c r="C44" s="278" t="s">
        <v>305</v>
      </c>
      <c r="D44" s="278" t="s">
        <v>908</v>
      </c>
      <c r="E44" s="278" t="s">
        <v>898</v>
      </c>
      <c r="F44" s="277">
        <v>3000</v>
      </c>
      <c r="G44" s="277">
        <v>3000</v>
      </c>
      <c r="H44" s="277">
        <v>7000</v>
      </c>
      <c r="I44" s="151">
        <v>1.24E-2</v>
      </c>
      <c r="J44" s="277">
        <v>9000</v>
      </c>
      <c r="K44" s="277">
        <v>2000</v>
      </c>
      <c r="L44" s="276">
        <v>24.8</v>
      </c>
      <c r="M44" s="275"/>
      <c r="O44" s="256">
        <v>15</v>
      </c>
      <c r="P44" s="278" t="s">
        <v>944</v>
      </c>
      <c r="Q44" s="278" t="s">
        <v>560</v>
      </c>
      <c r="R44" s="278" t="s">
        <v>1060</v>
      </c>
      <c r="S44" s="278" t="s">
        <v>787</v>
      </c>
      <c r="T44" s="277">
        <v>4000</v>
      </c>
      <c r="U44" s="277">
        <v>4000</v>
      </c>
      <c r="V44" s="277">
        <v>600</v>
      </c>
      <c r="W44" s="151">
        <v>3.4799999999999998E-2</v>
      </c>
      <c r="X44" s="277">
        <v>4000</v>
      </c>
      <c r="Y44" s="277">
        <v>3400</v>
      </c>
      <c r="Z44" s="276">
        <v>118.32</v>
      </c>
      <c r="AA44" s="275"/>
    </row>
    <row r="45" spans="1:27">
      <c r="A45" s="256">
        <v>36</v>
      </c>
      <c r="B45" s="278" t="s">
        <v>944</v>
      </c>
      <c r="C45" s="278" t="s">
        <v>1620</v>
      </c>
      <c r="D45" s="278" t="s">
        <v>1619</v>
      </c>
      <c r="E45" s="278" t="s">
        <v>1618</v>
      </c>
      <c r="F45" s="277">
        <v>4000</v>
      </c>
      <c r="G45" s="277">
        <v>4000</v>
      </c>
      <c r="H45" s="277">
        <v>2000</v>
      </c>
      <c r="I45" s="151">
        <v>1.2E-2</v>
      </c>
      <c r="J45" s="277">
        <v>4000</v>
      </c>
      <c r="K45" s="277">
        <v>2000</v>
      </c>
      <c r="L45" s="276">
        <v>24</v>
      </c>
      <c r="M45" s="275"/>
      <c r="O45" s="256">
        <v>90</v>
      </c>
      <c r="P45" s="278" t="s">
        <v>550</v>
      </c>
      <c r="Q45" s="278" t="s">
        <v>560</v>
      </c>
      <c r="R45" s="278" t="s">
        <v>568</v>
      </c>
      <c r="S45" s="278" t="s">
        <v>453</v>
      </c>
      <c r="T45" s="277">
        <v>5000</v>
      </c>
      <c r="U45" s="277">
        <v>5000</v>
      </c>
      <c r="V45" s="277">
        <v>300</v>
      </c>
      <c r="W45" s="151">
        <v>2.4199999999999999E-2</v>
      </c>
      <c r="X45" s="277">
        <v>5000</v>
      </c>
      <c r="Y45" s="277">
        <v>4700</v>
      </c>
      <c r="Z45" s="276">
        <v>113.74</v>
      </c>
      <c r="AA45" s="275"/>
    </row>
    <row r="46" spans="1:27">
      <c r="A46" s="256">
        <v>21</v>
      </c>
      <c r="B46" s="278" t="s">
        <v>944</v>
      </c>
      <c r="C46" s="278" t="s">
        <v>480</v>
      </c>
      <c r="D46" s="278" t="s">
        <v>1680</v>
      </c>
      <c r="E46" s="278" t="s">
        <v>497</v>
      </c>
      <c r="F46" s="277">
        <v>4000</v>
      </c>
      <c r="G46" s="277">
        <v>4000</v>
      </c>
      <c r="H46" s="277">
        <v>9000</v>
      </c>
      <c r="I46" s="151">
        <v>6.0000000000000001E-3</v>
      </c>
      <c r="J46" s="277">
        <v>12000</v>
      </c>
      <c r="K46" s="277">
        <v>3000</v>
      </c>
      <c r="L46" s="276">
        <v>18</v>
      </c>
      <c r="M46" s="275"/>
      <c r="O46" s="256">
        <v>115</v>
      </c>
      <c r="P46" s="278" t="s">
        <v>391</v>
      </c>
      <c r="Q46" s="278" t="s">
        <v>267</v>
      </c>
      <c r="R46" s="278" t="s">
        <v>386</v>
      </c>
      <c r="S46" s="278" t="s">
        <v>280</v>
      </c>
      <c r="T46" s="277">
        <v>500</v>
      </c>
      <c r="U46" s="277">
        <v>500</v>
      </c>
      <c r="V46" s="277">
        <v>900</v>
      </c>
      <c r="W46" s="151">
        <v>1.107</v>
      </c>
      <c r="X46" s="277">
        <v>1000</v>
      </c>
      <c r="Y46" s="277">
        <v>100</v>
      </c>
      <c r="Z46" s="276">
        <v>110.7</v>
      </c>
      <c r="AA46" s="275"/>
    </row>
    <row r="47" spans="1:27">
      <c r="A47" s="256">
        <v>62</v>
      </c>
      <c r="B47" s="278" t="s">
        <v>742</v>
      </c>
      <c r="C47" s="278" t="s">
        <v>560</v>
      </c>
      <c r="D47" s="278" t="s">
        <v>738</v>
      </c>
      <c r="E47" s="278" t="s">
        <v>737</v>
      </c>
      <c r="F47" s="277">
        <v>3000</v>
      </c>
      <c r="G47" s="277">
        <v>3000</v>
      </c>
      <c r="H47" s="277">
        <v>2000</v>
      </c>
      <c r="I47" s="151">
        <v>1.61E-2</v>
      </c>
      <c r="J47" s="277">
        <v>3000</v>
      </c>
      <c r="K47" s="277">
        <v>1000</v>
      </c>
      <c r="L47" s="276">
        <v>16.100000000000001</v>
      </c>
      <c r="M47" s="275"/>
      <c r="O47" s="256">
        <v>111</v>
      </c>
      <c r="P47" s="278" t="s">
        <v>415</v>
      </c>
      <c r="Q47" s="278" t="s">
        <v>248</v>
      </c>
      <c r="R47" s="278" t="s">
        <v>411</v>
      </c>
      <c r="S47" s="278" t="s">
        <v>246</v>
      </c>
      <c r="T47" s="277">
        <v>250</v>
      </c>
      <c r="U47" s="277">
        <v>250</v>
      </c>
      <c r="V47" s="277">
        <v>300</v>
      </c>
      <c r="W47" s="151">
        <v>0.52500000000000002</v>
      </c>
      <c r="X47" s="277">
        <v>500</v>
      </c>
      <c r="Y47" s="277">
        <v>200</v>
      </c>
      <c r="Z47" s="276">
        <v>105</v>
      </c>
      <c r="AA47" s="275"/>
    </row>
    <row r="48" spans="1:27">
      <c r="A48" s="256">
        <v>63</v>
      </c>
      <c r="B48" s="278" t="s">
        <v>742</v>
      </c>
      <c r="C48" s="278" t="s">
        <v>560</v>
      </c>
      <c r="D48" s="278" t="s">
        <v>738</v>
      </c>
      <c r="E48" s="278" t="s">
        <v>737</v>
      </c>
      <c r="F48" s="277">
        <v>3000</v>
      </c>
      <c r="G48" s="277">
        <v>3000</v>
      </c>
      <c r="H48" s="277">
        <v>8000</v>
      </c>
      <c r="I48" s="151">
        <v>1.61E-2</v>
      </c>
      <c r="J48" s="277">
        <v>9000</v>
      </c>
      <c r="K48" s="277">
        <v>1000</v>
      </c>
      <c r="L48" s="276">
        <v>16.100000000000001</v>
      </c>
      <c r="M48" s="275"/>
      <c r="O48" s="256">
        <v>60</v>
      </c>
      <c r="P48" s="278" t="s">
        <v>747</v>
      </c>
      <c r="Q48" s="278" t="s">
        <v>560</v>
      </c>
      <c r="R48" s="278" t="s">
        <v>744</v>
      </c>
      <c r="S48" s="278" t="s">
        <v>353</v>
      </c>
      <c r="T48" s="277">
        <v>3000</v>
      </c>
      <c r="U48" s="277">
        <v>3000</v>
      </c>
      <c r="V48" s="277">
        <v>900</v>
      </c>
      <c r="W48" s="151">
        <v>4.9399999999999999E-2</v>
      </c>
      <c r="X48" s="277">
        <v>3000</v>
      </c>
      <c r="Y48" s="277">
        <v>2100</v>
      </c>
      <c r="Z48" s="276">
        <v>103.74</v>
      </c>
      <c r="AA48" s="275"/>
    </row>
    <row r="49" spans="1:27">
      <c r="A49" s="256">
        <v>17</v>
      </c>
      <c r="B49" s="278" t="s">
        <v>944</v>
      </c>
      <c r="C49" s="278" t="s">
        <v>480</v>
      </c>
      <c r="D49" s="278" t="s">
        <v>1105</v>
      </c>
      <c r="E49" s="278" t="s">
        <v>478</v>
      </c>
      <c r="F49" s="277">
        <v>4000</v>
      </c>
      <c r="G49" s="277">
        <v>4000</v>
      </c>
      <c r="H49" s="277">
        <v>2000</v>
      </c>
      <c r="I49" s="151">
        <v>8.0000000000000002E-3</v>
      </c>
      <c r="J49" s="277">
        <v>4000</v>
      </c>
      <c r="K49" s="277">
        <v>2000</v>
      </c>
      <c r="L49" s="276">
        <v>16</v>
      </c>
      <c r="M49" s="275"/>
      <c r="O49" s="256">
        <v>6</v>
      </c>
      <c r="P49" s="278" t="s">
        <v>944</v>
      </c>
      <c r="Q49" s="278" t="s">
        <v>560</v>
      </c>
      <c r="R49" s="278" t="s">
        <v>1111</v>
      </c>
      <c r="S49" s="278" t="s">
        <v>787</v>
      </c>
      <c r="T49" s="277">
        <v>4000</v>
      </c>
      <c r="U49" s="277">
        <v>4000</v>
      </c>
      <c r="V49" s="277">
        <v>900</v>
      </c>
      <c r="W49" s="151">
        <v>3.3000000000000002E-2</v>
      </c>
      <c r="X49" s="277">
        <v>4000</v>
      </c>
      <c r="Y49" s="277">
        <v>3100</v>
      </c>
      <c r="Z49" s="276">
        <v>102.30000000000001</v>
      </c>
      <c r="AA49" s="275"/>
    </row>
    <row r="50" spans="1:27">
      <c r="A50" s="256">
        <v>19</v>
      </c>
      <c r="B50" s="278" t="s">
        <v>944</v>
      </c>
      <c r="C50" s="278" t="s">
        <v>480</v>
      </c>
      <c r="D50" s="278" t="s">
        <v>1093</v>
      </c>
      <c r="E50" s="278" t="s">
        <v>497</v>
      </c>
      <c r="F50" s="277">
        <v>4000</v>
      </c>
      <c r="G50" s="277">
        <v>4000</v>
      </c>
      <c r="H50" s="277">
        <v>1000</v>
      </c>
      <c r="I50" s="151">
        <v>4.4999999999999997E-3</v>
      </c>
      <c r="J50" s="277">
        <v>4000</v>
      </c>
      <c r="K50" s="277">
        <v>3000</v>
      </c>
      <c r="L50" s="276">
        <v>13.499999999999998</v>
      </c>
      <c r="M50" s="275"/>
      <c r="O50" s="256">
        <v>41</v>
      </c>
      <c r="P50" s="278" t="s">
        <v>895</v>
      </c>
      <c r="Q50" s="278" t="s">
        <v>560</v>
      </c>
      <c r="R50" s="278" t="s">
        <v>899</v>
      </c>
      <c r="S50" s="278" t="s">
        <v>898</v>
      </c>
      <c r="T50" s="277">
        <v>3000</v>
      </c>
      <c r="U50" s="277">
        <v>3000</v>
      </c>
      <c r="V50" s="277">
        <v>300</v>
      </c>
      <c r="W50" s="151">
        <v>3.56E-2</v>
      </c>
      <c r="X50" s="277">
        <v>3000</v>
      </c>
      <c r="Y50" s="277">
        <v>2700</v>
      </c>
      <c r="Z50" s="276">
        <v>96.12</v>
      </c>
      <c r="AA50" s="275"/>
    </row>
    <row r="51" spans="1:27">
      <c r="A51" s="256">
        <v>34</v>
      </c>
      <c r="B51" s="278" t="s">
        <v>944</v>
      </c>
      <c r="C51" s="278" t="s">
        <v>480</v>
      </c>
      <c r="D51" s="278" t="s">
        <v>1630</v>
      </c>
      <c r="E51" s="278" t="s">
        <v>497</v>
      </c>
      <c r="F51" s="277">
        <v>4000</v>
      </c>
      <c r="G51" s="277">
        <v>4000</v>
      </c>
      <c r="H51" s="277">
        <v>2000</v>
      </c>
      <c r="I51" s="151">
        <v>6.6E-3</v>
      </c>
      <c r="J51" s="277">
        <v>4000</v>
      </c>
      <c r="K51" s="277">
        <v>2000</v>
      </c>
      <c r="L51" s="276">
        <v>13.2</v>
      </c>
      <c r="M51" s="275"/>
      <c r="O51" s="256">
        <v>54</v>
      </c>
      <c r="P51" s="278" t="s">
        <v>776</v>
      </c>
      <c r="Q51" s="278" t="s">
        <v>789</v>
      </c>
      <c r="R51" s="278" t="s">
        <v>788</v>
      </c>
      <c r="S51" s="278" t="s">
        <v>787</v>
      </c>
      <c r="T51" s="277">
        <v>2000</v>
      </c>
      <c r="U51" s="277">
        <v>2000</v>
      </c>
      <c r="V51" s="277">
        <v>600</v>
      </c>
      <c r="W51" s="151">
        <v>6.8000000000000005E-2</v>
      </c>
      <c r="X51" s="277">
        <v>2000</v>
      </c>
      <c r="Y51" s="277">
        <v>1400</v>
      </c>
      <c r="Z51" s="276">
        <v>95.2</v>
      </c>
      <c r="AA51" s="275"/>
    </row>
    <row r="52" spans="1:27">
      <c r="A52" s="256">
        <v>13</v>
      </c>
      <c r="B52" s="278" t="s">
        <v>944</v>
      </c>
      <c r="C52" s="278" t="s">
        <v>480</v>
      </c>
      <c r="D52" s="278" t="s">
        <v>968</v>
      </c>
      <c r="E52" s="278" t="s">
        <v>497</v>
      </c>
      <c r="F52" s="277">
        <v>4000</v>
      </c>
      <c r="G52" s="277">
        <v>4000</v>
      </c>
      <c r="H52" s="277">
        <v>6000</v>
      </c>
      <c r="I52" s="151">
        <v>6.4999999999999997E-3</v>
      </c>
      <c r="J52" s="277">
        <v>8000</v>
      </c>
      <c r="K52" s="277">
        <v>2000</v>
      </c>
      <c r="L52" s="276">
        <v>13</v>
      </c>
      <c r="M52" s="275"/>
      <c r="O52" s="256">
        <v>16</v>
      </c>
      <c r="P52" s="278" t="s">
        <v>944</v>
      </c>
      <c r="Q52" s="278" t="s">
        <v>480</v>
      </c>
      <c r="R52" s="278" t="s">
        <v>1053</v>
      </c>
      <c r="S52" s="278" t="s">
        <v>497</v>
      </c>
      <c r="T52" s="277">
        <v>10000</v>
      </c>
      <c r="U52" s="277">
        <v>10000</v>
      </c>
      <c r="V52" s="277">
        <v>300</v>
      </c>
      <c r="W52" s="151">
        <v>8.9999999999999993E-3</v>
      </c>
      <c r="X52" s="277">
        <v>10000</v>
      </c>
      <c r="Y52" s="277">
        <v>9700</v>
      </c>
      <c r="Z52" s="276">
        <v>87.3</v>
      </c>
      <c r="AA52" s="275"/>
    </row>
    <row r="53" spans="1:27">
      <c r="A53" s="256">
        <v>24</v>
      </c>
      <c r="B53" s="278" t="s">
        <v>944</v>
      </c>
      <c r="C53" s="278" t="s">
        <v>480</v>
      </c>
      <c r="D53" s="278" t="s">
        <v>1082</v>
      </c>
      <c r="E53" s="278" t="s">
        <v>497</v>
      </c>
      <c r="F53" s="277">
        <v>3000</v>
      </c>
      <c r="G53" s="277">
        <v>3000</v>
      </c>
      <c r="H53" s="277">
        <v>2000</v>
      </c>
      <c r="I53" s="151">
        <v>1.2999999999999999E-2</v>
      </c>
      <c r="J53" s="277">
        <v>3000</v>
      </c>
      <c r="K53" s="277">
        <v>1000</v>
      </c>
      <c r="L53" s="276">
        <v>13</v>
      </c>
      <c r="M53" s="275"/>
      <c r="O53" s="256">
        <v>17</v>
      </c>
      <c r="P53" s="278" t="s">
        <v>944</v>
      </c>
      <c r="Q53" s="278" t="s">
        <v>480</v>
      </c>
      <c r="R53" s="278" t="s">
        <v>1053</v>
      </c>
      <c r="S53" s="278" t="s">
        <v>497</v>
      </c>
      <c r="T53" s="277">
        <v>10000</v>
      </c>
      <c r="U53" s="277">
        <v>10000</v>
      </c>
      <c r="V53" s="277">
        <v>300</v>
      </c>
      <c r="W53" s="151">
        <v>8.9999999999999993E-3</v>
      </c>
      <c r="X53" s="277">
        <v>10000</v>
      </c>
      <c r="Y53" s="277">
        <v>9700</v>
      </c>
      <c r="Z53" s="276">
        <v>87.3</v>
      </c>
      <c r="AA53" s="275"/>
    </row>
    <row r="54" spans="1:27">
      <c r="A54" s="256">
        <v>22</v>
      </c>
      <c r="B54" s="278" t="s">
        <v>944</v>
      </c>
      <c r="C54" s="278" t="s">
        <v>480</v>
      </c>
      <c r="D54" s="278" t="s">
        <v>997</v>
      </c>
      <c r="E54" s="278" t="s">
        <v>497</v>
      </c>
      <c r="F54" s="277">
        <v>4000</v>
      </c>
      <c r="G54" s="277">
        <v>4000</v>
      </c>
      <c r="H54" s="277">
        <v>1000</v>
      </c>
      <c r="I54" s="151">
        <v>4.0000000000000001E-3</v>
      </c>
      <c r="J54" s="277">
        <v>4000</v>
      </c>
      <c r="K54" s="277">
        <v>3000</v>
      </c>
      <c r="L54" s="276">
        <v>12</v>
      </c>
      <c r="M54" s="275"/>
      <c r="O54" s="256">
        <v>119</v>
      </c>
      <c r="P54" s="278" t="s">
        <v>366</v>
      </c>
      <c r="Q54" s="278" t="s">
        <v>248</v>
      </c>
      <c r="R54" s="278" t="s">
        <v>361</v>
      </c>
      <c r="S54" s="278" t="s">
        <v>246</v>
      </c>
      <c r="T54" s="277">
        <v>250</v>
      </c>
      <c r="U54" s="277">
        <v>250</v>
      </c>
      <c r="V54" s="277">
        <v>300</v>
      </c>
      <c r="W54" s="151">
        <v>0.40600000000000003</v>
      </c>
      <c r="X54" s="277">
        <v>500</v>
      </c>
      <c r="Y54" s="277">
        <v>200</v>
      </c>
      <c r="Z54" s="276">
        <v>81.2</v>
      </c>
      <c r="AA54" s="275"/>
    </row>
    <row r="55" spans="1:27">
      <c r="A55" s="256">
        <v>29</v>
      </c>
      <c r="B55" s="278" t="s">
        <v>944</v>
      </c>
      <c r="C55" s="278" t="s">
        <v>480</v>
      </c>
      <c r="D55" s="278" t="s">
        <v>1645</v>
      </c>
      <c r="E55" s="278" t="s">
        <v>478</v>
      </c>
      <c r="F55" s="277">
        <v>4000</v>
      </c>
      <c r="G55" s="277">
        <v>4000</v>
      </c>
      <c r="H55" s="277">
        <v>1000</v>
      </c>
      <c r="I55" s="151">
        <v>4.0000000000000001E-3</v>
      </c>
      <c r="J55" s="277">
        <v>4000</v>
      </c>
      <c r="K55" s="277">
        <v>3000</v>
      </c>
      <c r="L55" s="276">
        <v>12</v>
      </c>
      <c r="M55" s="275"/>
      <c r="O55" s="256">
        <v>50</v>
      </c>
      <c r="P55" s="278" t="s">
        <v>776</v>
      </c>
      <c r="Q55" s="278" t="s">
        <v>789</v>
      </c>
      <c r="R55" s="278" t="s">
        <v>822</v>
      </c>
      <c r="S55" s="278" t="s">
        <v>787</v>
      </c>
      <c r="T55" s="277">
        <v>10000</v>
      </c>
      <c r="U55" s="277">
        <v>10000</v>
      </c>
      <c r="V55" s="277">
        <v>900</v>
      </c>
      <c r="W55" s="151">
        <v>8.6E-3</v>
      </c>
      <c r="X55" s="277">
        <v>10000</v>
      </c>
      <c r="Y55" s="277">
        <v>9100</v>
      </c>
      <c r="Z55" s="276">
        <v>78.260000000000005</v>
      </c>
      <c r="AA55" s="275"/>
    </row>
    <row r="56" spans="1:27">
      <c r="A56" s="256">
        <v>104</v>
      </c>
      <c r="B56" s="278" t="s">
        <v>487</v>
      </c>
      <c r="C56" s="278" t="s">
        <v>480</v>
      </c>
      <c r="D56" s="278" t="s">
        <v>1348</v>
      </c>
      <c r="E56" s="278" t="s">
        <v>1347</v>
      </c>
      <c r="F56" s="277">
        <v>10000</v>
      </c>
      <c r="G56" s="277">
        <v>10000</v>
      </c>
      <c r="H56" s="277">
        <v>1000</v>
      </c>
      <c r="I56" s="151">
        <v>1.2999999999999999E-3</v>
      </c>
      <c r="J56" s="277">
        <v>10000</v>
      </c>
      <c r="K56" s="277">
        <v>9000</v>
      </c>
      <c r="L56" s="276">
        <v>11.7</v>
      </c>
      <c r="M56" s="275"/>
      <c r="O56" s="256">
        <v>94</v>
      </c>
      <c r="P56" s="278" t="s">
        <v>487</v>
      </c>
      <c r="Q56" s="278" t="s">
        <v>480</v>
      </c>
      <c r="R56" s="278" t="s">
        <v>538</v>
      </c>
      <c r="S56" s="278" t="s">
        <v>478</v>
      </c>
      <c r="T56" s="277">
        <v>10000</v>
      </c>
      <c r="U56" s="277">
        <v>10000</v>
      </c>
      <c r="V56" s="277">
        <v>600</v>
      </c>
      <c r="W56" s="151">
        <v>7.4999999999999997E-3</v>
      </c>
      <c r="X56" s="277">
        <v>10000</v>
      </c>
      <c r="Y56" s="277">
        <v>9400</v>
      </c>
      <c r="Z56" s="276">
        <v>70.5</v>
      </c>
      <c r="AA56" s="275"/>
    </row>
    <row r="57" spans="1:27">
      <c r="A57" s="256">
        <v>9</v>
      </c>
      <c r="B57" s="278" t="s">
        <v>944</v>
      </c>
      <c r="C57" s="278" t="s">
        <v>480</v>
      </c>
      <c r="D57" s="278" t="s">
        <v>1031</v>
      </c>
      <c r="E57" s="278" t="s">
        <v>497</v>
      </c>
      <c r="F57" s="277">
        <v>4000</v>
      </c>
      <c r="G57" s="277">
        <v>4000</v>
      </c>
      <c r="H57" s="277">
        <v>5000</v>
      </c>
      <c r="I57" s="151">
        <v>3.8E-3</v>
      </c>
      <c r="J57" s="277">
        <v>8000</v>
      </c>
      <c r="K57" s="277">
        <v>3000</v>
      </c>
      <c r="L57" s="276">
        <v>11.4</v>
      </c>
      <c r="M57" s="275"/>
      <c r="O57" s="256">
        <v>49</v>
      </c>
      <c r="P57" s="278" t="s">
        <v>776</v>
      </c>
      <c r="Q57" s="278" t="s">
        <v>798</v>
      </c>
      <c r="R57" s="278" t="s">
        <v>829</v>
      </c>
      <c r="S57" s="278" t="s">
        <v>796</v>
      </c>
      <c r="T57" s="277">
        <v>400</v>
      </c>
      <c r="U57" s="277">
        <v>400</v>
      </c>
      <c r="V57" s="277">
        <v>300</v>
      </c>
      <c r="W57" s="151">
        <v>0.65</v>
      </c>
      <c r="X57" s="277">
        <v>400</v>
      </c>
      <c r="Y57" s="277">
        <v>100</v>
      </c>
      <c r="Z57" s="276">
        <v>65</v>
      </c>
      <c r="AA57" s="275"/>
    </row>
    <row r="58" spans="1:27">
      <c r="A58" s="256">
        <v>106</v>
      </c>
      <c r="B58" s="278" t="s">
        <v>487</v>
      </c>
      <c r="C58" s="278" t="s">
        <v>480</v>
      </c>
      <c r="D58" s="278" t="s">
        <v>623</v>
      </c>
      <c r="E58" s="278" t="s">
        <v>478</v>
      </c>
      <c r="F58" s="277">
        <v>10000</v>
      </c>
      <c r="G58" s="277">
        <v>10000</v>
      </c>
      <c r="H58" s="277">
        <v>3000</v>
      </c>
      <c r="I58" s="151">
        <v>1.6000000000000001E-3</v>
      </c>
      <c r="J58" s="277">
        <v>10000</v>
      </c>
      <c r="K58" s="277">
        <v>7000</v>
      </c>
      <c r="L58" s="276">
        <v>11.200000000000001</v>
      </c>
      <c r="M58" s="275"/>
      <c r="O58" s="256">
        <v>131</v>
      </c>
      <c r="P58" s="278" t="s">
        <v>261</v>
      </c>
      <c r="Q58" s="278" t="s">
        <v>248</v>
      </c>
      <c r="R58" s="278" t="s">
        <v>256</v>
      </c>
      <c r="S58" s="278" t="s">
        <v>246</v>
      </c>
      <c r="T58" s="277">
        <v>250</v>
      </c>
      <c r="U58" s="277">
        <v>250</v>
      </c>
      <c r="V58" s="277">
        <v>300</v>
      </c>
      <c r="W58" s="151">
        <v>0.32200000000000001</v>
      </c>
      <c r="X58" s="277">
        <v>500</v>
      </c>
      <c r="Y58" s="277">
        <v>200</v>
      </c>
      <c r="Z58" s="276">
        <v>64.400000000000006</v>
      </c>
      <c r="AA58" s="275"/>
    </row>
    <row r="59" spans="1:27">
      <c r="A59" s="256">
        <v>28</v>
      </c>
      <c r="B59" s="278" t="s">
        <v>944</v>
      </c>
      <c r="C59" s="278" t="s">
        <v>480</v>
      </c>
      <c r="D59" s="278" t="s">
        <v>1651</v>
      </c>
      <c r="E59" s="278" t="s">
        <v>478</v>
      </c>
      <c r="F59" s="277">
        <v>4000</v>
      </c>
      <c r="G59" s="277">
        <v>4000</v>
      </c>
      <c r="H59" s="277">
        <v>2000</v>
      </c>
      <c r="I59" s="151">
        <v>5.4999999999999997E-3</v>
      </c>
      <c r="J59" s="277">
        <v>4000</v>
      </c>
      <c r="K59" s="277">
        <v>2000</v>
      </c>
      <c r="L59" s="276">
        <v>11</v>
      </c>
      <c r="M59" s="275"/>
      <c r="O59" s="256">
        <v>104</v>
      </c>
      <c r="P59" s="278" t="s">
        <v>470</v>
      </c>
      <c r="Q59" s="278" t="s">
        <v>465</v>
      </c>
      <c r="R59" s="278" t="s">
        <v>464</v>
      </c>
      <c r="S59" s="278" t="s">
        <v>463</v>
      </c>
      <c r="T59" s="277">
        <v>2500</v>
      </c>
      <c r="U59" s="277">
        <v>2500</v>
      </c>
      <c r="V59" s="277">
        <v>1500</v>
      </c>
      <c r="W59" s="151">
        <v>6.4000000000000001E-2</v>
      </c>
      <c r="X59" s="277">
        <v>2500</v>
      </c>
      <c r="Y59" s="277">
        <v>1000</v>
      </c>
      <c r="Z59" s="276">
        <v>64</v>
      </c>
      <c r="AA59" s="275"/>
    </row>
    <row r="60" spans="1:27">
      <c r="A60" s="256">
        <v>33</v>
      </c>
      <c r="B60" s="278" t="s">
        <v>944</v>
      </c>
      <c r="C60" s="278" t="s">
        <v>480</v>
      </c>
      <c r="D60" s="278" t="s">
        <v>1636</v>
      </c>
      <c r="E60" s="278" t="s">
        <v>478</v>
      </c>
      <c r="F60" s="277">
        <v>4000</v>
      </c>
      <c r="G60" s="277">
        <v>4000</v>
      </c>
      <c r="H60" s="277">
        <v>1000</v>
      </c>
      <c r="I60" s="151">
        <v>3.5999999999999999E-3</v>
      </c>
      <c r="J60" s="277">
        <v>4000</v>
      </c>
      <c r="K60" s="277">
        <v>3000</v>
      </c>
      <c r="L60" s="276">
        <v>10.799999999999999</v>
      </c>
      <c r="M60" s="275"/>
      <c r="O60" s="256">
        <v>37</v>
      </c>
      <c r="P60" s="278" t="s">
        <v>936</v>
      </c>
      <c r="Q60" s="278" t="s">
        <v>560</v>
      </c>
      <c r="R60" s="278" t="s">
        <v>931</v>
      </c>
      <c r="S60" s="278" t="s">
        <v>303</v>
      </c>
      <c r="T60" s="277">
        <v>3000</v>
      </c>
      <c r="U60" s="277">
        <v>3000</v>
      </c>
      <c r="V60" s="277">
        <v>300</v>
      </c>
      <c r="W60" s="151">
        <v>2.3199999999999998E-2</v>
      </c>
      <c r="X60" s="277">
        <v>3000</v>
      </c>
      <c r="Y60" s="277">
        <v>2700</v>
      </c>
      <c r="Z60" s="276">
        <v>62.639999999999993</v>
      </c>
      <c r="AA60" s="275"/>
    </row>
    <row r="61" spans="1:27">
      <c r="A61" s="256">
        <v>5</v>
      </c>
      <c r="B61" s="278" t="s">
        <v>944</v>
      </c>
      <c r="C61" s="278" t="s">
        <v>480</v>
      </c>
      <c r="D61" s="278" t="s">
        <v>1707</v>
      </c>
      <c r="E61" s="278" t="s">
        <v>497</v>
      </c>
      <c r="F61" s="277">
        <v>4000</v>
      </c>
      <c r="G61" s="277">
        <v>4000</v>
      </c>
      <c r="H61" s="277">
        <v>1000</v>
      </c>
      <c r="I61" s="151">
        <v>3.2000000000000002E-3</v>
      </c>
      <c r="J61" s="277">
        <v>4000</v>
      </c>
      <c r="K61" s="277">
        <v>3000</v>
      </c>
      <c r="L61" s="276">
        <v>9.6</v>
      </c>
      <c r="M61" s="275"/>
      <c r="O61" s="256">
        <v>68</v>
      </c>
      <c r="P61" s="278" t="s">
        <v>487</v>
      </c>
      <c r="Q61" s="278" t="s">
        <v>560</v>
      </c>
      <c r="R61" s="278" t="s">
        <v>701</v>
      </c>
      <c r="S61" s="278" t="s">
        <v>548</v>
      </c>
      <c r="T61" s="277">
        <v>1000</v>
      </c>
      <c r="U61" s="277">
        <v>1000</v>
      </c>
      <c r="V61" s="277">
        <v>300</v>
      </c>
      <c r="W61" s="151">
        <v>8.7999999999999995E-2</v>
      </c>
      <c r="X61" s="277">
        <v>1000</v>
      </c>
      <c r="Y61" s="277">
        <v>700</v>
      </c>
      <c r="Z61" s="276">
        <v>61.599999999999994</v>
      </c>
      <c r="AA61" s="275"/>
    </row>
    <row r="62" spans="1:27">
      <c r="A62" s="256">
        <v>10</v>
      </c>
      <c r="B62" s="278" t="s">
        <v>944</v>
      </c>
      <c r="C62" s="278" t="s">
        <v>480</v>
      </c>
      <c r="D62" s="278" t="s">
        <v>1707</v>
      </c>
      <c r="E62" s="278" t="s">
        <v>497</v>
      </c>
      <c r="F62" s="277">
        <v>4000</v>
      </c>
      <c r="G62" s="277">
        <v>4000</v>
      </c>
      <c r="H62" s="277">
        <v>9000</v>
      </c>
      <c r="I62" s="151">
        <v>3.2000000000000002E-3</v>
      </c>
      <c r="J62" s="277">
        <v>12000</v>
      </c>
      <c r="K62" s="277">
        <v>3000</v>
      </c>
      <c r="L62" s="276">
        <v>9.6</v>
      </c>
      <c r="M62" s="275"/>
      <c r="O62" s="256">
        <v>35</v>
      </c>
      <c r="P62" s="278" t="s">
        <v>944</v>
      </c>
      <c r="Q62" s="278" t="s">
        <v>480</v>
      </c>
      <c r="R62" s="278" t="s">
        <v>946</v>
      </c>
      <c r="S62" s="278" t="s">
        <v>497</v>
      </c>
      <c r="T62" s="277">
        <v>3000</v>
      </c>
      <c r="U62" s="277">
        <v>3000</v>
      </c>
      <c r="V62" s="277">
        <v>300</v>
      </c>
      <c r="W62" s="151">
        <v>2.1000000000000001E-2</v>
      </c>
      <c r="X62" s="277">
        <v>3000</v>
      </c>
      <c r="Y62" s="277">
        <v>2700</v>
      </c>
      <c r="Z62" s="276">
        <v>56.7</v>
      </c>
      <c r="AA62" s="275"/>
    </row>
    <row r="63" spans="1:27">
      <c r="A63" s="256">
        <v>83</v>
      </c>
      <c r="B63" s="278" t="s">
        <v>487</v>
      </c>
      <c r="C63" s="278" t="s">
        <v>480</v>
      </c>
      <c r="D63" s="278" t="s">
        <v>1411</v>
      </c>
      <c r="E63" s="278" t="s">
        <v>478</v>
      </c>
      <c r="F63" s="277">
        <v>10000</v>
      </c>
      <c r="G63" s="277">
        <v>10000</v>
      </c>
      <c r="H63" s="277">
        <v>4000</v>
      </c>
      <c r="I63" s="151">
        <v>1.6000000000000001E-3</v>
      </c>
      <c r="J63" s="277">
        <v>10000</v>
      </c>
      <c r="K63" s="277">
        <v>6000</v>
      </c>
      <c r="L63" s="276">
        <v>9.6</v>
      </c>
      <c r="M63" s="275"/>
      <c r="O63" s="256">
        <v>22</v>
      </c>
      <c r="P63" s="278" t="s">
        <v>944</v>
      </c>
      <c r="Q63" s="278" t="s">
        <v>480</v>
      </c>
      <c r="R63" s="278" t="s">
        <v>1026</v>
      </c>
      <c r="S63" s="278" t="s">
        <v>497</v>
      </c>
      <c r="T63" s="277">
        <v>3000</v>
      </c>
      <c r="U63" s="277">
        <v>3000</v>
      </c>
      <c r="V63" s="277">
        <v>600</v>
      </c>
      <c r="W63" s="151">
        <v>2.2499999999999999E-2</v>
      </c>
      <c r="X63" s="277">
        <v>3000</v>
      </c>
      <c r="Y63" s="277">
        <v>2400</v>
      </c>
      <c r="Z63" s="276">
        <v>54</v>
      </c>
      <c r="AA63" s="275"/>
    </row>
    <row r="64" spans="1:27">
      <c r="A64" s="256">
        <v>35</v>
      </c>
      <c r="B64" s="278" t="s">
        <v>944</v>
      </c>
      <c r="C64" s="278" t="s">
        <v>480</v>
      </c>
      <c r="D64" s="278" t="s">
        <v>1626</v>
      </c>
      <c r="E64" s="278" t="s">
        <v>478</v>
      </c>
      <c r="F64" s="277">
        <v>4000</v>
      </c>
      <c r="G64" s="277">
        <v>4000</v>
      </c>
      <c r="H64" s="277">
        <v>1000</v>
      </c>
      <c r="I64" s="151">
        <v>3.0999999999999999E-3</v>
      </c>
      <c r="J64" s="277">
        <v>4000</v>
      </c>
      <c r="K64" s="277">
        <v>3000</v>
      </c>
      <c r="L64" s="276">
        <v>9.2999999999999989</v>
      </c>
      <c r="M64" s="275"/>
      <c r="O64" s="256">
        <v>23</v>
      </c>
      <c r="P64" s="278" t="s">
        <v>944</v>
      </c>
      <c r="Q64" s="278" t="s">
        <v>480</v>
      </c>
      <c r="R64" s="278" t="s">
        <v>1022</v>
      </c>
      <c r="S64" s="278" t="s">
        <v>478</v>
      </c>
      <c r="T64" s="277">
        <v>10000</v>
      </c>
      <c r="U64" s="277">
        <v>10000</v>
      </c>
      <c r="V64" s="277">
        <v>900</v>
      </c>
      <c r="W64" s="151">
        <v>5.4999999999999997E-3</v>
      </c>
      <c r="X64" s="277">
        <v>10000</v>
      </c>
      <c r="Y64" s="277">
        <v>9100</v>
      </c>
      <c r="Z64" s="276">
        <v>50.05</v>
      </c>
      <c r="AA64" s="275"/>
    </row>
    <row r="65" spans="1:27">
      <c r="A65" s="256">
        <v>30</v>
      </c>
      <c r="B65" s="278" t="s">
        <v>944</v>
      </c>
      <c r="C65" s="278" t="s">
        <v>480</v>
      </c>
      <c r="D65" s="278" t="s">
        <v>1041</v>
      </c>
      <c r="E65" s="278" t="s">
        <v>497</v>
      </c>
      <c r="F65" s="277">
        <v>10000</v>
      </c>
      <c r="G65" s="277">
        <v>10000</v>
      </c>
      <c r="H65" s="277">
        <v>2000</v>
      </c>
      <c r="I65" s="151">
        <v>1.1000000000000001E-3</v>
      </c>
      <c r="J65" s="277">
        <v>10000</v>
      </c>
      <c r="K65" s="277">
        <v>8000</v>
      </c>
      <c r="L65" s="276">
        <v>8.8000000000000007</v>
      </c>
      <c r="M65" s="275"/>
      <c r="O65" s="256">
        <v>26</v>
      </c>
      <c r="P65" s="278" t="s">
        <v>944</v>
      </c>
      <c r="Q65" s="278" t="s">
        <v>480</v>
      </c>
      <c r="R65" s="278" t="s">
        <v>1005</v>
      </c>
      <c r="S65" s="278" t="s">
        <v>497</v>
      </c>
      <c r="T65" s="277">
        <v>1000</v>
      </c>
      <c r="U65" s="277">
        <v>1000</v>
      </c>
      <c r="V65" s="277">
        <v>300</v>
      </c>
      <c r="W65" s="151">
        <v>7.0000000000000007E-2</v>
      </c>
      <c r="X65" s="277">
        <v>1000</v>
      </c>
      <c r="Y65" s="277">
        <v>700</v>
      </c>
      <c r="Z65" s="276">
        <v>49.000000000000007</v>
      </c>
      <c r="AA65" s="275"/>
    </row>
    <row r="66" spans="1:27">
      <c r="A66" s="256">
        <v>103</v>
      </c>
      <c r="B66" s="278" t="s">
        <v>487</v>
      </c>
      <c r="C66" s="278" t="s">
        <v>560</v>
      </c>
      <c r="D66" s="278" t="s">
        <v>1354</v>
      </c>
      <c r="E66" s="278" t="s">
        <v>548</v>
      </c>
      <c r="F66" s="277">
        <v>5000</v>
      </c>
      <c r="G66" s="277">
        <v>5000</v>
      </c>
      <c r="H66" s="277">
        <v>1000</v>
      </c>
      <c r="I66" s="151">
        <v>2.0600000000000002E-3</v>
      </c>
      <c r="J66" s="277">
        <v>5000</v>
      </c>
      <c r="K66" s="277">
        <v>4000</v>
      </c>
      <c r="L66" s="276">
        <v>8.24</v>
      </c>
      <c r="M66" s="275"/>
      <c r="O66" s="256">
        <v>61</v>
      </c>
      <c r="P66" s="278" t="s">
        <v>742</v>
      </c>
      <c r="Q66" s="278" t="s">
        <v>560</v>
      </c>
      <c r="R66" s="278" t="s">
        <v>738</v>
      </c>
      <c r="S66" s="278" t="s">
        <v>737</v>
      </c>
      <c r="T66" s="277">
        <v>3000</v>
      </c>
      <c r="U66" s="277">
        <v>3000</v>
      </c>
      <c r="V66" s="277">
        <v>300</v>
      </c>
      <c r="W66" s="151">
        <v>1.61E-2</v>
      </c>
      <c r="X66" s="277">
        <v>3000</v>
      </c>
      <c r="Y66" s="277">
        <v>2700</v>
      </c>
      <c r="Z66" s="276">
        <v>43.47</v>
      </c>
      <c r="AA66" s="275"/>
    </row>
    <row r="67" spans="1:27">
      <c r="A67" s="256">
        <v>27</v>
      </c>
      <c r="B67" s="278" t="s">
        <v>944</v>
      </c>
      <c r="C67" s="278" t="s">
        <v>480</v>
      </c>
      <c r="D67" s="278" t="s">
        <v>1656</v>
      </c>
      <c r="E67" s="278" t="s">
        <v>497</v>
      </c>
      <c r="F67" s="277">
        <v>4000</v>
      </c>
      <c r="G67" s="277">
        <v>4000</v>
      </c>
      <c r="H67" s="277">
        <v>1000</v>
      </c>
      <c r="I67" s="151">
        <v>2.5000000000000001E-3</v>
      </c>
      <c r="J67" s="277">
        <v>4000</v>
      </c>
      <c r="K67" s="277">
        <v>3000</v>
      </c>
      <c r="L67" s="276">
        <v>7.5</v>
      </c>
      <c r="M67" s="275"/>
      <c r="O67" s="256">
        <v>91</v>
      </c>
      <c r="P67" s="278" t="s">
        <v>550</v>
      </c>
      <c r="Q67" s="278" t="s">
        <v>560</v>
      </c>
      <c r="R67" s="278" t="s">
        <v>559</v>
      </c>
      <c r="S67" s="278" t="s">
        <v>548</v>
      </c>
      <c r="T67" s="277">
        <v>1000</v>
      </c>
      <c r="U67" s="277">
        <v>1000</v>
      </c>
      <c r="V67" s="277">
        <v>600</v>
      </c>
      <c r="W67" s="151">
        <v>0.104</v>
      </c>
      <c r="X67" s="277">
        <v>1000</v>
      </c>
      <c r="Y67" s="277">
        <v>400</v>
      </c>
      <c r="Z67" s="276">
        <v>41.6</v>
      </c>
      <c r="AA67" s="275"/>
    </row>
    <row r="68" spans="1:27">
      <c r="A68" s="256">
        <v>40</v>
      </c>
      <c r="B68" s="278" t="s">
        <v>944</v>
      </c>
      <c r="C68" s="278" t="s">
        <v>480</v>
      </c>
      <c r="D68" s="278" t="s">
        <v>1017</v>
      </c>
      <c r="E68" s="278" t="s">
        <v>478</v>
      </c>
      <c r="F68" s="277">
        <v>10000</v>
      </c>
      <c r="G68" s="277">
        <v>10000</v>
      </c>
      <c r="H68" s="277">
        <v>1000</v>
      </c>
      <c r="I68" s="151">
        <v>8.0000000000000004E-4</v>
      </c>
      <c r="J68" s="277">
        <v>10000</v>
      </c>
      <c r="K68" s="277">
        <v>9000</v>
      </c>
      <c r="L68" s="276">
        <v>7.2</v>
      </c>
      <c r="M68" s="275"/>
      <c r="O68" s="256">
        <v>33</v>
      </c>
      <c r="P68" s="278" t="s">
        <v>944</v>
      </c>
      <c r="Q68" s="278" t="s">
        <v>560</v>
      </c>
      <c r="R68" s="278" t="s">
        <v>962</v>
      </c>
      <c r="S68" s="278" t="s">
        <v>769</v>
      </c>
      <c r="T68" s="277">
        <v>4000</v>
      </c>
      <c r="U68" s="277">
        <v>4000</v>
      </c>
      <c r="V68" s="277">
        <v>600</v>
      </c>
      <c r="W68" s="151">
        <v>9.7300000000000008E-3</v>
      </c>
      <c r="X68" s="277">
        <v>4000</v>
      </c>
      <c r="Y68" s="277">
        <v>3400</v>
      </c>
      <c r="Z68" s="276">
        <v>33.082000000000001</v>
      </c>
      <c r="AA68" s="275"/>
    </row>
    <row r="69" spans="1:27">
      <c r="A69" s="256">
        <v>2</v>
      </c>
      <c r="B69" s="160" t="s">
        <v>944</v>
      </c>
      <c r="C69" s="160" t="s">
        <v>480</v>
      </c>
      <c r="D69" s="160" t="s">
        <v>1036</v>
      </c>
      <c r="E69" s="160" t="s">
        <v>497</v>
      </c>
      <c r="F69" s="148">
        <v>10000</v>
      </c>
      <c r="G69" s="148">
        <v>10000</v>
      </c>
      <c r="H69" s="279">
        <v>1000</v>
      </c>
      <c r="I69" s="151">
        <v>6.9999999999999999E-4</v>
      </c>
      <c r="J69" s="277">
        <v>10000</v>
      </c>
      <c r="K69" s="277">
        <v>9000</v>
      </c>
      <c r="L69" s="276">
        <v>6.3</v>
      </c>
      <c r="M69" s="275"/>
      <c r="O69" s="256">
        <v>40</v>
      </c>
      <c r="P69" s="278" t="s">
        <v>914</v>
      </c>
      <c r="Q69" s="278" t="s">
        <v>305</v>
      </c>
      <c r="R69" s="278" t="s">
        <v>908</v>
      </c>
      <c r="S69" s="278" t="s">
        <v>898</v>
      </c>
      <c r="T69" s="277">
        <v>3000</v>
      </c>
      <c r="U69" s="277">
        <v>3000</v>
      </c>
      <c r="V69" s="277">
        <v>600</v>
      </c>
      <c r="W69" s="151">
        <v>1.24E-2</v>
      </c>
      <c r="X69" s="277">
        <v>3000</v>
      </c>
      <c r="Y69" s="277">
        <v>2400</v>
      </c>
      <c r="Z69" s="276">
        <v>29.759999999999998</v>
      </c>
      <c r="AA69" s="275"/>
    </row>
    <row r="70" spans="1:27">
      <c r="A70" s="256">
        <v>69</v>
      </c>
      <c r="B70" s="278" t="s">
        <v>487</v>
      </c>
      <c r="C70" s="278" t="s">
        <v>480</v>
      </c>
      <c r="D70" s="278" t="s">
        <v>1469</v>
      </c>
      <c r="E70" s="278" t="s">
        <v>478</v>
      </c>
      <c r="F70" s="277">
        <v>10000</v>
      </c>
      <c r="G70" s="277">
        <v>10000</v>
      </c>
      <c r="H70" s="277">
        <v>11000</v>
      </c>
      <c r="I70" s="151">
        <v>6.9999999999999999E-4</v>
      </c>
      <c r="J70" s="277">
        <v>20000</v>
      </c>
      <c r="K70" s="277">
        <v>9000</v>
      </c>
      <c r="L70" s="276">
        <v>6.3</v>
      </c>
      <c r="M70" s="275"/>
      <c r="O70" s="256">
        <v>13</v>
      </c>
      <c r="P70" s="278" t="s">
        <v>944</v>
      </c>
      <c r="Q70" s="278" t="s">
        <v>480</v>
      </c>
      <c r="R70" s="278" t="s">
        <v>1071</v>
      </c>
      <c r="S70" s="278" t="s">
        <v>497</v>
      </c>
      <c r="T70" s="277">
        <v>10000</v>
      </c>
      <c r="U70" s="277">
        <v>10000</v>
      </c>
      <c r="V70" s="277">
        <v>1200</v>
      </c>
      <c r="W70" s="151">
        <v>3.2000000000000002E-3</v>
      </c>
      <c r="X70" s="277">
        <v>10000</v>
      </c>
      <c r="Y70" s="277">
        <v>8800</v>
      </c>
      <c r="Z70" s="276">
        <v>28.16</v>
      </c>
      <c r="AA70" s="275"/>
    </row>
    <row r="71" spans="1:27">
      <c r="A71" s="256">
        <v>94</v>
      </c>
      <c r="B71" s="278" t="s">
        <v>487</v>
      </c>
      <c r="C71" s="278" t="s">
        <v>480</v>
      </c>
      <c r="D71" s="278" t="s">
        <v>1291</v>
      </c>
      <c r="E71" s="278" t="s">
        <v>497</v>
      </c>
      <c r="F71" s="277">
        <v>10000</v>
      </c>
      <c r="G71" s="277">
        <v>10000</v>
      </c>
      <c r="H71" s="277">
        <v>1000</v>
      </c>
      <c r="I71" s="151">
        <v>6.9999999999999999E-4</v>
      </c>
      <c r="J71" s="277">
        <v>10000</v>
      </c>
      <c r="K71" s="277">
        <v>9000</v>
      </c>
      <c r="L71" s="276">
        <v>6.3</v>
      </c>
      <c r="M71" s="275"/>
      <c r="O71" s="256">
        <v>102</v>
      </c>
      <c r="P71" s="278" t="s">
        <v>487</v>
      </c>
      <c r="Q71" s="278" t="s">
        <v>490</v>
      </c>
      <c r="R71" s="278" t="s">
        <v>489</v>
      </c>
      <c r="S71" s="278" t="s">
        <v>453</v>
      </c>
      <c r="T71" s="277">
        <v>10000</v>
      </c>
      <c r="U71" s="277">
        <v>10000</v>
      </c>
      <c r="V71" s="277">
        <v>600</v>
      </c>
      <c r="W71" s="151">
        <v>2.8999999999999998E-3</v>
      </c>
      <c r="X71" s="277">
        <v>10000</v>
      </c>
      <c r="Y71" s="277">
        <v>9400</v>
      </c>
      <c r="Z71" s="276">
        <v>27.259999999999998</v>
      </c>
      <c r="AA71" s="275"/>
    </row>
    <row r="72" spans="1:27">
      <c r="A72" s="256">
        <v>95</v>
      </c>
      <c r="B72" s="278" t="s">
        <v>487</v>
      </c>
      <c r="C72" s="278" t="s">
        <v>480</v>
      </c>
      <c r="D72" s="278" t="s">
        <v>1389</v>
      </c>
      <c r="E72" s="278" t="s">
        <v>497</v>
      </c>
      <c r="F72" s="277">
        <v>10000</v>
      </c>
      <c r="G72" s="277">
        <v>10000</v>
      </c>
      <c r="H72" s="277">
        <v>1000</v>
      </c>
      <c r="I72" s="151">
        <v>6.9999999999999999E-4</v>
      </c>
      <c r="J72" s="277">
        <v>10000</v>
      </c>
      <c r="K72" s="277">
        <v>9000</v>
      </c>
      <c r="L72" s="276">
        <v>6.3</v>
      </c>
      <c r="M72" s="275"/>
      <c r="O72" s="256">
        <v>7</v>
      </c>
      <c r="P72" s="278" t="s">
        <v>944</v>
      </c>
      <c r="Q72" s="278" t="s">
        <v>480</v>
      </c>
      <c r="R72" s="278" t="s">
        <v>1105</v>
      </c>
      <c r="S72" s="278" t="s">
        <v>478</v>
      </c>
      <c r="T72" s="277">
        <v>4000</v>
      </c>
      <c r="U72" s="277">
        <v>4000</v>
      </c>
      <c r="V72" s="277">
        <v>600</v>
      </c>
      <c r="W72" s="280">
        <v>8.0000000000000002E-3</v>
      </c>
      <c r="X72" s="277">
        <v>4000</v>
      </c>
      <c r="Y72" s="277">
        <v>3400</v>
      </c>
      <c r="Z72" s="276">
        <v>27.2</v>
      </c>
      <c r="AA72" s="275"/>
    </row>
    <row r="73" spans="1:27">
      <c r="A73" s="256">
        <v>107</v>
      </c>
      <c r="B73" s="278" t="s">
        <v>487</v>
      </c>
      <c r="C73" s="278" t="s">
        <v>480</v>
      </c>
      <c r="D73" s="278" t="s">
        <v>598</v>
      </c>
      <c r="E73" s="278" t="s">
        <v>497</v>
      </c>
      <c r="F73" s="277">
        <v>10000</v>
      </c>
      <c r="G73" s="277">
        <v>10000</v>
      </c>
      <c r="H73" s="277">
        <v>1000</v>
      </c>
      <c r="I73" s="151">
        <v>6.9999999999999999E-4</v>
      </c>
      <c r="J73" s="277">
        <v>10000</v>
      </c>
      <c r="K73" s="277">
        <v>9000</v>
      </c>
      <c r="L73" s="276">
        <v>6.3</v>
      </c>
      <c r="M73" s="275"/>
      <c r="O73" s="256">
        <v>18</v>
      </c>
      <c r="P73" s="278" t="s">
        <v>944</v>
      </c>
      <c r="Q73" s="278" t="s">
        <v>480</v>
      </c>
      <c r="R73" s="278" t="s">
        <v>1047</v>
      </c>
      <c r="S73" s="278" t="s">
        <v>769</v>
      </c>
      <c r="T73" s="277">
        <v>4000</v>
      </c>
      <c r="U73" s="277">
        <v>4000</v>
      </c>
      <c r="V73" s="277">
        <v>600</v>
      </c>
      <c r="W73" s="151">
        <v>7.3000000000000001E-3</v>
      </c>
      <c r="X73" s="277">
        <v>4000</v>
      </c>
      <c r="Y73" s="277">
        <v>3400</v>
      </c>
      <c r="Z73" s="276">
        <v>24.82</v>
      </c>
      <c r="AA73" s="275"/>
    </row>
    <row r="74" spans="1:27">
      <c r="A74" s="256">
        <v>109</v>
      </c>
      <c r="B74" s="278" t="s">
        <v>487</v>
      </c>
      <c r="C74" s="278" t="s">
        <v>480</v>
      </c>
      <c r="D74" s="278" t="s">
        <v>1332</v>
      </c>
      <c r="E74" s="278" t="s">
        <v>478</v>
      </c>
      <c r="F74" s="277">
        <v>10000</v>
      </c>
      <c r="G74" s="277">
        <v>10000</v>
      </c>
      <c r="H74" s="277">
        <v>1000</v>
      </c>
      <c r="I74" s="151">
        <v>6.9999999999999999E-4</v>
      </c>
      <c r="J74" s="277">
        <v>10000</v>
      </c>
      <c r="K74" s="277">
        <v>9000</v>
      </c>
      <c r="L74" s="276">
        <v>6.3</v>
      </c>
      <c r="M74" s="275"/>
      <c r="O74" s="256">
        <v>55</v>
      </c>
      <c r="P74" s="278" t="s">
        <v>776</v>
      </c>
      <c r="Q74" s="278" t="s">
        <v>782</v>
      </c>
      <c r="R74" s="278" t="s">
        <v>781</v>
      </c>
      <c r="S74" s="278" t="s">
        <v>780</v>
      </c>
      <c r="T74" s="277">
        <v>600</v>
      </c>
      <c r="U74" s="277">
        <v>500</v>
      </c>
      <c r="V74" s="277">
        <v>600</v>
      </c>
      <c r="W74" s="151">
        <v>5.2356899178446756E-2</v>
      </c>
      <c r="X74" s="277">
        <v>1000</v>
      </c>
      <c r="Y74" s="277">
        <v>400</v>
      </c>
      <c r="Z74" s="276">
        <v>20.942759671378703</v>
      </c>
      <c r="AA74" s="275"/>
    </row>
    <row r="75" spans="1:27">
      <c r="A75" s="256">
        <v>118</v>
      </c>
      <c r="B75" s="278" t="s">
        <v>487</v>
      </c>
      <c r="C75" s="278" t="s">
        <v>480</v>
      </c>
      <c r="D75" s="278" t="s">
        <v>1291</v>
      </c>
      <c r="E75" s="278" t="s">
        <v>497</v>
      </c>
      <c r="F75" s="277">
        <v>10000</v>
      </c>
      <c r="G75" s="277">
        <v>10000</v>
      </c>
      <c r="H75" s="277">
        <v>1000</v>
      </c>
      <c r="I75" s="151">
        <v>6.9999999999999999E-4</v>
      </c>
      <c r="J75" s="277">
        <v>10000</v>
      </c>
      <c r="K75" s="277">
        <v>9000</v>
      </c>
      <c r="L75" s="276">
        <v>6.3</v>
      </c>
      <c r="M75" s="275"/>
      <c r="O75" s="256">
        <v>56</v>
      </c>
      <c r="P75" s="278" t="s">
        <v>776</v>
      </c>
      <c r="Q75" s="278" t="s">
        <v>560</v>
      </c>
      <c r="R75" s="278" t="s">
        <v>770</v>
      </c>
      <c r="S75" s="278" t="s">
        <v>769</v>
      </c>
      <c r="T75" s="277">
        <v>4000</v>
      </c>
      <c r="U75" s="277">
        <v>4000</v>
      </c>
      <c r="V75" s="277">
        <v>300</v>
      </c>
      <c r="W75" s="151">
        <v>5.0499999999999998E-3</v>
      </c>
      <c r="X75" s="277">
        <v>4000</v>
      </c>
      <c r="Y75" s="277">
        <v>3700</v>
      </c>
      <c r="Z75" s="276">
        <v>18.684999999999999</v>
      </c>
      <c r="AA75" s="275"/>
    </row>
    <row r="76" spans="1:27">
      <c r="A76" s="256">
        <v>7</v>
      </c>
      <c r="B76" s="278" t="s">
        <v>944</v>
      </c>
      <c r="C76" s="278" t="s">
        <v>480</v>
      </c>
      <c r="D76" s="278" t="s">
        <v>1122</v>
      </c>
      <c r="E76" s="278" t="s">
        <v>497</v>
      </c>
      <c r="F76" s="277">
        <v>4000</v>
      </c>
      <c r="G76" s="277">
        <v>4000</v>
      </c>
      <c r="H76" s="277">
        <v>1000</v>
      </c>
      <c r="I76" s="280">
        <v>2E-3</v>
      </c>
      <c r="J76" s="277">
        <v>4000</v>
      </c>
      <c r="K76" s="277">
        <v>3000</v>
      </c>
      <c r="L76" s="276">
        <v>6</v>
      </c>
      <c r="M76" s="275"/>
      <c r="O76" s="256">
        <v>14</v>
      </c>
      <c r="P76" s="278" t="s">
        <v>944</v>
      </c>
      <c r="Q76" s="278" t="s">
        <v>480</v>
      </c>
      <c r="R76" s="278" t="s">
        <v>1065</v>
      </c>
      <c r="S76" s="278" t="s">
        <v>497</v>
      </c>
      <c r="T76" s="277">
        <v>10000</v>
      </c>
      <c r="U76" s="277">
        <v>10000</v>
      </c>
      <c r="V76" s="277">
        <v>2100</v>
      </c>
      <c r="W76" s="151">
        <v>2.2000000000000001E-3</v>
      </c>
      <c r="X76" s="277">
        <v>10000</v>
      </c>
      <c r="Y76" s="277">
        <v>7900</v>
      </c>
      <c r="Z76" s="276">
        <v>17.380000000000003</v>
      </c>
      <c r="AA76" s="275"/>
    </row>
    <row r="77" spans="1:27">
      <c r="A77" s="256">
        <v>14</v>
      </c>
      <c r="B77" s="278" t="s">
        <v>944</v>
      </c>
      <c r="C77" s="278" t="s">
        <v>480</v>
      </c>
      <c r="D77" s="278" t="s">
        <v>1122</v>
      </c>
      <c r="E77" s="278" t="s">
        <v>497</v>
      </c>
      <c r="F77" s="277">
        <v>4000</v>
      </c>
      <c r="G77" s="277">
        <v>4000</v>
      </c>
      <c r="H77" s="277">
        <v>1000</v>
      </c>
      <c r="I77" s="151">
        <v>2E-3</v>
      </c>
      <c r="J77" s="277">
        <v>4000</v>
      </c>
      <c r="K77" s="277">
        <v>3000</v>
      </c>
      <c r="L77" s="276">
        <v>6</v>
      </c>
      <c r="M77" s="275"/>
      <c r="O77" s="256">
        <v>9</v>
      </c>
      <c r="P77" s="278" t="s">
        <v>944</v>
      </c>
      <c r="Q77" s="278" t="s">
        <v>480</v>
      </c>
      <c r="R77" s="278" t="s">
        <v>1093</v>
      </c>
      <c r="S77" s="278" t="s">
        <v>497</v>
      </c>
      <c r="T77" s="277">
        <v>4000</v>
      </c>
      <c r="U77" s="277">
        <v>4000</v>
      </c>
      <c r="V77" s="277">
        <v>300</v>
      </c>
      <c r="W77" s="151">
        <v>4.4999999999999997E-3</v>
      </c>
      <c r="X77" s="277">
        <v>4000</v>
      </c>
      <c r="Y77" s="277">
        <v>3700</v>
      </c>
      <c r="Z77" s="276">
        <v>16.649999999999999</v>
      </c>
      <c r="AA77" s="275"/>
    </row>
    <row r="78" spans="1:27">
      <c r="A78" s="256">
        <v>105</v>
      </c>
      <c r="B78" s="278" t="s">
        <v>487</v>
      </c>
      <c r="C78" s="278" t="s">
        <v>480</v>
      </c>
      <c r="D78" s="278" t="s">
        <v>1343</v>
      </c>
      <c r="E78" s="278" t="s">
        <v>478</v>
      </c>
      <c r="F78" s="277">
        <v>5000</v>
      </c>
      <c r="G78" s="277">
        <v>5000</v>
      </c>
      <c r="H78" s="277">
        <v>1000</v>
      </c>
      <c r="I78" s="151">
        <v>1.5E-3</v>
      </c>
      <c r="J78" s="277">
        <v>5000</v>
      </c>
      <c r="K78" s="277">
        <v>4000</v>
      </c>
      <c r="L78" s="276">
        <v>6</v>
      </c>
      <c r="M78" s="275"/>
      <c r="O78" s="256">
        <v>1</v>
      </c>
      <c r="P78" s="160" t="s">
        <v>944</v>
      </c>
      <c r="Q78" s="160" t="s">
        <v>560</v>
      </c>
      <c r="R78" s="160" t="s">
        <v>1137</v>
      </c>
      <c r="S78" s="160" t="s">
        <v>769</v>
      </c>
      <c r="T78" s="148">
        <v>10000</v>
      </c>
      <c r="U78" s="148">
        <v>10000</v>
      </c>
      <c r="V78" s="148">
        <v>1500</v>
      </c>
      <c r="W78" s="163">
        <v>1.8600000000000001E-3</v>
      </c>
      <c r="X78" s="277">
        <v>10000</v>
      </c>
      <c r="Y78" s="277">
        <v>8500</v>
      </c>
      <c r="Z78" s="276">
        <v>15.81</v>
      </c>
      <c r="AA78" s="275"/>
    </row>
    <row r="79" spans="1:27">
      <c r="A79" s="256">
        <v>68</v>
      </c>
      <c r="B79" s="278" t="s">
        <v>487</v>
      </c>
      <c r="C79" s="278" t="s">
        <v>480</v>
      </c>
      <c r="D79" s="278" t="s">
        <v>1474</v>
      </c>
      <c r="E79" s="278" t="s">
        <v>478</v>
      </c>
      <c r="F79" s="277">
        <v>10000</v>
      </c>
      <c r="G79" s="277">
        <v>10000</v>
      </c>
      <c r="H79" s="277">
        <v>2000</v>
      </c>
      <c r="I79" s="151">
        <v>6.9999999999999999E-4</v>
      </c>
      <c r="J79" s="277">
        <v>10000</v>
      </c>
      <c r="K79" s="277">
        <v>8000</v>
      </c>
      <c r="L79" s="276">
        <v>5.6</v>
      </c>
      <c r="M79" s="275"/>
      <c r="O79" s="256">
        <v>11</v>
      </c>
      <c r="P79" s="278" t="s">
        <v>944</v>
      </c>
      <c r="Q79" s="278" t="s">
        <v>480</v>
      </c>
      <c r="R79" s="278" t="s">
        <v>1082</v>
      </c>
      <c r="S79" s="278" t="s">
        <v>497</v>
      </c>
      <c r="T79" s="277">
        <v>3000</v>
      </c>
      <c r="U79" s="277">
        <v>3000</v>
      </c>
      <c r="V79" s="277">
        <v>1800</v>
      </c>
      <c r="W79" s="151">
        <v>1.2999999999999999E-2</v>
      </c>
      <c r="X79" s="277">
        <v>3000</v>
      </c>
      <c r="Y79" s="277">
        <v>1200</v>
      </c>
      <c r="Z79" s="276">
        <v>15.6</v>
      </c>
      <c r="AA79" s="275"/>
    </row>
    <row r="80" spans="1:27">
      <c r="A80" s="256">
        <v>88</v>
      </c>
      <c r="B80" s="278" t="s">
        <v>487</v>
      </c>
      <c r="C80" s="278" t="s">
        <v>480</v>
      </c>
      <c r="D80" s="278" t="s">
        <v>629</v>
      </c>
      <c r="E80" s="278" t="s">
        <v>497</v>
      </c>
      <c r="F80" s="277">
        <v>10000</v>
      </c>
      <c r="G80" s="277">
        <v>10000</v>
      </c>
      <c r="H80" s="277">
        <v>2000</v>
      </c>
      <c r="I80" s="151">
        <v>6.9999999999999999E-4</v>
      </c>
      <c r="J80" s="277">
        <v>10000</v>
      </c>
      <c r="K80" s="277">
        <v>8000</v>
      </c>
      <c r="L80" s="276">
        <v>5.6</v>
      </c>
      <c r="M80" s="275"/>
      <c r="O80" s="256">
        <v>81</v>
      </c>
      <c r="P80" s="278" t="s">
        <v>487</v>
      </c>
      <c r="Q80" s="278" t="s">
        <v>480</v>
      </c>
      <c r="R80" s="278" t="s">
        <v>623</v>
      </c>
      <c r="S80" s="278" t="s">
        <v>478</v>
      </c>
      <c r="T80" s="277">
        <v>10000</v>
      </c>
      <c r="U80" s="277">
        <v>10000</v>
      </c>
      <c r="V80" s="277">
        <v>600</v>
      </c>
      <c r="W80" s="151">
        <v>1.6000000000000001E-3</v>
      </c>
      <c r="X80" s="277">
        <v>10000</v>
      </c>
      <c r="Y80" s="277">
        <v>9400</v>
      </c>
      <c r="Z80" s="276">
        <v>15.040000000000001</v>
      </c>
      <c r="AA80" s="275"/>
    </row>
    <row r="81" spans="1:27">
      <c r="A81" s="256">
        <v>113</v>
      </c>
      <c r="B81" s="278" t="s">
        <v>487</v>
      </c>
      <c r="C81" s="278" t="s">
        <v>480</v>
      </c>
      <c r="D81" s="278" t="s">
        <v>641</v>
      </c>
      <c r="E81" s="278" t="s">
        <v>497</v>
      </c>
      <c r="F81" s="277">
        <v>10000</v>
      </c>
      <c r="G81" s="277">
        <v>10000</v>
      </c>
      <c r="H81" s="277">
        <v>2000</v>
      </c>
      <c r="I81" s="151">
        <v>6.9999999999999999E-4</v>
      </c>
      <c r="J81" s="277">
        <v>10000</v>
      </c>
      <c r="K81" s="277">
        <v>8000</v>
      </c>
      <c r="L81" s="276">
        <v>5.6</v>
      </c>
      <c r="M81" s="275"/>
      <c r="O81" s="256">
        <v>10</v>
      </c>
      <c r="P81" s="278" t="s">
        <v>944</v>
      </c>
      <c r="Q81" s="278" t="s">
        <v>480</v>
      </c>
      <c r="R81" s="278" t="s">
        <v>1087</v>
      </c>
      <c r="S81" s="278" t="s">
        <v>478</v>
      </c>
      <c r="T81" s="277">
        <v>4000</v>
      </c>
      <c r="U81" s="277">
        <v>4000</v>
      </c>
      <c r="V81" s="277">
        <v>300</v>
      </c>
      <c r="W81" s="151">
        <v>4.0000000000000001E-3</v>
      </c>
      <c r="X81" s="277">
        <v>4000</v>
      </c>
      <c r="Y81" s="277">
        <v>3700</v>
      </c>
      <c r="Z81" s="276">
        <v>14.8</v>
      </c>
      <c r="AA81" s="275"/>
    </row>
    <row r="82" spans="1:27">
      <c r="A82" s="256">
        <v>101</v>
      </c>
      <c r="B82" s="278" t="s">
        <v>487</v>
      </c>
      <c r="C82" s="278" t="s">
        <v>480</v>
      </c>
      <c r="D82" s="278" t="s">
        <v>1360</v>
      </c>
      <c r="E82" s="278" t="s">
        <v>478</v>
      </c>
      <c r="F82" s="277">
        <v>5000</v>
      </c>
      <c r="G82" s="277">
        <v>5000</v>
      </c>
      <c r="H82" s="277">
        <v>2000</v>
      </c>
      <c r="I82" s="151">
        <v>1.8E-3</v>
      </c>
      <c r="J82" s="277">
        <v>5000</v>
      </c>
      <c r="K82" s="277">
        <v>3000</v>
      </c>
      <c r="L82" s="276">
        <v>5.3999999999999995</v>
      </c>
      <c r="M82" s="275"/>
      <c r="O82" s="256">
        <v>21</v>
      </c>
      <c r="P82" s="278" t="s">
        <v>944</v>
      </c>
      <c r="Q82" s="278" t="s">
        <v>480</v>
      </c>
      <c r="R82" s="278" t="s">
        <v>1031</v>
      </c>
      <c r="S82" s="278" t="s">
        <v>497</v>
      </c>
      <c r="T82" s="277">
        <v>4000</v>
      </c>
      <c r="U82" s="277">
        <v>4000</v>
      </c>
      <c r="V82" s="277">
        <v>300</v>
      </c>
      <c r="W82" s="151">
        <v>3.8E-3</v>
      </c>
      <c r="X82" s="277">
        <v>4000</v>
      </c>
      <c r="Y82" s="277">
        <v>3700</v>
      </c>
      <c r="Z82" s="276">
        <v>14.06</v>
      </c>
      <c r="AA82" s="275"/>
    </row>
    <row r="83" spans="1:27">
      <c r="A83" s="256">
        <v>15</v>
      </c>
      <c r="B83" s="278" t="s">
        <v>944</v>
      </c>
      <c r="C83" s="278" t="s">
        <v>480</v>
      </c>
      <c r="D83" s="278" t="s">
        <v>1116</v>
      </c>
      <c r="E83" s="278" t="s">
        <v>478</v>
      </c>
      <c r="F83" s="277">
        <v>4000</v>
      </c>
      <c r="G83" s="277">
        <v>4000</v>
      </c>
      <c r="H83" s="277">
        <v>2000</v>
      </c>
      <c r="I83" s="151">
        <v>2.5999999999999999E-3</v>
      </c>
      <c r="J83" s="277">
        <v>4000</v>
      </c>
      <c r="K83" s="277">
        <v>2000</v>
      </c>
      <c r="L83" s="276">
        <v>5.2</v>
      </c>
      <c r="M83" s="275"/>
      <c r="O83" s="256">
        <v>27</v>
      </c>
      <c r="P83" s="278" t="s">
        <v>944</v>
      </c>
      <c r="Q83" s="278" t="s">
        <v>480</v>
      </c>
      <c r="R83" s="278" t="s">
        <v>997</v>
      </c>
      <c r="S83" s="278" t="s">
        <v>497</v>
      </c>
      <c r="T83" s="277">
        <v>4000</v>
      </c>
      <c r="U83" s="277">
        <v>4000</v>
      </c>
      <c r="V83" s="277">
        <v>600</v>
      </c>
      <c r="W83" s="151">
        <v>4.0000000000000001E-3</v>
      </c>
      <c r="X83" s="277">
        <v>4000</v>
      </c>
      <c r="Y83" s="277">
        <v>3400</v>
      </c>
      <c r="Z83" s="276">
        <v>13.6</v>
      </c>
      <c r="AA83" s="275"/>
    </row>
    <row r="84" spans="1:27">
      <c r="A84" s="256">
        <v>3</v>
      </c>
      <c r="B84" s="160" t="s">
        <v>944</v>
      </c>
      <c r="C84" s="160" t="s">
        <v>480</v>
      </c>
      <c r="D84" s="160" t="s">
        <v>1721</v>
      </c>
      <c r="E84" s="160" t="s">
        <v>478</v>
      </c>
      <c r="F84" s="148">
        <v>10000</v>
      </c>
      <c r="G84" s="148">
        <v>10000</v>
      </c>
      <c r="H84" s="279">
        <v>4000</v>
      </c>
      <c r="I84" s="151">
        <v>8.0000000000000004E-4</v>
      </c>
      <c r="J84" s="277">
        <v>10000</v>
      </c>
      <c r="K84" s="277">
        <v>6000</v>
      </c>
      <c r="L84" s="276">
        <v>4.8</v>
      </c>
      <c r="M84" s="275"/>
      <c r="O84" s="256">
        <v>3</v>
      </c>
      <c r="P84" s="160" t="s">
        <v>944</v>
      </c>
      <c r="Q84" s="160" t="s">
        <v>480</v>
      </c>
      <c r="R84" s="160" t="s">
        <v>1127</v>
      </c>
      <c r="S84" s="160" t="s">
        <v>497</v>
      </c>
      <c r="T84" s="148">
        <v>3000</v>
      </c>
      <c r="U84" s="148">
        <v>3000</v>
      </c>
      <c r="V84" s="279">
        <v>1200</v>
      </c>
      <c r="W84" s="151">
        <v>6.4999999999999997E-3</v>
      </c>
      <c r="X84" s="277">
        <v>3000</v>
      </c>
      <c r="Y84" s="277">
        <v>1800</v>
      </c>
      <c r="Z84" s="276">
        <v>11.7</v>
      </c>
      <c r="AA84" s="275"/>
    </row>
    <row r="85" spans="1:27">
      <c r="A85" s="256">
        <v>89</v>
      </c>
      <c r="B85" s="278" t="s">
        <v>487</v>
      </c>
      <c r="C85" s="278" t="s">
        <v>480</v>
      </c>
      <c r="D85" s="278" t="s">
        <v>730</v>
      </c>
      <c r="E85" s="278" t="s">
        <v>497</v>
      </c>
      <c r="F85" s="277">
        <v>10000</v>
      </c>
      <c r="G85" s="277">
        <v>10000</v>
      </c>
      <c r="H85" s="277">
        <v>2000</v>
      </c>
      <c r="I85" s="151">
        <v>5.9999999999999995E-4</v>
      </c>
      <c r="J85" s="277">
        <v>10000</v>
      </c>
      <c r="K85" s="277">
        <v>8000</v>
      </c>
      <c r="L85" s="276">
        <v>4.8</v>
      </c>
      <c r="M85" s="275"/>
      <c r="O85" s="256">
        <v>34</v>
      </c>
      <c r="P85" s="278" t="s">
        <v>944</v>
      </c>
      <c r="Q85" s="278" t="s">
        <v>480</v>
      </c>
      <c r="R85" s="278" t="s">
        <v>954</v>
      </c>
      <c r="S85" s="278" t="s">
        <v>497</v>
      </c>
      <c r="T85" s="277">
        <v>10000</v>
      </c>
      <c r="U85" s="277">
        <v>10000</v>
      </c>
      <c r="V85" s="277">
        <v>900</v>
      </c>
      <c r="W85" s="151">
        <v>1.1999999999999999E-3</v>
      </c>
      <c r="X85" s="277">
        <v>10000</v>
      </c>
      <c r="Y85" s="277">
        <v>9100</v>
      </c>
      <c r="Z85" s="276">
        <v>10.92</v>
      </c>
      <c r="AA85" s="275"/>
    </row>
    <row r="86" spans="1:27">
      <c r="A86" s="256">
        <v>4</v>
      </c>
      <c r="B86" s="278" t="s">
        <v>944</v>
      </c>
      <c r="C86" s="278" t="s">
        <v>480</v>
      </c>
      <c r="D86" s="278" t="s">
        <v>1715</v>
      </c>
      <c r="E86" s="278" t="s">
        <v>497</v>
      </c>
      <c r="F86" s="277">
        <v>4000</v>
      </c>
      <c r="G86" s="277">
        <v>4000</v>
      </c>
      <c r="H86" s="277">
        <v>1000</v>
      </c>
      <c r="I86" s="151">
        <v>1.5E-3</v>
      </c>
      <c r="J86" s="277">
        <v>4000</v>
      </c>
      <c r="K86" s="277">
        <v>3000</v>
      </c>
      <c r="L86" s="276">
        <v>4.5</v>
      </c>
      <c r="M86" s="275"/>
      <c r="O86" s="256">
        <v>32</v>
      </c>
      <c r="P86" s="278" t="s">
        <v>944</v>
      </c>
      <c r="Q86" s="278" t="s">
        <v>480</v>
      </c>
      <c r="R86" s="278" t="s">
        <v>968</v>
      </c>
      <c r="S86" s="278" t="s">
        <v>497</v>
      </c>
      <c r="T86" s="277">
        <v>4000</v>
      </c>
      <c r="U86" s="277">
        <v>4000</v>
      </c>
      <c r="V86" s="277">
        <v>2400</v>
      </c>
      <c r="W86" s="151">
        <v>6.4999999999999997E-3</v>
      </c>
      <c r="X86" s="277">
        <v>4000</v>
      </c>
      <c r="Y86" s="277">
        <v>1600</v>
      </c>
      <c r="Z86" s="276">
        <v>10.4</v>
      </c>
      <c r="AA86" s="275"/>
    </row>
    <row r="87" spans="1:27">
      <c r="A87" s="256">
        <v>20</v>
      </c>
      <c r="B87" s="278" t="s">
        <v>944</v>
      </c>
      <c r="C87" s="278" t="s">
        <v>480</v>
      </c>
      <c r="D87" s="278" t="s">
        <v>1087</v>
      </c>
      <c r="E87" s="278" t="s">
        <v>478</v>
      </c>
      <c r="F87" s="277">
        <v>4000</v>
      </c>
      <c r="G87" s="277">
        <v>4000</v>
      </c>
      <c r="H87" s="277">
        <v>3000</v>
      </c>
      <c r="I87" s="151">
        <v>4.0000000000000001E-3</v>
      </c>
      <c r="J87" s="277">
        <v>4000</v>
      </c>
      <c r="K87" s="277">
        <v>1000</v>
      </c>
      <c r="L87" s="276">
        <v>4</v>
      </c>
      <c r="M87" s="275"/>
      <c r="O87" s="256">
        <v>19</v>
      </c>
      <c r="P87" s="278" t="s">
        <v>944</v>
      </c>
      <c r="Q87" s="278" t="s">
        <v>480</v>
      </c>
      <c r="R87" s="278" t="s">
        <v>1041</v>
      </c>
      <c r="S87" s="278" t="s">
        <v>497</v>
      </c>
      <c r="T87" s="277">
        <v>10000</v>
      </c>
      <c r="U87" s="277">
        <v>10000</v>
      </c>
      <c r="V87" s="277">
        <v>900</v>
      </c>
      <c r="W87" s="151">
        <v>1.1000000000000001E-3</v>
      </c>
      <c r="X87" s="277">
        <v>10000</v>
      </c>
      <c r="Y87" s="277">
        <v>9100</v>
      </c>
      <c r="Z87" s="276">
        <v>10.01</v>
      </c>
      <c r="AA87" s="275"/>
    </row>
    <row r="88" spans="1:27">
      <c r="A88" s="256">
        <v>90</v>
      </c>
      <c r="B88" s="278" t="s">
        <v>487</v>
      </c>
      <c r="C88" s="278" t="s">
        <v>480</v>
      </c>
      <c r="D88" s="278" t="s">
        <v>714</v>
      </c>
      <c r="E88" s="278" t="s">
        <v>478</v>
      </c>
      <c r="F88" s="277">
        <v>10000</v>
      </c>
      <c r="G88" s="277">
        <v>10000</v>
      </c>
      <c r="H88" s="277">
        <v>1000</v>
      </c>
      <c r="I88" s="151">
        <v>4.0000000000000002E-4</v>
      </c>
      <c r="J88" s="277">
        <v>10000</v>
      </c>
      <c r="K88" s="277">
        <v>9000</v>
      </c>
      <c r="L88" s="276">
        <v>3.6</v>
      </c>
      <c r="M88" s="275"/>
      <c r="O88" s="256">
        <v>36</v>
      </c>
      <c r="P88" s="278" t="s">
        <v>944</v>
      </c>
      <c r="Q88" s="278" t="s">
        <v>480</v>
      </c>
      <c r="R88" s="278" t="s">
        <v>938</v>
      </c>
      <c r="S88" s="278" t="s">
        <v>497</v>
      </c>
      <c r="T88" s="277">
        <v>4000</v>
      </c>
      <c r="U88" s="277">
        <v>4000</v>
      </c>
      <c r="V88" s="277">
        <v>300</v>
      </c>
      <c r="W88" s="151">
        <v>2.5000000000000001E-3</v>
      </c>
      <c r="X88" s="277">
        <v>4000</v>
      </c>
      <c r="Y88" s="277">
        <v>3700</v>
      </c>
      <c r="Z88" s="276">
        <v>9.25</v>
      </c>
      <c r="AA88" s="275"/>
    </row>
    <row r="89" spans="1:27">
      <c r="A89" s="256">
        <v>92</v>
      </c>
      <c r="B89" s="278" t="s">
        <v>487</v>
      </c>
      <c r="C89" s="278" t="s">
        <v>480</v>
      </c>
      <c r="D89" s="278" t="s">
        <v>708</v>
      </c>
      <c r="E89" s="278" t="s">
        <v>497</v>
      </c>
      <c r="F89" s="277">
        <v>10000</v>
      </c>
      <c r="G89" s="277">
        <v>10000</v>
      </c>
      <c r="H89" s="277">
        <v>1000</v>
      </c>
      <c r="I89" s="151">
        <v>4.0000000000000002E-4</v>
      </c>
      <c r="J89" s="277">
        <v>10000</v>
      </c>
      <c r="K89" s="277">
        <v>9000</v>
      </c>
      <c r="L89" s="276">
        <v>3.6</v>
      </c>
      <c r="M89" s="275"/>
      <c r="O89" s="256">
        <v>12</v>
      </c>
      <c r="P89" s="278" t="s">
        <v>944</v>
      </c>
      <c r="Q89" s="278" t="s">
        <v>480</v>
      </c>
      <c r="R89" s="278" t="s">
        <v>1077</v>
      </c>
      <c r="S89" s="278" t="s">
        <v>497</v>
      </c>
      <c r="T89" s="277">
        <v>3000</v>
      </c>
      <c r="U89" s="277">
        <v>3000</v>
      </c>
      <c r="V89" s="277">
        <v>2400</v>
      </c>
      <c r="W89" s="151">
        <v>1.4999999999999999E-2</v>
      </c>
      <c r="X89" s="277">
        <v>3000</v>
      </c>
      <c r="Y89" s="277">
        <v>600</v>
      </c>
      <c r="Z89" s="276">
        <v>9</v>
      </c>
      <c r="AA89" s="275"/>
    </row>
    <row r="90" spans="1:27">
      <c r="A90" s="256">
        <v>100</v>
      </c>
      <c r="B90" s="278" t="s">
        <v>487</v>
      </c>
      <c r="C90" s="278" t="s">
        <v>480</v>
      </c>
      <c r="D90" s="278" t="s">
        <v>1365</v>
      </c>
      <c r="E90" s="278" t="s">
        <v>497</v>
      </c>
      <c r="F90" s="277">
        <v>10000</v>
      </c>
      <c r="G90" s="277">
        <v>10000</v>
      </c>
      <c r="H90" s="277">
        <v>1000</v>
      </c>
      <c r="I90" s="151">
        <v>4.0000000000000002E-4</v>
      </c>
      <c r="J90" s="277">
        <v>10000</v>
      </c>
      <c r="K90" s="277">
        <v>9000</v>
      </c>
      <c r="L90" s="276">
        <v>3.6</v>
      </c>
      <c r="M90" s="275"/>
      <c r="O90" s="256">
        <v>5</v>
      </c>
      <c r="P90" s="278" t="s">
        <v>944</v>
      </c>
      <c r="Q90" s="278" t="s">
        <v>480</v>
      </c>
      <c r="R90" s="278" t="s">
        <v>1116</v>
      </c>
      <c r="S90" s="278" t="s">
        <v>478</v>
      </c>
      <c r="T90" s="277">
        <v>4000</v>
      </c>
      <c r="U90" s="277">
        <v>4000</v>
      </c>
      <c r="V90" s="277">
        <v>600</v>
      </c>
      <c r="W90" s="151">
        <v>2.5999999999999999E-3</v>
      </c>
      <c r="X90" s="277">
        <v>4000</v>
      </c>
      <c r="Y90" s="277">
        <v>3400</v>
      </c>
      <c r="Z90" s="276">
        <v>8.84</v>
      </c>
      <c r="AA90" s="275"/>
    </row>
    <row r="91" spans="1:27">
      <c r="A91" s="256">
        <v>108</v>
      </c>
      <c r="B91" s="278" t="s">
        <v>487</v>
      </c>
      <c r="C91" s="278" t="s">
        <v>480</v>
      </c>
      <c r="D91" s="278" t="s">
        <v>1297</v>
      </c>
      <c r="E91" s="278" t="s">
        <v>478</v>
      </c>
      <c r="F91" s="277">
        <v>10000</v>
      </c>
      <c r="G91" s="277">
        <v>10000</v>
      </c>
      <c r="H91" s="277">
        <v>1000</v>
      </c>
      <c r="I91" s="151">
        <v>4.0000000000000002E-4</v>
      </c>
      <c r="J91" s="277">
        <v>10000</v>
      </c>
      <c r="K91" s="277">
        <v>9000</v>
      </c>
      <c r="L91" s="276">
        <v>3.6</v>
      </c>
      <c r="M91" s="275"/>
      <c r="O91" s="256">
        <v>8</v>
      </c>
      <c r="P91" s="278" t="s">
        <v>944</v>
      </c>
      <c r="Q91" s="278" t="s">
        <v>480</v>
      </c>
      <c r="R91" s="278" t="s">
        <v>1099</v>
      </c>
      <c r="S91" s="278" t="s">
        <v>478</v>
      </c>
      <c r="T91" s="277">
        <v>4000</v>
      </c>
      <c r="U91" s="277">
        <v>4000</v>
      </c>
      <c r="V91" s="277">
        <v>600</v>
      </c>
      <c r="W91" s="151">
        <v>2.5000000000000001E-3</v>
      </c>
      <c r="X91" s="277">
        <v>4000</v>
      </c>
      <c r="Y91" s="277">
        <v>3400</v>
      </c>
      <c r="Z91" s="276">
        <v>8.5</v>
      </c>
      <c r="AA91" s="275"/>
    </row>
    <row r="92" spans="1:27">
      <c r="A92" s="256">
        <v>111</v>
      </c>
      <c r="B92" s="278" t="s">
        <v>487</v>
      </c>
      <c r="C92" s="278" t="s">
        <v>480</v>
      </c>
      <c r="D92" s="278" t="s">
        <v>1321</v>
      </c>
      <c r="E92" s="278" t="s">
        <v>478</v>
      </c>
      <c r="F92" s="277">
        <v>5000</v>
      </c>
      <c r="G92" s="277">
        <v>5000</v>
      </c>
      <c r="H92" s="277">
        <v>1000</v>
      </c>
      <c r="I92" s="151">
        <v>8.9999999999999998E-4</v>
      </c>
      <c r="J92" s="277">
        <v>5000</v>
      </c>
      <c r="K92" s="277">
        <v>4000</v>
      </c>
      <c r="L92" s="276">
        <v>3.6</v>
      </c>
      <c r="M92" s="275"/>
      <c r="O92" s="256">
        <v>82</v>
      </c>
      <c r="P92" s="278" t="s">
        <v>487</v>
      </c>
      <c r="Q92" s="278" t="s">
        <v>480</v>
      </c>
      <c r="R92" s="278" t="s">
        <v>618</v>
      </c>
      <c r="S92" s="278" t="s">
        <v>478</v>
      </c>
      <c r="T92" s="277">
        <v>5000</v>
      </c>
      <c r="U92" s="277">
        <v>5000</v>
      </c>
      <c r="V92" s="277">
        <v>300</v>
      </c>
      <c r="W92" s="151">
        <v>1.8E-3</v>
      </c>
      <c r="X92" s="277">
        <v>5000</v>
      </c>
      <c r="Y92" s="277">
        <v>4700</v>
      </c>
      <c r="Z92" s="276">
        <v>8.4599999999999991</v>
      </c>
      <c r="AA92" s="275"/>
    </row>
    <row r="93" spans="1:27">
      <c r="A93" s="256">
        <v>116</v>
      </c>
      <c r="B93" s="278" t="s">
        <v>487</v>
      </c>
      <c r="C93" s="278" t="s">
        <v>480</v>
      </c>
      <c r="D93" s="278" t="s">
        <v>1297</v>
      </c>
      <c r="E93" s="278" t="s">
        <v>478</v>
      </c>
      <c r="F93" s="277">
        <v>10000</v>
      </c>
      <c r="G93" s="277">
        <v>10000</v>
      </c>
      <c r="H93" s="277">
        <v>1000</v>
      </c>
      <c r="I93" s="151">
        <v>4.0000000000000002E-4</v>
      </c>
      <c r="J93" s="277">
        <v>10000</v>
      </c>
      <c r="K93" s="277">
        <v>9000</v>
      </c>
      <c r="L93" s="276">
        <v>3.6</v>
      </c>
      <c r="M93" s="275"/>
      <c r="O93" s="256">
        <v>83</v>
      </c>
      <c r="P93" s="278" t="s">
        <v>487</v>
      </c>
      <c r="Q93" s="278" t="s">
        <v>480</v>
      </c>
      <c r="R93" s="278" t="s">
        <v>611</v>
      </c>
      <c r="S93" s="278" t="s">
        <v>478</v>
      </c>
      <c r="T93" s="277">
        <v>5000</v>
      </c>
      <c r="U93" s="277">
        <v>5000</v>
      </c>
      <c r="V93" s="277">
        <v>300</v>
      </c>
      <c r="W93" s="151">
        <v>1.8E-3</v>
      </c>
      <c r="X93" s="277">
        <v>5000</v>
      </c>
      <c r="Y93" s="277">
        <v>4700</v>
      </c>
      <c r="Z93" s="276">
        <v>8.4599999999999991</v>
      </c>
      <c r="AA93" s="275"/>
    </row>
    <row r="94" spans="1:27">
      <c r="A94" s="256">
        <v>77</v>
      </c>
      <c r="B94" s="278" t="s">
        <v>487</v>
      </c>
      <c r="C94" s="278" t="s">
        <v>480</v>
      </c>
      <c r="D94" s="278" t="s">
        <v>1439</v>
      </c>
      <c r="E94" s="278" t="s">
        <v>478</v>
      </c>
      <c r="F94" s="277">
        <v>5000</v>
      </c>
      <c r="G94" s="277">
        <v>5000</v>
      </c>
      <c r="H94" s="277">
        <v>2000</v>
      </c>
      <c r="I94" s="151">
        <v>1.1999999999999999E-3</v>
      </c>
      <c r="J94" s="277">
        <v>5000</v>
      </c>
      <c r="K94" s="277">
        <v>3000</v>
      </c>
      <c r="L94" s="276">
        <v>3.5999999999999996</v>
      </c>
      <c r="M94" s="275"/>
      <c r="O94" s="256">
        <v>24</v>
      </c>
      <c r="P94" s="278" t="s">
        <v>944</v>
      </c>
      <c r="Q94" s="278" t="s">
        <v>480</v>
      </c>
      <c r="R94" s="278" t="s">
        <v>1017</v>
      </c>
      <c r="S94" s="278" t="s">
        <v>478</v>
      </c>
      <c r="T94" s="277">
        <v>10000</v>
      </c>
      <c r="U94" s="277">
        <v>10000</v>
      </c>
      <c r="V94" s="277">
        <v>600</v>
      </c>
      <c r="W94" s="151">
        <v>8.0000000000000004E-4</v>
      </c>
      <c r="X94" s="277">
        <v>10000</v>
      </c>
      <c r="Y94" s="277">
        <v>9400</v>
      </c>
      <c r="Z94" s="276">
        <v>7.5200000000000005</v>
      </c>
      <c r="AA94" s="275"/>
    </row>
    <row r="95" spans="1:27">
      <c r="A95" s="256">
        <v>75</v>
      </c>
      <c r="B95" s="278" t="s">
        <v>487</v>
      </c>
      <c r="C95" s="278" t="s">
        <v>480</v>
      </c>
      <c r="D95" s="278" t="s">
        <v>719</v>
      </c>
      <c r="E95" s="278" t="s">
        <v>497</v>
      </c>
      <c r="F95" s="277">
        <v>10000</v>
      </c>
      <c r="G95" s="277">
        <v>10000</v>
      </c>
      <c r="H95" s="277">
        <v>2000</v>
      </c>
      <c r="I95" s="151">
        <v>4.0000000000000002E-4</v>
      </c>
      <c r="J95" s="277">
        <v>10000</v>
      </c>
      <c r="K95" s="277">
        <v>8000</v>
      </c>
      <c r="L95" s="276">
        <v>3.2</v>
      </c>
      <c r="M95" s="275"/>
      <c r="O95" s="256">
        <v>4</v>
      </c>
      <c r="P95" s="278" t="s">
        <v>944</v>
      </c>
      <c r="Q95" s="278" t="s">
        <v>480</v>
      </c>
      <c r="R95" s="278" t="s">
        <v>1122</v>
      </c>
      <c r="S95" s="278" t="s">
        <v>497</v>
      </c>
      <c r="T95" s="277">
        <v>4000</v>
      </c>
      <c r="U95" s="277">
        <v>4000</v>
      </c>
      <c r="V95" s="277">
        <v>300</v>
      </c>
      <c r="W95" s="151">
        <v>2E-3</v>
      </c>
      <c r="X95" s="277">
        <v>4000</v>
      </c>
      <c r="Y95" s="277">
        <v>3700</v>
      </c>
      <c r="Z95" s="276">
        <v>7.4</v>
      </c>
      <c r="AA95" s="275"/>
    </row>
    <row r="96" spans="1:27">
      <c r="A96" s="256">
        <v>102</v>
      </c>
      <c r="B96" s="278" t="s">
        <v>487</v>
      </c>
      <c r="C96" s="278" t="s">
        <v>480</v>
      </c>
      <c r="D96" s="278" t="s">
        <v>580</v>
      </c>
      <c r="E96" s="278" t="s">
        <v>478</v>
      </c>
      <c r="F96" s="277">
        <v>5000</v>
      </c>
      <c r="G96" s="277">
        <v>5000</v>
      </c>
      <c r="H96" s="277">
        <v>1000</v>
      </c>
      <c r="I96" s="151">
        <v>8.0000000000000004E-4</v>
      </c>
      <c r="J96" s="277">
        <v>5000</v>
      </c>
      <c r="K96" s="277">
        <v>4000</v>
      </c>
      <c r="L96" s="276">
        <v>3.2</v>
      </c>
      <c r="M96" s="275"/>
      <c r="O96" s="256">
        <v>20</v>
      </c>
      <c r="P96" s="278" t="s">
        <v>944</v>
      </c>
      <c r="Q96" s="278" t="s">
        <v>480</v>
      </c>
      <c r="R96" s="278" t="s">
        <v>1036</v>
      </c>
      <c r="S96" s="278" t="s">
        <v>497</v>
      </c>
      <c r="T96" s="277">
        <v>10000</v>
      </c>
      <c r="U96" s="277">
        <v>10000</v>
      </c>
      <c r="V96" s="277">
        <v>300</v>
      </c>
      <c r="W96" s="151">
        <v>6.9999999999999999E-4</v>
      </c>
      <c r="X96" s="277">
        <v>10000</v>
      </c>
      <c r="Y96" s="277">
        <v>9700</v>
      </c>
      <c r="Z96" s="276">
        <v>6.79</v>
      </c>
      <c r="AA96" s="275"/>
    </row>
    <row r="97" spans="1:27">
      <c r="A97" s="256">
        <v>115</v>
      </c>
      <c r="B97" s="278" t="s">
        <v>487</v>
      </c>
      <c r="C97" s="278" t="s">
        <v>480</v>
      </c>
      <c r="D97" s="278" t="s">
        <v>1303</v>
      </c>
      <c r="E97" s="278" t="s">
        <v>478</v>
      </c>
      <c r="F97" s="277">
        <v>10000</v>
      </c>
      <c r="G97" s="277">
        <v>10000</v>
      </c>
      <c r="H97" s="277">
        <v>2000</v>
      </c>
      <c r="I97" s="151">
        <v>4.0000000000000002E-4</v>
      </c>
      <c r="J97" s="277">
        <v>10000</v>
      </c>
      <c r="K97" s="277">
        <v>8000</v>
      </c>
      <c r="L97" s="276">
        <v>3.2</v>
      </c>
      <c r="M97" s="275"/>
      <c r="O97" s="256">
        <v>62</v>
      </c>
      <c r="P97" s="278" t="s">
        <v>487</v>
      </c>
      <c r="Q97" s="278" t="s">
        <v>480</v>
      </c>
      <c r="R97" s="278" t="s">
        <v>629</v>
      </c>
      <c r="S97" s="278" t="s">
        <v>497</v>
      </c>
      <c r="T97" s="277">
        <v>10000</v>
      </c>
      <c r="U97" s="277">
        <v>10000</v>
      </c>
      <c r="V97" s="277">
        <v>300</v>
      </c>
      <c r="W97" s="151">
        <v>6.9999999999999999E-4</v>
      </c>
      <c r="X97" s="277">
        <v>10000</v>
      </c>
      <c r="Y97" s="277">
        <v>9700</v>
      </c>
      <c r="Z97" s="276">
        <v>6.79</v>
      </c>
      <c r="AA97" s="275"/>
    </row>
    <row r="98" spans="1:27">
      <c r="A98" s="256">
        <v>12</v>
      </c>
      <c r="B98" s="278" t="s">
        <v>944</v>
      </c>
      <c r="C98" s="278" t="s">
        <v>480</v>
      </c>
      <c r="D98" s="278" t="s">
        <v>1036</v>
      </c>
      <c r="E98" s="278" t="s">
        <v>497</v>
      </c>
      <c r="F98" s="277">
        <v>10000</v>
      </c>
      <c r="G98" s="277">
        <v>10000</v>
      </c>
      <c r="H98" s="277">
        <v>6000</v>
      </c>
      <c r="I98" s="151">
        <v>6.9999999999999999E-4</v>
      </c>
      <c r="J98" s="277">
        <v>10000</v>
      </c>
      <c r="K98" s="277">
        <v>4000</v>
      </c>
      <c r="L98" s="276">
        <v>2.8</v>
      </c>
      <c r="M98" s="275"/>
      <c r="O98" s="256">
        <v>69</v>
      </c>
      <c r="P98" s="278" t="s">
        <v>487</v>
      </c>
      <c r="Q98" s="278" t="s">
        <v>480</v>
      </c>
      <c r="R98" s="278" t="s">
        <v>695</v>
      </c>
      <c r="S98" s="278" t="s">
        <v>478</v>
      </c>
      <c r="T98" s="277">
        <v>10000</v>
      </c>
      <c r="U98" s="277">
        <v>10000</v>
      </c>
      <c r="V98" s="277">
        <v>300</v>
      </c>
      <c r="W98" s="151">
        <v>6.9999999999999999E-4</v>
      </c>
      <c r="X98" s="277">
        <v>10000</v>
      </c>
      <c r="Y98" s="277">
        <v>9700</v>
      </c>
      <c r="Z98" s="276">
        <v>6.79</v>
      </c>
      <c r="AA98" s="275"/>
    </row>
    <row r="99" spans="1:27">
      <c r="A99" s="256">
        <v>97</v>
      </c>
      <c r="B99" s="278" t="s">
        <v>487</v>
      </c>
      <c r="C99" s="278" t="s">
        <v>480</v>
      </c>
      <c r="D99" s="278" t="s">
        <v>1383</v>
      </c>
      <c r="E99" s="278" t="s">
        <v>497</v>
      </c>
      <c r="F99" s="277">
        <v>5000</v>
      </c>
      <c r="G99" s="277">
        <v>5000</v>
      </c>
      <c r="H99" s="277">
        <v>1000</v>
      </c>
      <c r="I99" s="151">
        <v>6.9999999999999999E-4</v>
      </c>
      <c r="J99" s="277">
        <v>5000</v>
      </c>
      <c r="K99" s="277">
        <v>4000</v>
      </c>
      <c r="L99" s="276">
        <v>2.8</v>
      </c>
      <c r="M99" s="275"/>
      <c r="O99" s="256">
        <v>79</v>
      </c>
      <c r="P99" s="278" t="s">
        <v>487</v>
      </c>
      <c r="Q99" s="278" t="s">
        <v>480</v>
      </c>
      <c r="R99" s="278" t="s">
        <v>635</v>
      </c>
      <c r="S99" s="278" t="s">
        <v>497</v>
      </c>
      <c r="T99" s="277">
        <v>10000</v>
      </c>
      <c r="U99" s="277">
        <v>10000</v>
      </c>
      <c r="V99" s="277">
        <v>300</v>
      </c>
      <c r="W99" s="151">
        <v>6.9999999999999999E-4</v>
      </c>
      <c r="X99" s="277">
        <v>10000</v>
      </c>
      <c r="Y99" s="277">
        <v>9700</v>
      </c>
      <c r="Z99" s="276">
        <v>6.79</v>
      </c>
      <c r="AA99" s="275"/>
    </row>
    <row r="100" spans="1:27">
      <c r="A100" s="256">
        <v>18</v>
      </c>
      <c r="B100" s="278" t="s">
        <v>944</v>
      </c>
      <c r="C100" s="278" t="s">
        <v>480</v>
      </c>
      <c r="D100" s="278" t="s">
        <v>1099</v>
      </c>
      <c r="E100" s="278" t="s">
        <v>478</v>
      </c>
      <c r="F100" s="277">
        <v>4000</v>
      </c>
      <c r="G100" s="277">
        <v>4000</v>
      </c>
      <c r="H100" s="277">
        <v>3000</v>
      </c>
      <c r="I100" s="151">
        <v>2.5000000000000001E-3</v>
      </c>
      <c r="J100" s="277">
        <v>4000</v>
      </c>
      <c r="K100" s="277">
        <v>1000</v>
      </c>
      <c r="L100" s="276">
        <v>2.5</v>
      </c>
      <c r="M100" s="275"/>
      <c r="O100" s="256">
        <v>80</v>
      </c>
      <c r="P100" s="278" t="s">
        <v>487</v>
      </c>
      <c r="Q100" s="278" t="s">
        <v>480</v>
      </c>
      <c r="R100" s="278" t="s">
        <v>629</v>
      </c>
      <c r="S100" s="278" t="s">
        <v>497</v>
      </c>
      <c r="T100" s="277">
        <v>10000</v>
      </c>
      <c r="U100" s="277">
        <v>10000</v>
      </c>
      <c r="V100" s="277">
        <v>300</v>
      </c>
      <c r="W100" s="151">
        <v>6.9999999999999999E-4</v>
      </c>
      <c r="X100" s="277">
        <v>10000</v>
      </c>
      <c r="Y100" s="277">
        <v>9700</v>
      </c>
      <c r="Z100" s="276">
        <v>6.79</v>
      </c>
      <c r="AA100" s="275"/>
    </row>
    <row r="101" spans="1:27">
      <c r="A101" s="256">
        <v>96</v>
      </c>
      <c r="B101" s="278" t="s">
        <v>487</v>
      </c>
      <c r="C101" s="278" t="s">
        <v>480</v>
      </c>
      <c r="D101" s="278" t="s">
        <v>504</v>
      </c>
      <c r="E101" s="278" t="s">
        <v>497</v>
      </c>
      <c r="F101" s="277">
        <v>5000</v>
      </c>
      <c r="G101" s="277">
        <v>5000</v>
      </c>
      <c r="H101" s="277">
        <v>1000</v>
      </c>
      <c r="I101" s="151">
        <v>5.9999999999999995E-4</v>
      </c>
      <c r="J101" s="277">
        <v>5000</v>
      </c>
      <c r="K101" s="277">
        <v>4000</v>
      </c>
      <c r="L101" s="276">
        <v>2.4</v>
      </c>
      <c r="M101" s="275"/>
      <c r="O101" s="256">
        <v>84</v>
      </c>
      <c r="P101" s="278" t="s">
        <v>487</v>
      </c>
      <c r="Q101" s="278" t="s">
        <v>480</v>
      </c>
      <c r="R101" s="278" t="s">
        <v>604</v>
      </c>
      <c r="S101" s="278" t="s">
        <v>497</v>
      </c>
      <c r="T101" s="277">
        <v>10000</v>
      </c>
      <c r="U101" s="277">
        <v>10000</v>
      </c>
      <c r="V101" s="277">
        <v>300</v>
      </c>
      <c r="W101" s="151">
        <v>6.9999999999999999E-4</v>
      </c>
      <c r="X101" s="277">
        <v>10000</v>
      </c>
      <c r="Y101" s="277">
        <v>9700</v>
      </c>
      <c r="Z101" s="276">
        <v>6.79</v>
      </c>
      <c r="AA101" s="275"/>
    </row>
    <row r="102" spans="1:27">
      <c r="A102" s="256">
        <v>110</v>
      </c>
      <c r="B102" s="278" t="s">
        <v>487</v>
      </c>
      <c r="C102" s="278" t="s">
        <v>480</v>
      </c>
      <c r="D102" s="278" t="s">
        <v>1326</v>
      </c>
      <c r="E102" s="278" t="s">
        <v>497</v>
      </c>
      <c r="F102" s="277">
        <v>5000</v>
      </c>
      <c r="G102" s="277">
        <v>5000</v>
      </c>
      <c r="H102" s="277">
        <v>1000</v>
      </c>
      <c r="I102" s="151">
        <v>5.9999999999999995E-4</v>
      </c>
      <c r="J102" s="277">
        <v>5000</v>
      </c>
      <c r="K102" s="277">
        <v>4000</v>
      </c>
      <c r="L102" s="276">
        <v>2.4</v>
      </c>
      <c r="M102" s="275"/>
      <c r="O102" s="256">
        <v>99</v>
      </c>
      <c r="P102" s="278" t="s">
        <v>487</v>
      </c>
      <c r="Q102" s="278" t="s">
        <v>480</v>
      </c>
      <c r="R102" s="278" t="s">
        <v>510</v>
      </c>
      <c r="S102" s="278" t="s">
        <v>497</v>
      </c>
      <c r="T102" s="277">
        <v>10000</v>
      </c>
      <c r="U102" s="277">
        <v>10000</v>
      </c>
      <c r="V102" s="277">
        <v>300</v>
      </c>
      <c r="W102" s="151">
        <v>6.9999999999999999E-4</v>
      </c>
      <c r="X102" s="277">
        <v>10000</v>
      </c>
      <c r="Y102" s="277">
        <v>9700</v>
      </c>
      <c r="Z102" s="276">
        <v>6.79</v>
      </c>
      <c r="AA102" s="275"/>
    </row>
    <row r="103" spans="1:27">
      <c r="A103" s="256">
        <v>112</v>
      </c>
      <c r="B103" s="278" t="s">
        <v>487</v>
      </c>
      <c r="C103" s="278" t="s">
        <v>480</v>
      </c>
      <c r="D103" s="278" t="s">
        <v>1315</v>
      </c>
      <c r="E103" s="278" t="s">
        <v>497</v>
      </c>
      <c r="F103" s="277">
        <v>5000</v>
      </c>
      <c r="G103" s="277">
        <v>5000</v>
      </c>
      <c r="H103" s="277">
        <v>1000</v>
      </c>
      <c r="I103" s="151">
        <v>5.9999999999999995E-4</v>
      </c>
      <c r="J103" s="277">
        <v>5000</v>
      </c>
      <c r="K103" s="277">
        <v>4000</v>
      </c>
      <c r="L103" s="276">
        <v>2.4</v>
      </c>
      <c r="M103" s="275"/>
      <c r="O103" s="256">
        <v>30</v>
      </c>
      <c r="P103" s="278" t="s">
        <v>944</v>
      </c>
      <c r="Q103" s="278" t="s">
        <v>480</v>
      </c>
      <c r="R103" s="278" t="s">
        <v>981</v>
      </c>
      <c r="S103" s="278" t="s">
        <v>497</v>
      </c>
      <c r="T103" s="277">
        <v>10000</v>
      </c>
      <c r="U103" s="277">
        <v>10000</v>
      </c>
      <c r="V103" s="277">
        <v>600</v>
      </c>
      <c r="W103" s="151">
        <v>6.9999999999999999E-4</v>
      </c>
      <c r="X103" s="277">
        <v>10000</v>
      </c>
      <c r="Y103" s="277">
        <v>9400</v>
      </c>
      <c r="Z103" s="276">
        <v>6.58</v>
      </c>
      <c r="AA103" s="275"/>
    </row>
    <row r="104" spans="1:27">
      <c r="A104" s="256">
        <v>114</v>
      </c>
      <c r="B104" s="278" t="s">
        <v>487</v>
      </c>
      <c r="C104" s="278" t="s">
        <v>480</v>
      </c>
      <c r="D104" s="278" t="s">
        <v>1309</v>
      </c>
      <c r="E104" s="278" t="s">
        <v>478</v>
      </c>
      <c r="F104" s="277">
        <v>5000</v>
      </c>
      <c r="G104" s="277">
        <v>5000</v>
      </c>
      <c r="H104" s="277">
        <v>2000</v>
      </c>
      <c r="I104" s="151">
        <v>8.0000000000000004E-4</v>
      </c>
      <c r="J104" s="277">
        <v>5000</v>
      </c>
      <c r="K104" s="277">
        <v>3000</v>
      </c>
      <c r="L104" s="276">
        <v>2.4</v>
      </c>
      <c r="M104" s="275"/>
      <c r="O104" s="256">
        <v>31</v>
      </c>
      <c r="P104" s="278" t="s">
        <v>944</v>
      </c>
      <c r="Q104" s="278" t="s">
        <v>480</v>
      </c>
      <c r="R104" s="278" t="s">
        <v>975</v>
      </c>
      <c r="S104" s="278" t="s">
        <v>497</v>
      </c>
      <c r="T104" s="277">
        <v>10000</v>
      </c>
      <c r="U104" s="277">
        <v>10000</v>
      </c>
      <c r="V104" s="277">
        <v>600</v>
      </c>
      <c r="W104" s="151">
        <v>6.9999999999999999E-4</v>
      </c>
      <c r="X104" s="277">
        <v>10000</v>
      </c>
      <c r="Y104" s="277">
        <v>9400</v>
      </c>
      <c r="Z104" s="276">
        <v>6.58</v>
      </c>
      <c r="AA104" s="275"/>
    </row>
    <row r="105" spans="1:27">
      <c r="A105" s="256">
        <v>71</v>
      </c>
      <c r="B105" s="278" t="s">
        <v>487</v>
      </c>
      <c r="C105" s="278" t="s">
        <v>480</v>
      </c>
      <c r="D105" s="278" t="s">
        <v>725</v>
      </c>
      <c r="E105" s="278" t="s">
        <v>497</v>
      </c>
      <c r="F105" s="277">
        <v>10000</v>
      </c>
      <c r="G105" s="277">
        <v>10000</v>
      </c>
      <c r="H105" s="277">
        <v>3000</v>
      </c>
      <c r="I105" s="151">
        <v>2.9999999999999997E-4</v>
      </c>
      <c r="J105" s="277">
        <v>10000</v>
      </c>
      <c r="K105" s="277">
        <v>7000</v>
      </c>
      <c r="L105" s="276">
        <v>2.0999999999999996</v>
      </c>
      <c r="M105" s="275"/>
      <c r="O105" s="256">
        <v>72</v>
      </c>
      <c r="P105" s="278" t="s">
        <v>487</v>
      </c>
      <c r="Q105" s="278" t="s">
        <v>480</v>
      </c>
      <c r="R105" s="278" t="s">
        <v>676</v>
      </c>
      <c r="S105" s="278" t="s">
        <v>497</v>
      </c>
      <c r="T105" s="277">
        <v>10000</v>
      </c>
      <c r="U105" s="277">
        <v>10000</v>
      </c>
      <c r="V105" s="277">
        <v>600</v>
      </c>
      <c r="W105" s="151">
        <v>6.9999999999999999E-4</v>
      </c>
      <c r="X105" s="277">
        <v>10000</v>
      </c>
      <c r="Y105" s="277">
        <v>9400</v>
      </c>
      <c r="Z105" s="276">
        <v>6.58</v>
      </c>
      <c r="AA105" s="275"/>
    </row>
    <row r="106" spans="1:27">
      <c r="A106" s="256">
        <v>82</v>
      </c>
      <c r="B106" s="278" t="s">
        <v>487</v>
      </c>
      <c r="C106" s="278" t="s">
        <v>480</v>
      </c>
      <c r="D106" s="278" t="s">
        <v>1416</v>
      </c>
      <c r="E106" s="278" t="s">
        <v>497</v>
      </c>
      <c r="F106" s="277">
        <v>5000</v>
      </c>
      <c r="G106" s="277">
        <v>5000</v>
      </c>
      <c r="H106" s="277">
        <v>2000</v>
      </c>
      <c r="I106" s="151">
        <v>5.9999999999999995E-4</v>
      </c>
      <c r="J106" s="277">
        <v>5000</v>
      </c>
      <c r="K106" s="277">
        <v>3000</v>
      </c>
      <c r="L106" s="276">
        <v>1.7999999999999998</v>
      </c>
      <c r="M106" s="275"/>
      <c r="O106" s="256">
        <v>73</v>
      </c>
      <c r="P106" s="278" t="s">
        <v>487</v>
      </c>
      <c r="Q106" s="278" t="s">
        <v>480</v>
      </c>
      <c r="R106" s="278" t="s">
        <v>670</v>
      </c>
      <c r="S106" s="278" t="s">
        <v>497</v>
      </c>
      <c r="T106" s="277">
        <v>10000</v>
      </c>
      <c r="U106" s="277">
        <v>10000</v>
      </c>
      <c r="V106" s="277">
        <v>600</v>
      </c>
      <c r="W106" s="151">
        <v>6.9999999999999999E-4</v>
      </c>
      <c r="X106" s="277">
        <v>10000</v>
      </c>
      <c r="Y106" s="277">
        <v>9400</v>
      </c>
      <c r="Z106" s="276">
        <v>6.58</v>
      </c>
      <c r="AA106" s="275"/>
    </row>
    <row r="107" spans="1:27">
      <c r="A107" s="256">
        <v>86</v>
      </c>
      <c r="B107" s="278" t="s">
        <v>487</v>
      </c>
      <c r="C107" s="278" t="s">
        <v>480</v>
      </c>
      <c r="D107" s="278" t="s">
        <v>725</v>
      </c>
      <c r="E107" s="278" t="s">
        <v>497</v>
      </c>
      <c r="F107" s="277">
        <v>10000</v>
      </c>
      <c r="G107" s="277">
        <v>10000</v>
      </c>
      <c r="H107" s="277">
        <v>14000</v>
      </c>
      <c r="I107" s="151">
        <v>2.9999999999999997E-4</v>
      </c>
      <c r="J107" s="277">
        <v>20000</v>
      </c>
      <c r="K107" s="277">
        <v>6000</v>
      </c>
      <c r="L107" s="276">
        <v>1.7999999999999998</v>
      </c>
      <c r="M107" s="275"/>
      <c r="O107" s="256">
        <v>78</v>
      </c>
      <c r="P107" s="278" t="s">
        <v>487</v>
      </c>
      <c r="Q107" s="278" t="s">
        <v>480</v>
      </c>
      <c r="R107" s="278" t="s">
        <v>641</v>
      </c>
      <c r="S107" s="278" t="s">
        <v>497</v>
      </c>
      <c r="T107" s="277">
        <v>10000</v>
      </c>
      <c r="U107" s="277">
        <v>10000</v>
      </c>
      <c r="V107" s="277">
        <v>600</v>
      </c>
      <c r="W107" s="151">
        <v>6.9999999999999999E-4</v>
      </c>
      <c r="X107" s="277">
        <v>10000</v>
      </c>
      <c r="Y107" s="277">
        <v>9400</v>
      </c>
      <c r="Z107" s="276">
        <v>6.58</v>
      </c>
      <c r="AA107" s="275"/>
    </row>
    <row r="108" spans="1:27">
      <c r="A108" s="256">
        <v>98</v>
      </c>
      <c r="B108" s="278" t="s">
        <v>487</v>
      </c>
      <c r="C108" s="278" t="s">
        <v>480</v>
      </c>
      <c r="D108" s="278" t="s">
        <v>1377</v>
      </c>
      <c r="E108" s="278" t="s">
        <v>497</v>
      </c>
      <c r="F108" s="277">
        <v>5000</v>
      </c>
      <c r="G108" s="277">
        <v>5000</v>
      </c>
      <c r="H108" s="277">
        <v>2000</v>
      </c>
      <c r="I108" s="151">
        <v>5.9999999999999995E-4</v>
      </c>
      <c r="J108" s="277">
        <v>5000</v>
      </c>
      <c r="K108" s="277">
        <v>3000</v>
      </c>
      <c r="L108" s="276">
        <v>1.7999999999999998</v>
      </c>
      <c r="M108" s="275"/>
      <c r="O108" s="256">
        <v>92</v>
      </c>
      <c r="P108" s="278" t="s">
        <v>487</v>
      </c>
      <c r="Q108" s="278" t="s">
        <v>480</v>
      </c>
      <c r="R108" s="278" t="s">
        <v>552</v>
      </c>
      <c r="S108" s="278" t="s">
        <v>497</v>
      </c>
      <c r="T108" s="277">
        <v>10000</v>
      </c>
      <c r="U108" s="277">
        <v>10000</v>
      </c>
      <c r="V108" s="277">
        <v>600</v>
      </c>
      <c r="W108" s="151">
        <v>6.9999999999999999E-4</v>
      </c>
      <c r="X108" s="277">
        <v>10000</v>
      </c>
      <c r="Y108" s="277">
        <v>9400</v>
      </c>
      <c r="Z108" s="276">
        <v>6.58</v>
      </c>
      <c r="AA108" s="275"/>
    </row>
    <row r="109" spans="1:27">
      <c r="A109" s="256">
        <v>99</v>
      </c>
      <c r="B109" s="278" t="s">
        <v>487</v>
      </c>
      <c r="C109" s="278" t="s">
        <v>480</v>
      </c>
      <c r="D109" s="278" t="s">
        <v>1370</v>
      </c>
      <c r="E109" s="278" t="s">
        <v>497</v>
      </c>
      <c r="F109" s="277">
        <v>5000</v>
      </c>
      <c r="G109" s="277">
        <v>5000</v>
      </c>
      <c r="H109" s="277">
        <v>2000</v>
      </c>
      <c r="I109" s="151">
        <v>5.9999999999999995E-4</v>
      </c>
      <c r="J109" s="277">
        <v>5000</v>
      </c>
      <c r="K109" s="277">
        <v>3000</v>
      </c>
      <c r="L109" s="276">
        <v>1.7999999999999998</v>
      </c>
      <c r="M109" s="275"/>
      <c r="O109" s="256">
        <v>98</v>
      </c>
      <c r="P109" s="278" t="s">
        <v>487</v>
      </c>
      <c r="Q109" s="278" t="s">
        <v>480</v>
      </c>
      <c r="R109" s="278" t="s">
        <v>516</v>
      </c>
      <c r="S109" s="278" t="s">
        <v>497</v>
      </c>
      <c r="T109" s="277">
        <v>10000</v>
      </c>
      <c r="U109" s="277">
        <v>10000</v>
      </c>
      <c r="V109" s="277">
        <v>600</v>
      </c>
      <c r="W109" s="151">
        <v>6.9999999999999999E-4</v>
      </c>
      <c r="X109" s="277">
        <v>10000</v>
      </c>
      <c r="Y109" s="277">
        <v>9400</v>
      </c>
      <c r="Z109" s="276">
        <v>6.58</v>
      </c>
      <c r="AA109" s="275"/>
    </row>
    <row r="110" spans="1:27">
      <c r="A110" s="256">
        <v>79</v>
      </c>
      <c r="B110" s="278" t="s">
        <v>487</v>
      </c>
      <c r="C110" s="278" t="s">
        <v>480</v>
      </c>
      <c r="D110" s="278" t="s">
        <v>533</v>
      </c>
      <c r="E110" s="278" t="s">
        <v>497</v>
      </c>
      <c r="F110" s="277">
        <v>10000</v>
      </c>
      <c r="G110" s="277">
        <v>10000</v>
      </c>
      <c r="H110" s="277">
        <v>8000</v>
      </c>
      <c r="I110" s="151">
        <v>5.9999999999999995E-4</v>
      </c>
      <c r="J110" s="277">
        <v>10000</v>
      </c>
      <c r="K110" s="277">
        <v>2000</v>
      </c>
      <c r="L110" s="276">
        <v>1.2</v>
      </c>
      <c r="M110" s="275"/>
      <c r="O110" s="256">
        <v>85</v>
      </c>
      <c r="P110" s="278" t="s">
        <v>487</v>
      </c>
      <c r="Q110" s="278" t="s">
        <v>480</v>
      </c>
      <c r="R110" s="278" t="s">
        <v>598</v>
      </c>
      <c r="S110" s="278" t="s">
        <v>497</v>
      </c>
      <c r="T110" s="277">
        <v>10000</v>
      </c>
      <c r="U110" s="277">
        <v>10000</v>
      </c>
      <c r="V110" s="277">
        <v>900</v>
      </c>
      <c r="W110" s="151">
        <v>6.9999999999999999E-4</v>
      </c>
      <c r="X110" s="277">
        <v>10000</v>
      </c>
      <c r="Y110" s="277">
        <v>9100</v>
      </c>
      <c r="Z110" s="276">
        <v>6.37</v>
      </c>
      <c r="AA110" s="275"/>
    </row>
    <row r="111" spans="1:27">
      <c r="A111" s="256">
        <v>91</v>
      </c>
      <c r="B111" s="278" t="s">
        <v>487</v>
      </c>
      <c r="C111" s="278" t="s">
        <v>480</v>
      </c>
      <c r="D111" s="278" t="s">
        <v>586</v>
      </c>
      <c r="E111" s="278" t="s">
        <v>478</v>
      </c>
      <c r="F111" s="277">
        <v>5000</v>
      </c>
      <c r="G111" s="277">
        <v>5000</v>
      </c>
      <c r="H111" s="277">
        <v>4000</v>
      </c>
      <c r="I111" s="151">
        <v>8.0000000000000004E-4</v>
      </c>
      <c r="J111" s="277">
        <v>5000</v>
      </c>
      <c r="K111" s="277">
        <v>1000</v>
      </c>
      <c r="L111" s="276">
        <v>0.8</v>
      </c>
      <c r="M111" s="275"/>
      <c r="O111" s="256">
        <v>71</v>
      </c>
      <c r="P111" s="278" t="s">
        <v>487</v>
      </c>
      <c r="Q111" s="278" t="s">
        <v>480</v>
      </c>
      <c r="R111" s="278" t="s">
        <v>682</v>
      </c>
      <c r="S111" s="278" t="s">
        <v>497</v>
      </c>
      <c r="T111" s="277">
        <v>10000</v>
      </c>
      <c r="U111" s="277">
        <v>10000</v>
      </c>
      <c r="V111" s="277">
        <v>1200</v>
      </c>
      <c r="W111" s="151">
        <v>6.9999999999999999E-4</v>
      </c>
      <c r="X111" s="277">
        <v>10000</v>
      </c>
      <c r="Y111" s="277">
        <v>8800</v>
      </c>
      <c r="Z111" s="276">
        <v>6.16</v>
      </c>
      <c r="AA111" s="275"/>
    </row>
    <row r="112" spans="1:27">
      <c r="A112" s="256">
        <v>1</v>
      </c>
      <c r="B112" s="160" t="s">
        <v>944</v>
      </c>
      <c r="C112" s="160" t="s">
        <v>480</v>
      </c>
      <c r="D112" s="160" t="s">
        <v>1721</v>
      </c>
      <c r="E112" s="160" t="s">
        <v>478</v>
      </c>
      <c r="F112" s="148">
        <v>10000</v>
      </c>
      <c r="G112" s="148">
        <v>10000</v>
      </c>
      <c r="H112" s="148">
        <v>40000</v>
      </c>
      <c r="I112" s="163">
        <v>8.0000000000000004E-4</v>
      </c>
      <c r="J112" s="277">
        <v>40000</v>
      </c>
      <c r="K112" s="277">
        <v>0</v>
      </c>
      <c r="L112" s="276">
        <v>0</v>
      </c>
      <c r="M112" s="275"/>
      <c r="O112" s="256">
        <v>75</v>
      </c>
      <c r="P112" s="278" t="s">
        <v>487</v>
      </c>
      <c r="Q112" s="278" t="s">
        <v>480</v>
      </c>
      <c r="R112" s="278" t="s">
        <v>660</v>
      </c>
      <c r="S112" s="278" t="s">
        <v>478</v>
      </c>
      <c r="T112" s="277">
        <v>10000</v>
      </c>
      <c r="U112" s="277">
        <v>10000</v>
      </c>
      <c r="V112" s="277">
        <v>1200</v>
      </c>
      <c r="W112" s="151">
        <v>6.9999999999999999E-4</v>
      </c>
      <c r="X112" s="277">
        <v>10000</v>
      </c>
      <c r="Y112" s="277">
        <v>8800</v>
      </c>
      <c r="Z112" s="276">
        <v>6.16</v>
      </c>
      <c r="AA112" s="275"/>
    </row>
    <row r="113" spans="1:27">
      <c r="A113" s="256">
        <v>8</v>
      </c>
      <c r="B113" s="278" t="s">
        <v>944</v>
      </c>
      <c r="C113" s="278" t="s">
        <v>480</v>
      </c>
      <c r="D113" s="278" t="s">
        <v>1011</v>
      </c>
      <c r="E113" s="278" t="s">
        <v>497</v>
      </c>
      <c r="F113" s="277">
        <v>4000</v>
      </c>
      <c r="G113" s="277">
        <v>4000</v>
      </c>
      <c r="H113" s="277">
        <v>12000</v>
      </c>
      <c r="I113" s="151">
        <v>2E-3</v>
      </c>
      <c r="J113" s="277">
        <v>12000</v>
      </c>
      <c r="K113" s="277">
        <v>0</v>
      </c>
      <c r="L113" s="276">
        <v>0</v>
      </c>
      <c r="M113" s="275"/>
      <c r="O113" s="256">
        <v>63</v>
      </c>
      <c r="P113" s="278" t="s">
        <v>487</v>
      </c>
      <c r="Q113" s="278" t="s">
        <v>480</v>
      </c>
      <c r="R113" s="278" t="s">
        <v>730</v>
      </c>
      <c r="S113" s="278" t="s">
        <v>497</v>
      </c>
      <c r="T113" s="277">
        <v>10000</v>
      </c>
      <c r="U113" s="277">
        <v>10000</v>
      </c>
      <c r="V113" s="277">
        <v>300</v>
      </c>
      <c r="W113" s="151">
        <v>5.9999999999999995E-4</v>
      </c>
      <c r="X113" s="277">
        <v>10000</v>
      </c>
      <c r="Y113" s="277">
        <v>9700</v>
      </c>
      <c r="Z113" s="276">
        <v>5.8199999999999994</v>
      </c>
      <c r="AA113" s="275"/>
    </row>
    <row r="114" spans="1:27">
      <c r="A114" s="256">
        <v>26</v>
      </c>
      <c r="B114" s="278" t="s">
        <v>944</v>
      </c>
      <c r="C114" s="278" t="s">
        <v>560</v>
      </c>
      <c r="D114" s="278" t="s">
        <v>1663</v>
      </c>
      <c r="E114" s="278" t="s">
        <v>787</v>
      </c>
      <c r="F114" s="277">
        <v>2000</v>
      </c>
      <c r="G114" s="277">
        <v>2000</v>
      </c>
      <c r="H114" s="277">
        <v>4000</v>
      </c>
      <c r="I114" s="151">
        <v>0.12</v>
      </c>
      <c r="J114" s="277">
        <v>4000</v>
      </c>
      <c r="K114" s="277">
        <v>0</v>
      </c>
      <c r="L114" s="276">
        <v>0</v>
      </c>
      <c r="M114" s="275"/>
      <c r="O114" s="256">
        <v>95</v>
      </c>
      <c r="P114" s="278" t="s">
        <v>487</v>
      </c>
      <c r="Q114" s="278" t="s">
        <v>480</v>
      </c>
      <c r="R114" s="278" t="s">
        <v>533</v>
      </c>
      <c r="S114" s="278" t="s">
        <v>497</v>
      </c>
      <c r="T114" s="277">
        <v>10000</v>
      </c>
      <c r="U114" s="277">
        <v>10000</v>
      </c>
      <c r="V114" s="277">
        <v>300</v>
      </c>
      <c r="W114" s="151">
        <v>5.9999999999999995E-4</v>
      </c>
      <c r="X114" s="277">
        <v>10000</v>
      </c>
      <c r="Y114" s="277">
        <v>9700</v>
      </c>
      <c r="Z114" s="276">
        <v>5.8199999999999994</v>
      </c>
      <c r="AA114" s="275"/>
    </row>
    <row r="115" spans="1:27">
      <c r="A115" s="256">
        <v>31</v>
      </c>
      <c r="B115" s="278" t="s">
        <v>944</v>
      </c>
      <c r="C115" s="278" t="s">
        <v>480</v>
      </c>
      <c r="D115" s="278" t="s">
        <v>1127</v>
      </c>
      <c r="E115" s="278" t="s">
        <v>497</v>
      </c>
      <c r="F115" s="277">
        <v>3000</v>
      </c>
      <c r="G115" s="277">
        <v>3000</v>
      </c>
      <c r="H115" s="277">
        <v>3000</v>
      </c>
      <c r="I115" s="151">
        <v>6.4999999999999997E-3</v>
      </c>
      <c r="J115" s="277">
        <v>3000</v>
      </c>
      <c r="K115" s="277">
        <v>0</v>
      </c>
      <c r="L115" s="276">
        <v>0</v>
      </c>
      <c r="M115" s="275"/>
      <c r="O115" s="256">
        <v>76</v>
      </c>
      <c r="P115" s="278" t="s">
        <v>487</v>
      </c>
      <c r="Q115" s="278" t="s">
        <v>480</v>
      </c>
      <c r="R115" s="278" t="s">
        <v>654</v>
      </c>
      <c r="S115" s="278" t="s">
        <v>478</v>
      </c>
      <c r="T115" s="277">
        <v>10000</v>
      </c>
      <c r="U115" s="277">
        <v>10000</v>
      </c>
      <c r="V115" s="277">
        <v>2700</v>
      </c>
      <c r="W115" s="151">
        <v>6.9999999999999999E-4</v>
      </c>
      <c r="X115" s="277">
        <v>10000</v>
      </c>
      <c r="Y115" s="277">
        <v>7300</v>
      </c>
      <c r="Z115" s="276">
        <v>5.1100000000000003</v>
      </c>
      <c r="AA115" s="275"/>
    </row>
    <row r="116" spans="1:27">
      <c r="A116" s="256">
        <v>44</v>
      </c>
      <c r="B116" s="278">
        <v>0</v>
      </c>
      <c r="C116" s="278" t="s">
        <v>305</v>
      </c>
      <c r="D116" s="278" t="s">
        <v>1586</v>
      </c>
      <c r="E116" s="278" t="s">
        <v>835</v>
      </c>
      <c r="F116" s="277">
        <v>1000</v>
      </c>
      <c r="G116" s="277">
        <v>1000</v>
      </c>
      <c r="H116" s="277">
        <v>1000</v>
      </c>
      <c r="I116" s="151">
        <v>0.111</v>
      </c>
      <c r="J116" s="277">
        <v>1000</v>
      </c>
      <c r="K116" s="277">
        <v>0</v>
      </c>
      <c r="L116" s="276">
        <v>0</v>
      </c>
      <c r="M116" s="275"/>
      <c r="O116" s="256">
        <v>2</v>
      </c>
      <c r="P116" s="160" t="s">
        <v>944</v>
      </c>
      <c r="Q116" s="160" t="s">
        <v>480</v>
      </c>
      <c r="R116" s="160" t="s">
        <v>1132</v>
      </c>
      <c r="S116" s="160" t="s">
        <v>497</v>
      </c>
      <c r="T116" s="148">
        <v>10000</v>
      </c>
      <c r="U116" s="148">
        <v>10000</v>
      </c>
      <c r="V116" s="279">
        <v>13500</v>
      </c>
      <c r="W116" s="151">
        <v>6.9999999999999999E-4</v>
      </c>
      <c r="X116" s="277">
        <v>20000</v>
      </c>
      <c r="Y116" s="277">
        <v>6500</v>
      </c>
      <c r="Z116" s="276">
        <v>4.55</v>
      </c>
      <c r="AA116" s="275"/>
    </row>
    <row r="117" spans="1:27">
      <c r="A117" s="256">
        <v>52</v>
      </c>
      <c r="B117" s="278" t="s">
        <v>776</v>
      </c>
      <c r="C117" s="278" t="s">
        <v>798</v>
      </c>
      <c r="D117" s="278" t="s">
        <v>1541</v>
      </c>
      <c r="E117" s="278" t="s">
        <v>796</v>
      </c>
      <c r="F117" s="277">
        <v>500</v>
      </c>
      <c r="G117" s="277">
        <v>500</v>
      </c>
      <c r="H117" s="277">
        <v>1000</v>
      </c>
      <c r="I117" s="151">
        <v>0.56999999999999995</v>
      </c>
      <c r="J117" s="277">
        <v>1000</v>
      </c>
      <c r="K117" s="277">
        <v>0</v>
      </c>
      <c r="L117" s="276">
        <v>0</v>
      </c>
      <c r="M117" s="275"/>
      <c r="O117" s="256">
        <v>66</v>
      </c>
      <c r="P117" s="278" t="s">
        <v>487</v>
      </c>
      <c r="Q117" s="278" t="s">
        <v>480</v>
      </c>
      <c r="R117" s="278" t="s">
        <v>714</v>
      </c>
      <c r="S117" s="278" t="s">
        <v>478</v>
      </c>
      <c r="T117" s="277">
        <v>10000</v>
      </c>
      <c r="U117" s="277">
        <v>10000</v>
      </c>
      <c r="V117" s="277">
        <v>300</v>
      </c>
      <c r="W117" s="151">
        <v>4.0000000000000002E-4</v>
      </c>
      <c r="X117" s="277">
        <v>10000</v>
      </c>
      <c r="Y117" s="277">
        <v>9700</v>
      </c>
      <c r="Z117" s="276">
        <v>3.8800000000000003</v>
      </c>
      <c r="AA117" s="275"/>
    </row>
    <row r="118" spans="1:27">
      <c r="A118" s="256">
        <v>55</v>
      </c>
      <c r="B118" s="278" t="s">
        <v>811</v>
      </c>
      <c r="C118" s="278" t="s">
        <v>355</v>
      </c>
      <c r="D118" s="278" t="s">
        <v>806</v>
      </c>
      <c r="E118" s="278" t="s">
        <v>787</v>
      </c>
      <c r="F118" s="277">
        <v>1</v>
      </c>
      <c r="G118" s="277">
        <v>1</v>
      </c>
      <c r="H118" s="277">
        <v>1000</v>
      </c>
      <c r="I118" s="151">
        <v>48.102249935300222</v>
      </c>
      <c r="J118" s="277">
        <v>1000</v>
      </c>
      <c r="K118" s="277">
        <v>0</v>
      </c>
      <c r="L118" s="276">
        <v>0</v>
      </c>
      <c r="M118" s="275"/>
      <c r="O118" s="256">
        <v>67</v>
      </c>
      <c r="P118" s="278" t="s">
        <v>487</v>
      </c>
      <c r="Q118" s="278" t="s">
        <v>480</v>
      </c>
      <c r="R118" s="278" t="s">
        <v>708</v>
      </c>
      <c r="S118" s="278" t="s">
        <v>497</v>
      </c>
      <c r="T118" s="277">
        <v>10000</v>
      </c>
      <c r="U118" s="277">
        <v>10000</v>
      </c>
      <c r="V118" s="277">
        <v>300</v>
      </c>
      <c r="W118" s="151">
        <v>4.0000000000000002E-4</v>
      </c>
      <c r="X118" s="277">
        <v>10000</v>
      </c>
      <c r="Y118" s="277">
        <v>9700</v>
      </c>
      <c r="Z118" s="276">
        <v>3.8800000000000003</v>
      </c>
      <c r="AA118" s="275"/>
    </row>
    <row r="119" spans="1:27">
      <c r="A119" s="256">
        <v>57</v>
      </c>
      <c r="B119" s="278" t="s">
        <v>776</v>
      </c>
      <c r="C119" s="278" t="s">
        <v>560</v>
      </c>
      <c r="D119" s="278" t="s">
        <v>1524</v>
      </c>
      <c r="E119" s="278" t="s">
        <v>769</v>
      </c>
      <c r="F119" s="277">
        <v>2000</v>
      </c>
      <c r="G119" s="277">
        <v>2000</v>
      </c>
      <c r="H119" s="277">
        <v>2000</v>
      </c>
      <c r="I119" s="151">
        <v>4.02E-2</v>
      </c>
      <c r="J119" s="277">
        <v>2000</v>
      </c>
      <c r="K119" s="277">
        <v>0</v>
      </c>
      <c r="L119" s="276">
        <v>0</v>
      </c>
      <c r="M119" s="275"/>
      <c r="O119" s="256">
        <v>74</v>
      </c>
      <c r="P119" s="278" t="s">
        <v>487</v>
      </c>
      <c r="Q119" s="278" t="s">
        <v>480</v>
      </c>
      <c r="R119" s="278" t="s">
        <v>665</v>
      </c>
      <c r="S119" s="278" t="s">
        <v>478</v>
      </c>
      <c r="T119" s="277">
        <v>10000</v>
      </c>
      <c r="U119" s="277">
        <v>10000</v>
      </c>
      <c r="V119" s="277">
        <v>300</v>
      </c>
      <c r="W119" s="151">
        <v>4.0000000000000002E-4</v>
      </c>
      <c r="X119" s="277">
        <v>10000</v>
      </c>
      <c r="Y119" s="277">
        <v>9700</v>
      </c>
      <c r="Z119" s="276">
        <v>3.8800000000000003</v>
      </c>
      <c r="AA119" s="275"/>
    </row>
    <row r="120" spans="1:27">
      <c r="A120" s="256">
        <v>58</v>
      </c>
      <c r="B120" s="278" t="s">
        <v>776</v>
      </c>
      <c r="C120" s="278" t="s">
        <v>789</v>
      </c>
      <c r="D120" s="278" t="s">
        <v>788</v>
      </c>
      <c r="E120" s="278" t="s">
        <v>787</v>
      </c>
      <c r="F120" s="277">
        <v>2000</v>
      </c>
      <c r="G120" s="277">
        <v>2000</v>
      </c>
      <c r="H120" s="277">
        <v>2000</v>
      </c>
      <c r="I120" s="151">
        <v>6.8000000000000005E-2</v>
      </c>
      <c r="J120" s="277">
        <v>2000</v>
      </c>
      <c r="K120" s="277">
        <v>0</v>
      </c>
      <c r="L120" s="276">
        <v>0</v>
      </c>
      <c r="M120" s="275"/>
      <c r="O120" s="256">
        <v>77</v>
      </c>
      <c r="P120" s="278" t="s">
        <v>652</v>
      </c>
      <c r="Q120" s="278" t="s">
        <v>480</v>
      </c>
      <c r="R120" s="278" t="s">
        <v>647</v>
      </c>
      <c r="S120" s="278" t="s">
        <v>497</v>
      </c>
      <c r="T120" s="277">
        <v>10000</v>
      </c>
      <c r="U120" s="277">
        <v>10000</v>
      </c>
      <c r="V120" s="277">
        <v>300</v>
      </c>
      <c r="W120" s="151">
        <v>4.0000000000000002E-4</v>
      </c>
      <c r="X120" s="277">
        <v>10000</v>
      </c>
      <c r="Y120" s="277">
        <v>9700</v>
      </c>
      <c r="Z120" s="276">
        <v>3.8800000000000003</v>
      </c>
      <c r="AA120" s="275"/>
    </row>
    <row r="121" spans="1:27">
      <c r="A121" s="256">
        <v>59</v>
      </c>
      <c r="B121" s="278" t="s">
        <v>1520</v>
      </c>
      <c r="C121" s="278" t="s">
        <v>560</v>
      </c>
      <c r="D121" s="278" t="s">
        <v>1514</v>
      </c>
      <c r="E121" s="278" t="s">
        <v>1513</v>
      </c>
      <c r="F121" s="277">
        <v>1000</v>
      </c>
      <c r="G121" s="277">
        <v>1000</v>
      </c>
      <c r="H121" s="277">
        <v>1000</v>
      </c>
      <c r="I121" s="151">
        <v>0.8</v>
      </c>
      <c r="J121" s="277">
        <v>1000</v>
      </c>
      <c r="K121" s="277">
        <v>0</v>
      </c>
      <c r="L121" s="276">
        <v>0</v>
      </c>
      <c r="M121" s="275"/>
      <c r="O121" s="256">
        <v>86</v>
      </c>
      <c r="P121" s="278" t="s">
        <v>487</v>
      </c>
      <c r="Q121" s="278" t="s">
        <v>480</v>
      </c>
      <c r="R121" s="278" t="s">
        <v>592</v>
      </c>
      <c r="S121" s="278" t="s">
        <v>478</v>
      </c>
      <c r="T121" s="277">
        <v>10000</v>
      </c>
      <c r="U121" s="277">
        <v>10000</v>
      </c>
      <c r="V121" s="277">
        <v>600</v>
      </c>
      <c r="W121" s="151">
        <v>4.0000000000000002E-4</v>
      </c>
      <c r="X121" s="277">
        <v>10000</v>
      </c>
      <c r="Y121" s="277">
        <v>9400</v>
      </c>
      <c r="Z121" s="276">
        <v>3.7600000000000002</v>
      </c>
      <c r="AA121" s="275"/>
    </row>
    <row r="122" spans="1:27">
      <c r="A122" s="256">
        <v>66</v>
      </c>
      <c r="B122" s="278" t="s">
        <v>1490</v>
      </c>
      <c r="C122" s="278" t="s">
        <v>782</v>
      </c>
      <c r="D122" s="278" t="s">
        <v>1486</v>
      </c>
      <c r="E122" s="278" t="s">
        <v>813</v>
      </c>
      <c r="F122" s="277">
        <v>1000</v>
      </c>
      <c r="G122" s="277">
        <v>1</v>
      </c>
      <c r="H122" s="277">
        <v>1000</v>
      </c>
      <c r="I122" s="151">
        <v>4.0775049898707498E-2</v>
      </c>
      <c r="J122" s="277">
        <v>1000</v>
      </c>
      <c r="K122" s="277">
        <v>0</v>
      </c>
      <c r="L122" s="276">
        <v>0</v>
      </c>
      <c r="M122" s="275"/>
      <c r="O122" s="256">
        <v>88</v>
      </c>
      <c r="P122" s="278" t="s">
        <v>487</v>
      </c>
      <c r="Q122" s="278" t="s">
        <v>480</v>
      </c>
      <c r="R122" s="278" t="s">
        <v>580</v>
      </c>
      <c r="S122" s="278" t="s">
        <v>478</v>
      </c>
      <c r="T122" s="277">
        <v>5000</v>
      </c>
      <c r="U122" s="277">
        <v>5000</v>
      </c>
      <c r="V122" s="277">
        <v>300</v>
      </c>
      <c r="W122" s="151">
        <v>8.0000000000000004E-4</v>
      </c>
      <c r="X122" s="277">
        <v>5000</v>
      </c>
      <c r="Y122" s="277">
        <v>4700</v>
      </c>
      <c r="Z122" s="276">
        <v>3.7600000000000002</v>
      </c>
      <c r="AA122" s="275"/>
    </row>
    <row r="123" spans="1:27">
      <c r="A123" s="256">
        <v>70</v>
      </c>
      <c r="B123" s="278" t="s">
        <v>487</v>
      </c>
      <c r="C123" s="278" t="s">
        <v>480</v>
      </c>
      <c r="D123" s="278" t="s">
        <v>719</v>
      </c>
      <c r="E123" s="278" t="s">
        <v>497</v>
      </c>
      <c r="F123" s="277">
        <v>10000</v>
      </c>
      <c r="G123" s="277">
        <v>10000</v>
      </c>
      <c r="H123" s="277">
        <v>20000</v>
      </c>
      <c r="I123" s="151">
        <v>4.0000000000000002E-4</v>
      </c>
      <c r="J123" s="277">
        <v>20000</v>
      </c>
      <c r="K123" s="277">
        <v>0</v>
      </c>
      <c r="L123" s="276">
        <v>0</v>
      </c>
      <c r="M123" s="275"/>
      <c r="O123" s="256">
        <v>87</v>
      </c>
      <c r="P123" s="278" t="s">
        <v>487</v>
      </c>
      <c r="Q123" s="278" t="s">
        <v>480</v>
      </c>
      <c r="R123" s="278" t="s">
        <v>586</v>
      </c>
      <c r="S123" s="278" t="s">
        <v>478</v>
      </c>
      <c r="T123" s="277">
        <v>5000</v>
      </c>
      <c r="U123" s="277">
        <v>5000</v>
      </c>
      <c r="V123" s="277">
        <v>600</v>
      </c>
      <c r="W123" s="151">
        <v>8.0000000000000004E-4</v>
      </c>
      <c r="X123" s="277">
        <v>5000</v>
      </c>
      <c r="Y123" s="277">
        <v>4400</v>
      </c>
      <c r="Z123" s="276">
        <v>3.52</v>
      </c>
      <c r="AA123" s="275"/>
    </row>
    <row r="124" spans="1:27">
      <c r="A124" s="256">
        <v>72</v>
      </c>
      <c r="B124" s="278" t="s">
        <v>487</v>
      </c>
      <c r="C124" s="278" t="s">
        <v>480</v>
      </c>
      <c r="D124" s="278" t="s">
        <v>533</v>
      </c>
      <c r="E124" s="278" t="s">
        <v>497</v>
      </c>
      <c r="F124" s="277">
        <v>10000</v>
      </c>
      <c r="G124" s="277">
        <v>10000</v>
      </c>
      <c r="H124" s="277">
        <v>10000</v>
      </c>
      <c r="I124" s="151">
        <v>5.9999999999999995E-4</v>
      </c>
      <c r="J124" s="277">
        <v>10000</v>
      </c>
      <c r="K124" s="277">
        <v>0</v>
      </c>
      <c r="L124" s="276">
        <v>0</v>
      </c>
      <c r="M124" s="275"/>
      <c r="O124" s="256">
        <v>97</v>
      </c>
      <c r="P124" s="278" t="s">
        <v>487</v>
      </c>
      <c r="Q124" s="278" t="s">
        <v>480</v>
      </c>
      <c r="R124" s="278" t="s">
        <v>522</v>
      </c>
      <c r="S124" s="278" t="s">
        <v>478</v>
      </c>
      <c r="T124" s="277">
        <v>5000</v>
      </c>
      <c r="U124" s="277">
        <v>5000</v>
      </c>
      <c r="V124" s="277">
        <v>600</v>
      </c>
      <c r="W124" s="151">
        <v>8.0000000000000004E-4</v>
      </c>
      <c r="X124" s="277">
        <v>5000</v>
      </c>
      <c r="Y124" s="277">
        <v>4400</v>
      </c>
      <c r="Z124" s="276">
        <v>3.52</v>
      </c>
      <c r="AA124" s="275"/>
    </row>
    <row r="125" spans="1:27">
      <c r="A125" s="256">
        <v>78</v>
      </c>
      <c r="B125" s="278" t="s">
        <v>550</v>
      </c>
      <c r="C125" s="278" t="s">
        <v>560</v>
      </c>
      <c r="D125" s="278" t="s">
        <v>1434</v>
      </c>
      <c r="E125" s="278" t="s">
        <v>548</v>
      </c>
      <c r="F125" s="277">
        <v>1000</v>
      </c>
      <c r="G125" s="277">
        <v>1000</v>
      </c>
      <c r="H125" s="277">
        <v>1000</v>
      </c>
      <c r="I125" s="151">
        <v>0.105</v>
      </c>
      <c r="J125" s="277">
        <v>1000</v>
      </c>
      <c r="K125" s="277">
        <v>0</v>
      </c>
      <c r="L125" s="276">
        <v>0</v>
      </c>
      <c r="M125" s="275"/>
      <c r="O125" s="256">
        <v>103</v>
      </c>
      <c r="P125" s="278" t="s">
        <v>487</v>
      </c>
      <c r="Q125" s="278" t="s">
        <v>480</v>
      </c>
      <c r="R125" s="278" t="s">
        <v>479</v>
      </c>
      <c r="S125" s="278" t="s">
        <v>478</v>
      </c>
      <c r="T125" s="277">
        <v>5000</v>
      </c>
      <c r="U125" s="277">
        <v>5000</v>
      </c>
      <c r="V125" s="277">
        <v>600</v>
      </c>
      <c r="W125" s="151">
        <v>6.9999999999999999E-4</v>
      </c>
      <c r="X125" s="277">
        <v>5000</v>
      </c>
      <c r="Y125" s="277">
        <v>4400</v>
      </c>
      <c r="Z125" s="276">
        <v>3.08</v>
      </c>
      <c r="AA125" s="275"/>
    </row>
    <row r="126" spans="1:27">
      <c r="A126" s="256">
        <v>80</v>
      </c>
      <c r="B126" s="278" t="s">
        <v>550</v>
      </c>
      <c r="C126" s="278" t="s">
        <v>782</v>
      </c>
      <c r="D126" s="278" t="s">
        <v>1426</v>
      </c>
      <c r="E126" s="278" t="s">
        <v>1425</v>
      </c>
      <c r="F126" s="277">
        <v>1000</v>
      </c>
      <c r="G126" s="277">
        <v>100</v>
      </c>
      <c r="H126" s="277">
        <v>1000</v>
      </c>
      <c r="I126" s="151">
        <v>0.12314932623662829</v>
      </c>
      <c r="J126" s="277">
        <v>1000</v>
      </c>
      <c r="K126" s="277">
        <v>0</v>
      </c>
      <c r="L126" s="276">
        <v>0</v>
      </c>
      <c r="M126" s="275"/>
      <c r="O126" s="256">
        <v>100</v>
      </c>
      <c r="P126" s="278" t="s">
        <v>487</v>
      </c>
      <c r="Q126" s="278" t="s">
        <v>480</v>
      </c>
      <c r="R126" s="278" t="s">
        <v>504</v>
      </c>
      <c r="S126" s="278" t="s">
        <v>497</v>
      </c>
      <c r="T126" s="277">
        <v>5000</v>
      </c>
      <c r="U126" s="277">
        <v>5000</v>
      </c>
      <c r="V126" s="277">
        <v>300</v>
      </c>
      <c r="W126" s="151">
        <v>5.9999999999999995E-4</v>
      </c>
      <c r="X126" s="277">
        <v>5000</v>
      </c>
      <c r="Y126" s="277">
        <v>4700</v>
      </c>
      <c r="Z126" s="276">
        <v>2.82</v>
      </c>
      <c r="AA126" s="275"/>
    </row>
    <row r="127" spans="1:27">
      <c r="A127" s="256">
        <v>84</v>
      </c>
      <c r="B127" s="278" t="s">
        <v>487</v>
      </c>
      <c r="C127" s="278" t="s">
        <v>480</v>
      </c>
      <c r="D127" s="278" t="s">
        <v>479</v>
      </c>
      <c r="E127" s="278" t="s">
        <v>478</v>
      </c>
      <c r="F127" s="277">
        <v>5000</v>
      </c>
      <c r="G127" s="277">
        <v>5000</v>
      </c>
      <c r="H127" s="277">
        <v>5000</v>
      </c>
      <c r="I127" s="151">
        <v>6.9999999999999999E-4</v>
      </c>
      <c r="J127" s="277">
        <v>5000</v>
      </c>
      <c r="K127" s="277">
        <v>0</v>
      </c>
      <c r="L127" s="276">
        <v>0</v>
      </c>
      <c r="M127" s="275"/>
      <c r="O127" s="256">
        <v>101</v>
      </c>
      <c r="P127" s="278" t="s">
        <v>487</v>
      </c>
      <c r="Q127" s="278" t="s">
        <v>480</v>
      </c>
      <c r="R127" s="278" t="s">
        <v>498</v>
      </c>
      <c r="S127" s="278" t="s">
        <v>497</v>
      </c>
      <c r="T127" s="277">
        <v>5000</v>
      </c>
      <c r="U127" s="277">
        <v>5000</v>
      </c>
      <c r="V127" s="277">
        <v>300</v>
      </c>
      <c r="W127" s="151">
        <v>5.0000000000000001E-4</v>
      </c>
      <c r="X127" s="277">
        <v>5000</v>
      </c>
      <c r="Y127" s="277">
        <v>4700</v>
      </c>
      <c r="Z127" s="276">
        <v>2.35</v>
      </c>
      <c r="AA127" s="275"/>
    </row>
    <row r="128" spans="1:27">
      <c r="A128" s="256">
        <v>85</v>
      </c>
      <c r="B128" s="278" t="s">
        <v>550</v>
      </c>
      <c r="C128" s="278" t="s">
        <v>560</v>
      </c>
      <c r="D128" s="278" t="s">
        <v>559</v>
      </c>
      <c r="E128" s="278" t="s">
        <v>548</v>
      </c>
      <c r="F128" s="277">
        <v>1000</v>
      </c>
      <c r="G128" s="277">
        <v>1000</v>
      </c>
      <c r="H128" s="277">
        <v>2000</v>
      </c>
      <c r="I128" s="151">
        <v>0.104</v>
      </c>
      <c r="J128" s="277">
        <v>2000</v>
      </c>
      <c r="K128" s="277">
        <v>0</v>
      </c>
      <c r="L128" s="276">
        <v>0</v>
      </c>
      <c r="M128" s="275"/>
      <c r="O128" s="256">
        <v>25</v>
      </c>
      <c r="P128" s="278" t="s">
        <v>944</v>
      </c>
      <c r="Q128" s="278" t="s">
        <v>480</v>
      </c>
      <c r="R128" s="278" t="s">
        <v>1011</v>
      </c>
      <c r="S128" s="278" t="s">
        <v>497</v>
      </c>
      <c r="T128" s="277">
        <v>4000</v>
      </c>
      <c r="U128" s="277">
        <v>4000</v>
      </c>
      <c r="V128" s="277">
        <v>3000</v>
      </c>
      <c r="W128" s="151">
        <v>2E-3</v>
      </c>
      <c r="X128" s="277">
        <v>4000</v>
      </c>
      <c r="Y128" s="277">
        <v>1000</v>
      </c>
      <c r="Z128" s="276">
        <v>2</v>
      </c>
      <c r="AA128" s="275"/>
    </row>
    <row r="129" spans="1:27">
      <c r="A129" s="256">
        <v>87</v>
      </c>
      <c r="B129" s="278" t="s">
        <v>550</v>
      </c>
      <c r="C129" s="278" t="s">
        <v>560</v>
      </c>
      <c r="D129" s="278" t="s">
        <v>1400</v>
      </c>
      <c r="E129" s="278" t="s">
        <v>548</v>
      </c>
      <c r="F129" s="277">
        <v>1000</v>
      </c>
      <c r="G129" s="277">
        <v>1000</v>
      </c>
      <c r="H129" s="277">
        <v>2000</v>
      </c>
      <c r="I129" s="151">
        <v>0.114</v>
      </c>
      <c r="J129" s="277">
        <v>2000</v>
      </c>
      <c r="K129" s="277">
        <v>0</v>
      </c>
      <c r="L129" s="276">
        <v>0</v>
      </c>
      <c r="M129" s="275"/>
      <c r="O129" s="256">
        <v>64</v>
      </c>
      <c r="P129" s="278" t="s">
        <v>487</v>
      </c>
      <c r="Q129" s="278" t="s">
        <v>480</v>
      </c>
      <c r="R129" s="278" t="s">
        <v>725</v>
      </c>
      <c r="S129" s="278" t="s">
        <v>497</v>
      </c>
      <c r="T129" s="277">
        <v>10000</v>
      </c>
      <c r="U129" s="277">
        <v>10000</v>
      </c>
      <c r="V129" s="277">
        <v>6900</v>
      </c>
      <c r="W129" s="151">
        <v>2.9999999999999997E-4</v>
      </c>
      <c r="X129" s="277">
        <v>10000</v>
      </c>
      <c r="Y129" s="277">
        <v>3100</v>
      </c>
      <c r="Z129" s="276">
        <v>0.92999999999999994</v>
      </c>
      <c r="AA129" s="275"/>
    </row>
    <row r="130" spans="1:27">
      <c r="A130" s="256">
        <v>120</v>
      </c>
      <c r="B130" s="278">
        <v>0</v>
      </c>
      <c r="C130" s="278" t="s">
        <v>248</v>
      </c>
      <c r="D130" s="278" t="s">
        <v>1277</v>
      </c>
      <c r="E130" s="278" t="s">
        <v>246</v>
      </c>
      <c r="F130" s="277">
        <v>250</v>
      </c>
      <c r="G130" s="277">
        <v>250</v>
      </c>
      <c r="H130" s="277">
        <v>1000</v>
      </c>
      <c r="I130" s="151">
        <v>2.14</v>
      </c>
      <c r="J130" s="277">
        <v>1000</v>
      </c>
      <c r="K130" s="277">
        <v>0</v>
      </c>
      <c r="L130" s="276">
        <v>0</v>
      </c>
      <c r="M130" s="275"/>
      <c r="O130" s="256">
        <v>65</v>
      </c>
      <c r="P130" s="278" t="s">
        <v>487</v>
      </c>
      <c r="Q130" s="278" t="s">
        <v>480</v>
      </c>
      <c r="R130" s="278" t="s">
        <v>719</v>
      </c>
      <c r="S130" s="278" t="s">
        <v>497</v>
      </c>
      <c r="T130" s="277">
        <v>10000</v>
      </c>
      <c r="U130" s="277">
        <v>10000</v>
      </c>
      <c r="V130" s="277">
        <v>7800</v>
      </c>
      <c r="W130" s="151">
        <v>4.0000000000000002E-4</v>
      </c>
      <c r="X130" s="277">
        <v>10000</v>
      </c>
      <c r="Y130" s="277">
        <v>2200</v>
      </c>
      <c r="Z130" s="276">
        <v>0.88</v>
      </c>
      <c r="AA130" s="275"/>
    </row>
    <row r="131" spans="1:27">
      <c r="A131" s="256">
        <v>122</v>
      </c>
      <c r="B131" s="278" t="s">
        <v>1275</v>
      </c>
      <c r="C131" s="278" t="s">
        <v>248</v>
      </c>
      <c r="D131" s="278" t="s">
        <v>1270</v>
      </c>
      <c r="E131" s="278" t="s">
        <v>246</v>
      </c>
      <c r="F131" s="277">
        <v>250</v>
      </c>
      <c r="G131" s="277">
        <v>250</v>
      </c>
      <c r="H131" s="277">
        <v>1000</v>
      </c>
      <c r="I131" s="151">
        <v>0.83799999999999997</v>
      </c>
      <c r="J131" s="277">
        <v>1000</v>
      </c>
      <c r="K131" s="277">
        <v>0</v>
      </c>
      <c r="L131" s="276">
        <v>0</v>
      </c>
      <c r="M131" s="275"/>
      <c r="O131" s="256">
        <v>38</v>
      </c>
      <c r="P131" s="278" t="s">
        <v>929</v>
      </c>
      <c r="Q131" s="278" t="s">
        <v>782</v>
      </c>
      <c r="R131" s="278" t="s">
        <v>926</v>
      </c>
      <c r="S131" s="278" t="s">
        <v>813</v>
      </c>
      <c r="T131" s="277">
        <v>300</v>
      </c>
      <c r="U131" s="277">
        <v>5</v>
      </c>
      <c r="V131" s="277">
        <v>300</v>
      </c>
      <c r="W131" s="151">
        <v>8.371898543032498E-2</v>
      </c>
      <c r="X131" s="277">
        <v>300</v>
      </c>
      <c r="Y131" s="277">
        <v>0</v>
      </c>
      <c r="Z131" s="276">
        <v>0</v>
      </c>
      <c r="AA131" s="275"/>
    </row>
    <row r="132" spans="1:27">
      <c r="A132" s="256">
        <v>124</v>
      </c>
      <c r="B132" s="278" t="s">
        <v>451</v>
      </c>
      <c r="C132" s="278" t="s">
        <v>248</v>
      </c>
      <c r="D132" s="278" t="s">
        <v>446</v>
      </c>
      <c r="E132" s="278" t="s">
        <v>246</v>
      </c>
      <c r="F132" s="277">
        <v>250</v>
      </c>
      <c r="G132" s="277">
        <v>250</v>
      </c>
      <c r="H132" s="277">
        <v>1000</v>
      </c>
      <c r="I132" s="151">
        <v>1.71</v>
      </c>
      <c r="J132" s="277">
        <v>1000</v>
      </c>
      <c r="K132" s="277">
        <v>0</v>
      </c>
      <c r="L132" s="276">
        <v>0</v>
      </c>
      <c r="M132" s="275"/>
      <c r="O132" s="256">
        <v>51</v>
      </c>
      <c r="P132" s="278" t="s">
        <v>776</v>
      </c>
      <c r="Q132" s="278" t="s">
        <v>782</v>
      </c>
      <c r="R132" s="278" t="s">
        <v>814</v>
      </c>
      <c r="S132" s="278" t="s">
        <v>813</v>
      </c>
      <c r="T132" s="277">
        <v>600</v>
      </c>
      <c r="U132" s="277">
        <v>600</v>
      </c>
      <c r="V132" s="277">
        <v>600</v>
      </c>
      <c r="W132" s="151">
        <v>0.21688856329099734</v>
      </c>
      <c r="X132" s="277">
        <v>600</v>
      </c>
      <c r="Y132" s="277">
        <v>0</v>
      </c>
      <c r="Z132" s="276">
        <v>0</v>
      </c>
      <c r="AA132" s="275"/>
    </row>
    <row r="133" spans="1:27">
      <c r="A133" s="256">
        <v>125</v>
      </c>
      <c r="B133" s="278" t="s">
        <v>444</v>
      </c>
      <c r="C133" s="278" t="s">
        <v>248</v>
      </c>
      <c r="D133" s="278" t="s">
        <v>440</v>
      </c>
      <c r="E133" s="278" t="s">
        <v>246</v>
      </c>
      <c r="F133" s="277">
        <v>250</v>
      </c>
      <c r="G133" s="277">
        <v>250</v>
      </c>
      <c r="H133" s="277">
        <v>1000</v>
      </c>
      <c r="I133" s="151">
        <v>1.94</v>
      </c>
      <c r="J133" s="277">
        <v>1000</v>
      </c>
      <c r="K133" s="277">
        <v>0</v>
      </c>
      <c r="L133" s="276">
        <v>0</v>
      </c>
      <c r="M133" s="275"/>
      <c r="O133" s="256">
        <v>52</v>
      </c>
      <c r="P133" s="278" t="s">
        <v>811</v>
      </c>
      <c r="Q133" s="278" t="s">
        <v>355</v>
      </c>
      <c r="R133" s="278" t="s">
        <v>806</v>
      </c>
      <c r="S133" s="278" t="s">
        <v>787</v>
      </c>
      <c r="T133" s="277">
        <v>1</v>
      </c>
      <c r="U133" s="277">
        <v>1</v>
      </c>
      <c r="V133" s="277">
        <v>300</v>
      </c>
      <c r="W133" s="151">
        <v>48.102249935300222</v>
      </c>
      <c r="X133" s="277">
        <v>300</v>
      </c>
      <c r="Y133" s="277">
        <v>0</v>
      </c>
      <c r="Z133" s="276">
        <v>0</v>
      </c>
      <c r="AA133" s="275"/>
    </row>
    <row r="134" spans="1:27">
      <c r="A134" s="256">
        <v>127</v>
      </c>
      <c r="B134" s="278" t="s">
        <v>261</v>
      </c>
      <c r="C134" s="278" t="s">
        <v>248</v>
      </c>
      <c r="D134" s="278" t="s">
        <v>256</v>
      </c>
      <c r="E134" s="278" t="s">
        <v>246</v>
      </c>
      <c r="F134" s="277">
        <v>250</v>
      </c>
      <c r="G134" s="277">
        <v>250</v>
      </c>
      <c r="H134" s="277">
        <v>1000</v>
      </c>
      <c r="I134" s="151">
        <v>0.32200000000000001</v>
      </c>
      <c r="J134" s="277">
        <v>1000</v>
      </c>
      <c r="K134" s="277">
        <v>0</v>
      </c>
      <c r="L134" s="276">
        <v>0</v>
      </c>
      <c r="M134" s="275"/>
      <c r="O134" s="256">
        <v>58</v>
      </c>
      <c r="P134" s="278" t="s">
        <v>760</v>
      </c>
      <c r="Q134" s="278" t="s">
        <v>355</v>
      </c>
      <c r="R134" s="278" t="s">
        <v>756</v>
      </c>
      <c r="S134" s="278" t="s">
        <v>755</v>
      </c>
      <c r="T134" s="277">
        <v>1</v>
      </c>
      <c r="U134" s="277">
        <v>1</v>
      </c>
      <c r="V134" s="277">
        <v>300</v>
      </c>
      <c r="W134" s="151">
        <v>12.436191446687374</v>
      </c>
      <c r="X134" s="277">
        <v>300</v>
      </c>
      <c r="Y134" s="277">
        <v>0</v>
      </c>
      <c r="Z134" s="276">
        <v>0</v>
      </c>
      <c r="AA134" s="275"/>
    </row>
    <row r="135" spans="1:27">
      <c r="A135" s="256">
        <v>129</v>
      </c>
      <c r="B135" s="278" t="s">
        <v>350</v>
      </c>
      <c r="C135" s="278" t="s">
        <v>267</v>
      </c>
      <c r="D135" s="278" t="s">
        <v>345</v>
      </c>
      <c r="E135" s="278" t="s">
        <v>280</v>
      </c>
      <c r="F135" s="277">
        <v>500</v>
      </c>
      <c r="G135" s="277">
        <v>500</v>
      </c>
      <c r="H135" s="277">
        <v>1000</v>
      </c>
      <c r="I135" s="151">
        <v>2.266</v>
      </c>
      <c r="J135" s="277">
        <v>1000</v>
      </c>
      <c r="K135" s="277">
        <v>0</v>
      </c>
      <c r="L135" s="276">
        <v>0</v>
      </c>
      <c r="M135" s="275"/>
      <c r="O135" s="256">
        <v>105</v>
      </c>
      <c r="P135" s="278" t="s">
        <v>460</v>
      </c>
      <c r="Q135" s="278" t="s">
        <v>355</v>
      </c>
      <c r="R135" s="278" t="s">
        <v>454</v>
      </c>
      <c r="S135" s="278" t="s">
        <v>453</v>
      </c>
      <c r="T135" s="277">
        <v>1</v>
      </c>
      <c r="U135" s="277">
        <v>1</v>
      </c>
      <c r="V135" s="277">
        <v>300</v>
      </c>
      <c r="W135" s="151">
        <v>92.684823046066285</v>
      </c>
      <c r="X135" s="277">
        <v>300</v>
      </c>
      <c r="Y135" s="277">
        <v>0</v>
      </c>
      <c r="Z135" s="276">
        <v>0</v>
      </c>
      <c r="AA135" s="275"/>
    </row>
    <row r="136" spans="1:27">
      <c r="A136" s="256">
        <v>130</v>
      </c>
      <c r="B136" s="278" t="s">
        <v>366</v>
      </c>
      <c r="C136" s="278" t="s">
        <v>248</v>
      </c>
      <c r="D136" s="278" t="s">
        <v>361</v>
      </c>
      <c r="E136" s="278" t="s">
        <v>246</v>
      </c>
      <c r="F136" s="277">
        <v>250</v>
      </c>
      <c r="G136" s="277">
        <v>250</v>
      </c>
      <c r="H136" s="277">
        <v>1000</v>
      </c>
      <c r="I136" s="151">
        <v>0.40600000000000003</v>
      </c>
      <c r="J136" s="277">
        <v>1000</v>
      </c>
      <c r="K136" s="277">
        <v>0</v>
      </c>
      <c r="L136" s="276">
        <v>0</v>
      </c>
      <c r="M136" s="275"/>
      <c r="O136" s="256">
        <v>109</v>
      </c>
      <c r="P136" s="278" t="s">
        <v>429</v>
      </c>
      <c r="Q136" s="278" t="s">
        <v>267</v>
      </c>
      <c r="R136" s="278" t="s">
        <v>425</v>
      </c>
      <c r="S136" s="278" t="s">
        <v>280</v>
      </c>
      <c r="T136" s="277">
        <v>500</v>
      </c>
      <c r="U136" s="277">
        <v>500</v>
      </c>
      <c r="V136" s="277">
        <v>1500</v>
      </c>
      <c r="W136" s="151">
        <v>2.4899999999999998</v>
      </c>
      <c r="X136" s="277">
        <v>1500</v>
      </c>
      <c r="Y136" s="277">
        <v>0</v>
      </c>
      <c r="Z136" s="276">
        <v>0</v>
      </c>
      <c r="AA136" s="275"/>
    </row>
    <row r="137" spans="1:27">
      <c r="A137" s="256">
        <v>131</v>
      </c>
      <c r="B137" s="278" t="s">
        <v>391</v>
      </c>
      <c r="C137" s="278" t="s">
        <v>267</v>
      </c>
      <c r="D137" s="278" t="s">
        <v>406</v>
      </c>
      <c r="E137" s="278" t="s">
        <v>280</v>
      </c>
      <c r="F137" s="277">
        <v>500</v>
      </c>
      <c r="G137" s="277">
        <v>500</v>
      </c>
      <c r="H137" s="277">
        <v>1000</v>
      </c>
      <c r="I137" s="151">
        <v>1.9149999999999998</v>
      </c>
      <c r="J137" s="277">
        <v>1000</v>
      </c>
      <c r="K137" s="277">
        <v>0</v>
      </c>
      <c r="L137" s="276">
        <v>0</v>
      </c>
      <c r="M137" s="275"/>
      <c r="O137" s="256">
        <v>134</v>
      </c>
      <c r="P137" s="278" t="s">
        <v>230</v>
      </c>
      <c r="Q137" s="278" t="s">
        <v>228</v>
      </c>
      <c r="R137" s="278">
        <v>0</v>
      </c>
      <c r="S137" s="278">
        <v>0</v>
      </c>
      <c r="T137" s="277">
        <v>300</v>
      </c>
      <c r="U137" s="277">
        <v>1</v>
      </c>
      <c r="V137" s="277">
        <v>300</v>
      </c>
      <c r="W137" s="151">
        <v>3.66</v>
      </c>
      <c r="X137" s="277">
        <v>300</v>
      </c>
      <c r="Y137" s="277">
        <v>0</v>
      </c>
      <c r="Z137" s="276">
        <v>0</v>
      </c>
      <c r="AA137" s="275"/>
    </row>
    <row r="138" spans="1:27">
      <c r="A138" s="256">
        <v>132</v>
      </c>
      <c r="B138" s="278" t="s">
        <v>1226</v>
      </c>
      <c r="C138" s="278" t="s">
        <v>305</v>
      </c>
      <c r="D138" s="278" t="s">
        <v>1220</v>
      </c>
      <c r="E138" s="278" t="s">
        <v>303</v>
      </c>
      <c r="F138" s="277">
        <v>1000</v>
      </c>
      <c r="G138" s="277">
        <v>1000</v>
      </c>
      <c r="H138" s="277">
        <v>1000</v>
      </c>
      <c r="I138" s="151">
        <v>8.8580000000000005</v>
      </c>
      <c r="J138" s="277">
        <v>1000</v>
      </c>
      <c r="K138" s="277">
        <v>0</v>
      </c>
      <c r="L138" s="276">
        <v>0</v>
      </c>
      <c r="M138" s="275"/>
    </row>
    <row r="139" spans="1:27">
      <c r="A139" s="256">
        <v>134</v>
      </c>
      <c r="B139" s="278">
        <v>0</v>
      </c>
      <c r="C139" s="278" t="s">
        <v>248</v>
      </c>
      <c r="D139" s="278" t="s">
        <v>374</v>
      </c>
      <c r="E139" s="278" t="s">
        <v>280</v>
      </c>
      <c r="F139" s="277">
        <v>500</v>
      </c>
      <c r="G139" s="277">
        <v>250</v>
      </c>
      <c r="H139" s="277">
        <v>1000</v>
      </c>
      <c r="I139" s="151">
        <v>1.49</v>
      </c>
      <c r="J139" s="277">
        <v>1000</v>
      </c>
      <c r="K139" s="277">
        <v>0</v>
      </c>
      <c r="L139" s="276">
        <v>0</v>
      </c>
      <c r="M139" s="275"/>
    </row>
    <row r="140" spans="1:27">
      <c r="A140" s="256">
        <v>135</v>
      </c>
      <c r="B140" s="278">
        <v>0</v>
      </c>
      <c r="C140" s="278" t="s">
        <v>267</v>
      </c>
      <c r="D140" s="278" t="s">
        <v>1214</v>
      </c>
      <c r="E140" s="278" t="s">
        <v>280</v>
      </c>
      <c r="F140" s="277">
        <v>500</v>
      </c>
      <c r="G140" s="277">
        <v>500</v>
      </c>
      <c r="H140" s="277">
        <v>1000</v>
      </c>
      <c r="I140" s="151">
        <v>2.1179999999999999</v>
      </c>
      <c r="J140" s="277">
        <v>1000</v>
      </c>
      <c r="K140" s="277">
        <v>0</v>
      </c>
      <c r="L140" s="276">
        <v>0</v>
      </c>
      <c r="M140" s="275"/>
    </row>
    <row r="141" spans="1:27">
      <c r="A141" s="256">
        <v>136</v>
      </c>
      <c r="B141" s="278">
        <v>0</v>
      </c>
      <c r="C141" s="278" t="s">
        <v>248</v>
      </c>
      <c r="D141" s="278" t="s">
        <v>1210</v>
      </c>
      <c r="E141" s="278" t="s">
        <v>246</v>
      </c>
      <c r="F141" s="277">
        <v>1000</v>
      </c>
      <c r="G141" s="277">
        <v>1000</v>
      </c>
      <c r="H141" s="277">
        <v>1000</v>
      </c>
      <c r="I141" s="151">
        <v>1.0900000000000001</v>
      </c>
      <c r="J141" s="277">
        <v>1000</v>
      </c>
      <c r="K141" s="277">
        <v>0</v>
      </c>
      <c r="L141" s="276">
        <v>0</v>
      </c>
      <c r="M141" s="275"/>
    </row>
    <row r="142" spans="1:27">
      <c r="A142" s="256">
        <v>137</v>
      </c>
      <c r="B142" s="278">
        <v>0</v>
      </c>
      <c r="C142" s="278" t="s">
        <v>248</v>
      </c>
      <c r="D142" s="278" t="s">
        <v>1205</v>
      </c>
      <c r="E142" s="278" t="s">
        <v>280</v>
      </c>
      <c r="F142" s="277">
        <v>500</v>
      </c>
      <c r="G142" s="277">
        <v>250</v>
      </c>
      <c r="H142" s="277">
        <v>1000</v>
      </c>
      <c r="I142" s="151">
        <v>1.5</v>
      </c>
      <c r="J142" s="277">
        <v>1000</v>
      </c>
      <c r="K142" s="277">
        <v>0</v>
      </c>
      <c r="L142" s="276">
        <v>0</v>
      </c>
      <c r="M142" s="275"/>
    </row>
    <row r="143" spans="1:27">
      <c r="A143" s="256">
        <v>138</v>
      </c>
      <c r="B143" s="278">
        <v>0</v>
      </c>
      <c r="C143" s="278" t="s">
        <v>248</v>
      </c>
      <c r="D143" s="278" t="s">
        <v>1199</v>
      </c>
      <c r="E143" s="278" t="s">
        <v>246</v>
      </c>
      <c r="F143" s="277">
        <v>1000</v>
      </c>
      <c r="G143" s="277">
        <v>1000</v>
      </c>
      <c r="H143" s="277">
        <v>3000</v>
      </c>
      <c r="I143" s="151">
        <v>0.57599999999999996</v>
      </c>
      <c r="J143" s="277">
        <v>3000</v>
      </c>
      <c r="K143" s="277">
        <v>0</v>
      </c>
      <c r="L143" s="276">
        <v>0</v>
      </c>
      <c r="M143" s="275"/>
    </row>
    <row r="144" spans="1:27">
      <c r="A144" s="256">
        <v>140</v>
      </c>
      <c r="B144" s="278">
        <v>0</v>
      </c>
      <c r="C144" s="278" t="s">
        <v>267</v>
      </c>
      <c r="D144" s="278" t="s">
        <v>331</v>
      </c>
      <c r="E144" s="278" t="s">
        <v>280</v>
      </c>
      <c r="F144" s="277">
        <v>500</v>
      </c>
      <c r="G144" s="277">
        <v>500</v>
      </c>
      <c r="H144" s="277">
        <v>2000</v>
      </c>
      <c r="I144" s="151">
        <v>2.5859999999999999</v>
      </c>
      <c r="J144" s="277">
        <v>2000</v>
      </c>
      <c r="K144" s="277">
        <v>0</v>
      </c>
      <c r="L144" s="276">
        <v>0</v>
      </c>
      <c r="M144" s="275"/>
    </row>
    <row r="145" spans="1:13">
      <c r="A145" s="256">
        <v>141</v>
      </c>
      <c r="B145" s="278" t="s">
        <v>1188</v>
      </c>
      <c r="C145" s="278" t="s">
        <v>267</v>
      </c>
      <c r="D145" s="278" t="s">
        <v>1183</v>
      </c>
      <c r="E145" s="278" t="s">
        <v>280</v>
      </c>
      <c r="F145" s="277">
        <v>1000</v>
      </c>
      <c r="G145" s="277">
        <v>1000</v>
      </c>
      <c r="H145" s="277">
        <v>1000</v>
      </c>
      <c r="I145" s="151">
        <v>6.1180000000000003</v>
      </c>
      <c r="J145" s="277">
        <v>1000</v>
      </c>
      <c r="K145" s="277">
        <v>0</v>
      </c>
      <c r="L145" s="276">
        <v>0</v>
      </c>
      <c r="M145" s="275"/>
    </row>
    <row r="146" spans="1:13">
      <c r="A146" s="256">
        <v>143</v>
      </c>
      <c r="B146" s="278" t="s">
        <v>243</v>
      </c>
      <c r="C146" s="278" t="s">
        <v>235</v>
      </c>
      <c r="D146" s="278" t="s">
        <v>234</v>
      </c>
      <c r="E146" s="278" t="s">
        <v>233</v>
      </c>
      <c r="F146" s="277">
        <v>1000</v>
      </c>
      <c r="G146" s="277">
        <v>1000</v>
      </c>
      <c r="H146" s="277">
        <v>1000</v>
      </c>
      <c r="I146" s="151">
        <v>0.28444999999999998</v>
      </c>
      <c r="J146" s="277">
        <v>1000</v>
      </c>
      <c r="K146" s="277">
        <v>0</v>
      </c>
      <c r="L146" s="276">
        <v>0</v>
      </c>
      <c r="M146" s="275"/>
    </row>
    <row r="147" spans="1:13">
      <c r="A147" s="256">
        <v>144</v>
      </c>
      <c r="B147" s="278" t="s">
        <v>1180</v>
      </c>
      <c r="C147" s="278" t="s">
        <v>228</v>
      </c>
      <c r="D147" s="278">
        <v>0</v>
      </c>
      <c r="E147" s="278">
        <v>0</v>
      </c>
      <c r="F147" s="277">
        <v>1000</v>
      </c>
      <c r="G147" s="277">
        <v>1</v>
      </c>
      <c r="H147" s="277">
        <v>1000</v>
      </c>
      <c r="I147" s="151">
        <v>2.65</v>
      </c>
      <c r="J147" s="277">
        <v>1000</v>
      </c>
      <c r="K147" s="277">
        <v>0</v>
      </c>
      <c r="L147" s="276">
        <v>0</v>
      </c>
      <c r="M147" s="275"/>
    </row>
  </sheetData>
  <autoFilter ref="A3:Z147" xr:uid="{10CACAAC-3382-4741-B880-5DE37EF9C67A}"/>
  <conditionalFormatting sqref="A1:A147">
    <cfRule type="duplicateValues" dxfId="1" priority="2"/>
  </conditionalFormatting>
  <conditionalFormatting sqref="O1:O1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87</vt:i4>
      </vt:variant>
    </vt:vector>
  </HeadingPairs>
  <TitlesOfParts>
    <vt:vector size="96" baseType="lpstr">
      <vt:lpstr>QCW_D3M &amp; D3S</vt:lpstr>
      <vt:lpstr>D3M &amp; D3S Material</vt:lpstr>
      <vt:lpstr>LQ 500088 + SA</vt:lpstr>
      <vt:lpstr>LQ 500055</vt:lpstr>
      <vt:lpstr>Quote Summary</vt:lpstr>
      <vt:lpstr>Currency Exchange</vt:lpstr>
      <vt:lpstr>Issue List</vt:lpstr>
      <vt:lpstr>NRE</vt:lpstr>
      <vt:lpstr>Excess</vt:lpstr>
      <vt:lpstr>'LQ 500055'!Conf</vt:lpstr>
      <vt:lpstr>'LQ 500088 + SA'!Conf</vt:lpstr>
      <vt:lpstr>'LQ 500055'!ConfMach</vt:lpstr>
      <vt:lpstr>'LQ 500088 + SA'!ConfMach</vt:lpstr>
      <vt:lpstr>'LQ 500055'!ConfMachSETUP</vt:lpstr>
      <vt:lpstr>'LQ 500088 + SA'!ConfMachSETUP</vt:lpstr>
      <vt:lpstr>'LQ 500055'!ConfMan</vt:lpstr>
      <vt:lpstr>'LQ 500088 + SA'!ConfMan</vt:lpstr>
      <vt:lpstr>'LQ 500055'!ConfSUp</vt:lpstr>
      <vt:lpstr>'LQ 500088 + SA'!ConfSUp</vt:lpstr>
      <vt:lpstr>'LQ 500055'!Depanel</vt:lpstr>
      <vt:lpstr>'LQ 500088 + SA'!Depanel</vt:lpstr>
      <vt:lpstr>'LQ 500055'!Efficiency</vt:lpstr>
      <vt:lpstr>'LQ 500088 + SA'!Efficiency</vt:lpstr>
      <vt:lpstr>'LQ 500055'!FCT</vt:lpstr>
      <vt:lpstr>'LQ 500088 + SA'!FCT</vt:lpstr>
      <vt:lpstr>'LQ 500055'!FCTDBg</vt:lpstr>
      <vt:lpstr>'LQ 500088 + SA'!FCTDBg</vt:lpstr>
      <vt:lpstr>'LQ 500055'!FQA</vt:lpstr>
      <vt:lpstr>'LQ 500088 + SA'!FQA</vt:lpstr>
      <vt:lpstr>'LQ 500055'!FQC</vt:lpstr>
      <vt:lpstr>'LQ 500088 + SA'!FQC</vt:lpstr>
      <vt:lpstr>'LQ 500055'!FTCDBg</vt:lpstr>
      <vt:lpstr>'LQ 500088 + SA'!FTCDBg</vt:lpstr>
      <vt:lpstr>'LQ 500055'!HandPb</vt:lpstr>
      <vt:lpstr>'LQ 500088 + SA'!HandPb</vt:lpstr>
      <vt:lpstr>'LQ 500055'!HandPbf</vt:lpstr>
      <vt:lpstr>'LQ 500088 + SA'!HandPbf</vt:lpstr>
      <vt:lpstr>'LQ 500055'!ICT</vt:lpstr>
      <vt:lpstr>'LQ 500088 + SA'!ICT</vt:lpstr>
      <vt:lpstr>'LQ 500055'!ICTDBg</vt:lpstr>
      <vt:lpstr>'LQ 500088 + SA'!ICTDBg</vt:lpstr>
      <vt:lpstr>'LQ 500055'!KITTING</vt:lpstr>
      <vt:lpstr>'LQ 500088 + SA'!KITTING</vt:lpstr>
      <vt:lpstr>'LQ 500055'!MechAssy</vt:lpstr>
      <vt:lpstr>'LQ 500088 + SA'!MechAssy</vt:lpstr>
      <vt:lpstr>'LQ 500055'!MiscMod</vt:lpstr>
      <vt:lpstr>'LQ 500088 + SA'!MiscMod</vt:lpstr>
      <vt:lpstr>'LQ 500055'!Pack</vt:lpstr>
      <vt:lpstr>'LQ 500088 + SA'!Pack</vt:lpstr>
      <vt:lpstr>'LQ 500055'!PFit</vt:lpstr>
      <vt:lpstr>'LQ 500088 + SA'!PFit</vt:lpstr>
      <vt:lpstr>'LQ 500055'!PFitSUp</vt:lpstr>
      <vt:lpstr>'LQ 500088 + SA'!PFitSUp</vt:lpstr>
      <vt:lpstr>'LQ 500055'!PREP</vt:lpstr>
      <vt:lpstr>'LQ 500088 + SA'!PREP</vt:lpstr>
      <vt:lpstr>'LQ 500055'!PREPSETUP</vt:lpstr>
      <vt:lpstr>'LQ 500088 + SA'!PREPSETUP</vt:lpstr>
      <vt:lpstr>'LQ 500055'!PREPSPEC</vt:lpstr>
      <vt:lpstr>'LQ 500088 + SA'!PREPSPEC</vt:lpstr>
      <vt:lpstr>'QCW_D3M &amp; D3S'!Print_Area</vt:lpstr>
      <vt:lpstr>'LQ 500055'!Print_Titles</vt:lpstr>
      <vt:lpstr>'LQ 500088 + SA'!Print_Titles</vt:lpstr>
      <vt:lpstr>'LQ 500055'!PROG</vt:lpstr>
      <vt:lpstr>'LQ 500088 + SA'!PROG</vt:lpstr>
      <vt:lpstr>'LQ 500055'!PTHLoad</vt:lpstr>
      <vt:lpstr>'LQ 500088 + SA'!PTHLoad</vt:lpstr>
      <vt:lpstr>'LQ 500055'!RPT</vt:lpstr>
      <vt:lpstr>'LQ 500088 + SA'!RPT</vt:lpstr>
      <vt:lpstr>'LQ 500055'!RPTSUp</vt:lpstr>
      <vt:lpstr>'LQ 500088 + SA'!RPTSUp</vt:lpstr>
      <vt:lpstr>'LQ 500055'!Screw</vt:lpstr>
      <vt:lpstr>'LQ 500088 + SA'!Screw</vt:lpstr>
      <vt:lpstr>'LQ 500055'!ScrewSETUP</vt:lpstr>
      <vt:lpstr>'LQ 500088 + SA'!ScrewSETUP</vt:lpstr>
      <vt:lpstr>'LQ 500055'!Selective</vt:lpstr>
      <vt:lpstr>'LQ 500088 + SA'!Selective</vt:lpstr>
      <vt:lpstr>'LQ 500055'!SelectiveSETUP</vt:lpstr>
      <vt:lpstr>'LQ 500088 + SA'!SelectiveSETUP</vt:lpstr>
      <vt:lpstr>'LQ 500055'!SMTBS</vt:lpstr>
      <vt:lpstr>'LQ 500088 + SA'!SMTBS</vt:lpstr>
      <vt:lpstr>'LQ 500055'!SMTQA</vt:lpstr>
      <vt:lpstr>'LQ 500088 + SA'!SMTQA</vt:lpstr>
      <vt:lpstr>'LQ 500055'!SMTSETUP</vt:lpstr>
      <vt:lpstr>'LQ 500088 + SA'!SMTSETUP</vt:lpstr>
      <vt:lpstr>'LQ 500055'!SMTTS</vt:lpstr>
      <vt:lpstr>'LQ 500088 + SA'!SMTTS</vt:lpstr>
      <vt:lpstr>'LQ 500055'!TMPCYC</vt:lpstr>
      <vt:lpstr>'LQ 500088 + SA'!TMPCYC</vt:lpstr>
      <vt:lpstr>'LQ 500055'!Wave</vt:lpstr>
      <vt:lpstr>'LQ 500088 + SA'!Wave</vt:lpstr>
      <vt:lpstr>'LQ 500055'!WaveQA</vt:lpstr>
      <vt:lpstr>'LQ 500088 + SA'!WaveQA</vt:lpstr>
      <vt:lpstr>'LQ 500055'!WaveSETUP</vt:lpstr>
      <vt:lpstr>'LQ 500088 + SA'!WaveSETUP</vt:lpstr>
      <vt:lpstr>'LQ 500055'!WaveTUP</vt:lpstr>
      <vt:lpstr>'LQ 500088 + SA'!WaveTUP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Appleby</dc:creator>
  <cp:lastModifiedBy>gcsim</cp:lastModifiedBy>
  <cp:lastPrinted>2021-06-30T13:21:50Z</cp:lastPrinted>
  <dcterms:created xsi:type="dcterms:W3CDTF">2012-08-28T03:01:57Z</dcterms:created>
  <dcterms:modified xsi:type="dcterms:W3CDTF">2022-12-06T07:10:24Z</dcterms:modified>
</cp:coreProperties>
</file>