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MobileBooks_800_Reading\MyTSSnippets\ts00291 投资组合收益\"/>
    </mc:Choice>
  </mc:AlternateContent>
  <xr:revisionPtr revIDLastSave="0" documentId="13_ncr:1_{58DED6FF-8E74-40D5-84E0-4DCA850CCA15}" xr6:coauthVersionLast="36" xr6:coauthVersionMax="36" xr10:uidLastSave="{00000000-0000-0000-0000-000000000000}"/>
  <bookViews>
    <workbookView xWindow="930" yWindow="0" windowWidth="28800" windowHeight="12360" xr2:uid="{1433786E-0526-4B6F-9E31-A7610137F103}"/>
  </bookViews>
  <sheets>
    <sheet name="Sheet1" sheetId="1" r:id="rId1"/>
  </sheets>
  <externalReferences>
    <externalReference r:id="rId2"/>
  </externalReferences>
  <calcPr calcId="191029" calcMode="manual" concurrentManualCount="2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8" i="1"/>
  <c r="B4" i="1"/>
  <c r="C30" i="1"/>
  <c r="G28" i="1"/>
  <c r="F28" i="1"/>
  <c r="C29" i="1"/>
  <c r="C31" i="1"/>
  <c r="C28" i="1"/>
  <c r="F31" i="1"/>
  <c r="C32" i="1"/>
  <c r="E29" i="1"/>
  <c r="E28" i="1"/>
  <c r="E30" i="1"/>
  <c r="G31" i="1"/>
  <c r="E31" i="1"/>
  <c r="E32" i="1"/>
  <c r="F32" i="1"/>
  <c r="G32" i="1"/>
  <c r="G30" i="1"/>
  <c r="G29" i="1"/>
  <c r="F29" i="1"/>
  <c r="F30" i="1"/>
  <c r="H29" i="1" l="1"/>
  <c r="H30" i="1"/>
  <c r="H32" i="1"/>
  <c r="H28" i="1"/>
  <c r="H31" i="1"/>
  <c r="E10" i="1"/>
  <c r="F10" i="1"/>
  <c r="E8" i="1"/>
  <c r="B5" i="1"/>
  <c r="E9" i="1"/>
  <c r="F9" i="1"/>
  <c r="C9" i="1"/>
  <c r="F12" i="1"/>
  <c r="E11" i="1"/>
  <c r="C11" i="1"/>
  <c r="G12" i="1"/>
  <c r="G10" i="1"/>
  <c r="C12" i="1"/>
  <c r="C10" i="1"/>
  <c r="G9" i="1"/>
  <c r="G11" i="1"/>
  <c r="B6" i="1"/>
  <c r="E12" i="1"/>
  <c r="F11" i="1"/>
  <c r="F8" i="1"/>
  <c r="C8" i="1"/>
  <c r="G8" i="1"/>
  <c r="H37" i="1" l="1"/>
  <c r="H12" i="1"/>
  <c r="B3" i="1"/>
  <c r="H8" i="1"/>
  <c r="H11" i="1"/>
  <c r="H9" i="1"/>
  <c r="H10" i="1"/>
  <c r="H25" i="1" l="1"/>
  <c r="E6" i="1"/>
  <c r="E4" i="1"/>
  <c r="E5" i="1"/>
</calcChain>
</file>

<file path=xl/sharedStrings.xml><?xml version="1.0" encoding="utf-8"?>
<sst xmlns="http://schemas.openxmlformats.org/spreadsheetml/2006/main" count="35" uniqueCount="21">
  <si>
    <t>代码</t>
    <phoneticPr fontId="5" type="noConversion"/>
  </si>
  <si>
    <t>起始时间</t>
    <phoneticPr fontId="5" type="noConversion"/>
  </si>
  <si>
    <t>终止时间</t>
    <phoneticPr fontId="5" type="noConversion"/>
  </si>
  <si>
    <t>股票数目</t>
    <phoneticPr fontId="5" type="noConversion"/>
  </si>
  <si>
    <t>平均涨跌幅</t>
    <phoneticPr fontId="5" type="noConversion"/>
  </si>
  <si>
    <t>名称</t>
    <phoneticPr fontId="5" type="noConversion"/>
  </si>
  <si>
    <t>份额</t>
    <phoneticPr fontId="5" type="noConversion"/>
  </si>
  <si>
    <t>区间内涨跌幅</t>
    <phoneticPr fontId="5" type="noConversion"/>
  </si>
  <si>
    <t>起始价格</t>
    <phoneticPr fontId="5" type="noConversion"/>
  </si>
  <si>
    <t>终止价格</t>
    <phoneticPr fontId="5" type="noConversion"/>
  </si>
  <si>
    <t>沪深300涨跌幅</t>
    <phoneticPr fontId="5" type="noConversion"/>
  </si>
  <si>
    <t>TS00291 选股投资回报率</t>
    <phoneticPr fontId="5" type="noConversion"/>
  </si>
  <si>
    <t>标普500涨跌幅</t>
    <phoneticPr fontId="5" type="noConversion"/>
  </si>
  <si>
    <t>上证涨跌幅</t>
    <phoneticPr fontId="5" type="noConversion"/>
  </si>
  <si>
    <t>相差</t>
    <phoneticPr fontId="5" type="noConversion"/>
  </si>
  <si>
    <t>002271</t>
    <phoneticPr fontId="5" type="noConversion"/>
  </si>
  <si>
    <t>600487</t>
    <phoneticPr fontId="5" type="noConversion"/>
  </si>
  <si>
    <t>000157</t>
    <phoneticPr fontId="5" type="noConversion"/>
  </si>
  <si>
    <t>000581</t>
    <phoneticPr fontId="5" type="noConversion"/>
  </si>
  <si>
    <t>002027</t>
    <phoneticPr fontId="5" type="noConversion"/>
  </si>
  <si>
    <t>涨跌汇总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</si>
</sst>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%"/>
    <numFmt numFmtId="177" formatCode="0.00000"/>
    <numFmt numFmtId="178" formatCode="0.00\%"/>
    <numFmt numFmtId="179" formatCode="0.0\%"/>
  </numFmts>
  <fonts count="6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5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5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176" fontId="0" fillId="0" borderId="3" xfId="1" applyNumberFormat="1" applyFont="1" applyBorder="1">
      <alignment vertical="center"/>
    </xf>
    <xf numFmtId="2" fontId="0" fillId="0" borderId="3" xfId="0" applyNumberFormat="1" applyBorder="1">
      <alignment vertical="center"/>
    </xf>
    <xf numFmtId="178" fontId="0" fillId="0" borderId="3" xfId="0" applyNumberFormat="1" applyBorder="1">
      <alignment vertical="center"/>
    </xf>
    <xf numFmtId="0" fontId="4" fillId="3" borderId="2" xfId="4">
      <alignment vertical="center"/>
    </xf>
    <xf numFmtId="0" fontId="2" fillId="0" borderId="0" xfId="2" applyBorder="1" applyAlignment="1">
      <alignment horizontal="left" vertical="center"/>
    </xf>
    <xf numFmtId="0" fontId="4" fillId="3" borderId="4" xfId="4" applyBorder="1" applyAlignment="1">
      <alignment horizontal="center" vertical="center"/>
    </xf>
    <xf numFmtId="0" fontId="4" fillId="3" borderId="4" xfId="4" applyBorder="1">
      <alignment vertical="center"/>
    </xf>
    <xf numFmtId="0" fontId="3" fillId="2" borderId="3" xfId="3" applyBorder="1" applyAlignment="1">
      <alignment horizontal="center" vertical="center"/>
    </xf>
    <xf numFmtId="14" fontId="0" fillId="0" borderId="3" xfId="0" applyNumberFormat="1" applyBorder="1">
      <alignment vertical="center"/>
    </xf>
    <xf numFmtId="0" fontId="3" fillId="2" borderId="3" xfId="3" applyBorder="1">
      <alignment vertical="center"/>
    </xf>
    <xf numFmtId="0" fontId="0" fillId="0" borderId="3" xfId="0" applyBorder="1" applyAlignment="1">
      <alignment vertical="top"/>
    </xf>
    <xf numFmtId="179" fontId="0" fillId="0" borderId="3" xfId="1" applyNumberFormat="1" applyFont="1" applyBorder="1">
      <alignment vertical="center"/>
    </xf>
    <xf numFmtId="49" fontId="0" fillId="0" borderId="3" xfId="0" applyNumberFormat="1" applyBorder="1" applyAlignment="1"/>
    <xf numFmtId="178" fontId="0" fillId="0" borderId="3" xfId="1" applyNumberFormat="1" applyFont="1" applyBorder="1">
      <alignment vertical="center"/>
    </xf>
    <xf numFmtId="178" fontId="0" fillId="0" borderId="0" xfId="0" applyNumberFormat="1">
      <alignment vertical="center"/>
    </xf>
  </cellXfs>
  <cellStyles count="5">
    <cellStyle name="百分比" xfId="1" builtinId="5"/>
    <cellStyle name="标题 1" xfId="2" builtinId="16"/>
    <cellStyle name="常规" xfId="0" builtinId="0"/>
    <cellStyle name="好" xfId="3" builtinId="26"/>
    <cellStyle name="输入" xfId="4" builtin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em.rtf">
      <tp>
        <v>31.668786138283998</v>
        <stp/>
        <stp>EM_I_PQ_PCTCHANGE</stp>
        <stp>3</stp>
        <stp>000300.SH</stp>
        <stp>2016/2/14</stp>
        <stp>2019/12/31</stp>
        <tr r="B5" s="1"/>
      </tp>
      <tp>
        <v>63.577235989999998</v>
        <stp/>
        <stp>EM_S_PQ_PCTCHANGE</stp>
        <stp>4</stp>
        <stp>000157</stp>
        <stp>2016/2/14</stp>
        <stp>2019/12/31</stp>
        <stp>3</stp>
        <tr r="G10" s="1"/>
        <tr r="G30" s="1"/>
      </tp>
      <tp>
        <v>99.444860270000007</v>
        <stp/>
        <stp>EM_S_PQ_PCTCHANGE</stp>
        <stp>4</stp>
        <stp>600487</stp>
        <stp>2016/2/14</stp>
        <stp>2019/12/31</stp>
        <stp>3</stp>
        <tr r="G9" s="1"/>
        <tr r="G29" s="1"/>
      </tp>
      <tp>
        <v>31.279144800000001</v>
        <stp/>
        <stp>EM_S_PQ_PCTCHANGE</stp>
        <stp>4</stp>
        <stp>000581</stp>
        <stp>2016/2/14</stp>
        <stp>2019/12/31</stp>
        <stp>3</stp>
        <tr r="G11" s="1"/>
        <tr r="G31" s="1"/>
      </tp>
      <tp>
        <v>-37.551832580000003</v>
        <stp/>
        <stp>EM_S_PQ_PCTCHANGE</stp>
        <stp>4</stp>
        <stp>002027</stp>
        <stp>2016/2/14</stp>
        <stp>2019/12/31</stp>
        <stp>3</stp>
        <tr r="G12" s="1"/>
        <tr r="G32" s="1"/>
      </tp>
      <tp>
        <v>200.84123926999999</v>
        <stp/>
        <stp>EM_S_PQ_PCTCHANGE</stp>
        <stp>4</stp>
        <stp>002271</stp>
        <stp>2016/2/14</stp>
        <stp>2019/12/31</stp>
        <stp>3</stp>
        <tr r="G8" s="1"/>
        <tr r="G28" s="1"/>
      </tp>
      <tp>
        <v>5.3743958730479999</v>
        <stp/>
        <stp>EM_I_PQ_PCTCHANGE</stp>
        <stp>3</stp>
        <stp>000001.SH</stp>
        <stp>2016/2/14</stp>
        <stp>2019/12/31</stp>
        <tr r="B4" s="1"/>
      </tp>
      <tp>
        <v>15.61</v>
        <stp/>
        <stp>EM_S_DQ_CLOSE</stp>
        <stp>3</stp>
        <stp>600487</stp>
        <stp>2019/12/31</stp>
        <stp>3</stp>
        <tr r="F9" s="1"/>
        <tr r="F29" s="1"/>
      </tp>
      <tp>
        <v>18.95</v>
        <stp/>
        <stp>EM_S_DQ_CLOSE</stp>
        <stp>3</stp>
        <stp>000581</stp>
        <stp>2019/12/31</stp>
        <stp>3</stp>
        <tr r="F11" s="1"/>
        <tr r="F31" s="1"/>
      </tp>
      <tp>
        <v>3.6802186830000001</v>
        <stp/>
        <stp>EM_S_DQ_CLOSE</stp>
        <stp>3</stp>
        <stp>000157</stp>
        <stp>2016/2/14</stp>
        <stp>3</stp>
        <tr r="E10" s="1"/>
        <tr r="E30" s="1"/>
      </tp>
      <tp>
        <v>6.02</v>
        <stp/>
        <stp>EM_S_DQ_CLOSE</stp>
        <stp>3</stp>
        <stp>000157</stp>
        <stp>2019/12/31</stp>
        <stp>3</stp>
        <tr r="F10" s="1"/>
        <tr r="F30" s="1"/>
      </tp>
      <tp>
        <v>9.0314900066000003</v>
        <stp/>
        <stp>EM_S_DQ_CLOSE</stp>
        <stp>3</stp>
        <stp>002027</stp>
        <stp>2016/2/14</stp>
        <stp>3</stp>
        <tr r="E12" s="1"/>
        <tr r="E32" s="1"/>
      </tp>
      <tp t="s">
        <v>威孚高科</v>
        <stp/>
        <stp>EM_S_INFO_NAME</stp>
        <stp>1</stp>
        <stp>000581</stp>
        <tr r="C11" s="1"/>
        <tr r="C31" s="1"/>
      </tp>
      <tp>
        <v>24</v>
        <stp/>
        <stp>EM_S_DQ_CLOSE</stp>
        <stp>3</stp>
        <stp>002271</stp>
        <stp>2019/12/31</stp>
        <stp>3</stp>
        <tr r="F8" s="1"/>
        <tr r="F28" s="1"/>
      </tp>
      <tp>
        <v>7.9776296819999999</v>
        <stp/>
        <stp>EM_S_DQ_CLOSE</stp>
        <stp>3</stp>
        <stp>002271</stp>
        <stp>2016/2/14</stp>
        <stp>3</stp>
        <tr r="E8" s="1"/>
        <tr r="E28" s="1"/>
      </tp>
      <tp t="s">
        <v>亨通光电</v>
        <stp/>
        <stp>EM_S_INFO_NAME</stp>
        <stp>1</stp>
        <stp>600487</stp>
        <tr r="C9" s="1"/>
        <tr r="C29" s="1"/>
      </tp>
      <tp>
        <v>14.434889890000001</v>
        <stp/>
        <stp>EM_S_DQ_CLOSE</stp>
        <stp>3</stp>
        <stp>000581</stp>
        <stp>2016/2/14</stp>
        <stp>3</stp>
        <tr r="E11" s="1"/>
        <tr r="E31" s="1"/>
      </tp>
      <tp>
        <v>7.8267246288000001</v>
        <stp/>
        <stp>EM_S_DQ_CLOSE</stp>
        <stp>3</stp>
        <stp>600487</stp>
        <stp>2016/2/14</stp>
        <stp>3</stp>
        <tr r="E9" s="1"/>
        <tr r="E29" s="1"/>
      </tp>
      <tp t="s">
        <v>东方雨虹</v>
        <stp/>
        <stp>EM_S_INFO_NAME</stp>
        <stp>1</stp>
        <stp>002271</stp>
        <tr r="C8" s="1"/>
        <tr r="C28" s="1"/>
      </tp>
      <tp t="s">
        <v>中联重科</v>
        <stp/>
        <stp>EM_S_INFO_NAME</stp>
        <stp>1</stp>
        <stp>000157</stp>
        <tr r="C10" s="1"/>
        <tr r="C30" s="1"/>
      </tp>
      <tp t="s">
        <v>分众传媒</v>
        <stp/>
        <stp>EM_S_INFO_NAME</stp>
        <stp>1</stp>
        <stp>002027</stp>
        <tr r="C12" s="1"/>
        <tr r="C32" s="1"/>
      </tp>
      <tp>
        <v>5.64</v>
        <stp/>
        <stp>EM_S_DQ_CLOSE</stp>
        <stp>3</stp>
        <stp>002027</stp>
        <stp>2019/12/31</stp>
        <stp>3</stp>
        <tr r="F12" s="1"/>
        <tr r="F32" s="1"/>
      </tp>
      <tp>
        <v>68.701401773935999</v>
        <stp/>
        <stp>EM_I_PQ_PCTCHANGE</stp>
        <stp>3</stp>
        <stp>SPX.GI</stp>
        <stp>2016/2/14</stp>
        <stp>2019/12/31</stp>
        <tr r="B6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4"/>
                <c:pt idx="0">
                  <c:v>平均涨跌幅</c:v>
                </c:pt>
                <c:pt idx="1">
                  <c:v>上证涨跌幅</c:v>
                </c:pt>
                <c:pt idx="2">
                  <c:v>沪深300涨跌幅</c:v>
                </c:pt>
                <c:pt idx="3">
                  <c:v>标普500涨跌幅</c:v>
                </c:pt>
              </c:strCache>
            </c:strRef>
          </c:cat>
          <c:val>
            <c:numRef>
              <c:f>Sheet1!$B$3:$B$6</c:f>
              <c:numCache>
                <c:formatCode>0.00\%</c:formatCode>
                <c:ptCount val="4"/>
                <c:pt idx="0">
                  <c:v>71.518129549999998</c:v>
                </c:pt>
                <c:pt idx="1">
                  <c:v>5.3743958730479999</c:v>
                </c:pt>
                <c:pt idx="2">
                  <c:v>31.668786138283998</c:v>
                </c:pt>
                <c:pt idx="3">
                  <c:v>68.701401773935999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C7-4966-B5B9-AA46E9C33C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312532720"/>
        <c:axId val="821767968"/>
      </c:barChart>
      <c:catAx>
        <c:axId val="131253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1767968"/>
        <c:crosses val="autoZero"/>
        <c:auto val="1"/>
        <c:lblAlgn val="ctr"/>
        <c:lblOffset val="100"/>
        <c:noMultiLvlLbl val="0"/>
      </c:catAx>
      <c:valAx>
        <c:axId val="821767968"/>
        <c:scaling>
          <c:orientation val="minMax"/>
        </c:scaling>
        <c:delete val="1"/>
        <c:axPos val="l"/>
        <c:numFmt formatCode="0.00\%" sourceLinked="1"/>
        <c:majorTickMark val="none"/>
        <c:minorTickMark val="none"/>
        <c:tickLblPos val="nextTo"/>
        <c:crossAx val="131253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954881</xdr:colOff>
      <xdr:row>6</xdr:row>
      <xdr:rowOff>119061</xdr:rowOff>
    </xdr:from>
    <xdr:to>
      <xdr:col>14</xdr:col>
      <xdr:colOff>192881</xdr:colOff>
      <xdr:row>22</xdr:row>
      <xdr:rowOff>42861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B342829-3315-4C03-B9C7-A22E7CBA6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money/Choice/Office/Excel/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EM_I_PQ_PCTCHANGE"/>
      <definedName name="EM_S_DQ_CLOSE"/>
      <definedName name="EM_S_INFO_NAME"/>
      <definedName name="EM_S_PQ_PCTCHANGE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37E3F-B421-4A0A-AAA6-4E67FE9DF32C}">
  <dimension ref="A1:H37"/>
  <sheetViews>
    <sheetView tabSelected="1" workbookViewId="0">
      <selection activeCell="B5" sqref="B5"/>
    </sheetView>
  </sheetViews>
  <sheetFormatPr defaultRowHeight="13.9" x14ac:dyDescent="0.4"/>
  <cols>
    <col min="1" max="1" width="14" style="1" bestFit="1" customWidth="1"/>
    <col min="2" max="2" width="9.9296875" bestFit="1" customWidth="1"/>
    <col min="4" max="4" width="10.59765625" bestFit="1" customWidth="1"/>
    <col min="5" max="5" width="18.46484375" bestFit="1" customWidth="1"/>
    <col min="7" max="7" width="15.59765625" customWidth="1"/>
    <col min="8" max="8" width="9.9296875" bestFit="1" customWidth="1"/>
    <col min="9" max="9" width="29.33203125" bestFit="1" customWidth="1"/>
  </cols>
  <sheetData>
    <row r="1" spans="1:8" ht="18.75" x14ac:dyDescent="0.4">
      <c r="A1" s="9" t="s">
        <v>11</v>
      </c>
    </row>
    <row r="2" spans="1:8" x14ac:dyDescent="0.4">
      <c r="A2" s="12" t="s">
        <v>1</v>
      </c>
      <c r="B2" s="13">
        <v>42414</v>
      </c>
      <c r="C2" s="14" t="s">
        <v>2</v>
      </c>
      <c r="D2" s="13">
        <v>43830</v>
      </c>
      <c r="E2" s="14" t="s">
        <v>3</v>
      </c>
      <c r="F2" s="4">
        <v>5</v>
      </c>
    </row>
    <row r="3" spans="1:8" x14ac:dyDescent="0.4">
      <c r="A3" s="14" t="s">
        <v>4</v>
      </c>
      <c r="B3" s="7">
        <f>AVERAGE(G8:G20)</f>
        <v>71.518129549999998</v>
      </c>
      <c r="C3" s="4"/>
      <c r="D3" s="15"/>
      <c r="E3" s="4"/>
      <c r="F3" s="4"/>
    </row>
    <row r="4" spans="1:8" x14ac:dyDescent="0.4">
      <c r="A4" s="14" t="s">
        <v>13</v>
      </c>
      <c r="B4" s="7">
        <f>[1]!EM_I_PQ_PCTCHANGE("000001.SH",$B$2,$D$2)</f>
        <v>5.3743958730479999</v>
      </c>
      <c r="C4" s="4"/>
      <c r="D4" s="14" t="s">
        <v>14</v>
      </c>
      <c r="E4" s="16">
        <f>B3-B4</f>
        <v>66.143733676951996</v>
      </c>
      <c r="F4" s="4"/>
    </row>
    <row r="5" spans="1:8" x14ac:dyDescent="0.4">
      <c r="A5" s="14" t="s">
        <v>10</v>
      </c>
      <c r="B5" s="7">
        <f>[1]!EM_I_PQ_PCTCHANGE("000300.SH",B2,D2)</f>
        <v>31.668786138283998</v>
      </c>
      <c r="C5" s="4"/>
      <c r="D5" s="14" t="s">
        <v>14</v>
      </c>
      <c r="E5" s="16">
        <f>B3-B5</f>
        <v>39.849343411715999</v>
      </c>
      <c r="F5" s="4"/>
      <c r="H5" s="2"/>
    </row>
    <row r="6" spans="1:8" x14ac:dyDescent="0.4">
      <c r="A6" s="14" t="s">
        <v>12</v>
      </c>
      <c r="B6" s="7">
        <f>[1]!EM_I_PQ_PCTCHANGE("SPX.GI",B2,D2)</f>
        <v>68.701401773935999</v>
      </c>
      <c r="C6" s="4"/>
      <c r="D6" s="14" t="s">
        <v>14</v>
      </c>
      <c r="E6" s="7">
        <f>B3-B6</f>
        <v>2.816727776063999</v>
      </c>
      <c r="F6" s="4"/>
      <c r="H6" s="2"/>
    </row>
    <row r="7" spans="1:8" x14ac:dyDescent="0.4">
      <c r="A7" s="10"/>
      <c r="B7" s="11" t="s">
        <v>0</v>
      </c>
      <c r="C7" s="11" t="s">
        <v>5</v>
      </c>
      <c r="D7" s="11" t="s">
        <v>6</v>
      </c>
      <c r="E7" s="11" t="s">
        <v>8</v>
      </c>
      <c r="F7" s="11" t="s">
        <v>9</v>
      </c>
      <c r="G7" s="8" t="s">
        <v>7</v>
      </c>
    </row>
    <row r="8" spans="1:8" x14ac:dyDescent="0.4">
      <c r="A8" s="3">
        <v>1</v>
      </c>
      <c r="B8" s="17" t="s">
        <v>15</v>
      </c>
      <c r="C8" s="4" t="str">
        <f>[1]!EM_S_INFO_NAME(B8)</f>
        <v>东方雨虹</v>
      </c>
      <c r="D8" s="18">
        <f>100/$F$2</f>
        <v>20</v>
      </c>
      <c r="E8" s="6">
        <f>[1]!EM_S_DQ_CLOSE(B8,$B$2,"3")</f>
        <v>7.9776296819999999</v>
      </c>
      <c r="F8" s="6">
        <f>[1]!EM_S_DQ_CLOSE(B8,$D$2,"3")</f>
        <v>24</v>
      </c>
      <c r="G8" s="7">
        <f>[1]!EM_S_PQ_PCTCHANGE(B8,$B$2,$D$2,"3")</f>
        <v>200.84123926999999</v>
      </c>
      <c r="H8" s="19">
        <f>G8*D8/100</f>
        <v>40.168247853999993</v>
      </c>
    </row>
    <row r="9" spans="1:8" x14ac:dyDescent="0.4">
      <c r="A9" s="3">
        <v>2</v>
      </c>
      <c r="B9" s="17" t="s">
        <v>16</v>
      </c>
      <c r="C9" s="4" t="str">
        <f>[1]!EM_S_INFO_NAME(B9)</f>
        <v>亨通光电</v>
      </c>
      <c r="D9" s="18">
        <f t="shared" ref="D9:D12" si="0">100/$F$2</f>
        <v>20</v>
      </c>
      <c r="E9" s="6">
        <f>[1]!EM_S_DQ_CLOSE(B9,$B$2,"3")</f>
        <v>7.8267246288000001</v>
      </c>
      <c r="F9" s="6">
        <f>[1]!EM_S_DQ_CLOSE(B9,$D$2,"3")</f>
        <v>15.61</v>
      </c>
      <c r="G9" s="7">
        <f>[1]!EM_S_PQ_PCTCHANGE(B9,$B$2,$D$2,"3")</f>
        <v>99.444860270000007</v>
      </c>
      <c r="H9" s="19">
        <f t="shared" ref="H9:H12" si="1">G9*D9/100</f>
        <v>19.888972054</v>
      </c>
    </row>
    <row r="10" spans="1:8" x14ac:dyDescent="0.4">
      <c r="A10" s="3">
        <v>3</v>
      </c>
      <c r="B10" s="17" t="s">
        <v>17</v>
      </c>
      <c r="C10" s="4" t="str">
        <f>[1]!EM_S_INFO_NAME(B10)</f>
        <v>中联重科</v>
      </c>
      <c r="D10" s="18">
        <f t="shared" si="0"/>
        <v>20</v>
      </c>
      <c r="E10" s="6">
        <f>[1]!EM_S_DQ_CLOSE(B10,$B$2,"3")</f>
        <v>3.6802186830000001</v>
      </c>
      <c r="F10" s="6">
        <f>[1]!EM_S_DQ_CLOSE(B10,$D$2,"3")</f>
        <v>6.02</v>
      </c>
      <c r="G10" s="7">
        <f>[1]!EM_S_PQ_PCTCHANGE(B10,$B$2,$D$2,"3")</f>
        <v>63.577235989999998</v>
      </c>
      <c r="H10" s="19">
        <f t="shared" si="1"/>
        <v>12.715447198</v>
      </c>
    </row>
    <row r="11" spans="1:8" x14ac:dyDescent="0.4">
      <c r="A11" s="3">
        <v>4</v>
      </c>
      <c r="B11" s="17" t="s">
        <v>18</v>
      </c>
      <c r="C11" s="4" t="str">
        <f>[1]!EM_S_INFO_NAME(B11)</f>
        <v>威孚高科</v>
      </c>
      <c r="D11" s="18">
        <f t="shared" si="0"/>
        <v>20</v>
      </c>
      <c r="E11" s="6">
        <f>[1]!EM_S_DQ_CLOSE(B11,$B$2,"3")</f>
        <v>14.434889890000001</v>
      </c>
      <c r="F11" s="6">
        <f>[1]!EM_S_DQ_CLOSE(B11,$D$2,"3")</f>
        <v>18.95</v>
      </c>
      <c r="G11" s="7">
        <f>[1]!EM_S_PQ_PCTCHANGE(B11,$B$2,$D$2,"3")</f>
        <v>31.279144800000001</v>
      </c>
      <c r="H11" s="19">
        <f t="shared" si="1"/>
        <v>6.2558289599999997</v>
      </c>
    </row>
    <row r="12" spans="1:8" x14ac:dyDescent="0.4">
      <c r="A12" s="3">
        <v>5</v>
      </c>
      <c r="B12" s="17" t="s">
        <v>19</v>
      </c>
      <c r="C12" s="4" t="str">
        <f>[1]!EM_S_INFO_NAME(B12)</f>
        <v>分众传媒</v>
      </c>
      <c r="D12" s="18">
        <f t="shared" si="0"/>
        <v>20</v>
      </c>
      <c r="E12" s="6">
        <f>[1]!EM_S_DQ_CLOSE(B12,$B$2,"3")</f>
        <v>9.0314900066000003</v>
      </c>
      <c r="F12" s="6">
        <f>[1]!EM_S_DQ_CLOSE(B12,$D$2,"3")</f>
        <v>5.64</v>
      </c>
      <c r="G12" s="7">
        <f>[1]!EM_S_PQ_PCTCHANGE(B12,$B$2,$D$2,"3")</f>
        <v>-37.551832580000003</v>
      </c>
      <c r="H12" s="19">
        <f t="shared" si="1"/>
        <v>-7.5103665160000004</v>
      </c>
    </row>
    <row r="13" spans="1:8" x14ac:dyDescent="0.4">
      <c r="A13" s="3">
        <v>6</v>
      </c>
      <c r="C13" s="4"/>
      <c r="D13" s="5"/>
      <c r="E13" s="6"/>
      <c r="F13" s="6"/>
      <c r="G13" s="7"/>
      <c r="H13" s="19"/>
    </row>
    <row r="14" spans="1:8" x14ac:dyDescent="0.4">
      <c r="A14" s="3">
        <v>7</v>
      </c>
      <c r="C14" s="4"/>
      <c r="D14" s="5"/>
      <c r="E14" s="6"/>
      <c r="F14" s="6"/>
      <c r="G14" s="7"/>
      <c r="H14" s="19"/>
    </row>
    <row r="15" spans="1:8" x14ac:dyDescent="0.4">
      <c r="A15" s="3">
        <v>8</v>
      </c>
      <c r="C15" s="4"/>
      <c r="D15" s="5"/>
      <c r="E15" s="6"/>
      <c r="F15" s="6"/>
      <c r="G15" s="7"/>
      <c r="H15" s="19"/>
    </row>
    <row r="16" spans="1:8" x14ac:dyDescent="0.4">
      <c r="A16" s="3">
        <v>9</v>
      </c>
      <c r="C16" s="4"/>
      <c r="D16" s="5"/>
      <c r="E16" s="6"/>
      <c r="F16" s="6"/>
      <c r="G16" s="7"/>
      <c r="H16" s="19"/>
    </row>
    <row r="17" spans="1:8" x14ac:dyDescent="0.4">
      <c r="A17" s="3">
        <v>10</v>
      </c>
      <c r="C17" s="4"/>
      <c r="D17" s="5"/>
      <c r="E17" s="6"/>
      <c r="F17" s="6"/>
      <c r="G17" s="7"/>
      <c r="H17" s="19"/>
    </row>
    <row r="18" spans="1:8" x14ac:dyDescent="0.4">
      <c r="A18" s="3">
        <v>11</v>
      </c>
      <c r="C18" s="4"/>
      <c r="D18" s="5"/>
      <c r="E18" s="6"/>
      <c r="F18" s="6"/>
      <c r="G18" s="7"/>
    </row>
    <row r="19" spans="1:8" x14ac:dyDescent="0.4">
      <c r="A19" s="3">
        <v>12</v>
      </c>
      <c r="C19" s="4"/>
      <c r="D19" s="5"/>
      <c r="E19" s="6"/>
      <c r="F19" s="6"/>
      <c r="G19" s="7"/>
    </row>
    <row r="20" spans="1:8" x14ac:dyDescent="0.4">
      <c r="A20" s="3">
        <v>13</v>
      </c>
      <c r="C20" s="4"/>
      <c r="D20" s="5"/>
      <c r="E20" s="6"/>
      <c r="F20" s="6"/>
      <c r="G20" s="7"/>
    </row>
    <row r="21" spans="1:8" x14ac:dyDescent="0.4">
      <c r="A21" s="3">
        <v>14</v>
      </c>
      <c r="C21" s="4"/>
      <c r="D21" s="5"/>
      <c r="E21" s="6"/>
      <c r="F21" s="6"/>
      <c r="G21" s="7"/>
    </row>
    <row r="22" spans="1:8" x14ac:dyDescent="0.4">
      <c r="A22" s="3">
        <v>15</v>
      </c>
      <c r="B22" s="4"/>
      <c r="C22" s="4"/>
      <c r="D22" s="4"/>
      <c r="E22" s="4"/>
      <c r="F22" s="4"/>
      <c r="G22" s="4"/>
    </row>
    <row r="23" spans="1:8" x14ac:dyDescent="0.4">
      <c r="A23" s="3">
        <v>16</v>
      </c>
      <c r="B23" s="4"/>
      <c r="C23" s="4"/>
      <c r="D23" s="4"/>
      <c r="E23" s="4"/>
      <c r="F23" s="4"/>
      <c r="G23" s="4"/>
    </row>
    <row r="24" spans="1:8" x14ac:dyDescent="0.4">
      <c r="A24" s="3">
        <v>17</v>
      </c>
      <c r="B24" s="4"/>
      <c r="C24" s="4"/>
      <c r="D24" s="4"/>
      <c r="E24" s="4"/>
      <c r="F24" s="4"/>
      <c r="G24" s="4"/>
    </row>
    <row r="25" spans="1:8" x14ac:dyDescent="0.4">
      <c r="G25" t="s">
        <v>20</v>
      </c>
      <c r="H25" s="19">
        <f>SUM(H8:H12)</f>
        <v>71.518129549999998</v>
      </c>
    </row>
    <row r="27" spans="1:8" x14ac:dyDescent="0.4">
      <c r="A27" s="10"/>
      <c r="B27" s="11" t="s">
        <v>0</v>
      </c>
      <c r="C27" s="11" t="s">
        <v>5</v>
      </c>
      <c r="D27" s="11" t="s">
        <v>6</v>
      </c>
      <c r="E27" s="11" t="s">
        <v>8</v>
      </c>
      <c r="F27" s="11" t="s">
        <v>9</v>
      </c>
      <c r="G27" s="8" t="s">
        <v>7</v>
      </c>
    </row>
    <row r="28" spans="1:8" x14ac:dyDescent="0.4">
      <c r="A28" s="3">
        <v>1</v>
      </c>
      <c r="B28" s="17" t="s">
        <v>15</v>
      </c>
      <c r="C28" s="4" t="str">
        <f>[1]!EM_S_INFO_NAME(B28)</f>
        <v>东方雨虹</v>
      </c>
      <c r="D28" s="18">
        <v>30</v>
      </c>
      <c r="E28" s="6">
        <f>[1]!EM_S_DQ_CLOSE(B28,$B$2,"3")</f>
        <v>7.9776296819999999</v>
      </c>
      <c r="F28" s="6">
        <f>[1]!EM_S_DQ_CLOSE(B28,$D$2,"3")</f>
        <v>24</v>
      </c>
      <c r="G28" s="7">
        <f>[1]!EM_S_PQ_PCTCHANGE(B28,$B$2,$D$2,"3")</f>
        <v>200.84123926999999</v>
      </c>
      <c r="H28" s="19">
        <f>G28*D28/100</f>
        <v>60.252371780999994</v>
      </c>
    </row>
    <row r="29" spans="1:8" x14ac:dyDescent="0.4">
      <c r="A29" s="3">
        <v>2</v>
      </c>
      <c r="B29" s="17" t="s">
        <v>16</v>
      </c>
      <c r="C29" s="4" t="str">
        <f>[1]!EM_S_INFO_NAME(B29)</f>
        <v>亨通光电</v>
      </c>
      <c r="D29" s="18">
        <v>20</v>
      </c>
      <c r="E29" s="6">
        <f>[1]!EM_S_DQ_CLOSE(B29,$B$2,"3")</f>
        <v>7.8267246288000001</v>
      </c>
      <c r="F29" s="6">
        <f>[1]!EM_S_DQ_CLOSE(B29,$D$2,"3")</f>
        <v>15.61</v>
      </c>
      <c r="G29" s="7">
        <f>[1]!EM_S_PQ_PCTCHANGE(B29,$B$2,$D$2,"3")</f>
        <v>99.444860270000007</v>
      </c>
      <c r="H29" s="19">
        <f t="shared" ref="H29:H32" si="2">G29*D29/100</f>
        <v>19.888972054</v>
      </c>
    </row>
    <row r="30" spans="1:8" x14ac:dyDescent="0.4">
      <c r="A30" s="3">
        <v>3</v>
      </c>
      <c r="B30" s="17" t="s">
        <v>17</v>
      </c>
      <c r="C30" s="4" t="str">
        <f>[1]!EM_S_INFO_NAME(B30)</f>
        <v>中联重科</v>
      </c>
      <c r="D30" s="18">
        <v>20</v>
      </c>
      <c r="E30" s="6">
        <f>[1]!EM_S_DQ_CLOSE(B30,$B$2,"3")</f>
        <v>3.6802186830000001</v>
      </c>
      <c r="F30" s="6">
        <f>[1]!EM_S_DQ_CLOSE(B30,$D$2,"3")</f>
        <v>6.02</v>
      </c>
      <c r="G30" s="7">
        <f>[1]!EM_S_PQ_PCTCHANGE(B30,$B$2,$D$2,"3")</f>
        <v>63.577235989999998</v>
      </c>
      <c r="H30" s="19">
        <f t="shared" si="2"/>
        <v>12.715447198</v>
      </c>
    </row>
    <row r="31" spans="1:8" x14ac:dyDescent="0.4">
      <c r="A31" s="3">
        <v>4</v>
      </c>
      <c r="B31" s="17" t="s">
        <v>18</v>
      </c>
      <c r="C31" s="4" t="str">
        <f>[1]!EM_S_INFO_NAME(B31)</f>
        <v>威孚高科</v>
      </c>
      <c r="D31" s="18">
        <v>20</v>
      </c>
      <c r="E31" s="6">
        <f>[1]!EM_S_DQ_CLOSE(B31,$B$2,"3")</f>
        <v>14.434889890000001</v>
      </c>
      <c r="F31" s="6">
        <f>[1]!EM_S_DQ_CLOSE(B31,$D$2,"3")</f>
        <v>18.95</v>
      </c>
      <c r="G31" s="7">
        <f>[1]!EM_S_PQ_PCTCHANGE(B31,$B$2,$D$2,"3")</f>
        <v>31.279144800000001</v>
      </c>
      <c r="H31" s="19">
        <f t="shared" si="2"/>
        <v>6.2558289599999997</v>
      </c>
    </row>
    <row r="32" spans="1:8" x14ac:dyDescent="0.4">
      <c r="A32" s="3">
        <v>5</v>
      </c>
      <c r="B32" s="17" t="s">
        <v>19</v>
      </c>
      <c r="C32" s="4" t="str">
        <f>[1]!EM_S_INFO_NAME(B32)</f>
        <v>分众传媒</v>
      </c>
      <c r="D32" s="18">
        <v>10</v>
      </c>
      <c r="E32" s="6">
        <f>[1]!EM_S_DQ_CLOSE(B32,$B$2,"3")</f>
        <v>9.0314900066000003</v>
      </c>
      <c r="F32" s="6">
        <f>[1]!EM_S_DQ_CLOSE(B32,$D$2,"3")</f>
        <v>5.64</v>
      </c>
      <c r="G32" s="7">
        <f>[1]!EM_S_PQ_PCTCHANGE(B32,$B$2,$D$2,"3")</f>
        <v>-37.551832580000003</v>
      </c>
      <c r="H32" s="19">
        <f t="shared" si="2"/>
        <v>-3.7551832580000002</v>
      </c>
    </row>
    <row r="37" spans="7:8" x14ac:dyDescent="0.4">
      <c r="G37" t="s">
        <v>20</v>
      </c>
      <c r="H37" s="19">
        <f>SUM(H28:H34)</f>
        <v>95.357436734999979</v>
      </c>
    </row>
  </sheetData>
  <phoneticPr fontId="5" type="noConversion"/>
  <conditionalFormatting sqref="E4:E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{A02D96EC-EF9A-4485-A377-9DC92764003B}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2D96EC-EF9A-4485-A377-9DC9276400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E4:E6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Administrator</cp:lastModifiedBy>
  <dcterms:created xsi:type="dcterms:W3CDTF">2019-12-02T11:14:20Z</dcterms:created>
  <dcterms:modified xsi:type="dcterms:W3CDTF">2019-12-08T12:09:51Z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731bfe50</vt:lpwstr>
  </property>
</Properties>
</file>