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7418B522-8602-4E53-8422-583E27471CB2}" xr6:coauthVersionLast="36" xr6:coauthVersionMax="36" xr10:uidLastSave="{00000000-0000-0000-0000-000000000000}"/>
  <bookViews>
    <workbookView xWindow="0" yWindow="0" windowWidth="22258" windowHeight="12646" activeTab="1" xr2:uid="{00000000-000D-0000-FFFF-FFFF00000000}"/>
  </bookViews>
  <sheets>
    <sheet name="含节假日" sheetId="1" r:id="rId1"/>
    <sheet name="不含节假日" sheetId="3" r:id="rId2"/>
    <sheet name="买卖记录" sheetId="2" r:id="rId3"/>
    <sheet name="历史行情" sheetId="4" r:id="rId4"/>
  </sheets>
  <externalReferences>
    <externalReference r:id="rId5"/>
  </externalReferenc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A1" i="4"/>
  <c r="B2" i="3" l="1"/>
  <c r="F48" i="3"/>
  <c r="E48" i="3"/>
  <c r="C47" i="3"/>
  <c r="B47" i="3"/>
  <c r="B46" i="3" s="1"/>
  <c r="A45" i="3"/>
  <c r="B44" i="3"/>
  <c r="A46" i="3" s="1"/>
  <c r="B43" i="3"/>
  <c r="F31" i="3"/>
  <c r="B30" i="3"/>
  <c r="A29" i="3"/>
  <c r="A28" i="3"/>
  <c r="E31" i="3"/>
  <c r="E18" i="3"/>
  <c r="C17" i="3"/>
  <c r="E15" i="3"/>
  <c r="B15" i="3"/>
  <c r="F18" i="3"/>
  <c r="A15" i="3"/>
  <c r="D9" i="3"/>
  <c r="B3" i="3"/>
  <c r="C9" i="3" s="1"/>
  <c r="H40" i="3" s="1"/>
  <c r="E21" i="3"/>
  <c r="M20" i="3"/>
  <c r="L21" i="3"/>
  <c r="D20" i="3"/>
  <c r="F53" i="3"/>
  <c r="K21" i="3"/>
  <c r="F21" i="3"/>
  <c r="E19" i="3"/>
  <c r="F50" i="3"/>
  <c r="F56" i="3"/>
  <c r="I19" i="3"/>
  <c r="F57" i="3"/>
  <c r="D32" i="3"/>
  <c r="D57" i="3"/>
  <c r="F19" i="3"/>
  <c r="E22" i="3"/>
  <c r="L19" i="3"/>
  <c r="M19" i="3"/>
  <c r="D54" i="3"/>
  <c r="F54" i="3"/>
  <c r="D33" i="3"/>
  <c r="D49" i="3"/>
  <c r="D35" i="3"/>
  <c r="D55" i="3"/>
  <c r="F22" i="3"/>
  <c r="D52" i="3"/>
  <c r="D22" i="3"/>
  <c r="D34" i="3"/>
  <c r="D50" i="3"/>
  <c r="D51" i="3"/>
  <c r="K20" i="3"/>
  <c r="K22" i="3"/>
  <c r="F49" i="3"/>
  <c r="K19" i="3"/>
  <c r="L20" i="3"/>
  <c r="L22" i="3"/>
  <c r="I21" i="3"/>
  <c r="D19" i="3"/>
  <c r="E32" i="3"/>
  <c r="F51" i="3"/>
  <c r="M21" i="3"/>
  <c r="D21" i="3"/>
  <c r="D36" i="3"/>
  <c r="I22" i="3"/>
  <c r="D53" i="3"/>
  <c r="D56" i="3"/>
  <c r="F55" i="3"/>
  <c r="F52" i="3"/>
  <c r="I20" i="3"/>
  <c r="M22" i="3"/>
  <c r="F20" i="3"/>
  <c r="E20" i="3"/>
  <c r="B29" i="3" l="1"/>
  <c r="A19" i="3"/>
  <c r="B28" i="3"/>
  <c r="E28" i="3"/>
  <c r="G19" i="3"/>
  <c r="H19" i="3" s="1"/>
  <c r="A22" i="3"/>
  <c r="G20" i="3"/>
  <c r="H20" i="3" s="1"/>
  <c r="J21" i="3"/>
  <c r="G49" i="3"/>
  <c r="H49" i="3" s="1"/>
  <c r="G53" i="3"/>
  <c r="H53" i="3" s="1"/>
  <c r="G57" i="3"/>
  <c r="H57" i="3" s="1"/>
  <c r="G50" i="3"/>
  <c r="H50" i="3" s="1"/>
  <c r="G54" i="3"/>
  <c r="H54" i="3" s="1"/>
  <c r="A20" i="3"/>
  <c r="J20" i="3"/>
  <c r="J19" i="3"/>
  <c r="G52" i="3"/>
  <c r="H52" i="3" s="1"/>
  <c r="G56" i="3"/>
  <c r="H56" i="3" s="1"/>
  <c r="G22" i="3"/>
  <c r="H22" i="3" s="1"/>
  <c r="G21" i="3"/>
  <c r="H21" i="3" s="1"/>
  <c r="J22" i="3"/>
  <c r="A21" i="3"/>
  <c r="G51" i="3"/>
  <c r="H51" i="3" s="1"/>
  <c r="G55" i="3"/>
  <c r="H55" i="3" s="1"/>
  <c r="C10" i="3"/>
  <c r="H44" i="3" s="1"/>
  <c r="A16" i="3"/>
  <c r="B45" i="3"/>
  <c r="C7" i="3"/>
  <c r="B16" i="3"/>
  <c r="E45" i="3"/>
  <c r="C8" i="3"/>
  <c r="H27" i="3" s="1"/>
  <c r="B47" i="1"/>
  <c r="F36" i="3"/>
  <c r="E52" i="3"/>
  <c r="E51" i="3"/>
  <c r="F33" i="3"/>
  <c r="E34" i="3"/>
  <c r="E54" i="3"/>
  <c r="E57" i="3"/>
  <c r="E35" i="3"/>
  <c r="F35" i="3"/>
  <c r="E53" i="3"/>
  <c r="E56" i="3"/>
  <c r="E33" i="3"/>
  <c r="F34" i="3"/>
  <c r="E36" i="3"/>
  <c r="F32" i="3"/>
  <c r="E55" i="3"/>
  <c r="E49" i="3"/>
  <c r="E50" i="3"/>
  <c r="G32" i="3" l="1"/>
  <c r="H32" i="3" s="1"/>
  <c r="G34" i="3"/>
  <c r="H34" i="3" s="1"/>
  <c r="G33" i="3"/>
  <c r="H33" i="3" s="1"/>
  <c r="G35" i="3"/>
  <c r="H35" i="3" s="1"/>
  <c r="G36" i="3"/>
  <c r="H36" i="3" s="1"/>
  <c r="H13" i="3"/>
  <c r="D7" i="3" s="1"/>
  <c r="A36" i="3"/>
  <c r="A33" i="3"/>
  <c r="A34" i="3"/>
  <c r="A35" i="3"/>
  <c r="A32" i="3"/>
  <c r="A55" i="3"/>
  <c r="A56" i="3"/>
  <c r="A52" i="3"/>
  <c r="A57" i="3"/>
  <c r="A53" i="3"/>
  <c r="A49" i="3"/>
  <c r="A54" i="3"/>
  <c r="A50" i="3"/>
  <c r="A51" i="3"/>
  <c r="H14" i="3"/>
  <c r="B4" i="3"/>
  <c r="C4" i="3" s="1"/>
  <c r="C47" i="1"/>
  <c r="B44" i="1"/>
  <c r="B43" i="1"/>
  <c r="H26" i="3" l="1"/>
  <c r="D8" i="3" s="1"/>
  <c r="H43" i="3"/>
  <c r="D10" i="3" s="1"/>
  <c r="C17" i="1"/>
  <c r="A46" i="1" l="1"/>
  <c r="A45" i="1"/>
  <c r="A29" i="1"/>
  <c r="B26" i="1" l="1"/>
  <c r="A28" i="1" s="1"/>
  <c r="B30" i="1" l="1"/>
  <c r="B15" i="1" l="1"/>
  <c r="F48" i="1" l="1"/>
  <c r="E48" i="1"/>
  <c r="B14" i="1"/>
  <c r="B13" i="1"/>
  <c r="D9" i="1"/>
  <c r="E45" i="1"/>
  <c r="D55" i="1"/>
  <c r="M19" i="1"/>
  <c r="D54" i="1"/>
  <c r="L21" i="1"/>
  <c r="D57" i="1"/>
  <c r="I21" i="1"/>
  <c r="K21" i="1"/>
  <c r="M21" i="1"/>
  <c r="K19" i="1"/>
  <c r="D32" i="1"/>
  <c r="M22" i="1"/>
  <c r="L22" i="1"/>
  <c r="I22" i="1"/>
  <c r="D49" i="1"/>
  <c r="D52" i="1"/>
  <c r="D53" i="1"/>
  <c r="K20" i="1"/>
  <c r="D50" i="1"/>
  <c r="I20" i="1"/>
  <c r="K22" i="1"/>
  <c r="I19" i="1"/>
  <c r="L19" i="1"/>
  <c r="L20" i="1"/>
  <c r="D51" i="1"/>
  <c r="M20" i="1"/>
  <c r="D56" i="1"/>
  <c r="B46" i="1" l="1"/>
  <c r="B45" i="1"/>
  <c r="B2" i="1"/>
  <c r="B3" i="1" s="1"/>
  <c r="F31" i="1"/>
  <c r="E31" i="1"/>
  <c r="F18" i="1"/>
  <c r="E18" i="1"/>
  <c r="A16" i="1"/>
  <c r="A15" i="1"/>
  <c r="E28" i="1"/>
  <c r="E15" i="1"/>
  <c r="B29" i="1"/>
  <c r="B16" i="1"/>
  <c r="B28" i="1"/>
  <c r="F54" i="1"/>
  <c r="F21" i="1"/>
  <c r="F34" i="1"/>
  <c r="F20" i="1"/>
  <c r="E57" i="1"/>
  <c r="F56" i="1"/>
  <c r="E52" i="1"/>
  <c r="F55" i="1"/>
  <c r="D34" i="1"/>
  <c r="E20" i="1"/>
  <c r="E53" i="1"/>
  <c r="E54" i="1"/>
  <c r="E36" i="1"/>
  <c r="F52" i="1"/>
  <c r="F32" i="1"/>
  <c r="E32" i="1"/>
  <c r="E19" i="1"/>
  <c r="E22" i="1"/>
  <c r="E55" i="1"/>
  <c r="E56" i="1"/>
  <c r="F22" i="1"/>
  <c r="E50" i="1"/>
  <c r="D36" i="1"/>
  <c r="E49" i="1"/>
  <c r="F57" i="1"/>
  <c r="F49" i="1"/>
  <c r="D20" i="1"/>
  <c r="E34" i="1"/>
  <c r="D35" i="1"/>
  <c r="F51" i="1"/>
  <c r="E35" i="1"/>
  <c r="D21" i="1"/>
  <c r="E51" i="1"/>
  <c r="F33" i="1"/>
  <c r="F19" i="1"/>
  <c r="F53" i="1"/>
  <c r="D19" i="1"/>
  <c r="D33" i="1"/>
  <c r="F50" i="1"/>
  <c r="E21" i="1"/>
  <c r="D22" i="1"/>
  <c r="F35" i="1"/>
  <c r="F36" i="1"/>
  <c r="E33" i="1"/>
  <c r="C9" i="1" l="1"/>
  <c r="H40" i="1" s="1"/>
  <c r="C10" i="1"/>
  <c r="H44" i="1" s="1"/>
  <c r="J19" i="1"/>
  <c r="J20" i="1"/>
  <c r="J21" i="1"/>
  <c r="J22" i="1"/>
  <c r="G57" i="1"/>
  <c r="H57" i="1" s="1"/>
  <c r="G51" i="1"/>
  <c r="H51" i="1" s="1"/>
  <c r="G53" i="1"/>
  <c r="H53" i="1" s="1"/>
  <c r="G52" i="1"/>
  <c r="H52" i="1" s="1"/>
  <c r="G54" i="1"/>
  <c r="H54" i="1" s="1"/>
  <c r="G50" i="1"/>
  <c r="H50" i="1" s="1"/>
  <c r="G55" i="1"/>
  <c r="H55" i="1" s="1"/>
  <c r="G56" i="1"/>
  <c r="H56" i="1" s="1"/>
  <c r="G49" i="1"/>
  <c r="H49" i="1" s="1"/>
  <c r="A57" i="1"/>
  <c r="A52" i="1"/>
  <c r="A53" i="1"/>
  <c r="A54" i="1"/>
  <c r="A55" i="1"/>
  <c r="A51" i="1"/>
  <c r="A56" i="1"/>
  <c r="A50" i="1"/>
  <c r="A49" i="1"/>
  <c r="C7" i="1"/>
  <c r="C8" i="1"/>
  <c r="H27" i="1" s="1"/>
  <c r="A19" i="1"/>
  <c r="A21" i="1"/>
  <c r="A20" i="1"/>
  <c r="A22" i="1"/>
  <c r="A32" i="1"/>
  <c r="A33" i="1"/>
  <c r="A36" i="1"/>
  <c r="A35" i="1"/>
  <c r="A34" i="1"/>
  <c r="G33" i="1"/>
  <c r="H33" i="1" s="1"/>
  <c r="G34" i="1"/>
  <c r="H34" i="1" s="1"/>
  <c r="G36" i="1"/>
  <c r="H36" i="1" s="1"/>
  <c r="G35" i="1"/>
  <c r="H35" i="1" s="1"/>
  <c r="G32" i="1"/>
  <c r="H32" i="1" s="1"/>
  <c r="G19" i="1"/>
  <c r="H19" i="1" s="1"/>
  <c r="G20" i="1"/>
  <c r="H20" i="1" s="1"/>
  <c r="G21" i="1"/>
  <c r="H21" i="1" s="1"/>
  <c r="G22" i="1"/>
  <c r="H22" i="1" s="1"/>
  <c r="B4" i="1" l="1"/>
  <c r="C4" i="1" s="1"/>
  <c r="H43" i="1"/>
  <c r="D10" i="1" s="1"/>
  <c r="H26" i="1"/>
  <c r="D8" i="1" s="1"/>
  <c r="H13" i="1"/>
  <c r="D7" i="1" s="1"/>
  <c r="H14" i="1"/>
</calcChain>
</file>

<file path=xl/sharedStrings.xml><?xml version="1.0" encoding="utf-8"?>
<sst xmlns="http://schemas.openxmlformats.org/spreadsheetml/2006/main" count="223" uniqueCount="83">
  <si>
    <t>000016.SH</t>
  </si>
  <si>
    <t>000300.SH</t>
  </si>
  <si>
    <t>399905.SZ</t>
  </si>
  <si>
    <t>沪深300</t>
  </si>
  <si>
    <t>上证50</t>
  </si>
  <si>
    <t>中证500</t>
  </si>
  <si>
    <t>涨幅参数</t>
  </si>
  <si>
    <t>均线参数</t>
  </si>
  <si>
    <t>今日</t>
  </si>
  <si>
    <t>排名</t>
  </si>
  <si>
    <t>现价-均值</t>
  </si>
  <si>
    <t>399673.SZ</t>
  </si>
  <si>
    <t>创业板50</t>
  </si>
  <si>
    <t>现价-均值/现价</t>
  </si>
  <si>
    <t>513030.SH</t>
  </si>
  <si>
    <t>德国30</t>
  </si>
  <si>
    <t>510300.SH</t>
  </si>
  <si>
    <t>513100.SH</t>
  </si>
  <si>
    <t>纳指ETF</t>
  </si>
  <si>
    <t>513520.SH</t>
  </si>
  <si>
    <t>518880.SH</t>
  </si>
  <si>
    <t>黄金ETF</t>
  </si>
  <si>
    <t>环球宽基ETF低频策略</t>
  </si>
  <si>
    <t>中国宽基指数低频策略</t>
  </si>
  <si>
    <t>上次买入日期</t>
  </si>
  <si>
    <t>是否到卖出日期</t>
  </si>
  <si>
    <t>最少几日卖出</t>
  </si>
  <si>
    <t>当前持仓</t>
  </si>
  <si>
    <t>日经ETF</t>
  </si>
  <si>
    <t>持仓金额</t>
  </si>
  <si>
    <t>(现价-均值)/现价</t>
  </si>
  <si>
    <t>实时价格</t>
  </si>
  <si>
    <t>总资金量</t>
  </si>
  <si>
    <t>当前仓位</t>
  </si>
  <si>
    <t>现金</t>
  </si>
  <si>
    <t>ETF高频策略</t>
  </si>
  <si>
    <t>行业ETF低频策略</t>
  </si>
  <si>
    <t>162411.SZ</t>
  </si>
  <si>
    <t>华宝油气</t>
  </si>
  <si>
    <t>515700.SH</t>
  </si>
  <si>
    <t>新能源车</t>
  </si>
  <si>
    <t>512660.SH</t>
  </si>
  <si>
    <t>中证军工</t>
  </si>
  <si>
    <t>512880.SH</t>
  </si>
  <si>
    <t>中证传媒</t>
  </si>
  <si>
    <t>512690.SH</t>
  </si>
  <si>
    <t>中证酒</t>
  </si>
  <si>
    <t>515070.SH</t>
  </si>
  <si>
    <t>CS人工智能</t>
  </si>
  <si>
    <t>515000.SH</t>
  </si>
  <si>
    <t>科技龙头</t>
  </si>
  <si>
    <t>512480.SH</t>
  </si>
  <si>
    <t>半导体</t>
  </si>
  <si>
    <t>行业动量策略</t>
  </si>
  <si>
    <t>仓位</t>
  </si>
  <si>
    <t>资金</t>
  </si>
  <si>
    <t>高频策略</t>
  </si>
  <si>
    <t>环球宽基策略</t>
  </si>
  <si>
    <t>中国宽基策略</t>
  </si>
  <si>
    <t>策略</t>
  </si>
  <si>
    <t>涨幅参数(日)</t>
  </si>
  <si>
    <t>均线参数(日)</t>
  </si>
  <si>
    <t>证券ETF</t>
  </si>
  <si>
    <t>512980.SH</t>
  </si>
  <si>
    <t>ATR</t>
  </si>
  <si>
    <t>ATR/指数</t>
  </si>
  <si>
    <t>布林上线</t>
  </si>
  <si>
    <t>布林下线</t>
  </si>
  <si>
    <t>布林中线</t>
  </si>
  <si>
    <t>当前标的</t>
  </si>
  <si>
    <t>说明</t>
  </si>
  <si>
    <t>ETF动量轮动策略</t>
  </si>
  <si>
    <t>对比L3029</t>
  </si>
  <si>
    <t>对比C2</t>
  </si>
  <si>
    <t>自己编写的代码效果一般，用云飞L2907</t>
  </si>
  <si>
    <t>‘21/7’</t>
  </si>
  <si>
    <t>‘30/20’</t>
  </si>
  <si>
    <t>‘17/5’</t>
  </si>
  <si>
    <t>‘13/5’</t>
  </si>
  <si>
    <t>‘15/5</t>
  </si>
  <si>
    <t>’13/5</t>
  </si>
  <si>
    <t>聚宽代码、云飞优化参数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</si>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</sst>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%"/>
    <numFmt numFmtId="165" formatCode="0.0"/>
    <numFmt numFmtId="166" formatCode="General\万"/>
    <numFmt numFmtId="167" formatCode="0.0\万"/>
    <numFmt numFmtId="168" formatCode="0.0000"/>
    <numFmt numFmtId="169" formatCode="yyyy/mm/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5" fillId="0" borderId="11" applyNumberFormat="0" applyFill="0" applyAlignment="0" applyProtection="0"/>
    <xf numFmtId="0" fontId="1" fillId="4" borderId="0" applyNumberFormat="0" applyBorder="0" applyAlignment="0" applyProtection="0"/>
  </cellStyleXfs>
  <cellXfs count="63">
    <xf numFmtId="0" fontId="0" fillId="0" borderId="0" xfId="0"/>
    <xf numFmtId="0" fontId="0" fillId="0" borderId="2" xfId="0" applyFill="1" applyBorder="1"/>
    <xf numFmtId="49" fontId="0" fillId="0" borderId="2" xfId="0" applyNumberFormat="1" applyFill="1" applyBorder="1" applyAlignment="1"/>
    <xf numFmtId="0" fontId="3" fillId="2" borderId="1" xfId="3"/>
    <xf numFmtId="164" fontId="0" fillId="0" borderId="2" xfId="0" applyNumberFormat="1" applyFill="1" applyBorder="1"/>
    <xf numFmtId="2" fontId="0" fillId="0" borderId="2" xfId="0" applyNumberFormat="1" applyFill="1" applyBorder="1"/>
    <xf numFmtId="165" fontId="0" fillId="0" borderId="2" xfId="0" applyNumberFormat="1" applyFill="1" applyBorder="1"/>
    <xf numFmtId="10" fontId="0" fillId="0" borderId="2" xfId="1" applyNumberFormat="1" applyFont="1" applyFill="1" applyBorder="1"/>
    <xf numFmtId="0" fontId="0" fillId="0" borderId="2" xfId="0" applyBorder="1"/>
    <xf numFmtId="0" fontId="2" fillId="0" borderId="2" xfId="2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49" fontId="0" fillId="0" borderId="3" xfId="0" applyNumberFormat="1" applyFill="1" applyBorder="1" applyAlignment="1"/>
    <xf numFmtId="0" fontId="0" fillId="0" borderId="3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2" fontId="0" fillId="0" borderId="3" xfId="0" applyNumberFormat="1" applyFill="1" applyBorder="1"/>
    <xf numFmtId="10" fontId="0" fillId="0" borderId="3" xfId="1" applyNumberFormat="1" applyFont="1" applyFill="1" applyBorder="1"/>
    <xf numFmtId="49" fontId="0" fillId="0" borderId="3" xfId="0" applyNumberFormat="1" applyBorder="1" applyAlignment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2" fillId="0" borderId="4" xfId="2" applyBorder="1"/>
    <xf numFmtId="0" fontId="0" fillId="0" borderId="4" xfId="0" applyBorder="1" applyAlignment="1">
      <alignment horizontal="center"/>
    </xf>
    <xf numFmtId="168" fontId="0" fillId="0" borderId="2" xfId="0" applyNumberFormat="1" applyFill="1" applyBorder="1"/>
    <xf numFmtId="168" fontId="0" fillId="0" borderId="3" xfId="0" applyNumberFormat="1" applyFill="1" applyBorder="1"/>
    <xf numFmtId="0" fontId="3" fillId="2" borderId="1" xfId="3" applyAlignment="1">
      <alignment horizontal="center"/>
    </xf>
    <xf numFmtId="9" fontId="0" fillId="0" borderId="2" xfId="1" applyFont="1" applyBorder="1" applyAlignment="1">
      <alignment horizontal="center"/>
    </xf>
    <xf numFmtId="0" fontId="3" fillId="2" borderId="8" xfId="3" applyBorder="1" applyAlignment="1">
      <alignment horizontal="center"/>
    </xf>
    <xf numFmtId="10" fontId="0" fillId="0" borderId="7" xfId="1" applyNumberFormat="1" applyFont="1" applyFill="1" applyBorder="1"/>
    <xf numFmtId="10" fontId="0" fillId="0" borderId="9" xfId="1" applyNumberFormat="1" applyFont="1" applyFill="1" applyBorder="1"/>
    <xf numFmtId="0" fontId="3" fillId="2" borderId="2" xfId="3" applyBorder="1" applyAlignment="1">
      <alignment horizontal="center"/>
    </xf>
    <xf numFmtId="165" fontId="0" fillId="0" borderId="2" xfId="0" applyNumberFormat="1" applyBorder="1"/>
    <xf numFmtId="10" fontId="0" fillId="0" borderId="2" xfId="1" applyNumberFormat="1" applyFont="1" applyBorder="1"/>
    <xf numFmtId="0" fontId="3" fillId="2" borderId="10" xfId="3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1" xfId="6" applyBorder="1"/>
    <xf numFmtId="167" fontId="1" fillId="4" borderId="1" xfId="6" applyNumberFormat="1" applyBorder="1" applyAlignment="1">
      <alignment horizontal="center"/>
    </xf>
    <xf numFmtId="0" fontId="1" fillId="4" borderId="1" xfId="6" applyBorder="1" applyAlignment="1">
      <alignment horizontal="center"/>
    </xf>
    <xf numFmtId="9" fontId="1" fillId="4" borderId="1" xfId="6" applyNumberFormat="1" applyBorder="1" applyAlignment="1">
      <alignment horizontal="center"/>
    </xf>
    <xf numFmtId="166" fontId="1" fillId="4" borderId="1" xfId="6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16" fontId="0" fillId="0" borderId="2" xfId="0" applyNumberFormat="1" applyBorder="1"/>
    <xf numFmtId="0" fontId="6" fillId="0" borderId="2" xfId="0" applyFont="1" applyBorder="1"/>
    <xf numFmtId="0" fontId="6" fillId="0" borderId="2" xfId="0" applyFont="1" applyBorder="1" applyAlignment="1">
      <alignment vertical="center"/>
    </xf>
    <xf numFmtId="16" fontId="0" fillId="0" borderId="2" xfId="0" applyNumberFormat="1" applyBorder="1" applyAlignment="1">
      <alignment vertical="center"/>
    </xf>
    <xf numFmtId="169" fontId="7" fillId="0" borderId="0" xfId="0" applyNumberFormat="1" applyFont="1" applyFill="1" applyBorder="1"/>
    <xf numFmtId="49" fontId="7" fillId="0" borderId="0" xfId="0" applyNumberFormat="1" applyFont="1" applyFill="1" applyBorder="1"/>
    <xf numFmtId="49" fontId="0" fillId="0" borderId="0" xfId="0" applyNumberFormat="1"/>
    <xf numFmtId="0" fontId="8" fillId="0" borderId="0" xfId="0" applyFont="1"/>
    <xf numFmtId="0" fontId="4" fillId="3" borderId="2" xfId="4" applyFont="1" applyBorder="1" applyAlignment="1">
      <alignment horizontal="center"/>
    </xf>
    <xf numFmtId="0" fontId="5" fillId="0" borderId="11" xfId="5" applyAlignment="1">
      <alignment horizontal="center"/>
    </xf>
    <xf numFmtId="0" fontId="3" fillId="2" borderId="2" xfId="3" applyBorder="1" applyAlignment="1">
      <alignment horizontal="center" vertical="center"/>
    </xf>
  </cellXfs>
  <cellStyles count="7">
    <cellStyle name="20% - Accent3" xfId="6" builtinId="38"/>
    <cellStyle name="20% - Accent6" xfId="4" builtinId="50"/>
    <cellStyle name="Heading 1" xfId="5" builtinId="16"/>
    <cellStyle name="Heading 4" xfId="2" builtinId="19"/>
    <cellStyle name="Input" xfId="3" builtinId="20"/>
    <cellStyle name="Normal" xfId="0" builtinId="0"/>
    <cellStyle name="Percent" xfId="1" builtinId="5"/>
  </cellStyles>
  <dxfs count="6">
    <dxf>
      <font>
        <color rgb="FF92D05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color rgb="FF92D05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Refreshing</v>
        <stp/>
        <stp>EM_S_TECHIND_BOLL</stp>
        <stp>7</stp>
        <stp>000016.SH</stp>
        <stp>2020-7-8</stp>
        <stp>10</stp>
        <stp>3</stp>
        <stp>3</stp>
        <stp>3</stp>
        <stp>1</stp>
        <tr r="M19" s="1"/>
      </tp>
      <tp t="s">
        <v>Refreshing</v>
        <stp/>
        <stp>EM_S_TECHIND_BOLL</stp>
        <stp>7</stp>
        <stp>000016.SH</stp>
        <stp>2020-7-8</stp>
        <stp>10</stp>
        <stp>3</stp>
        <stp>2</stp>
        <stp>3</stp>
        <stp>1</stp>
        <tr r="K19" s="1"/>
      </tp>
      <tp t="s">
        <v>Refreshing</v>
        <stp/>
        <stp>EM_S_TECHIND_BOLL</stp>
        <stp>7</stp>
        <stp>000016.SH</stp>
        <stp>2020-7-8</stp>
        <stp>10</stp>
        <stp>3</stp>
        <stp>1</stp>
        <stp>3</stp>
        <stp>1</stp>
        <tr r="L19" s="1"/>
      </tp>
      <tp t="s">
        <v>Refreshing</v>
        <stp/>
        <stp>EM_S_TECHIND_BOLL</stp>
        <stp>7</stp>
        <stp>000300.SH</stp>
        <stp>2020-7-8</stp>
        <stp>10</stp>
        <stp>3</stp>
        <stp>2</stp>
        <stp>3</stp>
        <stp>1</stp>
        <tr r="K20" s="1"/>
      </tp>
      <tp t="s">
        <v>Refreshing</v>
        <stp/>
        <stp>EM_S_TECHIND_BOLL</stp>
        <stp>7</stp>
        <stp>000300.SH</stp>
        <stp>2020-7-8</stp>
        <stp>10</stp>
        <stp>3</stp>
        <stp>3</stp>
        <stp>3</stp>
        <stp>1</stp>
        <tr r="M20" s="1"/>
      </tp>
      <tp t="s">
        <v>Refreshing</v>
        <stp/>
        <stp>EM_S_TECHIND_BOLL</stp>
        <stp>7</stp>
        <stp>000300.SH</stp>
        <stp>2020-7-8</stp>
        <stp>10</stp>
        <stp>3</stp>
        <stp>1</stp>
        <stp>3</stp>
        <stp>1</stp>
        <tr r="L20" s="1"/>
      </tp>
      <tp t="s">
        <v>Refreshing</v>
        <stp/>
        <stp>EM_I_PQ_PCTCHANGE</stp>
        <stp>3</stp>
        <stp>399905.SZ</stp>
        <stp>2020-6-17</stp>
        <stp>2020-7-8</stp>
        <tr r="E21" s="1"/>
      </tp>
      <tp t="s">
        <v>Refreshing</v>
        <stp/>
        <stp>EM_F_PQ_AVGPRICE</stp>
        <stp>3</stp>
        <stp>515070.SH</stp>
        <stp>2020-7-25</stp>
        <stp>2020-7-30</stp>
        <tr r="F55" s="1"/>
        <tr r="F55" s="3"/>
      </tp>
      <tp t="s">
        <v>Refreshing</v>
        <stp/>
        <stp>EM_F_PQ_AVGPRICE</stp>
        <stp>3</stp>
        <stp>515000.SH</stp>
        <stp>2020-7-25</stp>
        <stp>2020-7-30</stp>
        <tr r="F56" s="1"/>
        <tr r="F56" s="3"/>
      </tp>
      <tp t="s">
        <v>Refreshing</v>
        <stp/>
        <stp>EM_F_PQ_AVGPRICE</stp>
        <stp>3</stp>
        <stp>515700.SH</stp>
        <stp>2020-7-25</stp>
        <stp>2020-7-30</stp>
        <tr r="F50" s="1"/>
        <tr r="F50" s="3"/>
      </tp>
      <tp t="s">
        <v>Refreshing</v>
        <stp/>
        <stp>EM_F_PQ_AVGPRICE</stp>
        <stp>3</stp>
        <stp>512660.SH</stp>
        <stp>2020-7-25</stp>
        <stp>2020-7-30</stp>
        <tr r="F51" s="1"/>
        <tr r="F51" s="3"/>
      </tp>
      <tp t="s">
        <v>Refreshing</v>
        <stp/>
        <stp>EM_F_PQ_AVGPRICE</stp>
        <stp>3</stp>
        <stp>512690.SH</stp>
        <stp>2020-7-25</stp>
        <stp>2020-7-30</stp>
        <tr r="F54" s="1"/>
        <tr r="F54" s="3"/>
      </tp>
      <tp t="s">
        <v>Refreshing</v>
        <stp/>
        <stp>EM_F_PQ_AVGPRICE</stp>
        <stp>3</stp>
        <stp>162411.SZ</stp>
        <stp>2020-7-25</stp>
        <stp>2020-7-30</stp>
        <tr r="F49" s="1"/>
        <tr r="F49" s="3"/>
      </tp>
      <tp t="s">
        <v>Refreshing</v>
        <stp/>
        <stp>EM_F_PQ_AVGPRICE</stp>
        <stp>3</stp>
        <stp>512480.SH</stp>
        <stp>2020-7-25</stp>
        <stp>2020-7-30</stp>
        <tr r="F57" s="1"/>
        <tr r="F57" s="3"/>
      </tp>
      <tp t="s">
        <v>Refreshing</v>
        <stp/>
        <stp>EM_F_PQ_AVGPRICE</stp>
        <stp>3</stp>
        <stp>512980.SH</stp>
        <stp>2020-7-25</stp>
        <stp>2020-7-30</stp>
        <tr r="F53" s="1"/>
        <tr r="F53" s="3"/>
      </tp>
      <tp t="s">
        <v>Refreshing</v>
        <stp/>
        <stp>EM_F_PQ_AVGPRICE</stp>
        <stp>3</stp>
        <stp>512880.SH</stp>
        <stp>2020-7-25</stp>
        <stp>2020-7-30</stp>
        <tr r="F52" s="1"/>
        <tr r="F52" s="3"/>
      </tp>
      <tp t="s">
        <v>Refreshing</v>
        <stp/>
        <stp>EM_F_PQ_AVGPRICE</stp>
        <stp>3</stp>
        <stp>513100.SH</stp>
        <stp>2020-7-25</stp>
        <stp>2020-7-30</stp>
        <tr r="F34" s="1"/>
        <tr r="F34" s="3"/>
      </tp>
      <tp t="s">
        <v>Refreshing</v>
        <stp/>
        <stp>EM_F_PQ_AVGPRICE</stp>
        <stp>3</stp>
        <stp>513030.SH</stp>
        <stp>2020-7-25</stp>
        <stp>2020-7-30</stp>
        <tr r="F32" s="1"/>
        <tr r="F32" s="3"/>
      </tp>
      <tp t="s">
        <v>Refreshing</v>
        <stp/>
        <stp>EM_F_PQ_AVGPRICE</stp>
        <stp>3</stp>
        <stp>513520.SH</stp>
        <stp>2020-7-25</stp>
        <stp>2020-7-30</stp>
        <tr r="F35" s="1"/>
        <tr r="F35" s="3"/>
      </tp>
      <tp t="s">
        <v>Refreshing</v>
        <stp/>
        <stp>EM_F_PQ_AVGPRICE</stp>
        <stp>3</stp>
        <stp>510300.SH</stp>
        <stp>2020-7-25</stp>
        <stp>2020-7-30</stp>
        <tr r="F33" s="1"/>
        <tr r="F33" s="3"/>
      </tp>
      <tp t="s">
        <v>Refreshing</v>
        <stp/>
        <stp>EM_I_PQ_PCTCHANGE</stp>
        <stp>3</stp>
        <stp>399673.SZ</stp>
        <stp>2020-6-17</stp>
        <stp>2020-7-8</stp>
        <tr r="E22" s="1"/>
      </tp>
      <tp t="s">
        <v>Refreshing</v>
        <stp/>
        <stp>EM_S_TECHIND_BOLL</stp>
        <stp>7</stp>
        <stp>399673.SZ</stp>
        <stp>2020-7-8</stp>
        <stp>10</stp>
        <stp>3</stp>
        <stp>1</stp>
        <stp>3</stp>
        <stp>1</stp>
        <tr r="L22" s="1"/>
      </tp>
      <tp t="s">
        <v>Refreshing</v>
        <stp/>
        <stp>EM_S_TECHIND_BOLL</stp>
        <stp>7</stp>
        <stp>399673.SZ</stp>
        <stp>2020-7-8</stp>
        <stp>10</stp>
        <stp>3</stp>
        <stp>2</stp>
        <stp>3</stp>
        <stp>1</stp>
        <tr r="K22" s="1"/>
      </tp>
      <tp t="s">
        <v>Refreshing</v>
        <stp/>
        <stp>EM_S_TECHIND_BOLL</stp>
        <stp>7</stp>
        <stp>399673.SZ</stp>
        <stp>2020-7-8</stp>
        <stp>10</stp>
        <stp>3</stp>
        <stp>3</stp>
        <stp>3</stp>
        <stp>1</stp>
        <tr r="M22" s="1"/>
      </tp>
      <tp t="s">
        <v>Refreshing</v>
        <stp/>
        <stp>EM_S_TECHIND_BOLL</stp>
        <stp>7</stp>
        <stp>399905.SZ</stp>
        <stp>2020-7-8</stp>
        <stp>10</stp>
        <stp>3</stp>
        <stp>3</stp>
        <stp>3</stp>
        <stp>1</stp>
        <tr r="M21" s="1"/>
      </tp>
      <tp t="s">
        <v>Refreshing</v>
        <stp/>
        <stp>EM_S_TECHIND_BOLL</stp>
        <stp>7</stp>
        <stp>399905.SZ</stp>
        <stp>2020-7-8</stp>
        <stp>10</stp>
        <stp>3</stp>
        <stp>2</stp>
        <stp>3</stp>
        <stp>1</stp>
        <tr r="K21" s="1"/>
      </tp>
      <tp t="s">
        <v>Refreshing</v>
        <stp/>
        <stp>EM_S_TECHIND_BOLL</stp>
        <stp>7</stp>
        <stp>399905.SZ</stp>
        <stp>2020-7-8</stp>
        <stp>10</stp>
        <stp>3</stp>
        <stp>1</stp>
        <stp>3</stp>
        <stp>1</stp>
        <tr r="L21" s="1"/>
      </tp>
      <tp t="s">
        <v>Refreshing</v>
        <stp/>
        <stp>EM_I_PQ_PCTCHANGE</stp>
        <stp>3</stp>
        <stp>000016.SH</stp>
        <stp>2020-6-17</stp>
        <stp>2020-7-8</stp>
        <tr r="E19" s="1"/>
      </tp>
      <tp t="s">
        <v>Refreshing</v>
        <stp/>
        <stp>EM_I_PQ_PCTCHANGE</stp>
        <stp>3</stp>
        <stp>000300.SH</stp>
        <stp>2020-6-17</stp>
        <stp>2020-7-8</stp>
        <tr r="E20" s="1"/>
      </tp>
      <tp t="s">
        <v>Refreshing</v>
        <stp/>
        <stp>EM_F_PQ_AVGPRICE</stp>
        <stp>3</stp>
        <stp>518880.SH</stp>
        <stp>2020-7-25</stp>
        <stp>2020-7-30</stp>
        <tr r="F36" s="1"/>
        <tr r="F36" s="3"/>
      </tp>
      <tp t="s">
        <v>Refreshing</v>
        <stp/>
        <stp>EM_S_NQ_PCTCHANGE</stp>
        <stp>4</stp>
        <stp>513030.SH</stp>
        <stp>-13</stp>
        <stp>2020-7-30</stp>
        <stp>3</stp>
        <tr r="E32" s="3"/>
      </tp>
      <tp t="s">
        <v>Refreshing</v>
        <stp/>
        <stp>EM_S_TECHIND_BOLL</stp>
        <stp>7</stp>
        <stp>000300.SH</stp>
        <stp>2020-7-16</stp>
        <stp>10</stp>
        <stp>3</stp>
        <stp>2</stp>
        <stp>3</stp>
        <stp>1</stp>
        <tr r="K20" s="3"/>
      </tp>
      <tp t="s">
        <v>Refreshing</v>
        <stp/>
        <stp>EM_S_TECHIND_BOLL</stp>
        <stp>7</stp>
        <stp>000300.SH</stp>
        <stp>2020-7-16</stp>
        <stp>10</stp>
        <stp>3</stp>
        <stp>3</stp>
        <stp>3</stp>
        <stp>1</stp>
        <tr r="M20" s="3"/>
      </tp>
      <tp t="s">
        <v>Refreshing</v>
        <stp/>
        <stp>EM_S_TECHIND_BOLL</stp>
        <stp>7</stp>
        <stp>000300.SH</stp>
        <stp>2020-7-16</stp>
        <stp>10</stp>
        <stp>3</stp>
        <stp>1</stp>
        <stp>3</stp>
        <stp>1</stp>
        <tr r="L20" s="3"/>
      </tp>
      <tp t="s">
        <v>Refreshing</v>
        <stp/>
        <stp>EM_S_TECHIND_ATR</stp>
        <stp>6</stp>
        <stp>000300.SH</stp>
        <stp>2020-7-16</stp>
        <stp>14</stp>
        <stp>2</stp>
        <stp>3</stp>
        <stp>1</stp>
        <tr r="I20" s="3"/>
      </tp>
      <tp t="s">
        <v>Refreshing</v>
        <stp/>
        <stp>EM_S_TECHIND_BOLL</stp>
        <stp>7</stp>
        <stp>000016.SH</stp>
        <stp>2020-7-16</stp>
        <stp>10</stp>
        <stp>3</stp>
        <stp>1</stp>
        <stp>3</stp>
        <stp>1</stp>
        <tr r="L19" s="3"/>
      </tp>
      <tp t="s">
        <v>Refreshing</v>
        <stp/>
        <stp>EM_S_TECHIND_BOLL</stp>
        <stp>7</stp>
        <stp>000016.SH</stp>
        <stp>2020-7-16</stp>
        <stp>10</stp>
        <stp>3</stp>
        <stp>2</stp>
        <stp>3</stp>
        <stp>1</stp>
        <tr r="K19" s="3"/>
      </tp>
      <tp t="s">
        <v>Refreshing</v>
        <stp/>
        <stp>EM_S_TECHIND_BOLL</stp>
        <stp>7</stp>
        <stp>000016.SH</stp>
        <stp>2020-7-16</stp>
        <stp>10</stp>
        <stp>3</stp>
        <stp>3</stp>
        <stp>3</stp>
        <stp>1</stp>
        <tr r="M19" s="3"/>
      </tp>
      <tp t="s">
        <v>Refreshing</v>
        <stp/>
        <stp>EM_S_TECHIND_ATR</stp>
        <stp>6</stp>
        <stp>000016.SH</stp>
        <stp>2020-7-16</stp>
        <stp>14</stp>
        <stp>2</stp>
        <stp>3</stp>
        <stp>1</stp>
        <tr r="I19" s="3"/>
      </tp>
      <tp t="s">
        <v>Refreshing</v>
        <stp/>
        <stp>EM_S_TECHIND_BOLL</stp>
        <stp>7</stp>
        <stp>399673.SZ</stp>
        <stp>2020-7-16</stp>
        <stp>10</stp>
        <stp>3</stp>
        <stp>1</stp>
        <stp>3</stp>
        <stp>1</stp>
        <tr r="L22" s="3"/>
      </tp>
      <tp t="s">
        <v>Refreshing</v>
        <stp/>
        <stp>EM_S_TECHIND_BOLL</stp>
        <stp>7</stp>
        <stp>399673.SZ</stp>
        <stp>2020-7-16</stp>
        <stp>10</stp>
        <stp>3</stp>
        <stp>2</stp>
        <stp>3</stp>
        <stp>1</stp>
        <tr r="K22" s="3"/>
      </tp>
      <tp t="s">
        <v>Refreshing</v>
        <stp/>
        <stp>EM_S_TECHIND_BOLL</stp>
        <stp>7</stp>
        <stp>399673.SZ</stp>
        <stp>2020-7-16</stp>
        <stp>10</stp>
        <stp>3</stp>
        <stp>3</stp>
        <stp>3</stp>
        <stp>1</stp>
        <tr r="M22" s="3"/>
      </tp>
      <tp t="s">
        <v>Refreshing</v>
        <stp/>
        <stp>EM_S_TECHIND_ATR</stp>
        <stp>6</stp>
        <stp>399673.SZ</stp>
        <stp>2020-7-16</stp>
        <stp>14</stp>
        <stp>2</stp>
        <stp>3</stp>
        <stp>1</stp>
        <tr r="I22" s="3"/>
      </tp>
      <tp t="s">
        <v>Refreshing</v>
        <stp/>
        <stp>EM_S_TECHIND_BOLL</stp>
        <stp>7</stp>
        <stp>399905.SZ</stp>
        <stp>2020-7-16</stp>
        <stp>10</stp>
        <stp>3</stp>
        <stp>2</stp>
        <stp>3</stp>
        <stp>1</stp>
        <tr r="K21" s="3"/>
      </tp>
      <tp t="s">
        <v>Refreshing</v>
        <stp/>
        <stp>EM_S_TECHIND_BOLL</stp>
        <stp>7</stp>
        <stp>399905.SZ</stp>
        <stp>2020-7-16</stp>
        <stp>10</stp>
        <stp>3</stp>
        <stp>3</stp>
        <stp>3</stp>
        <stp>1</stp>
        <tr r="M21" s="3"/>
      </tp>
      <tp t="s">
        <v>Refreshing</v>
        <stp/>
        <stp>EM_S_TECHIND_BOLL</stp>
        <stp>7</stp>
        <stp>399905.SZ</stp>
        <stp>2020-7-16</stp>
        <stp>10</stp>
        <stp>3</stp>
        <stp>1</stp>
        <stp>3</stp>
        <stp>1</stp>
        <tr r="L21" s="3"/>
      </tp>
      <tp t="s">
        <v>Refreshing</v>
        <stp/>
        <stp>EM_S_TECHIND_ATR</stp>
        <stp>6</stp>
        <stp>399905.SZ</stp>
        <stp>2020-7-16</stp>
        <stp>14</stp>
        <stp>2</stp>
        <stp>3</stp>
        <stp>1</stp>
        <tr r="I21" s="3"/>
      </tp>
      <tp t="s">
        <v>Refreshing</v>
        <stp/>
        <stp>EM_F_PQ_PCTCHANGE</stp>
        <stp>4</stp>
        <stp>512690.SH</stp>
        <stp>2020-7-17</stp>
        <stp>2020-7-30</stp>
        <stp>3</stp>
        <tr r="E54" s="1"/>
        <tr r="E54" s="3"/>
      </tp>
      <tp t="s">
        <v>Refreshing</v>
        <stp/>
        <stp>EM_F_PQ_PCTCHANGE</stp>
        <stp>4</stp>
        <stp>512980.SH</stp>
        <stp>2020-7-17</stp>
        <stp>2020-7-30</stp>
        <stp>3</stp>
        <tr r="E53" s="1"/>
        <tr r="E53" s="3"/>
      </tp>
      <tp t="s">
        <v>Refreshing</v>
        <stp/>
        <stp>EM_F_PQ_PCTCHANGE</stp>
        <stp>4</stp>
        <stp>512880.SH</stp>
        <stp>2020-7-17</stp>
        <stp>2020-7-30</stp>
        <stp>3</stp>
        <tr r="E52" s="1"/>
        <tr r="E52" s="3"/>
      </tp>
      <tp t="s">
        <v>Refreshing</v>
        <stp/>
        <stp>EM_F_PQ_PCTCHANGE</stp>
        <stp>4</stp>
        <stp>512480.SH</stp>
        <stp>2020-7-17</stp>
        <stp>2020-7-30</stp>
        <stp>3</stp>
        <tr r="E57" s="1"/>
        <tr r="E57" s="3"/>
      </tp>
      <tp t="s">
        <v>Refreshing</v>
        <stp/>
        <stp>EM_F_PQ_PCTCHANGE</stp>
        <stp>4</stp>
        <stp>518880.SH</stp>
        <stp>2020-8-12</stp>
        <stp>2020-7-30</stp>
        <stp>3</stp>
        <tr r="E36" s="3"/>
      </tp>
      <tp t="s">
        <v>Refreshing</v>
        <stp/>
        <stp>EM_F_PQ_PCTCHANGE</stp>
        <stp>4</stp>
        <stp>518880.SH</stp>
        <stp>2020-7-17</stp>
        <stp>2020-7-30</stp>
        <stp>3</stp>
        <tr r="E36" s="1"/>
      </tp>
      <tp t="s">
        <v>Refreshing</v>
        <stp/>
        <stp>EM_S_TECHIND_ATR</stp>
        <stp>6</stp>
        <stp>399905.SZ</stp>
        <stp>2020-7-8</stp>
        <stp>14</stp>
        <stp>2</stp>
        <stp>3</stp>
        <stp>1</stp>
        <tr r="I21" s="1"/>
      </tp>
      <tp t="s">
        <v>Refreshing</v>
        <stp/>
        <stp>EM_I_NQ_PCTCHANGE</stp>
        <stp>3</stp>
        <stp>399905.SZ</stp>
        <stp>-13</stp>
        <stp>2020-7-16</stp>
        <tr r="E21" s="3"/>
      </tp>
      <tp t="s">
        <v>Refreshing</v>
        <stp/>
        <stp>EM_S_TECHIND_ATR</stp>
        <stp>6</stp>
        <stp>399673.SZ</stp>
        <stp>2020-7-8</stp>
        <stp>14</stp>
        <stp>2</stp>
        <stp>3</stp>
        <stp>1</stp>
        <tr r="I22" s="1"/>
      </tp>
      <tp t="s">
        <v>Refreshing</v>
        <stp/>
        <stp>EM_I_NQ_PCTCHANGE</stp>
        <stp>3</stp>
        <stp>399673.SZ</stp>
        <stp>-13</stp>
        <stp>2020-7-16</stp>
        <tr r="E22" s="3"/>
      </tp>
      <tp t="s">
        <v>Refreshing</v>
        <stp/>
        <stp>EM_F_PQ_PCTCHANGE</stp>
        <stp>4</stp>
        <stp>513030.SH</stp>
        <stp>2020-7-17</stp>
        <stp>2020-7-30</stp>
        <stp>3</stp>
        <tr r="E32" s="1"/>
      </tp>
      <tp t="s">
        <v>Refreshing</v>
        <stp/>
        <stp>EM_F_PQ_PCTCHANGE</stp>
        <stp>4</stp>
        <stp>513520.SH</stp>
        <stp>2020-8-12</stp>
        <stp>2020-7-30</stp>
        <stp>3</stp>
        <tr r="E35" s="3"/>
      </tp>
      <tp t="s">
        <v>Refreshing</v>
        <stp/>
        <stp>EM_F_PQ_PCTCHANGE</stp>
        <stp>4</stp>
        <stp>513520.SH</stp>
        <stp>2020-7-17</stp>
        <stp>2020-7-30</stp>
        <stp>3</stp>
        <tr r="E35" s="1"/>
      </tp>
      <tp t="s">
        <v>Refreshing</v>
        <stp/>
        <stp>EM_F_PQ_PCTCHANGE</stp>
        <stp>4</stp>
        <stp>510300.SH</stp>
        <stp>2020-8-12</stp>
        <stp>2020-7-30</stp>
        <stp>3</stp>
        <tr r="E33" s="3"/>
      </tp>
      <tp t="s">
        <v>Refreshing</v>
        <stp/>
        <stp>EM_F_PQ_PCTCHANGE</stp>
        <stp>4</stp>
        <stp>515700.SH</stp>
        <stp>2020-7-17</stp>
        <stp>2020-7-30</stp>
        <stp>3</stp>
        <tr r="E50" s="1"/>
        <tr r="E50" s="3"/>
      </tp>
      <tp t="s">
        <v>Refreshing</v>
        <stp/>
        <stp>EM_F_PQ_PCTCHANGE</stp>
        <stp>4</stp>
        <stp>515000.SH</stp>
        <stp>2020-7-17</stp>
        <stp>2020-7-30</stp>
        <stp>3</stp>
        <tr r="E56" s="1"/>
        <tr r="E56" s="3"/>
      </tp>
      <tp t="s">
        <v>Refreshing</v>
        <stp/>
        <stp>EM_F_PQ_PCTCHANGE</stp>
        <stp>4</stp>
        <stp>513100.SH</stp>
        <stp>2020-8-12</stp>
        <stp>2020-7-30</stp>
        <stp>3</stp>
        <tr r="E34" s="3"/>
      </tp>
      <tp t="s">
        <v>Refreshing</v>
        <stp/>
        <stp>EM_F_PQ_PCTCHANGE</stp>
        <stp>4</stp>
        <stp>510300.SH</stp>
        <stp>2020-7-17</stp>
        <stp>2020-7-30</stp>
        <stp>3</stp>
        <tr r="E33" s="1"/>
      </tp>
      <tp t="s">
        <v>Refreshing</v>
        <stp/>
        <stp>EM_F_PQ_PCTCHANGE</stp>
        <stp>4</stp>
        <stp>513100.SH</stp>
        <stp>2020-7-17</stp>
        <stp>2020-7-30</stp>
        <stp>3</stp>
        <tr r="E34" s="1"/>
      </tp>
      <tp t="s">
        <v>Refreshing</v>
        <stp/>
        <stp>EM_F_PQ_PCTCHANGE</stp>
        <stp>4</stp>
        <stp>515070.SH</stp>
        <stp>2020-7-17</stp>
        <stp>2020-7-30</stp>
        <stp>3</stp>
        <tr r="E55" s="1"/>
        <tr r="E55" s="3"/>
      </tp>
      <tp t="s">
        <v>Refreshing</v>
        <stp/>
        <stp>EM_F_PQ_PCTCHANGE</stp>
        <stp>4</stp>
        <stp>512660.SH</stp>
        <stp>2020-7-17</stp>
        <stp>2020-7-30</stp>
        <stp>3</stp>
        <tr r="E51" s="1"/>
        <tr r="E51" s="3"/>
      </tp>
      <tp t="s">
        <v>Refreshing</v>
        <stp/>
        <stp>EM_I_NQ_PCTCHANGE</stp>
        <stp>3</stp>
        <stp>000300.SH</stp>
        <stp>-13</stp>
        <stp>2020-7-16</stp>
        <tr r="E20" s="3"/>
      </tp>
      <tp t="s">
        <v>Refreshing</v>
        <stp/>
        <stp>EM_S_TECHIND_ATR</stp>
        <stp>6</stp>
        <stp>000300.SH</stp>
        <stp>2020-7-8</stp>
        <stp>14</stp>
        <stp>2</stp>
        <stp>3</stp>
        <stp>1</stp>
        <tr r="I20" s="1"/>
      </tp>
      <tp t="s">
        <v>Refreshing</v>
        <stp/>
        <stp>EM_I_NQ_PCTCHANGE</stp>
        <stp>3</stp>
        <stp>000016.SH</stp>
        <stp>-13</stp>
        <stp>2020-7-16</stp>
        <tr r="E19" s="3"/>
      </tp>
      <tp t="s">
        <v>Refreshing</v>
        <stp/>
        <stp>EM_S_TECHIND_ATR</stp>
        <stp>6</stp>
        <stp>000016.SH</stp>
        <stp>2020-7-8</stp>
        <stp>14</stp>
        <stp>2</stp>
        <stp>3</stp>
        <stp>1</stp>
        <tr r="I19" s="1"/>
      </tp>
      <tp t="s">
        <v>Refreshing</v>
        <stp/>
        <stp>EM_F_PQ_PCTCHANGE</stp>
        <stp>4</stp>
        <stp>162411.SZ</stp>
        <stp>2020-7-17</stp>
        <stp>2020-7-30</stp>
        <stp>3</stp>
        <tr r="E49" s="1"/>
        <tr r="E49" s="3"/>
      </tp>
      <tp t="s">
        <v>Refreshing</v>
        <stp/>
        <stp>EM_S_TECHANAL_AVGPRICE</stp>
        <stp>4</stp>
        <stp>000016.SH</stp>
        <stp>2020-7-8</stp>
        <stp>7</stp>
        <stp>1</stp>
        <tr r="F19" s="1"/>
      </tp>
      <tp t="s">
        <v>Refreshing</v>
        <stp/>
        <stp>EM_S_TECHANAL_AVGPRICE</stp>
        <stp>4</stp>
        <stp>000300.SH</stp>
        <stp>2020-7-8</stp>
        <stp>7</stp>
        <stp>1</stp>
        <tr r="F20" s="1"/>
      </tp>
      <tp t="s">
        <v>Refreshing</v>
        <stp/>
        <stp>EM_S_TECHANAL_AVGPRICE</stp>
        <stp>4</stp>
        <stp>000016.SH</stp>
        <stp>2020-7-16</stp>
        <stp>-5</stp>
        <stp>1</stp>
        <tr r="F19" s="3"/>
      </tp>
      <tp t="s">
        <v>Refreshing</v>
        <stp/>
        <stp>EM_S_TECHANAL_AVGPRICE</stp>
        <stp>4</stp>
        <stp>000300.SH</stp>
        <stp>2020-7-16</stp>
        <stp>-5</stp>
        <stp>1</stp>
        <tr r="F20" s="3"/>
      </tp>
      <tp t="s">
        <v>Refreshing</v>
        <stp/>
        <stp>EM_S_TECHANAL_AVGPRICE</stp>
        <stp>4</stp>
        <stp>399673.SZ</stp>
        <stp>2020-7-8</stp>
        <stp>7</stp>
        <stp>1</stp>
        <tr r="F22" s="1"/>
      </tp>
      <tp t="s">
        <v>Refreshing</v>
        <stp/>
        <stp>EM_S_TECHANAL_AVGPRICE</stp>
        <stp>4</stp>
        <stp>399905.SZ</stp>
        <stp>2020-7-8</stp>
        <stp>7</stp>
        <stp>1</stp>
        <tr r="F21" s="1"/>
      </tp>
      <tp t="s">
        <v>Refreshing</v>
        <stp/>
        <stp>EM_S_TECHANAL_AVGPRICE</stp>
        <stp>4</stp>
        <stp>399905.SZ</stp>
        <stp>2020-7-16</stp>
        <stp>-5</stp>
        <stp>1</stp>
        <tr r="F21" s="3"/>
      </tp>
      <tp t="s">
        <v>Refreshing</v>
        <stp/>
        <stp>EM_S_TECHANAL_AVGPRICE</stp>
        <stp>4</stp>
        <stp>399673.SZ</stp>
        <stp>2020-7-16</stp>
        <stp>-5</stp>
        <stp>1</stp>
        <tr r="F22" s="3"/>
      </tp>
      <tp>
        <v>0</v>
        <stp/>
        <stp>518880.SH</stp>
        <stp>Now</stp>
        <tr r="D36" s="1"/>
        <tr r="D36" s="3"/>
      </tp>
      <tp>
        <v>0</v>
        <stp/>
        <stp>399673.SZ</stp>
        <stp>Now</stp>
        <tr r="D22" s="1"/>
        <tr r="D22" s="3"/>
      </tp>
      <tp>
        <v>0</v>
        <stp/>
        <stp>399905.SZ</stp>
        <stp>Now</stp>
        <tr r="D21" s="1"/>
        <tr r="D21" s="3"/>
      </tp>
      <tp>
        <v>0</v>
        <stp/>
        <stp>515000.SH</stp>
        <stp>Now</stp>
        <tr r="D56" s="1"/>
        <tr r="D56" s="3"/>
      </tp>
      <tp>
        <v>0</v>
        <stp/>
        <stp>515070.SH</stp>
        <stp>Now</stp>
        <tr r="D55" s="1"/>
        <tr r="D55" s="3"/>
      </tp>
      <tp>
        <v>0</v>
        <stp/>
        <stp>515700.SH</stp>
        <stp>Now</stp>
        <tr r="D50" s="1"/>
        <tr r="D50" s="3"/>
      </tp>
      <tp>
        <v>0</v>
        <stp/>
        <stp>512480.SH</stp>
        <stp>Now</stp>
        <tr r="D57" s="1"/>
        <tr r="D57" s="3"/>
      </tp>
      <tp>
        <v>0</v>
        <stp/>
        <stp>162411.SZ</stp>
        <stp>Now</stp>
        <tr r="D49" s="1"/>
        <tr r="D49" s="3"/>
      </tp>
      <tp>
        <v>0</v>
        <stp/>
        <stp>512690.SH</stp>
        <stp>Now</stp>
        <tr r="D54" s="1"/>
        <tr r="D54" s="3"/>
      </tp>
      <tp>
        <v>0</v>
        <stp/>
        <stp>512660.SH</stp>
        <stp>Now</stp>
        <tr r="D51" s="1"/>
        <tr r="D51" s="3"/>
      </tp>
      <tp>
        <v>0</v>
        <stp/>
        <stp>512980.SH</stp>
        <stp>Now</stp>
        <tr r="D53" s="1"/>
        <tr r="D53" s="3"/>
      </tp>
      <tp>
        <v>0</v>
        <stp/>
        <stp>512880.SH</stp>
        <stp>Now</stp>
        <tr r="D52" s="1"/>
        <tr r="D52" s="3"/>
      </tp>
      <tp>
        <v>0</v>
        <stp/>
        <stp>513100.SH</stp>
        <stp>Now</stp>
        <tr r="D34" s="1"/>
        <tr r="D34" s="3"/>
      </tp>
      <tp>
        <v>0</v>
        <stp/>
        <stp>513030.SH</stp>
        <stp>Now</stp>
        <tr r="D32" s="1"/>
        <tr r="D32" s="3"/>
      </tp>
      <tp>
        <v>0</v>
        <stp/>
        <stp>513520.SH</stp>
        <stp>Now</stp>
        <tr r="D35" s="1"/>
        <tr r="D35" s="3"/>
      </tp>
      <tp>
        <v>0</v>
        <stp/>
        <stp>000016.SH</stp>
        <stp>Now</stp>
        <tr r="D19" s="1"/>
        <tr r="D19" s="3"/>
      </tp>
      <tp>
        <v>0</v>
        <stp/>
        <stp>510300.SH</stp>
        <stp>Now</stp>
        <tr r="D33" s="1"/>
        <tr r="D33" s="3"/>
      </tp>
      <tp>
        <v>0</v>
        <stp/>
        <stp>000300.SH</stp>
        <stp>Now</stp>
        <tr r="D20" s="1"/>
        <tr r="D2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F_PQ_AVGPRICE"/>
      <definedName name="EM_F_PQ_PCTCHANGE"/>
      <definedName name="EM_HQ"/>
      <definedName name="EM_I_NQ_PCTCHANGE"/>
      <definedName name="EM_I_PQ_PCTCHANGE"/>
      <definedName name="EM_S_NQ_PCTCHANGE"/>
      <definedName name="EM_S_TECHANAL_AVGPRICE"/>
      <definedName name="EM_S_TECHIND_ATR"/>
      <definedName name="EM_S_TECHIND_BOL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selection sqref="A1:XFD1048576"/>
    </sheetView>
  </sheetViews>
  <sheetFormatPr defaultRowHeight="14.25" x14ac:dyDescent="0.45"/>
  <cols>
    <col min="1" max="1" width="16.86328125" bestFit="1" customWidth="1"/>
    <col min="2" max="2" width="10.73046875" bestFit="1" customWidth="1"/>
    <col min="3" max="3" width="10.59765625" customWidth="1"/>
    <col min="4" max="4" width="14.796875" bestFit="1" customWidth="1"/>
    <col min="5" max="5" width="9.33203125" bestFit="1" customWidth="1"/>
    <col min="6" max="6" width="13.796875" customWidth="1"/>
    <col min="7" max="7" width="15.59765625" customWidth="1"/>
    <col min="8" max="8" width="18.59765625" customWidth="1"/>
    <col min="10" max="10" width="8.73046875" bestFit="1" customWidth="1"/>
    <col min="11" max="11" width="10.73046875" bestFit="1" customWidth="1"/>
    <col min="12" max="13" width="8.73046875" bestFit="1" customWidth="1"/>
  </cols>
  <sheetData>
    <row r="1" spans="1:13" ht="19.75" thickBot="1" x14ac:dyDescent="0.65">
      <c r="A1" s="61" t="s">
        <v>71</v>
      </c>
      <c r="B1" s="61"/>
      <c r="C1" s="61"/>
      <c r="D1" s="61"/>
      <c r="E1" s="61"/>
      <c r="F1" s="61"/>
      <c r="G1" s="61"/>
      <c r="H1" s="61"/>
    </row>
    <row r="2" spans="1:13" ht="14.65" thickTop="1" x14ac:dyDescent="0.45">
      <c r="A2" s="40" t="s">
        <v>32</v>
      </c>
      <c r="B2" s="41">
        <f>600000/10000</f>
        <v>60</v>
      </c>
      <c r="C2" s="42"/>
    </row>
    <row r="3" spans="1:13" x14ac:dyDescent="0.45">
      <c r="A3" s="40" t="s">
        <v>33</v>
      </c>
      <c r="B3" s="41">
        <f>B2*C3</f>
        <v>24</v>
      </c>
      <c r="C3" s="43">
        <v>0.4</v>
      </c>
    </row>
    <row r="4" spans="1:13" x14ac:dyDescent="0.45">
      <c r="A4" s="40" t="s">
        <v>34</v>
      </c>
      <c r="B4" s="44">
        <f>B2-SUM(C7:C10)</f>
        <v>36</v>
      </c>
      <c r="C4" s="43">
        <f>B4/B2</f>
        <v>0.6</v>
      </c>
    </row>
    <row r="6" spans="1:13" x14ac:dyDescent="0.45">
      <c r="A6" s="30" t="s">
        <v>59</v>
      </c>
      <c r="B6" s="30" t="s">
        <v>54</v>
      </c>
      <c r="C6" s="30" t="s">
        <v>55</v>
      </c>
      <c r="D6" s="30" t="s">
        <v>69</v>
      </c>
      <c r="E6" s="30" t="s">
        <v>6</v>
      </c>
      <c r="F6" s="30" t="s">
        <v>7</v>
      </c>
      <c r="G6" s="38" t="s">
        <v>26</v>
      </c>
      <c r="H6" s="35" t="s">
        <v>70</v>
      </c>
      <c r="J6" s="62" t="s">
        <v>81</v>
      </c>
      <c r="K6" s="62"/>
      <c r="L6" s="62"/>
      <c r="M6" s="62"/>
    </row>
    <row r="7" spans="1:13" x14ac:dyDescent="0.45">
      <c r="A7" s="8" t="s">
        <v>58</v>
      </c>
      <c r="B7" s="31">
        <v>0.4</v>
      </c>
      <c r="C7" s="25">
        <f>$B$3*B7</f>
        <v>9.6000000000000014</v>
      </c>
      <c r="D7" s="20" t="e">
        <f>H13</f>
        <v>#N/A</v>
      </c>
      <c r="E7" s="20">
        <v>21</v>
      </c>
      <c r="F7" s="20">
        <v>7</v>
      </c>
      <c r="G7" s="39">
        <v>7</v>
      </c>
      <c r="H7" s="8" t="s">
        <v>73</v>
      </c>
      <c r="J7" s="8"/>
      <c r="K7" s="8"/>
      <c r="L7" s="8"/>
      <c r="M7" s="8"/>
    </row>
    <row r="8" spans="1:13" x14ac:dyDescent="0.45">
      <c r="A8" s="8" t="s">
        <v>57</v>
      </c>
      <c r="B8" s="31">
        <v>0.4</v>
      </c>
      <c r="C8" s="25">
        <f>$B$3*B8</f>
        <v>9.6000000000000014</v>
      </c>
      <c r="D8" s="20" t="e">
        <f ca="1">H26</f>
        <v>#N/A</v>
      </c>
      <c r="E8" s="20">
        <v>13</v>
      </c>
      <c r="F8" s="20">
        <v>5</v>
      </c>
      <c r="G8" s="39">
        <v>1</v>
      </c>
      <c r="H8" s="8" t="s">
        <v>72</v>
      </c>
      <c r="J8" s="8"/>
      <c r="K8" s="8" t="s">
        <v>77</v>
      </c>
      <c r="L8" s="52" t="s">
        <v>79</v>
      </c>
      <c r="M8" s="53" t="s">
        <v>80</v>
      </c>
    </row>
    <row r="9" spans="1:13" x14ac:dyDescent="0.45">
      <c r="A9" s="8" t="s">
        <v>56</v>
      </c>
      <c r="B9" s="31">
        <v>0</v>
      </c>
      <c r="C9" s="25">
        <f>$B$3*B9</f>
        <v>0</v>
      </c>
      <c r="D9" s="20" t="str">
        <f>H39</f>
        <v>创业板50</v>
      </c>
      <c r="E9" s="20">
        <v>21</v>
      </c>
      <c r="F9" s="20">
        <v>5</v>
      </c>
      <c r="G9" s="39">
        <v>7</v>
      </c>
      <c r="H9" s="8"/>
      <c r="J9" s="8"/>
      <c r="K9" s="8"/>
      <c r="L9" s="8"/>
      <c r="M9" s="8"/>
    </row>
    <row r="10" spans="1:13" s="51" customFormat="1" ht="42.8" x14ac:dyDescent="0.45">
      <c r="A10" s="46" t="s">
        <v>53</v>
      </c>
      <c r="B10" s="47">
        <v>0.2</v>
      </c>
      <c r="C10" s="48">
        <f>$B$3*B10</f>
        <v>4.8000000000000007</v>
      </c>
      <c r="D10" s="10" t="e">
        <f ca="1">H43</f>
        <v>#N/A</v>
      </c>
      <c r="E10" s="10">
        <v>13</v>
      </c>
      <c r="F10" s="10">
        <v>5</v>
      </c>
      <c r="G10" s="49">
        <v>2</v>
      </c>
      <c r="H10" s="50" t="s">
        <v>74</v>
      </c>
      <c r="J10" s="54"/>
      <c r="K10" s="55" t="s">
        <v>75</v>
      </c>
      <c r="L10" s="46" t="s">
        <v>76</v>
      </c>
      <c r="M10" s="54" t="s">
        <v>78</v>
      </c>
    </row>
    <row r="12" spans="1:13" ht="19.399999999999999" x14ac:dyDescent="0.6">
      <c r="A12" s="60" t="s">
        <v>23</v>
      </c>
      <c r="B12" s="60"/>
      <c r="C12" s="60"/>
      <c r="D12" s="60"/>
      <c r="E12" s="60"/>
      <c r="F12" s="60"/>
      <c r="G12" s="60"/>
      <c r="H12" s="60"/>
    </row>
    <row r="13" spans="1:13" x14ac:dyDescent="0.45">
      <c r="A13" s="9" t="s">
        <v>60</v>
      </c>
      <c r="B13" s="10">
        <f>E7</f>
        <v>21</v>
      </c>
      <c r="C13" s="8"/>
      <c r="D13" s="9" t="s">
        <v>26</v>
      </c>
      <c r="E13" s="20">
        <v>7</v>
      </c>
      <c r="F13" s="8"/>
      <c r="G13" s="9" t="s">
        <v>27</v>
      </c>
      <c r="H13" s="20" t="e">
        <f>VLOOKUP(1,A19:C22,3,FALSE)</f>
        <v>#N/A</v>
      </c>
    </row>
    <row r="14" spans="1:13" x14ac:dyDescent="0.45">
      <c r="A14" s="9" t="s">
        <v>61</v>
      </c>
      <c r="B14" s="10">
        <f>F7</f>
        <v>7</v>
      </c>
      <c r="C14" s="8"/>
      <c r="D14" s="9" t="s">
        <v>24</v>
      </c>
      <c r="E14" s="11">
        <v>44019</v>
      </c>
      <c r="F14" s="8"/>
      <c r="G14" s="9" t="s">
        <v>29</v>
      </c>
      <c r="H14" s="25">
        <f>C7</f>
        <v>9.6000000000000014</v>
      </c>
    </row>
    <row r="15" spans="1:13" x14ac:dyDescent="0.45">
      <c r="A15" s="9" t="str">
        <f>B13 &amp; "日前日期"</f>
        <v>21日前日期</v>
      </c>
      <c r="B15" s="45">
        <f>B17-B13</f>
        <v>43999</v>
      </c>
      <c r="C15" s="8"/>
      <c r="D15" s="9" t="s">
        <v>25</v>
      </c>
      <c r="E15" s="20" t="str">
        <f>IF(B17-E14&gt;E13,"是","否")</f>
        <v>否</v>
      </c>
      <c r="F15" s="8"/>
      <c r="G15" s="9"/>
      <c r="H15" s="8"/>
    </row>
    <row r="16" spans="1:13" x14ac:dyDescent="0.45">
      <c r="A16" s="9" t="str">
        <f>B14 &amp; "日前日期"</f>
        <v>7日前日期</v>
      </c>
      <c r="B16" s="45">
        <f>B17-B14</f>
        <v>44013</v>
      </c>
      <c r="C16" s="8"/>
      <c r="D16" s="9"/>
      <c r="E16" s="8"/>
      <c r="F16" s="8"/>
      <c r="G16" s="9"/>
      <c r="H16" s="8"/>
    </row>
    <row r="17" spans="1:13" x14ac:dyDescent="0.45">
      <c r="A17" s="9" t="s">
        <v>8</v>
      </c>
      <c r="B17" s="45">
        <v>44020</v>
      </c>
      <c r="C17" s="45">
        <f ca="1">TODAY()</f>
        <v>44042</v>
      </c>
      <c r="D17" s="9"/>
      <c r="E17" s="8"/>
      <c r="F17" s="8"/>
      <c r="G17" s="9"/>
      <c r="H17" s="8"/>
    </row>
    <row r="18" spans="1:13" x14ac:dyDescent="0.45">
      <c r="A18" s="24" t="s">
        <v>9</v>
      </c>
      <c r="B18" s="3"/>
      <c r="C18" s="3"/>
      <c r="D18" s="24" t="s">
        <v>31</v>
      </c>
      <c r="E18" s="24" t="str">
        <f>B13 &amp; "日涨幅"</f>
        <v>21日涨幅</v>
      </c>
      <c r="F18" s="24" t="str">
        <f>B14 &amp; "日均值"</f>
        <v>7日均值</v>
      </c>
      <c r="G18" s="24" t="s">
        <v>10</v>
      </c>
      <c r="H18" s="32" t="s">
        <v>13</v>
      </c>
      <c r="I18" s="35" t="s">
        <v>64</v>
      </c>
      <c r="J18" s="35" t="s">
        <v>65</v>
      </c>
      <c r="K18" s="35" t="s">
        <v>66</v>
      </c>
      <c r="L18" s="35" t="s">
        <v>68</v>
      </c>
      <c r="M18" s="35" t="s">
        <v>67</v>
      </c>
    </row>
    <row r="19" spans="1:13" x14ac:dyDescent="0.45">
      <c r="A19" s="21" t="e">
        <f>RANK(E19,$E$19:$E$22,)</f>
        <v>#VALUE!</v>
      </c>
      <c r="B19" s="2" t="s">
        <v>0</v>
      </c>
      <c r="C19" s="1" t="s">
        <v>4</v>
      </c>
      <c r="D19" s="1">
        <f>RTD("em.rtq",,B19,"Now")</f>
        <v>0</v>
      </c>
      <c r="E19" s="4" t="str">
        <f>[1]!EM_I_PQ_PCTCHANGE(B19,$B$15,$B$17)</f>
        <v>Refreshing</v>
      </c>
      <c r="F19" s="6" t="str">
        <f>[1]!EM_S_TECHANAL_AVGPRICE(B19,$B$17,$B$14,"1")</f>
        <v>Refreshing</v>
      </c>
      <c r="G19" s="5" t="e">
        <f>D19-F19</f>
        <v>#VALUE!</v>
      </c>
      <c r="H19" s="33" t="e">
        <f>G19/D19</f>
        <v>#VALUE!</v>
      </c>
      <c r="I19" s="8" t="str">
        <f>[1]!EM_S_TECHIND_ATR(B19,$B$17,"14","2","3","1")</f>
        <v>Refreshing</v>
      </c>
      <c r="J19" s="37" t="e">
        <f>I19/D19</f>
        <v>#VALUE!</v>
      </c>
      <c r="K19" s="36" t="str">
        <f>[1]!EM_S_TECHIND_BOLL(B19,$B$17,"10","3","2","3","1")</f>
        <v>Refreshing</v>
      </c>
      <c r="L19" s="36" t="str">
        <f>[1]!EM_S_TECHIND_BOLL(B19,$B$17,"10","3","1","3","1")</f>
        <v>Refreshing</v>
      </c>
      <c r="M19" s="36" t="str">
        <f>[1]!EM_S_TECHIND_BOLL(B19,$B$17,"10","3","3","3","1")</f>
        <v>Refreshing</v>
      </c>
    </row>
    <row r="20" spans="1:13" x14ac:dyDescent="0.45">
      <c r="A20" s="21" t="e">
        <f>RANK(E20,$E$19:$E$22,)</f>
        <v>#VALUE!</v>
      </c>
      <c r="B20" s="2" t="s">
        <v>1</v>
      </c>
      <c r="C20" s="1" t="s">
        <v>3</v>
      </c>
      <c r="D20" s="1">
        <f>RTD("em.rtq",,B20,"Now")</f>
        <v>0</v>
      </c>
      <c r="E20" s="4" t="str">
        <f>[1]!EM_I_PQ_PCTCHANGE(B20,$B$15,$B$17)</f>
        <v>Refreshing</v>
      </c>
      <c r="F20" s="6" t="str">
        <f>[1]!EM_S_TECHANAL_AVGPRICE(B20,$B$17,$B$14,"1")</f>
        <v>Refreshing</v>
      </c>
      <c r="G20" s="5" t="e">
        <f t="shared" ref="G20:G22" si="0">D20-F20</f>
        <v>#VALUE!</v>
      </c>
      <c r="H20" s="33" t="e">
        <f t="shared" ref="H20:H22" si="1">G20/D20</f>
        <v>#VALUE!</v>
      </c>
      <c r="I20" s="8" t="str">
        <f>[1]!EM_S_TECHIND_ATR(B20,$B$17,"14","2","3","1")</f>
        <v>Refreshing</v>
      </c>
      <c r="J20" s="37" t="e">
        <f>I20/D20</f>
        <v>#VALUE!</v>
      </c>
      <c r="K20" s="36" t="str">
        <f>[1]!EM_S_TECHIND_BOLL(B20,$B$17,"10","3","2","3","1")</f>
        <v>Refreshing</v>
      </c>
      <c r="L20" s="36" t="str">
        <f>[1]!EM_S_TECHIND_BOLL(B20,$B$17,"10","3","1","3","1")</f>
        <v>Refreshing</v>
      </c>
      <c r="M20" s="36" t="str">
        <f>[1]!EM_S_TECHIND_BOLL(B20,$B$17,"10","3","3","3","1")</f>
        <v>Refreshing</v>
      </c>
    </row>
    <row r="21" spans="1:13" x14ac:dyDescent="0.45">
      <c r="A21" s="21" t="e">
        <f>RANK(E21,$E$19:$E$22,)</f>
        <v>#VALUE!</v>
      </c>
      <c r="B21" s="2" t="s">
        <v>2</v>
      </c>
      <c r="C21" s="1" t="s">
        <v>5</v>
      </c>
      <c r="D21" s="1">
        <f>RTD("em.rtq",,B21,"Now")</f>
        <v>0</v>
      </c>
      <c r="E21" s="4" t="str">
        <f>[1]!EM_I_PQ_PCTCHANGE(B21,$B$15,$B$17)</f>
        <v>Refreshing</v>
      </c>
      <c r="F21" s="6" t="str">
        <f>[1]!EM_S_TECHANAL_AVGPRICE(B21,$B$17,$B$14,"1")</f>
        <v>Refreshing</v>
      </c>
      <c r="G21" s="5" t="e">
        <f t="shared" si="0"/>
        <v>#VALUE!</v>
      </c>
      <c r="H21" s="33" t="e">
        <f t="shared" si="1"/>
        <v>#VALUE!</v>
      </c>
      <c r="I21" s="8" t="str">
        <f>[1]!EM_S_TECHIND_ATR(B21,$B$17,"14","2","3","1")</f>
        <v>Refreshing</v>
      </c>
      <c r="J21" s="37" t="e">
        <f t="shared" ref="J21:J22" si="2">I21/D21</f>
        <v>#VALUE!</v>
      </c>
      <c r="K21" s="36" t="str">
        <f>[1]!EM_S_TECHIND_BOLL(B21,$B$17,"10","3","2","3","1")</f>
        <v>Refreshing</v>
      </c>
      <c r="L21" s="36" t="str">
        <f>[1]!EM_S_TECHIND_BOLL(B21,$B$17,"10","3","1","3","1")</f>
        <v>Refreshing</v>
      </c>
      <c r="M21" s="36" t="str">
        <f>[1]!EM_S_TECHIND_BOLL(B21,$B$17,"10","3","3","3","1")</f>
        <v>Refreshing</v>
      </c>
    </row>
    <row r="22" spans="1:13" ht="14.65" thickBot="1" x14ac:dyDescent="0.5">
      <c r="A22" s="22" t="e">
        <f>RANK(E22,$E$19:$E$22,)</f>
        <v>#VALUE!</v>
      </c>
      <c r="B22" s="12" t="s">
        <v>11</v>
      </c>
      <c r="C22" s="13" t="s">
        <v>12</v>
      </c>
      <c r="D22" s="13">
        <f>RTD("em.rtq",,B22,"Now")</f>
        <v>0</v>
      </c>
      <c r="E22" s="14" t="str">
        <f>[1]!EM_I_PQ_PCTCHANGE(B22,$B$15,$B$17)</f>
        <v>Refreshing</v>
      </c>
      <c r="F22" s="15" t="str">
        <f>[1]!EM_S_TECHANAL_AVGPRICE(B22,$B$17,$B$14,"1")</f>
        <v>Refreshing</v>
      </c>
      <c r="G22" s="16" t="e">
        <f t="shared" si="0"/>
        <v>#VALUE!</v>
      </c>
      <c r="H22" s="34" t="e">
        <f t="shared" si="1"/>
        <v>#VALUE!</v>
      </c>
      <c r="I22" s="8" t="str">
        <f>[1]!EM_S_TECHIND_ATR(B22,$B$17,"14","2","3","1")</f>
        <v>Refreshing</v>
      </c>
      <c r="J22" s="37" t="e">
        <f t="shared" si="2"/>
        <v>#VALUE!</v>
      </c>
      <c r="K22" s="36" t="str">
        <f>[1]!EM_S_TECHIND_BOLL(B22,$B$17,"10","3","2","3","1")</f>
        <v>Refreshing</v>
      </c>
      <c r="L22" s="36" t="str">
        <f>[1]!EM_S_TECHIND_BOLL(B22,$B$17,"10","3","1","3","1")</f>
        <v>Refreshing</v>
      </c>
      <c r="M22" s="36" t="str">
        <f>[1]!EM_S_TECHIND_BOLL(B22,$B$17,"10","3","3","3","1")</f>
        <v>Refreshing</v>
      </c>
    </row>
    <row r="23" spans="1:13" ht="14.65" thickTop="1" x14ac:dyDescent="0.45"/>
    <row r="25" spans="1:13" ht="19.399999999999999" x14ac:dyDescent="0.6">
      <c r="A25" s="60" t="s">
        <v>22</v>
      </c>
      <c r="B25" s="60"/>
      <c r="C25" s="60"/>
      <c r="D25" s="60"/>
      <c r="E25" s="60"/>
      <c r="F25" s="60"/>
      <c r="G25" s="60"/>
      <c r="H25" s="60"/>
    </row>
    <row r="26" spans="1:13" x14ac:dyDescent="0.45">
      <c r="A26" s="9" t="s">
        <v>60</v>
      </c>
      <c r="B26" s="10">
        <f>E8</f>
        <v>13</v>
      </c>
      <c r="C26" s="8"/>
      <c r="D26" s="9" t="s">
        <v>26</v>
      </c>
      <c r="E26" s="20">
        <v>7</v>
      </c>
      <c r="F26" s="8"/>
      <c r="G26" s="9" t="s">
        <v>27</v>
      </c>
      <c r="H26" s="20" t="e">
        <f ca="1">VLOOKUP(1,A32:C36,3,FALSE)</f>
        <v>#N/A</v>
      </c>
    </row>
    <row r="27" spans="1:13" x14ac:dyDescent="0.45">
      <c r="A27" s="9" t="s">
        <v>61</v>
      </c>
      <c r="B27" s="10">
        <v>5</v>
      </c>
      <c r="C27" s="8"/>
      <c r="D27" s="9" t="s">
        <v>24</v>
      </c>
      <c r="E27" s="11">
        <v>44019</v>
      </c>
      <c r="F27" s="8"/>
      <c r="G27" s="9" t="s">
        <v>29</v>
      </c>
      <c r="H27" s="25">
        <f>C8</f>
        <v>9.6000000000000014</v>
      </c>
    </row>
    <row r="28" spans="1:13" x14ac:dyDescent="0.45">
      <c r="A28" s="9" t="str">
        <f>B26 &amp; "日前日期"</f>
        <v>13日前日期</v>
      </c>
      <c r="B28" s="11">
        <f ca="1">B30-B26</f>
        <v>44029</v>
      </c>
      <c r="C28" s="8"/>
      <c r="D28" s="9" t="s">
        <v>25</v>
      </c>
      <c r="E28" s="20" t="str">
        <f ca="1">IF(B30-E27&gt;E26,"是","否")</f>
        <v>是</v>
      </c>
      <c r="F28" s="8"/>
      <c r="G28" s="9"/>
      <c r="H28" s="8"/>
    </row>
    <row r="29" spans="1:13" x14ac:dyDescent="0.45">
      <c r="A29" s="9" t="str">
        <f>B27 &amp; "日前日期"</f>
        <v>5日前日期</v>
      </c>
      <c r="B29" s="11">
        <f ca="1">B30-B27</f>
        <v>44037</v>
      </c>
      <c r="C29" s="8"/>
      <c r="D29" s="9"/>
      <c r="E29" s="8"/>
      <c r="F29" s="8"/>
      <c r="G29" s="9"/>
      <c r="H29" s="8"/>
    </row>
    <row r="30" spans="1:13" x14ac:dyDescent="0.45">
      <c r="A30" s="9" t="s">
        <v>8</v>
      </c>
      <c r="B30" s="45">
        <f ca="1">TODAY()</f>
        <v>44042</v>
      </c>
      <c r="C30" s="8"/>
      <c r="D30" s="9"/>
      <c r="E30" s="8"/>
      <c r="F30" s="8"/>
      <c r="G30" s="9"/>
      <c r="H30" s="8"/>
    </row>
    <row r="31" spans="1:13" x14ac:dyDescent="0.45">
      <c r="A31" s="23" t="s">
        <v>9</v>
      </c>
      <c r="B31" s="3"/>
      <c r="C31" s="3"/>
      <c r="D31" s="24" t="s">
        <v>31</v>
      </c>
      <c r="E31" s="24" t="str">
        <f>B26 &amp; "日涨幅"</f>
        <v>13日涨幅</v>
      </c>
      <c r="F31" s="24" t="str">
        <f>B27 &amp; "日均值"</f>
        <v>5日均值</v>
      </c>
      <c r="G31" s="23" t="s">
        <v>10</v>
      </c>
      <c r="H31" s="23" t="s">
        <v>30</v>
      </c>
    </row>
    <row r="32" spans="1:13" x14ac:dyDescent="0.45">
      <c r="A32" s="21" t="e">
        <f ca="1">RANK(E32,$E$32:$E$36,)</f>
        <v>#VALUE!</v>
      </c>
      <c r="B32" s="2" t="s">
        <v>14</v>
      </c>
      <c r="C32" s="1" t="s">
        <v>15</v>
      </c>
      <c r="D32" s="1">
        <f>RTD("em.rtq",,B32,"Now")</f>
        <v>0</v>
      </c>
      <c r="E32" s="4" t="str">
        <f ca="1">[1]!EM_F_PQ_PCTCHANGE(B32,$B$28,$B$30,"3")</f>
        <v>Refreshing</v>
      </c>
      <c r="F32" s="5" t="str">
        <f ca="1">[1]!EM_F_PQ_AVGPRICE(B32,$B$29,$B$30)</f>
        <v>Refreshing</v>
      </c>
      <c r="G32" s="5" t="e">
        <f ca="1">D32-F32</f>
        <v>#VALUE!</v>
      </c>
      <c r="H32" s="7" t="e">
        <f ca="1">G32/D32</f>
        <v>#VALUE!</v>
      </c>
    </row>
    <row r="33" spans="1:8" x14ac:dyDescent="0.45">
      <c r="A33" s="21" t="e">
        <f ca="1">RANK(E33,$E$32:$E$36,)</f>
        <v>#VALUE!</v>
      </c>
      <c r="B33" s="2" t="s">
        <v>16</v>
      </c>
      <c r="C33" s="1" t="s">
        <v>3</v>
      </c>
      <c r="D33" s="1">
        <f>RTD("em.rtq",,B33,"Now")</f>
        <v>0</v>
      </c>
      <c r="E33" s="4" t="str">
        <f ca="1">[1]!EM_F_PQ_PCTCHANGE(B33,$B$28,$B$30,"3")</f>
        <v>Refreshing</v>
      </c>
      <c r="F33" s="5" t="str">
        <f ca="1">[1]!EM_F_PQ_AVGPRICE(B33,$B$29,$B$30)</f>
        <v>Refreshing</v>
      </c>
      <c r="G33" s="5" t="e">
        <f t="shared" ref="G33:G36" ca="1" si="3">D33-F33</f>
        <v>#VALUE!</v>
      </c>
      <c r="H33" s="7" t="e">
        <f t="shared" ref="H33:H35" ca="1" si="4">G33/D33</f>
        <v>#VALUE!</v>
      </c>
    </row>
    <row r="34" spans="1:8" x14ac:dyDescent="0.45">
      <c r="A34" s="21" t="e">
        <f ca="1">RANK(E34,$E$32:$E$36,)</f>
        <v>#VALUE!</v>
      </c>
      <c r="B34" s="2" t="s">
        <v>17</v>
      </c>
      <c r="C34" s="1" t="s">
        <v>18</v>
      </c>
      <c r="D34" s="1">
        <f>RTD("em.rtq",,B34,"Now")</f>
        <v>0</v>
      </c>
      <c r="E34" s="4" t="str">
        <f ca="1">[1]!EM_F_PQ_PCTCHANGE(B34,$B$28,$B$30,"3")</f>
        <v>Refreshing</v>
      </c>
      <c r="F34" s="5" t="str">
        <f ca="1">[1]!EM_F_PQ_AVGPRICE(B34,$B$29,$B$30)</f>
        <v>Refreshing</v>
      </c>
      <c r="G34" s="5" t="e">
        <f t="shared" ca="1" si="3"/>
        <v>#VALUE!</v>
      </c>
      <c r="H34" s="7" t="e">
        <f t="shared" ca="1" si="4"/>
        <v>#VALUE!</v>
      </c>
    </row>
    <row r="35" spans="1:8" x14ac:dyDescent="0.45">
      <c r="A35" s="21" t="e">
        <f ca="1">RANK(E35,$E$32:$E$36,)</f>
        <v>#VALUE!</v>
      </c>
      <c r="B35" s="2" t="s">
        <v>19</v>
      </c>
      <c r="C35" s="1" t="s">
        <v>28</v>
      </c>
      <c r="D35" s="1">
        <f>RTD("em.rtq",,B35,"Now")</f>
        <v>0</v>
      </c>
      <c r="E35" s="4" t="str">
        <f ca="1">[1]!EM_F_PQ_PCTCHANGE(B35,$B$28,$B$30,"3")</f>
        <v>Refreshing</v>
      </c>
      <c r="F35" s="5" t="str">
        <f ca="1">[1]!EM_F_PQ_AVGPRICE(B35,$B$29,$B$30)</f>
        <v>Refreshing</v>
      </c>
      <c r="G35" s="5" t="e">
        <f t="shared" ca="1" si="3"/>
        <v>#VALUE!</v>
      </c>
      <c r="H35" s="7" t="e">
        <f t="shared" ca="1" si="4"/>
        <v>#VALUE!</v>
      </c>
    </row>
    <row r="36" spans="1:8" ht="14.65" thickBot="1" x14ac:dyDescent="0.5">
      <c r="A36" s="22" t="e">
        <f ca="1">RANK(E36,$E$32:$E$36,)</f>
        <v>#VALUE!</v>
      </c>
      <c r="B36" s="18" t="s">
        <v>20</v>
      </c>
      <c r="C36" s="19" t="s">
        <v>21</v>
      </c>
      <c r="D36" s="13">
        <f>RTD("em.rtq",,B36,"Now")</f>
        <v>0</v>
      </c>
      <c r="E36" s="14" t="str">
        <f ca="1">[1]!EM_F_PQ_PCTCHANGE(B36,$B$28,$B$30,"3")</f>
        <v>Refreshing</v>
      </c>
      <c r="F36" s="16" t="str">
        <f ca="1">[1]!EM_F_PQ_AVGPRICE(B36,$B$29,$B$30)</f>
        <v>Refreshing</v>
      </c>
      <c r="G36" s="16" t="e">
        <f t="shared" ca="1" si="3"/>
        <v>#VALUE!</v>
      </c>
      <c r="H36" s="17" t="e">
        <f ca="1">G36/D36</f>
        <v>#VALUE!</v>
      </c>
    </row>
    <row r="37" spans="1:8" ht="14.65" thickTop="1" x14ac:dyDescent="0.45"/>
    <row r="38" spans="1:8" ht="19.399999999999999" x14ac:dyDescent="0.6">
      <c r="A38" s="60" t="s">
        <v>35</v>
      </c>
      <c r="B38" s="60"/>
      <c r="C38" s="60"/>
      <c r="D38" s="60"/>
      <c r="E38" s="60"/>
      <c r="F38" s="60"/>
      <c r="G38" s="60"/>
      <c r="H38" s="60"/>
    </row>
    <row r="39" spans="1:8" x14ac:dyDescent="0.45">
      <c r="G39" s="26" t="s">
        <v>27</v>
      </c>
      <c r="H39" s="27" t="s">
        <v>12</v>
      </c>
    </row>
    <row r="40" spans="1:8" x14ac:dyDescent="0.45">
      <c r="G40" s="9" t="s">
        <v>29</v>
      </c>
      <c r="H40" s="25">
        <f>C9</f>
        <v>0</v>
      </c>
    </row>
    <row r="42" spans="1:8" ht="19.399999999999999" x14ac:dyDescent="0.6">
      <c r="A42" s="60" t="s">
        <v>36</v>
      </c>
      <c r="B42" s="60"/>
      <c r="C42" s="60"/>
      <c r="D42" s="60"/>
      <c r="E42" s="60"/>
      <c r="F42" s="60"/>
      <c r="G42" s="60"/>
      <c r="H42" s="60"/>
    </row>
    <row r="43" spans="1:8" x14ac:dyDescent="0.45">
      <c r="A43" s="9" t="s">
        <v>60</v>
      </c>
      <c r="B43" s="10">
        <f>E10</f>
        <v>13</v>
      </c>
      <c r="C43" s="8"/>
      <c r="D43" s="9" t="s">
        <v>26</v>
      </c>
      <c r="E43" s="20">
        <v>7</v>
      </c>
      <c r="F43" s="8"/>
      <c r="G43" s="9" t="s">
        <v>27</v>
      </c>
      <c r="H43" s="20" t="e">
        <f ca="1">VLOOKUP(1,A49:C57,3,FALSE)</f>
        <v>#N/A</v>
      </c>
    </row>
    <row r="44" spans="1:8" x14ac:dyDescent="0.45">
      <c r="A44" s="9" t="s">
        <v>61</v>
      </c>
      <c r="B44" s="10">
        <f>F10</f>
        <v>5</v>
      </c>
      <c r="C44" s="8"/>
      <c r="D44" s="9" t="s">
        <v>24</v>
      </c>
      <c r="E44" s="11">
        <v>44004</v>
      </c>
      <c r="F44" s="8"/>
      <c r="G44" s="9" t="s">
        <v>29</v>
      </c>
      <c r="H44" s="25">
        <f>C10</f>
        <v>4.8000000000000007</v>
      </c>
    </row>
    <row r="45" spans="1:8" x14ac:dyDescent="0.45">
      <c r="A45" s="9" t="str">
        <f>B43 &amp; "日前日期"</f>
        <v>13日前日期</v>
      </c>
      <c r="B45" s="11">
        <f ca="1">B47-B43</f>
        <v>44029</v>
      </c>
      <c r="C45" s="8"/>
      <c r="D45" s="9" t="s">
        <v>25</v>
      </c>
      <c r="E45" s="20" t="str">
        <f ca="1">IF(B47-E44&gt;E43,"是","否")</f>
        <v>是</v>
      </c>
      <c r="F45" s="8"/>
      <c r="G45" s="9"/>
      <c r="H45" s="8"/>
    </row>
    <row r="46" spans="1:8" x14ac:dyDescent="0.45">
      <c r="A46" s="9" t="str">
        <f>B44 &amp; "日前日期"</f>
        <v>5日前日期</v>
      </c>
      <c r="B46" s="11">
        <f ca="1">B47-B44</f>
        <v>44037</v>
      </c>
      <c r="C46" s="8"/>
      <c r="D46" s="9"/>
      <c r="E46" s="8"/>
      <c r="F46" s="8"/>
      <c r="G46" s="9"/>
      <c r="H46" s="8"/>
    </row>
    <row r="47" spans="1:8" x14ac:dyDescent="0.45">
      <c r="A47" s="9" t="s">
        <v>8</v>
      </c>
      <c r="B47" s="45">
        <f ca="1">TODAY()</f>
        <v>44042</v>
      </c>
      <c r="C47" s="45">
        <f ca="1">TODAY()</f>
        <v>44042</v>
      </c>
      <c r="D47" s="9"/>
      <c r="E47" s="8"/>
      <c r="F47" s="8"/>
      <c r="G47" s="9"/>
      <c r="H47" s="8"/>
    </row>
    <row r="48" spans="1:8" x14ac:dyDescent="0.45">
      <c r="A48" s="23" t="s">
        <v>9</v>
      </c>
      <c r="B48" s="3"/>
      <c r="C48" s="3"/>
      <c r="D48" s="24" t="s">
        <v>31</v>
      </c>
      <c r="E48" s="24" t="str">
        <f>B43 &amp; "日涨幅"</f>
        <v>13日涨幅</v>
      </c>
      <c r="F48" s="24" t="str">
        <f>B44 &amp; "日均值"</f>
        <v>5日均值</v>
      </c>
      <c r="G48" s="23" t="s">
        <v>10</v>
      </c>
      <c r="H48" s="23" t="s">
        <v>30</v>
      </c>
    </row>
    <row r="49" spans="1:8" x14ac:dyDescent="0.45">
      <c r="A49" s="21" t="e">
        <f t="shared" ref="A49:A57" ca="1" si="5">RANK(E49,$E$49:$E$57,)</f>
        <v>#VALUE!</v>
      </c>
      <c r="B49" s="2" t="s">
        <v>37</v>
      </c>
      <c r="C49" s="1" t="s">
        <v>38</v>
      </c>
      <c r="D49" s="1">
        <f>RTD("em.rtq",,B49,"Now")</f>
        <v>0</v>
      </c>
      <c r="E49" s="4" t="str">
        <f ca="1">[1]!EM_F_PQ_PCTCHANGE(B49,$B$45,$B$47,"3")</f>
        <v>Refreshing</v>
      </c>
      <c r="F49" s="5" t="str">
        <f ca="1">[1]!EM_F_PQ_AVGPRICE(B49,$B$46,$B$47)</f>
        <v>Refreshing</v>
      </c>
      <c r="G49" s="28" t="e">
        <f ca="1">D49-F49</f>
        <v>#VALUE!</v>
      </c>
      <c r="H49" s="7" t="e">
        <f ca="1">G49/D49</f>
        <v>#VALUE!</v>
      </c>
    </row>
    <row r="50" spans="1:8" x14ac:dyDescent="0.45">
      <c r="A50" s="21" t="e">
        <f t="shared" ca="1" si="5"/>
        <v>#VALUE!</v>
      </c>
      <c r="B50" s="2" t="s">
        <v>39</v>
      </c>
      <c r="C50" s="1" t="s">
        <v>40</v>
      </c>
      <c r="D50" s="1">
        <f>RTD("em.rtq",,B50,"Now")</f>
        <v>0</v>
      </c>
      <c r="E50" s="4" t="str">
        <f ca="1">[1]!EM_F_PQ_PCTCHANGE(B50,$B$45,$B$47,"3")</f>
        <v>Refreshing</v>
      </c>
      <c r="F50" s="5" t="str">
        <f ca="1">[1]!EM_F_PQ_AVGPRICE(B50,$B$46,$B$47)</f>
        <v>Refreshing</v>
      </c>
      <c r="G50" s="28" t="e">
        <f t="shared" ref="G50:G57" ca="1" si="6">D50-F50</f>
        <v>#VALUE!</v>
      </c>
      <c r="H50" s="7" t="e">
        <f t="shared" ref="H50:H56" ca="1" si="7">G50/D50</f>
        <v>#VALUE!</v>
      </c>
    </row>
    <row r="51" spans="1:8" x14ac:dyDescent="0.45">
      <c r="A51" s="21" t="e">
        <f t="shared" ca="1" si="5"/>
        <v>#VALUE!</v>
      </c>
      <c r="B51" s="2" t="s">
        <v>41</v>
      </c>
      <c r="C51" s="1" t="s">
        <v>42</v>
      </c>
      <c r="D51" s="1">
        <f>RTD("em.rtq",,B51,"Now")</f>
        <v>0</v>
      </c>
      <c r="E51" s="4" t="str">
        <f ca="1">[1]!EM_F_PQ_PCTCHANGE(B51,$B$45,$B$47,"3")</f>
        <v>Refreshing</v>
      </c>
      <c r="F51" s="5" t="str">
        <f ca="1">[1]!EM_F_PQ_AVGPRICE(B51,$B$46,$B$47)</f>
        <v>Refreshing</v>
      </c>
      <c r="G51" s="28" t="e">
        <f t="shared" ca="1" si="6"/>
        <v>#VALUE!</v>
      </c>
      <c r="H51" s="7" t="e">
        <f t="shared" ca="1" si="7"/>
        <v>#VALUE!</v>
      </c>
    </row>
    <row r="52" spans="1:8" x14ac:dyDescent="0.45">
      <c r="A52" s="21" t="e">
        <f t="shared" ca="1" si="5"/>
        <v>#VALUE!</v>
      </c>
      <c r="B52" s="2" t="s">
        <v>43</v>
      </c>
      <c r="C52" s="1" t="s">
        <v>62</v>
      </c>
      <c r="D52" s="1">
        <f>RTD("em.rtq",,B52,"Now")</f>
        <v>0</v>
      </c>
      <c r="E52" s="4" t="str">
        <f ca="1">[1]!EM_F_PQ_PCTCHANGE(B52,$B$45,$B$47,"3")</f>
        <v>Refreshing</v>
      </c>
      <c r="F52" s="5" t="str">
        <f ca="1">[1]!EM_F_PQ_AVGPRICE(B52,$B$46,$B$47)</f>
        <v>Refreshing</v>
      </c>
      <c r="G52" s="28" t="e">
        <f t="shared" ref="G52:G53" ca="1" si="8">D52-F52</f>
        <v>#VALUE!</v>
      </c>
      <c r="H52" s="7" t="e">
        <f t="shared" ref="H52:H53" ca="1" si="9">G52/D52</f>
        <v>#VALUE!</v>
      </c>
    </row>
    <row r="53" spans="1:8" x14ac:dyDescent="0.45">
      <c r="A53" s="21" t="e">
        <f t="shared" ca="1" si="5"/>
        <v>#VALUE!</v>
      </c>
      <c r="B53" s="2" t="s">
        <v>63</v>
      </c>
      <c r="C53" s="1" t="s">
        <v>44</v>
      </c>
      <c r="D53" s="1">
        <f>RTD("em.rtq",,B53,"Now")</f>
        <v>0</v>
      </c>
      <c r="E53" s="4" t="str">
        <f ca="1">[1]!EM_F_PQ_PCTCHANGE(B53,$B$45,$B$47,"3")</f>
        <v>Refreshing</v>
      </c>
      <c r="F53" s="5" t="str">
        <f ca="1">[1]!EM_F_PQ_AVGPRICE(B53,$B$46,$B$47)</f>
        <v>Refreshing</v>
      </c>
      <c r="G53" s="28" t="e">
        <f t="shared" ca="1" si="8"/>
        <v>#VALUE!</v>
      </c>
      <c r="H53" s="7" t="e">
        <f t="shared" ca="1" si="9"/>
        <v>#VALUE!</v>
      </c>
    </row>
    <row r="54" spans="1:8" x14ac:dyDescent="0.45">
      <c r="A54" s="21" t="e">
        <f t="shared" ca="1" si="5"/>
        <v>#VALUE!</v>
      </c>
      <c r="B54" s="2" t="s">
        <v>45</v>
      </c>
      <c r="C54" s="1" t="s">
        <v>46</v>
      </c>
      <c r="D54" s="1">
        <f>RTD("em.rtq",,B54,"Now")</f>
        <v>0</v>
      </c>
      <c r="E54" s="4" t="str">
        <f ca="1">[1]!EM_F_PQ_PCTCHANGE(B54,$B$45,$B$47,"3")</f>
        <v>Refreshing</v>
      </c>
      <c r="F54" s="5" t="str">
        <f ca="1">[1]!EM_F_PQ_AVGPRICE(B54,$B$46,$B$47)</f>
        <v>Refreshing</v>
      </c>
      <c r="G54" s="28" t="e">
        <f t="shared" ref="G54:G55" ca="1" si="10">D54-F54</f>
        <v>#VALUE!</v>
      </c>
      <c r="H54" s="7" t="e">
        <f t="shared" ref="H54:H55" ca="1" si="11">G54/D54</f>
        <v>#VALUE!</v>
      </c>
    </row>
    <row r="55" spans="1:8" x14ac:dyDescent="0.45">
      <c r="A55" s="21" t="e">
        <f t="shared" ca="1" si="5"/>
        <v>#VALUE!</v>
      </c>
      <c r="B55" s="2" t="s">
        <v>47</v>
      </c>
      <c r="C55" s="1" t="s">
        <v>48</v>
      </c>
      <c r="D55" s="1">
        <f>RTD("em.rtq",,B55,"Now")</f>
        <v>0</v>
      </c>
      <c r="E55" s="4" t="str">
        <f ca="1">[1]!EM_F_PQ_PCTCHANGE(B55,$B$45,$B$47,"3")</f>
        <v>Refreshing</v>
      </c>
      <c r="F55" s="5" t="str">
        <f ca="1">[1]!EM_F_PQ_AVGPRICE(B55,$B$46,$B$47)</f>
        <v>Refreshing</v>
      </c>
      <c r="G55" s="28" t="e">
        <f t="shared" ca="1" si="10"/>
        <v>#VALUE!</v>
      </c>
      <c r="H55" s="7" t="e">
        <f t="shared" ca="1" si="11"/>
        <v>#VALUE!</v>
      </c>
    </row>
    <row r="56" spans="1:8" x14ac:dyDescent="0.45">
      <c r="A56" s="21" t="e">
        <f t="shared" ca="1" si="5"/>
        <v>#VALUE!</v>
      </c>
      <c r="B56" s="2" t="s">
        <v>49</v>
      </c>
      <c r="C56" s="1" t="s">
        <v>50</v>
      </c>
      <c r="D56" s="1">
        <f>RTD("em.rtq",,B56,"Now")</f>
        <v>0</v>
      </c>
      <c r="E56" s="4" t="str">
        <f ca="1">[1]!EM_F_PQ_PCTCHANGE(B56,$B$45,$B$47,"3")</f>
        <v>Refreshing</v>
      </c>
      <c r="F56" s="5" t="str">
        <f ca="1">[1]!EM_F_PQ_AVGPRICE(B56,$B$46,$B$47)</f>
        <v>Refreshing</v>
      </c>
      <c r="G56" s="28" t="e">
        <f t="shared" ca="1" si="6"/>
        <v>#VALUE!</v>
      </c>
      <c r="H56" s="7" t="e">
        <f t="shared" ca="1" si="7"/>
        <v>#VALUE!</v>
      </c>
    </row>
    <row r="57" spans="1:8" ht="14.65" thickBot="1" x14ac:dyDescent="0.5">
      <c r="A57" s="22" t="e">
        <f t="shared" ca="1" si="5"/>
        <v>#VALUE!</v>
      </c>
      <c r="B57" s="18" t="s">
        <v>51</v>
      </c>
      <c r="C57" s="19" t="s">
        <v>52</v>
      </c>
      <c r="D57" s="13">
        <f>RTD("em.rtq",,B57,"Now")</f>
        <v>0</v>
      </c>
      <c r="E57" s="14" t="str">
        <f ca="1">[1]!EM_F_PQ_PCTCHANGE(B57,$B$45,$B$47,"3")</f>
        <v>Refreshing</v>
      </c>
      <c r="F57" s="16" t="str">
        <f ca="1">[1]!EM_F_PQ_AVGPRICE(B57,$B$46,$B$47)</f>
        <v>Refreshing</v>
      </c>
      <c r="G57" s="29" t="e">
        <f t="shared" ca="1" si="6"/>
        <v>#VALUE!</v>
      </c>
      <c r="H57" s="17" t="e">
        <f ca="1">G57/D57</f>
        <v>#VALUE!</v>
      </c>
    </row>
    <row r="58" spans="1:8" ht="14.65" thickTop="1" x14ac:dyDescent="0.45"/>
  </sheetData>
  <mergeCells count="6">
    <mergeCell ref="A42:H42"/>
    <mergeCell ref="A1:H1"/>
    <mergeCell ref="J6:M6"/>
    <mergeCell ref="A12:H12"/>
    <mergeCell ref="A25:H25"/>
    <mergeCell ref="A38:H38"/>
  </mergeCells>
  <conditionalFormatting sqref="E19:E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{216E7332-A878-41D4-B536-FDA965F4DD8C}</x14:id>
        </ext>
      </extLst>
    </cfRule>
  </conditionalFormatting>
  <conditionalFormatting sqref="H19:H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{06654095-DA43-4729-9FCC-D71AA01E5AF8}</x14:id>
        </ext>
      </extLst>
    </cfRule>
  </conditionalFormatting>
  <conditionalFormatting sqref="E32:E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{E8680678-36DE-460F-BFF0-22AB5C58C99E}</x14:id>
        </ext>
      </extLst>
    </cfRule>
  </conditionalFormatting>
  <conditionalFormatting sqref="H32:H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{25D33F21-ACF2-4A2E-A862-A065761B5DBB}</x14:id>
        </ext>
      </extLst>
    </cfRule>
  </conditionalFormatting>
  <conditionalFormatting sqref="A19:A22 A32:A36">
    <cfRule type="cellIs" dxfId="5" priority="5" operator="between">
      <formula>1</formula>
      <formula>1</formula>
    </cfRule>
  </conditionalFormatting>
  <conditionalFormatting sqref="E49:E5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{6F3D6D39-2C4F-4B8A-A485-C878D0D781D9}</x14:id>
        </ext>
      </extLst>
    </cfRule>
  </conditionalFormatting>
  <conditionalFormatting sqref="H49:H5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{F56241D0-26DD-46ED-8B6E-3E34FB4F371C}</x14:id>
        </ext>
      </extLst>
    </cfRule>
  </conditionalFormatting>
  <conditionalFormatting sqref="A49:A57">
    <cfRule type="cellIs" dxfId="4" priority="2" operator="between">
      <formula>1</formula>
      <formula>1</formula>
    </cfRule>
  </conditionalFormatting>
  <conditionalFormatting sqref="L20:L22">
    <cfRule type="expression" dxfId="3" priority="1" stopIfTrue="1">
      <formula>$L$19&gt;$D$19</formula>
    </cfRule>
  </conditionalFormatting>
  <dataValidations disablePrompts="1" count="1">
    <dataValidation type="list" allowBlank="1" showInputMessage="1" showErrorMessage="1" sqref="H13 H26 H39" xr:uid="{60AA99C5-2676-4B84-8CDF-35DE3204C919}">
      <formula1>$C$19:$C$22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6E7332-A878-41D4-B536-FDA965F4D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E19:E22</xm:sqref>
        </x14:conditionalFormatting>
        <x14:conditionalFormatting xmlns:xm="http://schemas.microsoft.com/office/excel/2006/main">
          <x14:cfRule type="dataBar" id="{06654095-DA43-4729-9FCC-D71AA01E5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H19:H22</xm:sqref>
        </x14:conditionalFormatting>
        <x14:conditionalFormatting xmlns:xm="http://schemas.microsoft.com/office/excel/2006/main">
          <x14:cfRule type="dataBar" id="{E8680678-36DE-460F-BFF0-22AB5C58C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E32:E36</xm:sqref>
        </x14:conditionalFormatting>
        <x14:conditionalFormatting xmlns:xm="http://schemas.microsoft.com/office/excel/2006/main">
          <x14:cfRule type="dataBar" id="{25D33F21-ACF2-4A2E-A862-A065761B5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H32:H36</xm:sqref>
        </x14:conditionalFormatting>
        <x14:conditionalFormatting xmlns:xm="http://schemas.microsoft.com/office/excel/2006/main">
          <x14:cfRule type="dataBar" id="{6F3D6D39-2C4F-4B8A-A485-C878D0D78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E49:E57</xm:sqref>
        </x14:conditionalFormatting>
        <x14:conditionalFormatting xmlns:xm="http://schemas.microsoft.com/office/excel/2006/main">
          <x14:cfRule type="dataBar" id="{F56241D0-26DD-46ED-8B6E-3E34FB4F3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H49:H57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3608-3BBF-40FC-90E8-E1EB2D57939B}">
  <dimension ref="A1:M58"/>
  <sheetViews>
    <sheetView tabSelected="1" workbookViewId="0">
      <selection activeCell="I11" sqref="I11"/>
    </sheetView>
  </sheetViews>
  <sheetFormatPr defaultRowHeight="14.25" x14ac:dyDescent="0.45"/>
  <cols>
    <col min="1" max="1" width="16.86328125" bestFit="1" customWidth="1"/>
    <col min="2" max="2" width="10.73046875" bestFit="1" customWidth="1"/>
    <col min="3" max="3" width="10.59765625" customWidth="1"/>
    <col min="4" max="4" width="14.796875" bestFit="1" customWidth="1"/>
    <col min="5" max="5" width="9.33203125" bestFit="1" customWidth="1"/>
    <col min="6" max="6" width="13.796875" customWidth="1"/>
    <col min="7" max="7" width="15.59765625" customWidth="1"/>
    <col min="8" max="8" width="18.59765625" customWidth="1"/>
    <col min="10" max="10" width="8.73046875" bestFit="1" customWidth="1"/>
    <col min="11" max="11" width="10.73046875" bestFit="1" customWidth="1"/>
    <col min="12" max="13" width="8.73046875" bestFit="1" customWidth="1"/>
  </cols>
  <sheetData>
    <row r="1" spans="1:13" ht="19.75" thickBot="1" x14ac:dyDescent="0.65">
      <c r="A1" s="61" t="s">
        <v>71</v>
      </c>
      <c r="B1" s="61"/>
      <c r="C1" s="61"/>
      <c r="D1" s="61"/>
      <c r="E1" s="61"/>
      <c r="F1" s="61"/>
      <c r="G1" s="61"/>
      <c r="H1" s="61"/>
    </row>
    <row r="2" spans="1:13" ht="14.65" thickTop="1" x14ac:dyDescent="0.45">
      <c r="A2" s="40" t="s">
        <v>32</v>
      </c>
      <c r="B2" s="41">
        <f>400000/10000</f>
        <v>40</v>
      </c>
      <c r="C2" s="42"/>
    </row>
    <row r="3" spans="1:13" x14ac:dyDescent="0.45">
      <c r="A3" s="40" t="s">
        <v>33</v>
      </c>
      <c r="B3" s="41">
        <f>B2*C3</f>
        <v>20</v>
      </c>
      <c r="C3" s="43">
        <v>0.5</v>
      </c>
    </row>
    <row r="4" spans="1:13" x14ac:dyDescent="0.45">
      <c r="A4" s="40" t="s">
        <v>34</v>
      </c>
      <c r="B4" s="44">
        <f>B2-SUM(C7:C10)</f>
        <v>20</v>
      </c>
      <c r="C4" s="43">
        <f>B4/B2</f>
        <v>0.5</v>
      </c>
    </row>
    <row r="6" spans="1:13" x14ac:dyDescent="0.45">
      <c r="A6" s="30" t="s">
        <v>59</v>
      </c>
      <c r="B6" s="30" t="s">
        <v>54</v>
      </c>
      <c r="C6" s="30" t="s">
        <v>55</v>
      </c>
      <c r="D6" s="30" t="s">
        <v>69</v>
      </c>
      <c r="E6" s="30" t="s">
        <v>6</v>
      </c>
      <c r="F6" s="30" t="s">
        <v>7</v>
      </c>
      <c r="G6" s="38" t="s">
        <v>26</v>
      </c>
      <c r="H6" s="35" t="s">
        <v>70</v>
      </c>
      <c r="J6" s="62" t="s">
        <v>81</v>
      </c>
      <c r="K6" s="62"/>
      <c r="L6" s="62"/>
      <c r="M6" s="62"/>
    </row>
    <row r="7" spans="1:13" x14ac:dyDescent="0.45">
      <c r="A7" s="8" t="s">
        <v>58</v>
      </c>
      <c r="B7" s="31">
        <v>0.4</v>
      </c>
      <c r="C7" s="25">
        <f>$B$3*B7</f>
        <v>8</v>
      </c>
      <c r="D7" s="20" t="e">
        <f>H13</f>
        <v>#N/A</v>
      </c>
      <c r="E7" s="20">
        <v>21</v>
      </c>
      <c r="F7" s="20">
        <v>7</v>
      </c>
      <c r="G7" s="39">
        <v>7</v>
      </c>
      <c r="H7" s="8" t="s">
        <v>73</v>
      </c>
      <c r="J7" s="8"/>
      <c r="K7" s="55" t="s">
        <v>75</v>
      </c>
      <c r="L7" s="8"/>
      <c r="M7" s="53" t="s">
        <v>80</v>
      </c>
    </row>
    <row r="8" spans="1:13" x14ac:dyDescent="0.45">
      <c r="A8" s="8" t="s">
        <v>57</v>
      </c>
      <c r="B8" s="31">
        <v>0.4</v>
      </c>
      <c r="C8" s="25">
        <f>$B$3*B8</f>
        <v>8</v>
      </c>
      <c r="D8" s="20" t="e">
        <f ca="1">H26</f>
        <v>#N/A</v>
      </c>
      <c r="E8" s="20">
        <v>13</v>
      </c>
      <c r="F8" s="20">
        <v>5</v>
      </c>
      <c r="G8" s="39">
        <v>1</v>
      </c>
      <c r="H8" s="8" t="s">
        <v>72</v>
      </c>
      <c r="J8" s="8"/>
      <c r="K8" s="8" t="s">
        <v>77</v>
      </c>
      <c r="L8" s="52" t="s">
        <v>79</v>
      </c>
      <c r="M8" s="53" t="s">
        <v>80</v>
      </c>
    </row>
    <row r="9" spans="1:13" x14ac:dyDescent="0.45">
      <c r="A9" s="8" t="s">
        <v>56</v>
      </c>
      <c r="B9" s="31">
        <v>0</v>
      </c>
      <c r="C9" s="25">
        <f>$B$3*B9</f>
        <v>0</v>
      </c>
      <c r="D9" s="20" t="str">
        <f>H39</f>
        <v>创业板50</v>
      </c>
      <c r="E9" s="20">
        <v>21</v>
      </c>
      <c r="F9" s="20">
        <v>5</v>
      </c>
      <c r="G9" s="39">
        <v>7</v>
      </c>
      <c r="H9" s="8"/>
      <c r="J9" s="8"/>
      <c r="K9" s="8"/>
      <c r="L9" s="8"/>
      <c r="M9" s="8"/>
    </row>
    <row r="10" spans="1:13" s="51" customFormat="1" ht="42.8" x14ac:dyDescent="0.45">
      <c r="A10" s="46" t="s">
        <v>53</v>
      </c>
      <c r="B10" s="47">
        <v>0.2</v>
      </c>
      <c r="C10" s="48">
        <f>$B$3*B10</f>
        <v>4</v>
      </c>
      <c r="D10" s="10" t="e">
        <f ca="1">H43</f>
        <v>#N/A</v>
      </c>
      <c r="E10" s="10">
        <v>13</v>
      </c>
      <c r="F10" s="10">
        <v>5</v>
      </c>
      <c r="G10" s="49">
        <v>2</v>
      </c>
      <c r="H10" s="50" t="s">
        <v>74</v>
      </c>
      <c r="J10" s="54"/>
      <c r="K10" s="55" t="s">
        <v>75</v>
      </c>
      <c r="L10" s="46" t="s">
        <v>76</v>
      </c>
      <c r="M10" s="54" t="s">
        <v>78</v>
      </c>
    </row>
    <row r="12" spans="1:13" ht="19.399999999999999" x14ac:dyDescent="0.6">
      <c r="A12" s="60" t="s">
        <v>23</v>
      </c>
      <c r="B12" s="60"/>
      <c r="C12" s="60"/>
      <c r="D12" s="60"/>
      <c r="E12" s="60"/>
      <c r="F12" s="60"/>
      <c r="G12" s="60"/>
      <c r="H12" s="60"/>
    </row>
    <row r="13" spans="1:13" x14ac:dyDescent="0.45">
      <c r="A13" s="9" t="s">
        <v>60</v>
      </c>
      <c r="B13" s="10">
        <v>-13</v>
      </c>
      <c r="C13" s="8"/>
      <c r="D13" s="9" t="s">
        <v>26</v>
      </c>
      <c r="E13" s="20">
        <v>7</v>
      </c>
      <c r="F13" s="8"/>
      <c r="G13" s="9" t="s">
        <v>27</v>
      </c>
      <c r="H13" s="20" t="e">
        <f>VLOOKUP(1,A19:C22,3,FALSE)</f>
        <v>#N/A</v>
      </c>
    </row>
    <row r="14" spans="1:13" x14ac:dyDescent="0.45">
      <c r="A14" s="9" t="s">
        <v>61</v>
      </c>
      <c r="B14" s="10">
        <v>-5</v>
      </c>
      <c r="C14" s="8"/>
      <c r="D14" s="9" t="s">
        <v>24</v>
      </c>
      <c r="E14" s="11">
        <v>44019</v>
      </c>
      <c r="F14" s="8"/>
      <c r="G14" s="9" t="s">
        <v>29</v>
      </c>
      <c r="H14" s="25">
        <f>C7</f>
        <v>8</v>
      </c>
    </row>
    <row r="15" spans="1:13" x14ac:dyDescent="0.45">
      <c r="A15" s="9" t="str">
        <f>B13 &amp; "日前日期"</f>
        <v>-13日前日期</v>
      </c>
      <c r="B15" s="45">
        <f>B17-B13</f>
        <v>44041</v>
      </c>
      <c r="C15" s="8"/>
      <c r="D15" s="9" t="s">
        <v>25</v>
      </c>
      <c r="E15" s="20" t="str">
        <f>IF(B17-E14&gt;E13,"是","否")</f>
        <v>是</v>
      </c>
      <c r="F15" s="8"/>
      <c r="G15" s="9"/>
      <c r="H15" s="8"/>
    </row>
    <row r="16" spans="1:13" x14ac:dyDescent="0.45">
      <c r="A16" s="9" t="str">
        <f>B14 &amp; "日前日期"</f>
        <v>-5日前日期</v>
      </c>
      <c r="B16" s="45">
        <f>B17-B14</f>
        <v>44033</v>
      </c>
      <c r="C16" s="8"/>
      <c r="D16" s="9"/>
      <c r="E16" s="8"/>
      <c r="F16" s="8"/>
      <c r="G16" s="9"/>
      <c r="H16" s="8"/>
    </row>
    <row r="17" spans="1:13" x14ac:dyDescent="0.45">
      <c r="A17" s="9" t="s">
        <v>8</v>
      </c>
      <c r="B17" s="45">
        <v>44028</v>
      </c>
      <c r="C17" s="45">
        <f ca="1">TODAY()</f>
        <v>44042</v>
      </c>
      <c r="D17" s="9"/>
      <c r="E17" s="8"/>
      <c r="F17" s="8"/>
      <c r="G17" s="9"/>
      <c r="H17" s="8"/>
    </row>
    <row r="18" spans="1:13" x14ac:dyDescent="0.45">
      <c r="A18" s="24" t="s">
        <v>9</v>
      </c>
      <c r="B18" s="3"/>
      <c r="C18" s="3"/>
      <c r="D18" s="24" t="s">
        <v>31</v>
      </c>
      <c r="E18" s="24" t="str">
        <f>B13 &amp; "日涨幅"</f>
        <v>-13日涨幅</v>
      </c>
      <c r="F18" s="24" t="str">
        <f>B14 &amp; "日均值"</f>
        <v>-5日均值</v>
      </c>
      <c r="G18" s="24" t="s">
        <v>10</v>
      </c>
      <c r="H18" s="32" t="s">
        <v>13</v>
      </c>
      <c r="I18" s="35" t="s">
        <v>64</v>
      </c>
      <c r="J18" s="35" t="s">
        <v>65</v>
      </c>
      <c r="K18" s="35" t="s">
        <v>66</v>
      </c>
      <c r="L18" s="35" t="s">
        <v>68</v>
      </c>
      <c r="M18" s="35" t="s">
        <v>67</v>
      </c>
    </row>
    <row r="19" spans="1:13" x14ac:dyDescent="0.45">
      <c r="A19" s="21" t="e">
        <f>RANK(E19,$E$19:$E$22,)</f>
        <v>#VALUE!</v>
      </c>
      <c r="B19" s="2" t="s">
        <v>0</v>
      </c>
      <c r="C19" s="1" t="s">
        <v>4</v>
      </c>
      <c r="D19" s="1">
        <f>RTD("em.rtq",,B19,"Now")</f>
        <v>0</v>
      </c>
      <c r="E19" s="4" t="str">
        <f>[1]!EM_I_NQ_PCTCHANGE(B19,$B$13,$B$17)</f>
        <v>Refreshing</v>
      </c>
      <c r="F19" s="6" t="str">
        <f>[1]!EM_S_TECHANAL_AVGPRICE(B19,$B$17,$B$14,"1")</f>
        <v>Refreshing</v>
      </c>
      <c r="G19" s="5" t="e">
        <f>D19-F19</f>
        <v>#VALUE!</v>
      </c>
      <c r="H19" s="33" t="e">
        <f>G19/D19</f>
        <v>#VALUE!</v>
      </c>
      <c r="I19" s="8" t="str">
        <f>[1]!EM_S_TECHIND_ATR(B19,$B$17,"14","2","3","1")</f>
        <v>Refreshing</v>
      </c>
      <c r="J19" s="37" t="e">
        <f>I19/D19</f>
        <v>#VALUE!</v>
      </c>
      <c r="K19" s="36" t="str">
        <f>[1]!EM_S_TECHIND_BOLL(B19,$B$17,"10","3","2","3","1")</f>
        <v>Refreshing</v>
      </c>
      <c r="L19" s="36" t="str">
        <f>[1]!EM_S_TECHIND_BOLL(B19,$B$17,"10","3","1","3","1")</f>
        <v>Refreshing</v>
      </c>
      <c r="M19" s="36" t="str">
        <f>[1]!EM_S_TECHIND_BOLL(B19,$B$17,"10","3","3","3","1")</f>
        <v>Refreshing</v>
      </c>
    </row>
    <row r="20" spans="1:13" x14ac:dyDescent="0.45">
      <c r="A20" s="21" t="e">
        <f>RANK(E20,$E$19:$E$22,)</f>
        <v>#VALUE!</v>
      </c>
      <c r="B20" s="2" t="s">
        <v>1</v>
      </c>
      <c r="C20" s="1" t="s">
        <v>3</v>
      </c>
      <c r="D20" s="1">
        <f>RTD("em.rtq",,B20,"Now")</f>
        <v>0</v>
      </c>
      <c r="E20" s="4" t="str">
        <f>[1]!EM_I_NQ_PCTCHANGE(B20,$B$13,$B$17)</f>
        <v>Refreshing</v>
      </c>
      <c r="F20" s="6" t="str">
        <f>[1]!EM_S_TECHANAL_AVGPRICE(B20,$B$17,$B$14,"1")</f>
        <v>Refreshing</v>
      </c>
      <c r="G20" s="5" t="e">
        <f t="shared" ref="G20:G22" si="0">D20-F20</f>
        <v>#VALUE!</v>
      </c>
      <c r="H20" s="33" t="e">
        <f t="shared" ref="H20:H22" si="1">G20/D20</f>
        <v>#VALUE!</v>
      </c>
      <c r="I20" s="8" t="str">
        <f>[1]!EM_S_TECHIND_ATR(B20,$B$17,"14","2","3","1")</f>
        <v>Refreshing</v>
      </c>
      <c r="J20" s="37" t="e">
        <f>I20/D20</f>
        <v>#VALUE!</v>
      </c>
      <c r="K20" s="36" t="str">
        <f>[1]!EM_S_TECHIND_BOLL(B20,$B$17,"10","3","2","3","1")</f>
        <v>Refreshing</v>
      </c>
      <c r="L20" s="36" t="str">
        <f>[1]!EM_S_TECHIND_BOLL(B20,$B$17,"10","3","1","3","1")</f>
        <v>Refreshing</v>
      </c>
      <c r="M20" s="36" t="str">
        <f>[1]!EM_S_TECHIND_BOLL(B20,$B$17,"10","3","3","3","1")</f>
        <v>Refreshing</v>
      </c>
    </row>
    <row r="21" spans="1:13" x14ac:dyDescent="0.45">
      <c r="A21" s="21" t="e">
        <f>RANK(E21,$E$19:$E$22,)</f>
        <v>#VALUE!</v>
      </c>
      <c r="B21" s="2" t="s">
        <v>2</v>
      </c>
      <c r="C21" s="1" t="s">
        <v>5</v>
      </c>
      <c r="D21" s="1">
        <f>RTD("em.rtq",,B21,"Now")</f>
        <v>0</v>
      </c>
      <c r="E21" s="4" t="str">
        <f>[1]!EM_I_NQ_PCTCHANGE(B21,$B$13,$B$17)</f>
        <v>Refreshing</v>
      </c>
      <c r="F21" s="6" t="str">
        <f>[1]!EM_S_TECHANAL_AVGPRICE(B21,$B$17,$B$14,"1")</f>
        <v>Refreshing</v>
      </c>
      <c r="G21" s="5" t="e">
        <f t="shared" si="0"/>
        <v>#VALUE!</v>
      </c>
      <c r="H21" s="33" t="e">
        <f t="shared" si="1"/>
        <v>#VALUE!</v>
      </c>
      <c r="I21" s="8" t="str">
        <f>[1]!EM_S_TECHIND_ATR(B21,$B$17,"14","2","3","1")</f>
        <v>Refreshing</v>
      </c>
      <c r="J21" s="37" t="e">
        <f t="shared" ref="J21:J22" si="2">I21/D21</f>
        <v>#VALUE!</v>
      </c>
      <c r="K21" s="36" t="str">
        <f>[1]!EM_S_TECHIND_BOLL(B21,$B$17,"10","3","2","3","1")</f>
        <v>Refreshing</v>
      </c>
      <c r="L21" s="36" t="str">
        <f>[1]!EM_S_TECHIND_BOLL(B21,$B$17,"10","3","1","3","1")</f>
        <v>Refreshing</v>
      </c>
      <c r="M21" s="36" t="str">
        <f>[1]!EM_S_TECHIND_BOLL(B21,$B$17,"10","3","3","3","1")</f>
        <v>Refreshing</v>
      </c>
    </row>
    <row r="22" spans="1:13" ht="14.65" thickBot="1" x14ac:dyDescent="0.5">
      <c r="A22" s="22" t="e">
        <f>RANK(E22,$E$19:$E$22,)</f>
        <v>#VALUE!</v>
      </c>
      <c r="B22" s="12" t="s">
        <v>11</v>
      </c>
      <c r="C22" s="13" t="s">
        <v>12</v>
      </c>
      <c r="D22" s="13">
        <f>RTD("em.rtq",,B22,"Now")</f>
        <v>0</v>
      </c>
      <c r="E22" s="4" t="str">
        <f>[1]!EM_I_NQ_PCTCHANGE(B22,$B$13,$B$17)</f>
        <v>Refreshing</v>
      </c>
      <c r="F22" s="15" t="str">
        <f>[1]!EM_S_TECHANAL_AVGPRICE(B22,$B$17,$B$14,"1")</f>
        <v>Refreshing</v>
      </c>
      <c r="G22" s="16" t="e">
        <f t="shared" si="0"/>
        <v>#VALUE!</v>
      </c>
      <c r="H22" s="34" t="e">
        <f t="shared" si="1"/>
        <v>#VALUE!</v>
      </c>
      <c r="I22" s="8" t="str">
        <f>[1]!EM_S_TECHIND_ATR(B22,$B$17,"14","2","3","1")</f>
        <v>Refreshing</v>
      </c>
      <c r="J22" s="37" t="e">
        <f t="shared" si="2"/>
        <v>#VALUE!</v>
      </c>
      <c r="K22" s="36" t="str">
        <f>[1]!EM_S_TECHIND_BOLL(B22,$B$17,"10","3","2","3","1")</f>
        <v>Refreshing</v>
      </c>
      <c r="L22" s="36" t="str">
        <f>[1]!EM_S_TECHIND_BOLL(B22,$B$17,"10","3","1","3","1")</f>
        <v>Refreshing</v>
      </c>
      <c r="M22" s="36" t="str">
        <f>[1]!EM_S_TECHIND_BOLL(B22,$B$17,"10","3","3","3","1")</f>
        <v>Refreshing</v>
      </c>
    </row>
    <row r="23" spans="1:13" ht="14.65" thickTop="1" x14ac:dyDescent="0.45"/>
    <row r="25" spans="1:13" ht="19.399999999999999" x14ac:dyDescent="0.6">
      <c r="A25" s="60" t="s">
        <v>22</v>
      </c>
      <c r="B25" s="60"/>
      <c r="C25" s="60"/>
      <c r="D25" s="60"/>
      <c r="E25" s="60"/>
      <c r="F25" s="60"/>
      <c r="G25" s="60"/>
      <c r="H25" s="60"/>
    </row>
    <row r="26" spans="1:13" x14ac:dyDescent="0.45">
      <c r="A26" s="9" t="s">
        <v>60</v>
      </c>
      <c r="B26" s="10">
        <f>-E8</f>
        <v>-13</v>
      </c>
      <c r="C26" s="8"/>
      <c r="D26" s="9" t="s">
        <v>26</v>
      </c>
      <c r="E26" s="20">
        <v>7</v>
      </c>
      <c r="F26" s="8"/>
      <c r="G26" s="9" t="s">
        <v>27</v>
      </c>
      <c r="H26" s="20" t="e">
        <f ca="1">VLOOKUP(1,A32:C36,3,FALSE)</f>
        <v>#N/A</v>
      </c>
    </row>
    <row r="27" spans="1:13" x14ac:dyDescent="0.45">
      <c r="A27" s="9" t="s">
        <v>61</v>
      </c>
      <c r="B27" s="10">
        <v>5</v>
      </c>
      <c r="C27" s="8"/>
      <c r="D27" s="9" t="s">
        <v>24</v>
      </c>
      <c r="E27" s="11">
        <v>44019</v>
      </c>
      <c r="F27" s="8"/>
      <c r="G27" s="9" t="s">
        <v>29</v>
      </c>
      <c r="H27" s="25">
        <f>C8</f>
        <v>8</v>
      </c>
    </row>
    <row r="28" spans="1:13" x14ac:dyDescent="0.45">
      <c r="A28" s="9" t="str">
        <f>B26 &amp; "日前日期"</f>
        <v>-13日前日期</v>
      </c>
      <c r="B28" s="11">
        <f ca="1">B30-B26</f>
        <v>44055</v>
      </c>
      <c r="C28" s="8"/>
      <c r="D28" s="9" t="s">
        <v>25</v>
      </c>
      <c r="E28" s="20" t="str">
        <f ca="1">IF(B30-E27&gt;E26,"是","否")</f>
        <v>是</v>
      </c>
      <c r="F28" s="8"/>
      <c r="G28" s="9"/>
      <c r="H28" s="8"/>
    </row>
    <row r="29" spans="1:13" x14ac:dyDescent="0.45">
      <c r="A29" s="9" t="str">
        <f>B27 &amp; "日前日期"</f>
        <v>5日前日期</v>
      </c>
      <c r="B29" s="11">
        <f ca="1">B30-B27</f>
        <v>44037</v>
      </c>
      <c r="C29" s="8"/>
      <c r="D29" s="9"/>
      <c r="E29" s="8"/>
      <c r="F29" s="8"/>
      <c r="G29" s="9"/>
      <c r="H29" s="8"/>
    </row>
    <row r="30" spans="1:13" x14ac:dyDescent="0.45">
      <c r="A30" s="9" t="s">
        <v>8</v>
      </c>
      <c r="B30" s="45">
        <f ca="1">TODAY()</f>
        <v>44042</v>
      </c>
      <c r="C30" s="8"/>
      <c r="D30" s="9"/>
      <c r="E30" s="8"/>
      <c r="F30" s="8"/>
      <c r="G30" s="9"/>
      <c r="H30" s="8"/>
    </row>
    <row r="31" spans="1:13" x14ac:dyDescent="0.45">
      <c r="A31" s="23" t="s">
        <v>9</v>
      </c>
      <c r="B31" s="3"/>
      <c r="C31" s="3"/>
      <c r="D31" s="24" t="s">
        <v>31</v>
      </c>
      <c r="E31" s="24" t="str">
        <f>B26 &amp; "日涨幅"</f>
        <v>-13日涨幅</v>
      </c>
      <c r="F31" s="24" t="str">
        <f>B27 &amp; "日均值"</f>
        <v>5日均值</v>
      </c>
      <c r="G31" s="23" t="s">
        <v>10</v>
      </c>
      <c r="H31" s="23" t="s">
        <v>30</v>
      </c>
    </row>
    <row r="32" spans="1:13" x14ac:dyDescent="0.45">
      <c r="A32" s="21" t="e">
        <f ca="1">RANK(E32,$E$32:$E$36,)</f>
        <v>#VALUE!</v>
      </c>
      <c r="B32" s="2" t="s">
        <v>14</v>
      </c>
      <c r="C32" s="1" t="s">
        <v>15</v>
      </c>
      <c r="D32" s="1">
        <f>RTD("em.rtq",,B32,"Now")</f>
        <v>0</v>
      </c>
      <c r="E32" s="4" t="str">
        <f ca="1">[1]!EM_S_NQ_PCTCHANGE(B32,$B$26,B30,"3")</f>
        <v>Refreshing</v>
      </c>
      <c r="F32" s="5" t="str">
        <f ca="1">[1]!EM_F_PQ_AVGPRICE(B32,$B$29,$B$30)</f>
        <v>Refreshing</v>
      </c>
      <c r="G32" s="5" t="e">
        <f ca="1">D32-F32</f>
        <v>#VALUE!</v>
      </c>
      <c r="H32" s="7" t="e">
        <f ca="1">G32/D32</f>
        <v>#VALUE!</v>
      </c>
    </row>
    <row r="33" spans="1:8" x14ac:dyDescent="0.45">
      <c r="A33" s="21" t="e">
        <f ca="1">RANK(E33,$E$32:$E$36,)</f>
        <v>#VALUE!</v>
      </c>
      <c r="B33" s="2" t="s">
        <v>16</v>
      </c>
      <c r="C33" s="1" t="s">
        <v>3</v>
      </c>
      <c r="D33" s="1">
        <f>RTD("em.rtq",,B33,"Now")</f>
        <v>0</v>
      </c>
      <c r="E33" s="4" t="str">
        <f ca="1">[1]!EM_F_PQ_PCTCHANGE(B33,$B$28,$B$30,"3")</f>
        <v>Refreshing</v>
      </c>
      <c r="F33" s="5" t="str">
        <f ca="1">[1]!EM_F_PQ_AVGPRICE(B33,$B$29,$B$30)</f>
        <v>Refreshing</v>
      </c>
      <c r="G33" s="5" t="e">
        <f t="shared" ref="G33:G36" ca="1" si="3">D33-F33</f>
        <v>#VALUE!</v>
      </c>
      <c r="H33" s="7" t="e">
        <f t="shared" ref="H33:H35" ca="1" si="4">G33/D33</f>
        <v>#VALUE!</v>
      </c>
    </row>
    <row r="34" spans="1:8" x14ac:dyDescent="0.45">
      <c r="A34" s="21" t="e">
        <f ca="1">RANK(E34,$E$32:$E$36,)</f>
        <v>#VALUE!</v>
      </c>
      <c r="B34" s="2" t="s">
        <v>17</v>
      </c>
      <c r="C34" s="1" t="s">
        <v>18</v>
      </c>
      <c r="D34" s="1">
        <f>RTD("em.rtq",,B34,"Now")</f>
        <v>0</v>
      </c>
      <c r="E34" s="4" t="str">
        <f ca="1">[1]!EM_F_PQ_PCTCHANGE(B34,$B$28,$B$30,"3")</f>
        <v>Refreshing</v>
      </c>
      <c r="F34" s="5" t="str">
        <f ca="1">[1]!EM_F_PQ_AVGPRICE(B34,$B$29,$B$30)</f>
        <v>Refreshing</v>
      </c>
      <c r="G34" s="5" t="e">
        <f t="shared" ca="1" si="3"/>
        <v>#VALUE!</v>
      </c>
      <c r="H34" s="7" t="e">
        <f t="shared" ca="1" si="4"/>
        <v>#VALUE!</v>
      </c>
    </row>
    <row r="35" spans="1:8" x14ac:dyDescent="0.45">
      <c r="A35" s="21" t="e">
        <f ca="1">RANK(E35,$E$32:$E$36,)</f>
        <v>#VALUE!</v>
      </c>
      <c r="B35" s="2" t="s">
        <v>19</v>
      </c>
      <c r="C35" s="1" t="s">
        <v>28</v>
      </c>
      <c r="D35" s="1">
        <f>RTD("em.rtq",,B35,"Now")</f>
        <v>0</v>
      </c>
      <c r="E35" s="4" t="str">
        <f ca="1">[1]!EM_F_PQ_PCTCHANGE(B35,$B$28,$B$30,"3")</f>
        <v>Refreshing</v>
      </c>
      <c r="F35" s="5" t="str">
        <f ca="1">[1]!EM_F_PQ_AVGPRICE(B35,$B$29,$B$30)</f>
        <v>Refreshing</v>
      </c>
      <c r="G35" s="5" t="e">
        <f t="shared" ca="1" si="3"/>
        <v>#VALUE!</v>
      </c>
      <c r="H35" s="7" t="e">
        <f t="shared" ca="1" si="4"/>
        <v>#VALUE!</v>
      </c>
    </row>
    <row r="36" spans="1:8" ht="14.65" thickBot="1" x14ac:dyDescent="0.5">
      <c r="A36" s="22" t="e">
        <f ca="1">RANK(E36,$E$32:$E$36,)</f>
        <v>#VALUE!</v>
      </c>
      <c r="B36" s="18" t="s">
        <v>20</v>
      </c>
      <c r="C36" s="19" t="s">
        <v>21</v>
      </c>
      <c r="D36" s="13">
        <f>RTD("em.rtq",,B36,"Now")</f>
        <v>0</v>
      </c>
      <c r="E36" s="14" t="str">
        <f ca="1">[1]!EM_F_PQ_PCTCHANGE(B36,$B$28,$B$30,"3")</f>
        <v>Refreshing</v>
      </c>
      <c r="F36" s="16" t="str">
        <f ca="1">[1]!EM_F_PQ_AVGPRICE(B36,$B$29,$B$30)</f>
        <v>Refreshing</v>
      </c>
      <c r="G36" s="16" t="e">
        <f t="shared" ca="1" si="3"/>
        <v>#VALUE!</v>
      </c>
      <c r="H36" s="17" t="e">
        <f ca="1">G36/D36</f>
        <v>#VALUE!</v>
      </c>
    </row>
    <row r="37" spans="1:8" ht="14.65" thickTop="1" x14ac:dyDescent="0.45"/>
    <row r="38" spans="1:8" ht="19.399999999999999" x14ac:dyDescent="0.6">
      <c r="A38" s="60" t="s">
        <v>35</v>
      </c>
      <c r="B38" s="60"/>
      <c r="C38" s="60"/>
      <c r="D38" s="60"/>
      <c r="E38" s="60"/>
      <c r="F38" s="60"/>
      <c r="G38" s="60"/>
      <c r="H38" s="60"/>
    </row>
    <row r="39" spans="1:8" x14ac:dyDescent="0.45">
      <c r="G39" s="26" t="s">
        <v>27</v>
      </c>
      <c r="H39" s="27" t="s">
        <v>12</v>
      </c>
    </row>
    <row r="40" spans="1:8" x14ac:dyDescent="0.45">
      <c r="G40" s="9" t="s">
        <v>29</v>
      </c>
      <c r="H40" s="25">
        <f>C9</f>
        <v>0</v>
      </c>
    </row>
    <row r="42" spans="1:8" ht="19.399999999999999" x14ac:dyDescent="0.6">
      <c r="A42" s="60" t="s">
        <v>36</v>
      </c>
      <c r="B42" s="60"/>
      <c r="C42" s="60"/>
      <c r="D42" s="60"/>
      <c r="E42" s="60"/>
      <c r="F42" s="60"/>
      <c r="G42" s="60"/>
      <c r="H42" s="60"/>
    </row>
    <row r="43" spans="1:8" x14ac:dyDescent="0.45">
      <c r="A43" s="9" t="s">
        <v>60</v>
      </c>
      <c r="B43" s="10">
        <f>E10</f>
        <v>13</v>
      </c>
      <c r="C43" s="8"/>
      <c r="D43" s="9" t="s">
        <v>26</v>
      </c>
      <c r="E43" s="20">
        <v>7</v>
      </c>
      <c r="F43" s="8"/>
      <c r="G43" s="9" t="s">
        <v>27</v>
      </c>
      <c r="H43" s="20" t="e">
        <f ca="1">VLOOKUP(1,A49:C57,3,FALSE)</f>
        <v>#N/A</v>
      </c>
    </row>
    <row r="44" spans="1:8" x14ac:dyDescent="0.45">
      <c r="A44" s="9" t="s">
        <v>61</v>
      </c>
      <c r="B44" s="10">
        <f>F10</f>
        <v>5</v>
      </c>
      <c r="C44" s="8"/>
      <c r="D44" s="9" t="s">
        <v>24</v>
      </c>
      <c r="E44" s="11">
        <v>44004</v>
      </c>
      <c r="F44" s="8"/>
      <c r="G44" s="9" t="s">
        <v>29</v>
      </c>
      <c r="H44" s="25">
        <f>C10</f>
        <v>4</v>
      </c>
    </row>
    <row r="45" spans="1:8" x14ac:dyDescent="0.45">
      <c r="A45" s="9" t="str">
        <f>B43 &amp; "日前日期"</f>
        <v>13日前日期</v>
      </c>
      <c r="B45" s="11">
        <f ca="1">B47-B43</f>
        <v>44029</v>
      </c>
      <c r="C45" s="8"/>
      <c r="D45" s="9" t="s">
        <v>25</v>
      </c>
      <c r="E45" s="20" t="str">
        <f ca="1">IF(B47-E44&gt;E43,"是","否")</f>
        <v>是</v>
      </c>
      <c r="F45" s="8"/>
      <c r="G45" s="9"/>
      <c r="H45" s="8"/>
    </row>
    <row r="46" spans="1:8" x14ac:dyDescent="0.45">
      <c r="A46" s="9" t="str">
        <f>B44 &amp; "日前日期"</f>
        <v>5日前日期</v>
      </c>
      <c r="B46" s="11">
        <f ca="1">B47-B44</f>
        <v>44037</v>
      </c>
      <c r="C46" s="8"/>
      <c r="D46" s="9"/>
      <c r="E46" s="8"/>
      <c r="F46" s="8"/>
      <c r="G46" s="9"/>
      <c r="H46" s="8"/>
    </row>
    <row r="47" spans="1:8" x14ac:dyDescent="0.45">
      <c r="A47" s="9" t="s">
        <v>8</v>
      </c>
      <c r="B47" s="45">
        <f ca="1">TODAY()</f>
        <v>44042</v>
      </c>
      <c r="C47" s="45">
        <f ca="1">TODAY()</f>
        <v>44042</v>
      </c>
      <c r="D47" s="9"/>
      <c r="E47" s="8"/>
      <c r="F47" s="8"/>
      <c r="G47" s="9"/>
      <c r="H47" s="8"/>
    </row>
    <row r="48" spans="1:8" x14ac:dyDescent="0.45">
      <c r="A48" s="23" t="s">
        <v>9</v>
      </c>
      <c r="B48" s="3"/>
      <c r="C48" s="3"/>
      <c r="D48" s="24" t="s">
        <v>31</v>
      </c>
      <c r="E48" s="24" t="str">
        <f>B43 &amp; "日涨幅"</f>
        <v>13日涨幅</v>
      </c>
      <c r="F48" s="24" t="str">
        <f>B44 &amp; "日均值"</f>
        <v>5日均值</v>
      </c>
      <c r="G48" s="23" t="s">
        <v>10</v>
      </c>
      <c r="H48" s="23" t="s">
        <v>30</v>
      </c>
    </row>
    <row r="49" spans="1:8" x14ac:dyDescent="0.45">
      <c r="A49" s="21" t="e">
        <f t="shared" ref="A49:A57" ca="1" si="5">RANK(E49,$E$49:$E$57,)</f>
        <v>#VALUE!</v>
      </c>
      <c r="B49" s="2" t="s">
        <v>37</v>
      </c>
      <c r="C49" s="1" t="s">
        <v>38</v>
      </c>
      <c r="D49" s="1">
        <f>RTD("em.rtq",,B49,"Now")</f>
        <v>0</v>
      </c>
      <c r="E49" s="4" t="str">
        <f ca="1">[1]!EM_F_PQ_PCTCHANGE(B49,$B$45,$B$47,"3")</f>
        <v>Refreshing</v>
      </c>
      <c r="F49" s="5" t="str">
        <f ca="1">[1]!EM_F_PQ_AVGPRICE(B49,$B$46,$B$47)</f>
        <v>Refreshing</v>
      </c>
      <c r="G49" s="28" t="e">
        <f ca="1">D49-F49</f>
        <v>#VALUE!</v>
      </c>
      <c r="H49" s="7" t="e">
        <f ca="1">G49/D49</f>
        <v>#VALUE!</v>
      </c>
    </row>
    <row r="50" spans="1:8" x14ac:dyDescent="0.45">
      <c r="A50" s="21" t="e">
        <f t="shared" ca="1" si="5"/>
        <v>#VALUE!</v>
      </c>
      <c r="B50" s="2" t="s">
        <v>39</v>
      </c>
      <c r="C50" s="1" t="s">
        <v>40</v>
      </c>
      <c r="D50" s="1">
        <f>RTD("em.rtq",,B50,"Now")</f>
        <v>0</v>
      </c>
      <c r="E50" s="4" t="str">
        <f ca="1">[1]!EM_F_PQ_PCTCHANGE(B50,$B$45,$B$47,"3")</f>
        <v>Refreshing</v>
      </c>
      <c r="F50" s="5" t="str">
        <f ca="1">[1]!EM_F_PQ_AVGPRICE(B50,$B$46,$B$47)</f>
        <v>Refreshing</v>
      </c>
      <c r="G50" s="28" t="e">
        <f t="shared" ref="G50:G57" ca="1" si="6">D50-F50</f>
        <v>#VALUE!</v>
      </c>
      <c r="H50" s="7" t="e">
        <f t="shared" ref="H50:H56" ca="1" si="7">G50/D50</f>
        <v>#VALUE!</v>
      </c>
    </row>
    <row r="51" spans="1:8" x14ac:dyDescent="0.45">
      <c r="A51" s="21" t="e">
        <f t="shared" ca="1" si="5"/>
        <v>#VALUE!</v>
      </c>
      <c r="B51" s="2" t="s">
        <v>41</v>
      </c>
      <c r="C51" s="1" t="s">
        <v>42</v>
      </c>
      <c r="D51" s="1">
        <f>RTD("em.rtq",,B51,"Now")</f>
        <v>0</v>
      </c>
      <c r="E51" s="4" t="str">
        <f ca="1">[1]!EM_F_PQ_PCTCHANGE(B51,$B$45,$B$47,"3")</f>
        <v>Refreshing</v>
      </c>
      <c r="F51" s="5" t="str">
        <f ca="1">[1]!EM_F_PQ_AVGPRICE(B51,$B$46,$B$47)</f>
        <v>Refreshing</v>
      </c>
      <c r="G51" s="28" t="e">
        <f t="shared" ca="1" si="6"/>
        <v>#VALUE!</v>
      </c>
      <c r="H51" s="7" t="e">
        <f t="shared" ca="1" si="7"/>
        <v>#VALUE!</v>
      </c>
    </row>
    <row r="52" spans="1:8" x14ac:dyDescent="0.45">
      <c r="A52" s="21" t="e">
        <f t="shared" ca="1" si="5"/>
        <v>#VALUE!</v>
      </c>
      <c r="B52" s="2" t="s">
        <v>43</v>
      </c>
      <c r="C52" s="1" t="s">
        <v>62</v>
      </c>
      <c r="D52" s="1">
        <f>RTD("em.rtq",,B52,"Now")</f>
        <v>0</v>
      </c>
      <c r="E52" s="4" t="str">
        <f ca="1">[1]!EM_F_PQ_PCTCHANGE(B52,$B$45,$B$47,"3")</f>
        <v>Refreshing</v>
      </c>
      <c r="F52" s="5" t="str">
        <f ca="1">[1]!EM_F_PQ_AVGPRICE(B52,$B$46,$B$47)</f>
        <v>Refreshing</v>
      </c>
      <c r="G52" s="28" t="e">
        <f t="shared" ca="1" si="6"/>
        <v>#VALUE!</v>
      </c>
      <c r="H52" s="7" t="e">
        <f t="shared" ca="1" si="7"/>
        <v>#VALUE!</v>
      </c>
    </row>
    <row r="53" spans="1:8" x14ac:dyDescent="0.45">
      <c r="A53" s="21" t="e">
        <f t="shared" ca="1" si="5"/>
        <v>#VALUE!</v>
      </c>
      <c r="B53" s="2" t="s">
        <v>63</v>
      </c>
      <c r="C53" s="1" t="s">
        <v>44</v>
      </c>
      <c r="D53" s="1">
        <f>RTD("em.rtq",,B53,"Now")</f>
        <v>0</v>
      </c>
      <c r="E53" s="4" t="str">
        <f ca="1">[1]!EM_F_PQ_PCTCHANGE(B53,$B$45,$B$47,"3")</f>
        <v>Refreshing</v>
      </c>
      <c r="F53" s="5" t="str">
        <f ca="1">[1]!EM_F_PQ_AVGPRICE(B53,$B$46,$B$47)</f>
        <v>Refreshing</v>
      </c>
      <c r="G53" s="28" t="e">
        <f t="shared" ca="1" si="6"/>
        <v>#VALUE!</v>
      </c>
      <c r="H53" s="7" t="e">
        <f t="shared" ca="1" si="7"/>
        <v>#VALUE!</v>
      </c>
    </row>
    <row r="54" spans="1:8" x14ac:dyDescent="0.45">
      <c r="A54" s="21" t="e">
        <f t="shared" ca="1" si="5"/>
        <v>#VALUE!</v>
      </c>
      <c r="B54" s="2" t="s">
        <v>45</v>
      </c>
      <c r="C54" s="1" t="s">
        <v>46</v>
      </c>
      <c r="D54" s="1">
        <f>RTD("em.rtq",,B54,"Now")</f>
        <v>0</v>
      </c>
      <c r="E54" s="4" t="str">
        <f ca="1">[1]!EM_F_PQ_PCTCHANGE(B54,$B$45,$B$47,"3")</f>
        <v>Refreshing</v>
      </c>
      <c r="F54" s="5" t="str">
        <f ca="1">[1]!EM_F_PQ_AVGPRICE(B54,$B$46,$B$47)</f>
        <v>Refreshing</v>
      </c>
      <c r="G54" s="28" t="e">
        <f t="shared" ca="1" si="6"/>
        <v>#VALUE!</v>
      </c>
      <c r="H54" s="7" t="e">
        <f t="shared" ca="1" si="7"/>
        <v>#VALUE!</v>
      </c>
    </row>
    <row r="55" spans="1:8" x14ac:dyDescent="0.45">
      <c r="A55" s="21" t="e">
        <f t="shared" ca="1" si="5"/>
        <v>#VALUE!</v>
      </c>
      <c r="B55" s="2" t="s">
        <v>47</v>
      </c>
      <c r="C55" s="1" t="s">
        <v>48</v>
      </c>
      <c r="D55" s="1">
        <f>RTD("em.rtq",,B55,"Now")</f>
        <v>0</v>
      </c>
      <c r="E55" s="4" t="str">
        <f ca="1">[1]!EM_F_PQ_PCTCHANGE(B55,$B$45,$B$47,"3")</f>
        <v>Refreshing</v>
      </c>
      <c r="F55" s="5" t="str">
        <f ca="1">[1]!EM_F_PQ_AVGPRICE(B55,$B$46,$B$47)</f>
        <v>Refreshing</v>
      </c>
      <c r="G55" s="28" t="e">
        <f t="shared" ca="1" si="6"/>
        <v>#VALUE!</v>
      </c>
      <c r="H55" s="7" t="e">
        <f t="shared" ca="1" si="7"/>
        <v>#VALUE!</v>
      </c>
    </row>
    <row r="56" spans="1:8" x14ac:dyDescent="0.45">
      <c r="A56" s="21" t="e">
        <f t="shared" ca="1" si="5"/>
        <v>#VALUE!</v>
      </c>
      <c r="B56" s="2" t="s">
        <v>49</v>
      </c>
      <c r="C56" s="1" t="s">
        <v>50</v>
      </c>
      <c r="D56" s="1">
        <f>RTD("em.rtq",,B56,"Now")</f>
        <v>0</v>
      </c>
      <c r="E56" s="4" t="str">
        <f ca="1">[1]!EM_F_PQ_PCTCHANGE(B56,$B$45,$B$47,"3")</f>
        <v>Refreshing</v>
      </c>
      <c r="F56" s="5" t="str">
        <f ca="1">[1]!EM_F_PQ_AVGPRICE(B56,$B$46,$B$47)</f>
        <v>Refreshing</v>
      </c>
      <c r="G56" s="28" t="e">
        <f t="shared" ca="1" si="6"/>
        <v>#VALUE!</v>
      </c>
      <c r="H56" s="7" t="e">
        <f t="shared" ca="1" si="7"/>
        <v>#VALUE!</v>
      </c>
    </row>
    <row r="57" spans="1:8" ht="14.65" thickBot="1" x14ac:dyDescent="0.5">
      <c r="A57" s="22" t="e">
        <f t="shared" ca="1" si="5"/>
        <v>#VALUE!</v>
      </c>
      <c r="B57" s="18" t="s">
        <v>51</v>
      </c>
      <c r="C57" s="19" t="s">
        <v>52</v>
      </c>
      <c r="D57" s="13">
        <f>RTD("em.rtq",,B57,"Now")</f>
        <v>0</v>
      </c>
      <c r="E57" s="14" t="str">
        <f ca="1">[1]!EM_F_PQ_PCTCHANGE(B57,$B$45,$B$47,"3")</f>
        <v>Refreshing</v>
      </c>
      <c r="F57" s="16" t="str">
        <f ca="1">[1]!EM_F_PQ_AVGPRICE(B57,$B$46,$B$47)</f>
        <v>Refreshing</v>
      </c>
      <c r="G57" s="29" t="e">
        <f t="shared" ca="1" si="6"/>
        <v>#VALUE!</v>
      </c>
      <c r="H57" s="17" t="e">
        <f ca="1">G57/D57</f>
        <v>#VALUE!</v>
      </c>
    </row>
    <row r="58" spans="1:8" ht="14.65" thickTop="1" x14ac:dyDescent="0.45"/>
  </sheetData>
  <mergeCells count="6">
    <mergeCell ref="A42:H42"/>
    <mergeCell ref="A1:H1"/>
    <mergeCell ref="J6:M6"/>
    <mergeCell ref="A12:H12"/>
    <mergeCell ref="A25:H25"/>
    <mergeCell ref="A38:H38"/>
  </mergeCells>
  <conditionalFormatting sqref="E19:E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{301D62B0-0B97-4D2D-8FDA-7CE5D52D3B9E}</x14:id>
        </ext>
      </extLst>
    </cfRule>
  </conditionalFormatting>
  <conditionalFormatting sqref="H19:H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{DB0AD89B-F766-4943-9BA6-EE1DEDF3FBED}</x14:id>
        </ext>
      </extLst>
    </cfRule>
  </conditionalFormatting>
  <conditionalFormatting sqref="E32:E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{FEC34787-1392-486F-891D-C323BBF43D71}</x14:id>
        </ext>
      </extLst>
    </cfRule>
  </conditionalFormatting>
  <conditionalFormatting sqref="H32:H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{25C27991-5B38-4858-B1A7-6041739B01F4}</x14:id>
        </ext>
      </extLst>
    </cfRule>
  </conditionalFormatting>
  <conditionalFormatting sqref="A19:A22 A32:A36">
    <cfRule type="cellIs" dxfId="2" priority="5" operator="between">
      <formula>1</formula>
      <formula>1</formula>
    </cfRule>
  </conditionalFormatting>
  <conditionalFormatting sqref="E49:E5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{765A76C0-FD82-4139-A8E1-F150AE7DC822}</x14:id>
        </ext>
      </extLst>
    </cfRule>
  </conditionalFormatting>
  <conditionalFormatting sqref="H49:H5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{22FF7DED-7A36-4C78-B195-6DE7A2861D15}</x14:id>
        </ext>
      </extLst>
    </cfRule>
  </conditionalFormatting>
  <conditionalFormatting sqref="A49:A57">
    <cfRule type="cellIs" dxfId="1" priority="2" operator="between">
      <formula>1</formula>
      <formula>1</formula>
    </cfRule>
  </conditionalFormatting>
  <conditionalFormatting sqref="L20:L22">
    <cfRule type="expression" dxfId="0" priority="1" stopIfTrue="1">
      <formula>$L$19&gt;$D$19</formula>
    </cfRule>
  </conditionalFormatting>
  <dataValidations disablePrompts="1" count="1">
    <dataValidation type="list" allowBlank="1" showInputMessage="1" showErrorMessage="1" sqref="H13 H26 H39" xr:uid="{236E0783-9F51-4E99-AA37-346E52A59E33}">
      <formula1>$C$19:$C$22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1D62B0-0B97-4D2D-8FDA-7CE5D52D3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E19:E22</xm:sqref>
        </x14:conditionalFormatting>
        <x14:conditionalFormatting xmlns:xm="http://schemas.microsoft.com/office/excel/2006/main">
          <x14:cfRule type="dataBar" id="{DB0AD89B-F766-4943-9BA6-EE1DEDF3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H19:H22</xm:sqref>
        </x14:conditionalFormatting>
        <x14:conditionalFormatting xmlns:xm="http://schemas.microsoft.com/office/excel/2006/main">
          <x14:cfRule type="dataBar" id="{FEC34787-1392-486F-891D-C323BBF43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E32:E36</xm:sqref>
        </x14:conditionalFormatting>
        <x14:conditionalFormatting xmlns:xm="http://schemas.microsoft.com/office/excel/2006/main">
          <x14:cfRule type="dataBar" id="{25C27991-5B38-4858-B1A7-6041739B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H32:H36</xm:sqref>
        </x14:conditionalFormatting>
        <x14:conditionalFormatting xmlns:xm="http://schemas.microsoft.com/office/excel/2006/main">
          <x14:cfRule type="dataBar" id="{765A76C0-FD82-4139-A8E1-F150AE7DC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E49:E57</xm:sqref>
        </x14:conditionalFormatting>
        <x14:conditionalFormatting xmlns:xm="http://schemas.microsoft.com/office/excel/2006/main">
          <x14:cfRule type="dataBar" id="{22FF7DED-7A36-4C78-B195-6DE7A2861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H49:H57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AE27-130D-4259-8415-0AC615D6B0C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CA20-9767-4613-9441-398070CE6D3F}">
  <dimension ref="A1:B6"/>
  <sheetViews>
    <sheetView workbookViewId="0">
      <selection activeCell="G8" sqref="G8"/>
    </sheetView>
  </sheetViews>
  <sheetFormatPr defaultRowHeight="14.25" x14ac:dyDescent="0.45"/>
  <sheetData>
    <row r="1" spans="1:2" x14ac:dyDescent="0.45">
      <c r="A1" t="str">
        <f>[1]!EM_HQ("000001.SZ","PCTCHANGECLEAR","3d","N","Period=1,AdjustFlag=3,Type=1,Layout1=0,Layout2=0,Order=0,DateType=0,Market=CNSESH,ClearArea=NULL")</f>
        <v>历史行情</v>
      </c>
    </row>
    <row r="2" spans="1:2" x14ac:dyDescent="0.45">
      <c r="A2" s="57"/>
      <c r="B2" s="58"/>
    </row>
    <row r="3" spans="1:2" x14ac:dyDescent="0.45">
      <c r="A3" s="56"/>
    </row>
    <row r="4" spans="1:2" x14ac:dyDescent="0.45">
      <c r="A4" s="56"/>
    </row>
    <row r="6" spans="1:2" x14ac:dyDescent="0.45">
      <c r="A6" s="5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含节假日</vt:lpstr>
      <vt:lpstr>不含节假日</vt:lpstr>
      <vt:lpstr>买卖记录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9abae756</vt:lpwstr>
  </property>
</Properties>
</file>