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Bootcamp\"/>
    </mc:Choice>
  </mc:AlternateContent>
  <xr:revisionPtr revIDLastSave="0" documentId="13_ncr:1_{671917D3-17CC-4BD4-AE04-97DE86456DF3}" xr6:coauthVersionLast="47" xr6:coauthVersionMax="47" xr10:uidLastSave="{00000000-0000-0000-0000-000000000000}"/>
  <bookViews>
    <workbookView xWindow="-19200" yWindow="0" windowWidth="19200" windowHeight="21000" firstSheet="3" activeTab="5" xr2:uid="{00000000-000D-0000-FFFF-FFFF00000000}"/>
  </bookViews>
  <sheets>
    <sheet name="Crowdfunding" sheetId="1" r:id="rId1"/>
    <sheet name="Parent Category Pivot Table" sheetId="2" r:id="rId2"/>
    <sheet name="Subcategory Pivot Table" sheetId="3" r:id="rId3"/>
    <sheet name="Date created conversion pivot" sheetId="4" r:id="rId4"/>
    <sheet name="Outcomes Based on Goal" sheetId="5" r:id="rId5"/>
    <sheet name="Statistical Analysis" sheetId="6" r:id="rId6"/>
  </sheets>
  <definedNames>
    <definedName name="_xlchart.v1.0" hidden="1">'Statistical Analysis'!$B$2:$B$566</definedName>
    <definedName name="_xlchart.v1.1" hidden="1">'Statistical Analysis'!$E$2:$E$365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6" l="1"/>
  <c r="N2" i="6"/>
  <c r="M3" i="6"/>
  <c r="M2" i="6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L3" i="6"/>
  <c r="L2" i="6"/>
  <c r="K3" i="6"/>
  <c r="K2" i="6"/>
  <c r="J2" i="6"/>
  <c r="J3" i="6"/>
  <c r="I3" i="6"/>
  <c r="I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5" i="5"/>
  <c r="B6" i="5"/>
  <c r="B7" i="5"/>
  <c r="B8" i="5"/>
  <c r="B9" i="5"/>
  <c r="B10" i="5"/>
  <c r="B11" i="5"/>
  <c r="B12" i="5"/>
  <c r="B13" i="5"/>
  <c r="B4" i="5"/>
  <c r="B3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3" i="5" l="1"/>
  <c r="E7" i="5"/>
  <c r="E4" i="5"/>
  <c r="E10" i="5"/>
  <c r="E9" i="5"/>
  <c r="E12" i="5"/>
  <c r="G10" i="5"/>
  <c r="E8" i="5"/>
  <c r="F8" i="5" s="1"/>
  <c r="H3" i="5"/>
  <c r="E6" i="5"/>
  <c r="G6" i="5" s="1"/>
  <c r="H4" i="5"/>
  <c r="E5" i="5"/>
  <c r="G5" i="5" s="1"/>
  <c r="E11" i="5"/>
  <c r="H11" i="5" s="1"/>
  <c r="G3" i="5"/>
  <c r="G4" i="5"/>
  <c r="G12" i="5"/>
  <c r="H7" i="5"/>
  <c r="H9" i="5"/>
  <c r="H10" i="5"/>
  <c r="G7" i="5"/>
  <c r="G8" i="5"/>
  <c r="H12" i="5"/>
  <c r="G9" i="5"/>
  <c r="E2" i="5"/>
  <c r="G2" i="5" s="1"/>
  <c r="F12" i="5"/>
  <c r="E13" i="5"/>
  <c r="H13" i="5" s="1"/>
  <c r="F11" i="5"/>
  <c r="F10" i="5"/>
  <c r="F9" i="5"/>
  <c r="F7" i="5"/>
  <c r="F4" i="5"/>
  <c r="F3" i="5"/>
  <c r="H8" i="5" l="1"/>
  <c r="H6" i="5"/>
  <c r="H5" i="5"/>
  <c r="G11" i="5"/>
  <c r="F5" i="5"/>
  <c r="F2" i="5"/>
  <c r="F6" i="5"/>
  <c r="H2" i="5"/>
  <c r="F13" i="5"/>
  <c r="G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<sst xmlns="http://schemas.openxmlformats.org/spreadsheetml/2006/main" count="7063" uniqueCount="2117">
  <si>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</si>
  <si>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</si>
  <si>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</si>
  <si>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</si>
  <si>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</si>
  <si>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</si>
  <si>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</si>
  <si>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</si>
  <si>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</si>
  <si>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</si>
  <si>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</si>
  <si>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</si>
  <si>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</si>
  <si>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</si>
  <si>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</si>
  <si>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</si>
  <si>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</si>
  <si>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</si>
  <si>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</si>
  <si>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</si>
  <si>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</si>
  <si>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</si>
  <si>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</si>
  <si>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</si>
  <si>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</si>
  <si>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</si>
  <si>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</si>
  <si>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</si>
  <si>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</si>
  <si>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</si>
  <si>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</si>
  <si>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</si>
  <si>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</si>
  <si>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</si>
  <si>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</si>
  <si>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</si>
  <si>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</si>
  <si>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</si>
  <si>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</si>
  <si>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</si>
  <si>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</si>
  <si>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</si>
  <si>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</si>
  <si>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</si>
  <si>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</si>
  <si>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</si>
  <si>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</si>
  <si>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</si>
  <si>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</si>
  <si>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</si>
  <si>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</si>
  <si>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</si>
  <si>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</si>
  <si>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</si>
  <si>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</si>
  <si>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</si>
  <si>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</si>
  <si>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</si>
  <si>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</si>
  <si>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</si>
  <si>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</si>
  <si>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</si>
  <si>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</si>
  <si>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</si>
  <si>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</si>
  <si>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</si>
  <si>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</si>
  <si>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</si>
  <si>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</si>
  <si>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</si>
  <si>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</si>
  <si>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</si>
  <si>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</si>
  <si>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</si>
  <si>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</si>
  <si>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</si>
  <si>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</si>
  <si>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</si>
  <si>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</si>
  <si>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</si>
  <si>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</si>
  <si>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</si>
  <si>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</si>
  <si>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</si>
  <si>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</si>
  <si>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</si>
  <si>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</si>
  <si>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</si>
  <si>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</si>
  <si>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</si>
  <si>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</si>
  <si>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</si>
  <si>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</si>
  <si>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</si>
  <si>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</si>
  <si>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</si>
  <si>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</si>
  <si>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</si>
  <si>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</si>
  <si>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</si>
  <si>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</si>
  <si>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</si>
  <si>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</si>
  <si>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</si>
  <si>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</si>
  <si>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</si>
  <si>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</si>
  <si>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</si>
  <si>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</si>
  <si>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</si>
  <si>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</si>
  <si>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</si>
  <si>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</si>
  <si>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</si>
  <si>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</si>
  <si>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</si>
  <si>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</si>
  <si>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</si>
  <si>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</si>
  <si>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</si>
  <si>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</si>
  <si>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</si>
  <si>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</si>
  <si>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</si>
  <si>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</si>
  <si>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</si>
  <si>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</si>
  <si>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</si>
  <si>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</si>
  <si>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</si>
  <si>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</si>
  <si>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</si>
  <si>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</si>
  <si>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</si>
  <si>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</si>
  <si>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</si>
  <si>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</si>
  <si>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</si>
  <si>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</si>
  <si>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</si>
  <si>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</si>
  <si>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</si>
  <si>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</si>
  <si>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</si>
  <si>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</si>
  <si>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</si>
  <si>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</si>
  <si>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</si>
  <si>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</si>
  <si>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</si>
  <si>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</si>
  <si>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</si>
  <si>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</si>
  <si>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</si>
  <si>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</si>
  <si>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</si>
  <si>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</si>
  <si>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</si>
  <si>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</si>
  <si>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</si>
  <si>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</si>
  <si>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</si>
  <si>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</si>
  <si>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</si>
  <si>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</si>
  <si>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</si>
  <si>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</si>
  <si>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</si>
  <si>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</si>
  <si>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</si>
  <si>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</si>
  <si>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</si>
  <si>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</si>
  <si>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</si>
  <si>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</si>
  <si>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</si>
  <si>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</si>
  <si>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</si>
  <si>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</si>
  <si>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</si>
  <si>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</si>
  <si>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</si>
  <si>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</si>
  <si>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</si>
  <si>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</si>
  <si>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</si>
  <si>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</si>
  <si>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</si>
  <si>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</si>
  <si>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</si>
  <si>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</si>
  <si>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</si>
  <si>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</si>
  <si>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</si>
  <si>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</si>
  <si>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</si>
  <si>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</si>
  <si>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</si>
  <si>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</si>
  <si>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</si>
  <si>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</si>
  <si>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</si>
  <si>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</si>
  <si>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</si>
  <si>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</si>
  <si>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</si>
  <si>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</si>
  <si>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</si>
  <si>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</si>
  <si>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</si>
  <si>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</si>
  <si>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</si>
  <si>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</si>
  <si>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</si>
  <si>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</si>
  <si>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</si>
  <si>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</si>
  <si>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</si>
  <si>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</si>
  <si>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</si>
  <si>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</si>
  <si>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</si>
  <si>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</si>
  <si>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</si>
  <si>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</si>
  <si>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</si>
  <si>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</si>
  <si>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</si>
  <si>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</si>
  <si>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</si>
  <si>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</si>
  <si>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</si>
  <si>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</si>
  <si>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</si>
  <si>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</si>
  <si>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</si>
  <si>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</si>
  <si>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</si>
  <si>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</si>
  <si>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</si>
  <si>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</si>
  <si>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</si>
  <si>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</si>
  <si>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</si>
  <si>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</si>
  <si>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</si>
  <si>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</si>
  <si>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</si>
  <si>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</si>
  <si>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</si>
  <si>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</si>
  <si>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</si>
  <si>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</si>
  <si>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</si>
  <si>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</si>
  <si>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</si>
  <si>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</si>
  <si>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</si>
  <si>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</si>
  <si>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</si>
  <si>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</si>
  <si>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</si>
  <si>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</si>
  <si>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</si>
  <si>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</si>
  <si>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</si>
  <si>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</si>
  <si>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</si>
  <si>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</si>
  <si>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</si>
  <si>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</si>
  <si>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</si>
  <si>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</si>
  <si>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</si>
  <si>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</si>
  <si>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</si>
  <si>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</si>
  <si>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</si>
  <si>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</si>
  <si>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</si>
  <si>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</si>
  <si>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</si>
  <si>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</si>
  <si>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</si>
  <si>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</si>
  <si>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</si>
  <si>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</si>
  <si>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</si>
  <si>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</si>
  <si>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</si>
  <si>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</si>
  <si>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</si>
  <si>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</si>
  <si>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</si>
  <si>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</si>
  <si>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</si>
  <si>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</si>
  <si>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</si>
  <si>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</si>
  <si>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</si>
  <si>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</si>
  <si>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</si>
  <si>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</si>
  <si>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</si>
  <si>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</si>
  <si>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</si>
  <si>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</si>
  <si>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</si>
  <si>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</si>
  <si>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</si>
  <si>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</si>
  <si>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</si>
  <si>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</si>
  <si>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</si>
  <si>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</si>
  <si>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</si>
  <si>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</si>
  <si>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</si>
  <si>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</si>
  <si>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</si>
  <si>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</si>
  <si>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</si>
  <si>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</si>
  <si>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</si>
  <si>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</si>
  <si>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</si>
  <si>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</si>
  <si>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</si>
  <si>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</si>
  <si>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</si>
  <si>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</si>
  <si>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</si>
  <si>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</si>
  <si>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</si>
  <si>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</si>
  <si>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</si>
  <si>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</si>
  <si>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</si>
  <si>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</si>
  <si>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</si>
  <si>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</si>
  <si>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</si>
  <si>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</si>
  <si>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</si>
  <si>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</si>
  <si>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</si>
  <si>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</si>
  <si>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</si>
  <si>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</si>
  <si>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</si>
  <si>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</si>
  <si>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</si>
  <si>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</si>
  <si>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</si>
  <si>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</si>
  <si>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</si>
  <si>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</si>
  <si>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</si>
  <si>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</si>
  <si>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</si>
  <si>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</si>
  <si>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</si>
  <si>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</si>
  <si>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</si>
  <si>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</si>
  <si>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</si>
  <si>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</si>
  <si>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</si>
  <si>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</si>
  <si>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</si>
  <si>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</si>
  <si>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</si>
  <si>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</si>
  <si>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</si>
  <si>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</si>
  <si>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</si>
  <si>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</si>
  <si>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</si>
  <si>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</si>
  <si>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</si>
  <si>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</si>
  <si>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</si>
  <si>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</si>
  <si>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</si>
  <si>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</si>
  <si>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</si>
  <si>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</si>
  <si>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</si>
  <si>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</si>
  <si>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</si>
  <si>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</si>
  <si>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</si>
  <si>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</si>
  <si>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</si>
  <si>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</si>
  <si>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</si>
  <si>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</si>
  <si>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</si>
  <si>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</si>
  <si>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</si>
  <si>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</si>
  <si>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</si>
  <si>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</si>
  <si>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</si>
  <si>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</si>
  <si>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</si>
  <si>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</si>
  <si>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</si>
  <si>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</si>
  <si>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</si>
  <si>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</si>
  <si>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</si>
  <si>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</si>
  <si>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</si>
  <si>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</si>
  <si>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</si>
  <si>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</si>
  <si>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</si>
  <si>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</si>
  <si>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</si>
  <si>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</si>
  <si>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</si>
  <si>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</si>
  <si>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</si>
  <si>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</si>
  <si>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</si>
  <si>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</si>
  <si>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</si>
  <si>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</si>
  <si>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</si>
  <si>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</si>
  <si>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</si>
  <si>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</si>
  <si>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</si>
  <si>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</si>
  <si>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</si>
  <si>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</si>
  <si>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</si>
  <si>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</si>
  <si>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</si>
  <si>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</si>
  <si>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</si>
  <si>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</si>
  <si>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</si>
  <si>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</si>
  <si>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</si>
  <si>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</si>
  <si>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</si>
  <si>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</si>
  <si>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</si>
  <si>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</si>
  <si>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</si>
  <si>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</si>
  <si>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</si>
  <si>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</si>
  <si>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</si>
  <si>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</si>
  <si>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</si>
  <si>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</si>
  <si>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</si>
  <si>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</si>
  <si>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</si>
  <si>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</si>
  <si>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</si>
  <si>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</si>
  <si>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</si>
  <si>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</si>
  <si>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</si>
  <si>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</si>
  <si>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</si>
  <si>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</si>
  <si>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</si>
  <si>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</si>
  <si>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</si>
  <si>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</si>
  <si>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</si>
  <si>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</si>
  <si>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</si>
  <si>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</si>
  <si>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</si>
  <si>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</si>
  <si>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</si>
  <si>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</si>
  <si>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</si>
  <si>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</si>
  <si>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</si>
  <si>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</si>
  <si>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</si>
  <si>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</si>
  <si>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</si>
  <si>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</si>
  <si>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</si>
  <si>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</si>
  <si>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</si>
  <si>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</si>
  <si>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</si>
  <si>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</si>
  <si>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</si>
  <si>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</si>
  <si>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</si>
  <si>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</si>
  <si>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</si>
  <si>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</si>
  <si>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</si>
  <si>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</si>
  <si>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</si>
  <si>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</si>
  <si>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</si>
  <si>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</si>
  <si>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</si>
  <si>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</si>
  <si>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</si>
  <si>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</si>
  <si>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</si>
  <si>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</si>
  <si>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</si>
  <si>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</si>
  <si>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</si>
  <si>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</si>
  <si>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</si>
  <si>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</si>
  <si>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</si>
  <si>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</si>
  <si>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</si>
  <si>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</si>
  <si>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</si>
  <si>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</si>
  <si>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</si>
  <si>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</si>
  <si>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</si>
  <si>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</si>
  <si>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</si>
  <si>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</si>
  <si>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</si>
  <si>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</si>
  <si>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</si>
  <si>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</si>
  <si>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</si>
  <si>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</si>
  <si>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</si>
  <si>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</si>
  <si>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</si>
  <si>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</si>
  <si>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</si>
  <si>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</si>
  <si>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</si>
  <si>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</si>
  <si>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</si>
  <si>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</si>
  <si>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</si>
  <si>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</si>
  <si>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</si>
  <si>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</si>
  <si>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</si>
  <si>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</si>
  <si>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</si>
  <si>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</si>
  <si>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</si>
  <si>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</si>
  <si>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</si>
  <si>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</si>
  <si>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</si>
  <si>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</si>
  <si>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</si>
  <si>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</si>
  <si>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</si>
  <si>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</si>
  <si>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</si>
  <si>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</si>
  <si>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</si>
  <si>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</si>
  <si>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</si>
  <si>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</si>
  <si>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</si>
  <si>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</si>
  <si>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</si>
  <si>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</si>
  <si>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</si>
  <si>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</si>
  <si>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</si>
  <si>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</si>
  <si>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</si>
  <si>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</si>
  <si>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</si>
  <si>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</si>
  <si>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</si>
  <si>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</si>
  <si>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</si>
  <si>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</si>
  <si>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</si>
  <si>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</si>
  <si>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</si>
  <si>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</si>
  <si>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</si>
  <si>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</si>
  <si>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</si>
  <si>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</si>
  <si>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</si>
  <si>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</si>
  <si>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</si>
  <si>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</si>
  <si>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</si>
  <si>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</si>
  <si>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</si>
  <si>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</si>
  <si>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</si>
  <si>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</si>
  <si>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</si>
  <si>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</si>
  <si>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</si>
  <si>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</si>
  <si>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</si>
  <si>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</si>
  <si>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</si>
  <si>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</si>
  <si>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</si>
  <si>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</si>
  <si>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</si>
  <si>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</si>
  <si>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</si>
  <si>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</si>
  <si>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</si>
  <si>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</si>
  <si>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</si>
  <si>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</si>
  <si>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</si>
  <si>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</si>
  <si>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</si>
  <si>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</si>
  <si>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</si>
  <si>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</si>
  <si>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</si>
  <si>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</si>
  <si>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</si>
  <si>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</si>
  <si>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</si>
  <si>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</si>
  <si>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</si>
  <si>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</si>
  <si>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</si>
  <si>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</si>
  <si>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</si>
  <si>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</si>
  <si>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</si>
  <si>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</si>
  <si>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</si>
  <si>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</si>
  <si>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</si>
  <si>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</si>
  <si>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</si>
  <si>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</si>
  <si>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</si>
  <si>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</si>
  <si>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</si>
  <si>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</si>
  <si>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</si>
  <si>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</si>
  <si>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</si>
  <si>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</si>
  <si>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</si>
  <si>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</si>
  <si>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</si>
  <si>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</si>
  <si>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</si>
  <si>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</si>
  <si>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</si>
  <si>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</si>
  <si>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</si>
  <si>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</si>
  <si>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</si>
  <si>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</si>
  <si>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</si>
  <si>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</si>
  <si>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</si>
  <si>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</si>
  <si>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</si>
  <si>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</si>
  <si>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</si>
  <si>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</si>
  <si>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</si>
  <si>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</si>
  <si>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</si>
  <si>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</si>
  <si>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</si>
  <si>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</si>
  <si>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</si>
  <si>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</si>
  <si>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</si>
  <si>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</si>
  <si>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</si>
  <si>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</si>
  <si>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</si>
  <si>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</si>
  <si>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</si>
  <si>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</si>
  <si>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</si>
  <si>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</si>
  <si>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</si>
  <si>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</si>
  <si>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</si>
  <si>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</si>
  <si>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</si>
  <si>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</si>
  <si>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</si>
  <si>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</si>
  <si>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</si>
  <si>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</si>
  <si>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</si>
  <si>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</si>
  <si>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</si>
  <si>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</si>
  <si>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</si>
  <si>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</si>
  <si>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</si>
  <si>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</si>
  <si>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</si>
  <si>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</si>
  <si>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</si>
  <si>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</si>
  <si>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</si>
  <si>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</si>
  <si>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</si>
  <si>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</si>
  <si>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</si>
  <si>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</si>
  <si>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</si>
  <si>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</si>
  <si>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</si>
  <si>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</si>
  <si>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</si>
  <si>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</si>
  <si>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</si>
  <si>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</si>
  <si>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</si>
  <si>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</si>
  <si>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</si>
  <si>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</si>
  <si>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</si>
  <si>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</si>
  <si>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</si>
  <si>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</si>
  <si>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</si>
  <si>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</si>
  <si>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</si>
  <si>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</si>
  <si>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</si>
  <si>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</si>
  <si>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</si>
  <si>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</si>
  <si>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</si>
  <si>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</si>
  <si>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</si>
  <si>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</si>
  <si>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</si>
  <si>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</si>
  <si>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</si>
  <si>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</si>
  <si>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</si>
  <si>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</si>
  <si>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</si>
  <si>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</si>
  <si>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</si>
  <si>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</si>
  <si>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</si>
  <si>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</si>
  <si>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</si>
  <si>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</si>
  <si>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</si>
  <si>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</si>
  <si>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</si>
  <si>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</si>
  <si>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</si>
  <si>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</si>
  <si>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</si>
  <si>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</si>
  <si>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</si>
  <si>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</si>
  <si>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</si>
  <si>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</si>
  <si>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</si>
  <si>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</si>
  <si>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</si>
  <si>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</si>
  <si>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</si>
  <si>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</si>
  <si>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</si>
  <si>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</si>
  <si>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</si>
  <si>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</si>
  <si>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</si>
  <si>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</si>
  <si>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</si>
  <si>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</si>
  <si>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</si>
  <si>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</si>
  <si>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</si>
  <si>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</si>
  <si>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</si>
  <si>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</si>
  <si>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</si>
  <si>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</si>
  <si>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</si>
  <si>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</si>
  <si>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</si>
  <si>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</si>
  <si>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</si>
  <si>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</si>
  <si>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</si>
  <si>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</si>
  <si>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</si>
  <si>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</si>
  <si>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</si>
  <si>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</si>
  <si>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</si>
  <si>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</si>
  <si>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</si>
  <si>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</si>
  <si>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</si>
  <si>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</si>
  <si>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</si>
  <si>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</si>
  <si>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</si>
  <si>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</si>
  <si>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</si>
  <si>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</si>
  <si>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</si>
  <si>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</si>
  <si>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</si>
  <si>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</si>
  <si>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</si>
  <si>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</si>
  <si>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</si>
  <si>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</si>
  <si>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</si>
  <si>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</si>
  <si>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</si>
  <si>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</si>
  <si>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</si>
  <si>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</si>
  <si>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</si>
  <si>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</si>
  <si>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</si>
  <si>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</si>
  <si>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</si>
  <si>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</si>
  <si>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</si>
  <si>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</si>
  <si>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</si>
  <si>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</si>
  <si>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</si>
  <si>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</si>
  <si>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</si>
  <si>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</si>
  <si>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</si>
  <si>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</si>
  <si>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</si>
  <si>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</si>
  <si>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</si>
  <si>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</si>
  <si>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</si>
  <si>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</si>
  <si>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</si>
  <si>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</si>
  <si>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</si>
  <si>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</si>
  <si>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</si>
  <si>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</si>
  <si>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</si>
  <si>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</si>
  <si>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</si>
  <si>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</si>
  <si>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</si>
  <si>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</si>
  <si>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</si>
  <si>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</si>
  <si>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</si>
  <si>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</si>
  <si>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</si>
  <si>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</si>
  <si>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</si>
  <si>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</si>
  <si>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</si>
  <si>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</si>
  <si>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</si>
  <si>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</si>
  <si>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</si>
  <si>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</si>
  <si>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</si>
  <si>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</si>
  <si>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</si>
  <si>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</si>
  <si>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</si>
  <si>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</si>
  <si>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</si>
  <si>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</si>
  <si>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</si>
  <si>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</si>
  <si>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</si>
  <si>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</si>
  <si>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</si>
  <si>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</si>
  <si>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</si>
  <si>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</si>
  <si>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</si>
  <si>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</si>
  <si>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</si>
  <si>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</si>
  <si>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</si>
  <si>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</si>
  <si>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</si>
  <si>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</si>
  <si>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</si>
  <si>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</si>
  <si>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</si>
  <si>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</si>
  <si>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</si>
  <si>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</si>
  <si>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</si>
  <si>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</si>
  <si>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</si>
  <si>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</si>
  <si>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</si>
  <si>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</si>
  <si>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</si>
  <si>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</si>
  <si>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</si>
  <si>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</si>
  <si>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</si>
  <si>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</si>
  <si>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</si>
  <si>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</si>
  <si>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</si>
  <si>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</si>
  <si>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</si>
  <si>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</si>
  <si>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</si>
  <si>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</si>
  <si>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</si>
  <si>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</si>
  <si>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</si>
  <si>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</si>
  <si>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</si>
  <si>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</si>
  <si>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</si>
  <si>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</si>
  <si>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</si>
  <si>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</si>
  <si>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</si>
  <si>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</si>
  <si>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</si>
  <si>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</si>
  <si>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</si>
  <si>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</si>
  <si>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</si>
  <si>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</si>
  <si>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</si>
  <si>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</si>
  <si>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</si>
  <si>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</si>
  <si>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</si>
  <si>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</si>
  <si>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</si>
  <si>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</si>
  <si>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</si>
  <si>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</si>
  <si>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</si>
  <si>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</si>
  <si>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</si>
  <si>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</si>
  <si>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</si>
  <si>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</si>
  <si>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</si>
  <si>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</si>
  <si>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</si>
  <si>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</si>
  <si>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</si>
  <si>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</si>
  <si>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</si>
  <si>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</si>
  <si>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</si>
  <si>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</si>
  <si>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</si>
  <si>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</si>
  <si>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</si>
  <si>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</si>
  <si>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</si>
  <si>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</si>
  <si>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</si>
  <si>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</si>
  <si>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</si>
  <si>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</si>
  <si>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</si>
  <si>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</si>
  <si>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</si>
  <si>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</si>
  <si>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</si>
  <si>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</si>
  <si>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</si>
  <si>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</si>
  <si>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</si>
  <si>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</si>
  <si>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</si>
  <si>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</si>
  <si>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</si>
  <si>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</si>
  <si>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</si>
  <si>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</si>
  <si>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</si>
  <si>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</si>
  <si>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</si>
  <si>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</si>
  <si>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</si>
  <si>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</si>
  <si>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</si>
  <si>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</si>
  <si>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</si>
  <si>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</si>
  <si>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</si>
  <si>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</si>
  <si>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</si>
  <si>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</si>
  <si>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</si>
  <si>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</si>
  <si>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</si>
  <si>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</si>
  <si>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</si>
  <si>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</si>
  <si>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</si>
  <si>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</si>
  <si>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</si>
  <si>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</si>
  <si>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</si>
  <si>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</si>
  <si>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</si>
  <si>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</si>
  <si>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</si>
  <si>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</si>
  <si>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</si>
  <si>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</si>
  <si>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</si>
  <si>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</si>
  <si>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</si>
  <si>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</si>
  <si>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</si>
  <si>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</si>
  <si>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</si>
  <si>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</si>
  <si>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</si>
  <si>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</si>
  <si>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</si>
  <si>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</si>
  <si>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</si>
  <si>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</si>
  <si>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</si>
  <si>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</si>
  <si>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</si>
  <si>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</si>
  <si>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</si>
  <si>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</si>
  <si>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</si>
  <si>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</si>
  <si>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</si>
  <si>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</si>
  <si>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</si>
  <si>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</si>
  <si>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</si>
  <si>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</si>
  <si>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</si>
  <si>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</si>
  <si>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</si>
  <si>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</si>
  <si>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</si>
  <si>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</si>
  <si>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</si>
  <si>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</si>
  <si>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</si>
  <si>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</si>
  <si>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</si>
  <si>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</si>
  <si>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</si>
  <si>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</si>
  <si>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</si>
  <si>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</si>
  <si>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</si>
  <si>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</si>
  <si>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</si>
  <si>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</si>
  <si>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</si>
  <si>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</si>
  <si>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</si>
  <si>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</si>
  <si>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</si>
  <si>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</si>
  <si>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</si>
  <si>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</si>
  <si>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</si>
  <si>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</si>
  <si>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</si>
  <si>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</si>
  <si>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</si>
  <si>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</si>
  <si>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</si>
  <si>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</si>
  <si>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</si>
  <si>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</si>
  <si>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</si>
  <si>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</si>
  <si>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</si>
  <si>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</si>
  <si>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</si>
  <si>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</si>
  <si>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</si>
  <si>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</si>
  <si>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</si>
  <si>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</si>
  <si>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</si>
  <si>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</si>
  <si>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</si>
  <si>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</si>
  <si>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</si>
  <si>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</si>
  <si>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</si>
  <si>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</si>
  <si>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</si>
  <si>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</si>
  <si>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</si>
  <si>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</si>
  <si>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</si>
  <si>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</si>
  <si>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</si>
  <si>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</si>
  <si>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</si>
  <si>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</si>
  <si>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</si>
  <si>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</si>
  <si>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</si>
  <si>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</si>
  <si>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</si>
  <si>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</si>
  <si>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</si>
  <si>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</si>
  <si>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</si>
  <si>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</si>
  <si>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</si>
  <si>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</si>
  <si>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</si>
  <si>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</si>
  <si>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</si>
  <si>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</si>
  <si>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</si>
  <si>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</si>
  <si>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</si>
  <si>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</si>
  <si>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</si>
  <si>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</si>
  <si>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</si>
  <si>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</si>
  <si>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</si>
  <si>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</si>
  <si>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</si>
  <si>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</si>
  <si>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</si>
  <si>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</si>
  <si>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</si>
  <si>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</si>
  <si>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</si>
  <si>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</si>
  <si>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</si>
  <si>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</si>
  <si>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</si>
  <si>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</si>
  <si>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</si>
  <si>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</si>
  <si>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</si>
  <si>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</si>
  <si>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</si>
  <si>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</si>
  <si>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</si>
  <si>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</si>
  <si>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</si>
  <si>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</si>
  <si>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</si>
  <si>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</si>
  <si>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</si>
  <si>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</si>
  <si>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</si>
  <si>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</si>
  <si>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</si>
  <si>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</si>
  <si>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</si>
  <si>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</si>
  <si>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</si>
  <si>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</si>
  <si>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</si>
  <si>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</si>
  <si>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</si>
  <si>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</si>
  <si>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</si>
  <si>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</si>
  <si>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</si>
  <si>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</si>
  <si>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</si>
  <si>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</si>
  <si>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</si>
  <si>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</si>
  <si>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</si>
  <si>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</si>
  <si>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</si>
  <si>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</si>
  <si>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</si>
  <si>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</si>
  <si>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</si>
  <si>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</si>
  <si>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</si>
  <si>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</si>
  <si>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</si>
  <si>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</si>
  <si>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</si>
  <si>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</si>
  <si>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</si>
  <si>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</si>
  <si>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</si>
  <si>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</si>
  <si>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</si>
  <si>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</si>
  <si>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</si>
  <si>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</si>
  <si>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</si>
  <si>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</si>
  <si>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</si>
  <si>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</si>
  <si>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</si>
  <si>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</si>
  <si>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</si>
  <si>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</si>
  <si>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</si>
  <si>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</si>
  <si>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</si>
  <si>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</si>
  <si>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</si>
  <si>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</si>
  <si>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</si>
  <si>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</si>
  <si>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</si>
  <si>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</si>
  <si>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</si>
  <si>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</si>
  <si>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</si>
  <si>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</si>
  <si>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</si>
  <si>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</si>
  <si>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</si>
  <si>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</si>
  <si>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</si>
  <si>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</si>
  <si>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</si>
  <si>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</si>
  <si>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</si>
  <si>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</si>
  <si>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</si>
  <si>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</si>
  <si>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</si>
  <si>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</si>
  <si>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</si>
  <si>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</si>
  <si>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</si>
  <si>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</si>
  <si>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</si>
  <si>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</si>
  <si>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</si>
  <si>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</si>
  <si>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</si>
  <si>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</si>
  <si>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</si>
  <si>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</si>
  <si>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</si>
  <si>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</si>
  <si>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</si>
  <si>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</si>
  <si>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</si>
  <si>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</si>
  <si>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</si>
  <si>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</si>
  <si>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</si>
  <si>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</si>
  <si>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</si>
  <si>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</si>
  <si>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</si>
  <si>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</si>
  <si>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</si>
  <si>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</si>
  <si>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</si>
  <si>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</si>
  <si>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</si>
  <si>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</si>
  <si>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</si>
  <si>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</si>
  <si>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</si>
  <si>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</si>
  <si>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</si>
  <si>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</si>
  <si>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</si>
  <si>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</si>
  <si>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</si>
  <si>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</si>
  <si>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</si>
  <si>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</si>
  <si>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</si>
  <si>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</si>
  <si>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</si>
  <si>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</si>
  <si>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</si>
  <si>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</si>
  <si>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</si>
  <si>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</si>
  <si>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</si>
  <si>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</si>
  <si>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</si>
  <si>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</si>
  <si>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</si>
  <si>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</si>
  <si>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</si>
  <si>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</si>
  <si>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</si>
  <si>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</si>
  <si>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</si>
  <si>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</si>
  <si>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</si>
  <si>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</si>
  <si>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</si>
  <si>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</si>
  <si>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</si>
  <si>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</si>
  <si>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</si>
  <si>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</si>
  <si>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</si>
  <si>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</si>
  <si>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</si>
  <si>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</si>
  <si>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</si>
  <si>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</si>
  <si>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</si>
  <si>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</si>
  <si>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</si>
  <si>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</si>
  <si>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</si>
  <si>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</si>
  <si>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</si>
  <si>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</si>
  <si>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</si>
  <si>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</si>
  <si>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</si>
  <si>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</si>
  <si>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</si>
  <si>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</si>
  <si>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</si>
  <si>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</si>
  <si>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</si>
  <si>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</si>
  <si>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</si>
  <si>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</si>
  <si>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</si>
  <si>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</si>
  <si>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</si>
  <si>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</si>
  <si>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</si>
  <si>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</si>
  <si>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</si>
  <si>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</si>
  <si>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</si>
  <si>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</si>
  <si>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</si>
  <si>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</si>
  <si>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</si>
  <si>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</si>
  <si>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</si>
  <si>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</si>
  <si>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</si>
  <si>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</si>
  <si>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</si>
  <si>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</si>
  <si>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</si>
  <si>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</si>
  <si>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</si>
  <si>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</si>
  <si>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</si>
  <si>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</si>
  <si>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</si>
  <si>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</si>
  <si>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</si>
  <si>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</si>
  <si>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</si>
  <si>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</si>
  <si>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</si>
  <si>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</si>
  <si>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</si>
  <si>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</si>
  <si>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</si>
  <si>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</si>
  <si>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</si>
  <si>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</si>
  <si>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</si>
  <si>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</si>
  <si>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</si>
  <si>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</si>
  <si>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</si>
  <si>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</si>
  <si>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</si>
  <si>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</si>
  <si>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</si>
  <si>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</si>
  <si>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</si>
  <si>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</si>
  <si>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</si>
  <si>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</si>
  <si>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</si>
  <si>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</si>
  <si>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</si>
  <si>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</si>
  <si>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</si>
  <si>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</si>
  <si>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</si>
  <si>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</si>
  <si>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</si>
  <si>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</si>
  <si>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</si>
  <si>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</si>
  <si>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</si>
  <si>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</si>
  <si>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</si>
  <si>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</si>
  <si>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</si>
  <si>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</si>
  <si>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</si>
  <si>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</si>
  <si>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</si>
  <si>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</si>
  <si>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</si>
  <si>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</si>
  <si>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</si>
  <si>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</si>
  <si>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</si>
  <si>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</si>
  <si>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</si>
  <si>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</si>
  <si>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</si>
  <si>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</si>
  <si>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</si>
  <si>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</si>
  <si>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</si>
  <si>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</si>
  <si>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</si>
  <si>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</si>
  <si>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</si>
  <si>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</si>
  <si>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</si>
  <si>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</si>
  <si>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</si>
  <si>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</si>
  <si>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</si>
  <si>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</si>
  <si>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</si>
  <si>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</si>
  <si>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</si>
  <si>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</si>
  <si>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</si>
  <si>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</si>
  <si>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</si>
  <si>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</si>
  <si>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</si>
  <si>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</si>
  <si>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</si>
  <si>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</si>
  <si>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</si>
  <si>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</si>
  <si>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</si>
  <si>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</si>
  <si>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</si>
  <si>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</si>
  <si>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</si>
  <si>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</si>
  <si>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</si>
  <si>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</si>
  <si>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</si>
  <si>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</si>
  <si>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</si>
  <si>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</si>
  <si>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</si>
  <si>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</si>
  <si>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</si>
  <si>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</si>
  <si>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</si>
  <si>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</si>
  <si>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</si>
  <si>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</si>
  <si>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</si>
  <si>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</si>
  <si>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</si>
  <si>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</si>
  <si>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</si>
  <si>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</si>
  <si>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</si>
  <si>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</si>
  <si>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</si>
  <si>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</si>
  <si>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</si>
  <si>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</si>
  <si>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</si>
  <si>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</si>
  <si>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</si>
  <si>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</si>
  <si>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</si>
  <si>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</si>
  <si>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</si>
  <si>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</si>
  <si>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</si>
  <si>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</si>
  <si>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</si>
  <si>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</si>
  <si>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</si>
  <si>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</si>
  <si>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</si>
  <si>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</si>
  <si>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</si>
  <si>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</si>
  <si>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</si>
  <si>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</si>
  <si>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</si>
  <si>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</si>
  <si>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</si>
  <si>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</si>
  <si>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</si>
  <si>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</si>
  <si>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</si>
  <si>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</si>
  <si>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</si>
  <si>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</si>
  <si>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</si>
  <si>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</si>
  <si>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</si>
  <si>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</si>
  <si>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</si>
  <si>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</si>
  <si>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</si>
  <si>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</si>
  <si>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</si>
  <si>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</si>
  <si>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</si>
  <si>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</si>
  <si>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</si>
  <si>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</si>
  <si>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</si>
  <si>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</si>
  <si>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</si>
  <si>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</si>
  <si>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</si>
  <si>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</si>
  <si>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</si>
  <si>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</si>
  <si>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</si>
  <si>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</si>
  <si>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</si>
  <si>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</si>
  <si>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</si>
  <si>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</si>
  <si>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</si>
  <si>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</si>
  <si>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</si>
  <si>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</si>
  <si>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</si>
  <si>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</si>
  <si>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</si>
  <si>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</si>
  <si>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</si>
  <si>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</si>
  <si>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</si>
  <si>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</si>
  <si>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</si>
  <si>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</si>
  <si>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</si>
  <si>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</si>
  <si>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</si>
  <si>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</si>
  <si>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</si>
  <si>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</si>
  <si>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</si>
  <si>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</si>
  <si>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</si>
  <si>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</si>
  <si>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</si>
  <si>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</si>
  <si>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</si>
  <si>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</si>
  <si>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</si>
  <si>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</si>
  <si>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</si>
  <si>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</si>
  <si>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</si>
  <si>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</si>
  <si>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</si>
  <si>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</si>
  <si>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</si>
  <si>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</si>
  <si>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</si>
  <si>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</si>
  <si>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</si>
  <si>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</si>
  <si>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</si>
  <si>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</si>
  <si>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</si>
  <si>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</si>
  <si>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</si>
  <si>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</si>
  <si>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</si>
  <si>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</si>
  <si>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</si>
  <si>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</si>
  <si>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</si>
  <si>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</si>
  <si>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</si>
  <si>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</si>
  <si>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</si>
  <si>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</si>
  <si>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</si>
  <si>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</si>
  <si>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</si>
  <si>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</si>
  <si>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</si>
  <si>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</si>
  <si>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</si>
  <si>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</si>
  <si>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</si>
  <si>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</si>
  <si>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</si>
  <si>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</si>
  <si>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</si>
  <si>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</si>
  <si>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</si>
  <si>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</si>
  <si>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</si>
  <si>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</si>
  <si>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</si>
  <si>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</si>
  <si>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</si>
  <si>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</si>
  <si>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</si>
  <si>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</si>
  <si>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</si>
  <si>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</si>
  <si>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</si>
  <si>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</si>
  <si>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</si>
  <si>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</si>
  <si>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</si>
  <si>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</si>
  <si>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</si>
  <si>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</si>
  <si>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</si>
  <si>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</si>
  <si>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</si>
  <si>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</si>
  <si>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</si>
  <si>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</si>
  <si>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</si>
  <si>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</si>
  <si>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</si>
  <si>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</si>
  <si>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</si>
  <si>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</si>
  <si>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</si>
  <si>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</si>
  <si>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</si>
  <si>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</si>
  <si>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</si>
  <si>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</si>
  <si>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</si>
  <si>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</si>
  <si>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</si>
  <si>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</si>
  <si>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</si>
  <si>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</si>
  <si>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</si>
  <si>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</si>
  <si>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</si>
  <si>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</si>
  <si>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</si>
  <si>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</si>
  <si>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</si>
  <si>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</si>
  <si>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</si>
  <si>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</si>
  <si>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</si>
  <si>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</si>
  <si>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</si>
  <si>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</si>
  <si>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</si>
  <si>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</si>
  <si>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</si>
  <si>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</si>
  <si>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</si>
  <si>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</si>
  <si>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</si>
  <si>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</si>
  <si>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</si>
  <si>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</si>
  <si>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</si>
  <si>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</si>
  <si>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</si>
  <si>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</si>
  <si>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</si>
  <si>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</si>
  <si>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</si>
  <si>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</si>
  <si>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</si>
  <si>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</si>
  <si>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</si>
  <si>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</si>
  <si>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</si>
  <si>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</si>
  <si>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</si>
  <si>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</si>
  <si>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</si>
  <si>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</si>
  <si>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</si>
  <si>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</si>
  <si>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</si>
  <si>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</si>
  <si>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</si>
  <si>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</si>
  <si>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</si>
  <si>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</si>
  <si>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</si>
  <si>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</si>
  <si>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</si>
  <si>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</si>
  <si>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</si>
  <si>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</si>
  <si>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</si>
  <si>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</si>
  <si>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</si>
  <si>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</si>
  <si>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</si>
  <si>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</si>
  <si>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</si>
  <si>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</si>
  <si>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</si>
  <si>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</si>
  <si>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</si>
  <si>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</si>
  <si>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</si>
  <si>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</si>
  <si>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</si>
  <si>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</si>
  <si>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</si>
  <si>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</si>
  <si>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</si>
  <si>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</si>
  <si>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</si>
  <si>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</si>
  <si>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</si>
  <si>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</si>
  <si>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</si>
  <si>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</si>
  <si>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</si>
  <si>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</si>
  <si>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</si>
  <si>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</si>
  <si>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</si>
  <si>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</si>
  <si>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</si>
  <si>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</si>
  <si>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</si>
  <si>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</si>
  <si>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</si>
  <si>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</si>
  <si>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</si>
  <si>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</si>
  <si>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</si>
  <si>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</si>
  <si>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</si>
  <si>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</si>
  <si>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</si>
  <si>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</si>
  <si>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</si>
  <si>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</si>
  <si>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</si>
  <si>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</si>
  <si>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</si>
  <si>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</si>
  <si>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</si>
  <si>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</si>
  <si>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</si>
  <si>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</si>
  <si>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</si>
  <si>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</si>
  <si>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</si>
  <si>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</si>
  <si>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</si>
  <si>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</si>
  <si>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</si>
  <si>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</si>
  <si>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</si>
  <si>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</si>
  <si>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</si>
  <si>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</si>
  <si>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</si>
  <si>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</si>
  <si>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</si>
  <si>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</si>
  <si>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</si>
  <si>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</si>
  <si>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</si>
  <si>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</si>
  <si>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</si>
  <si>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</si>
  <si>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</si>
  <si>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</si>
  <si>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</si>
  <si>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</si>
  <si>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</si>
  <si>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</si>
  <si>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</si>
  <si>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</si>
  <si>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</si>
  <si>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</si>
  <si>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</si>
  <si>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</si>
  <si>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</si>
  <si>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</si>
  <si>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</si>
  <si>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</si>
  <si>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</si>
  <si>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</si>
  <si>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</si>
  <si>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</si>
  <si>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</si>
  <si>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</si>
  <si>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</si>
  <si>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</si>
  <si>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</si>
  <si>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</si>
  <si>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</si>
  <si>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</si>
  <si>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</si>
  <si>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</si>
  <si>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</si>
  <si>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</si>
  <si>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</si>
  <si>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</si>
  <si>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</si>
  <si>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</si>
  <si>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</si>
  <si>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</si>
  <si>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</si>
  <si>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</si>
  <si>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</si>
  <si>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</si>
  <si>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</si>
  <si>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</si>
  <si>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</si>
  <si>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</si>
  <si>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</si>
  <si>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</si>
  <si>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</si>
  <si>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</si>
  <si>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</si>
  <si>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</si>
  <si>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</si>
  <si>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</si>
  <si>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</si>
  <si>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</si>
  <si>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</si>
  <si>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</si>
  <si>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</si>
  <si>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</si>
  <si>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</si>
  <si>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</si>
  <si>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</si>
  <si>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</si>
  <si>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</si>
  <si>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</si>
  <si>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</si>
  <si>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</si>
  <si>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</si>
  <si>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</si>
  <si>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</si>
  <si>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</si>
  <si>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</si>
  <si>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</si>
  <si>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</si>
  <si>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</si>
  <si>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</si>
  <si>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</si>
  <si>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</si>
  <si>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</si>
  <si>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</si>
  <si>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</si>
  <si>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</si>
  <si>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</si>
  <si>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</si>
  <si>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</si>
  <si>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</si>
  <si>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</si>
  <si>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</si>
  <si>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</si>
  <si>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</si>
  <si>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</si>
  <si>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</si>
  <si>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</si>
  <si>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</si>
  <si>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</si>
  <si>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</si>
  <si>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</si>
  <si>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</si>
  <si>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</si>
  <si>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</si>
  <si>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</si>
  <si>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</si>
  <si>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</si>
  <si>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</si>
  <si>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</si>
  <si>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</si>
  <si>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</si>
  <si>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</si>
  <si>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</si>
  <si>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</si>
  <si>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</si>
  <si>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</si>
  <si>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</si>
  <si>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</si>
  <si>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</si>
  <si>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</si>
  <si>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</si>
  <si>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</si>
  <si>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</si>
  <si>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</si>
  <si>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</si>
  <si>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</si>
  <si>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</si>
  <si>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</si>
  <si>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</si>
  <si>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</si>
  <si>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</si>
  <si>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</si>
  <si>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</si>
  <si>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</si>
  <si>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</si>
  <si>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</si>
  <si>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</si>
  <si>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</si>
  <si>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</si>
  <si>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</si>
  <si>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</si>
  <si>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</si>
  <si>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</si>
  <si>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</si>
  <si>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</si>
  <si>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</si>
  <si>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</si>
  <si>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</si>
  <si>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</si>
  <si>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</si>
  <si>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</si>
  <si>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</si>
  <si>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</si>
  <si>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</si>
  <si>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</si>
  <si>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</si>
  <si>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</si>
  <si>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</si>
  <si>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</si>
  <si>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</si>
  <si>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</si>
  <si>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</si>
  <si>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</si>
  <si>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</si>
  <si>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</si>
  <si>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</si>
  <si>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</si>
  <si>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</si>
  <si>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</si>
  <si>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</si>
  <si>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</si>
  <si>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</si>
  <si>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</si>
  <si>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</si>
  <si>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</si>
  <si>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</si>
  <si>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</si>
  <si>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</si>
  <si>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</si>
  <si>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</si>
  <si>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</si>
  <si>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</si>
  <si>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</si>
  <si>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</si>
  <si>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</si>
  <si>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</si>
  <si>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</si>
  <si>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</si>
  <si>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</si>
  <si>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</si>
  <si>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</si>
  <si>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</si>
  <si>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</si>
  <si>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</si>
  <si>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</si>
  <si>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</si>
  <si>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</si>
  <si>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</si>
  <si>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</si>
  <si>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</si>
  <si>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</si>
  <si>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</si>
  <si>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</si>
  <si>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</si>
  <si>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</si>
  <si>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</si>
  <si>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</si>
  <si>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</si>
  <si>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</si>
  <si>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</si>
  <si>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</si>
  <si>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</si>
  <si>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</si>
  <si>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</si>
  <si>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</si>
  <si>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</si>
  <si>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</si>
  <si>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</si>
  <si>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</si>
  <si>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</si>
  <si>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</si>
  <si>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</si>
  <si>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</si>
  <si>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</si>
  <si>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</si>
  <si>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</si>
  <si>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</si>
  <si>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</si>
  <si>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</si>
  <si>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</si>
  <si>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</si>
  <si>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</si>
  <si>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</si>
  <si>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</si>
  <si>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</si>
  <si>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</si>
  <si>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</si>
  <si>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</si>
  <si>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</si>
  <si>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</si>
  <si>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</si>
  <si>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</si>
  <si>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</si>
  <si>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</si>
  <si>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</si>
  <si>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</si>
  <si>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</si>
  <si>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</si>
  <si>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</si>
  <si>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</si>
  <si>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</si>
  <si>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</si>
  <si>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</si>
  <si>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</si>
  <si>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</si>
  <si>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</si>
  <si>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</si>
  <si>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</si>
  <si>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</si>
  <si>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</si>
  <si>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</si>
  <si>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</si>
  <si>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</si>
  <si>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</si>
  <si>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</si>
  <si>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</si>
  <si>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</si>
  <si>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</si>
  <si>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</si>
  <si>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</si>
  <si>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</si>
  <si>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</si>
  <si>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</si>
  <si>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</si>
  <si>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</si>
  <si>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</si>
  <si>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</si>
  <si>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</si>
  <si>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</si>
  <si>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</si>
  <si>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</si>
  <si>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</si>
  <si>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</si>
  <si>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</si>
  <si>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</si>
  <si>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</si>
  <si>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</si>
  <si>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</si>
  <si>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</si>
  <si>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</si>
  <si>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</si>
  <si>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</si>
  <si>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</si>
  <si>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</si>
  <si>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</si>
  <si>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</si>
  <si>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</si>
  <si>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</si>
  <si>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</si>
  <si>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</si>
  <si>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</si>
  <si>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</si>
  <si>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</si>
  <si>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</si>
  <si>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My responses to the statistcal analysis questions are in a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</si>
</sst>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9" fontId="16" fillId="0" borderId="0" xfId="43" applyFont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19" fillId="0" borderId="0" xfId="0" applyFont="1" applyAlignment="1">
      <alignment horizontal="left" vertical="center" wrapText="1"/>
    </xf>
    <xf numFmtId="0" fontId="16" fillId="0" borderId="0" xfId="0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8B2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[CrowdfundingBookversion2.xlsx]Parent Category Pivot Table!PivotTable1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B-4BE5-8BF5-EC924BC1DA8D}"/>
            </c:ext>
          </c:extLst>
        </c:ser>
        <c:ser>
          <c:idx val="1"/>
          <c:order val="1"/>
          <c:tx>
            <c:strRef>
              <c:f>'Parent 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B-4BE5-8BF5-EC924BC1DA8D}"/>
            </c:ext>
          </c:extLst>
        </c:ser>
        <c:ser>
          <c:idx val="2"/>
          <c:order val="2"/>
          <c:tx>
            <c:strRef>
              <c:f>'Parent 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B-4BE5-8BF5-EC924BC1DA8D}"/>
            </c:ext>
          </c:extLst>
        </c:ser>
        <c:ser>
          <c:idx val="3"/>
          <c:order val="3"/>
          <c:tx>
            <c:strRef>
              <c:f>'Parent 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C-4910-A429-A4AAFC6F1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1212767"/>
        <c:axId val="537238687"/>
      </c:barChart>
      <c:catAx>
        <c:axId val="100121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38687"/>
        <c:crosses val="autoZero"/>
        <c:auto val="1"/>
        <c:lblAlgn val="ctr"/>
        <c:lblOffset val="100"/>
        <c:noMultiLvlLbl val="0"/>
      </c:catAx>
      <c:valAx>
        <c:axId val="5372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21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[CrowdfundingBookversion2.xlsx]Subcategory Pivot Table!PivotTable3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F-4D1A-81AF-BDE61F27F4E7}"/>
            </c:ext>
          </c:extLst>
        </c:ser>
        <c:ser>
          <c:idx val="1"/>
          <c:order val="1"/>
          <c:tx>
            <c:strRef>
              <c:f>'Subcategory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F-4D1A-81AF-BDE61F27F4E7}"/>
            </c:ext>
          </c:extLst>
        </c:ser>
        <c:ser>
          <c:idx val="2"/>
          <c:order val="2"/>
          <c:tx>
            <c:strRef>
              <c:f>'Subcategory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F-4D1A-81AF-BDE61F27F4E7}"/>
            </c:ext>
          </c:extLst>
        </c:ser>
        <c:ser>
          <c:idx val="3"/>
          <c:order val="3"/>
          <c:tx>
            <c:strRef>
              <c:f>'Subcategory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DF-4D1A-81AF-BDE61F27F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5644911"/>
        <c:axId val="537237727"/>
      </c:barChart>
      <c:catAx>
        <c:axId val="54564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37727"/>
        <c:crosses val="autoZero"/>
        <c:auto val="1"/>
        <c:lblAlgn val="ctr"/>
        <c:lblOffset val="100"/>
        <c:noMultiLvlLbl val="0"/>
      </c:catAx>
      <c:valAx>
        <c:axId val="5372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[CrowdfundingBookversion2.xlsx]Date created conversion pivot!PivotTable4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conversion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1-4F50-A911-4020DB7C1D58}"/>
            </c:ext>
          </c:extLst>
        </c:ser>
        <c:ser>
          <c:idx val="1"/>
          <c:order val="1"/>
          <c:tx>
            <c:strRef>
              <c:f>'Date created conversion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1-4F50-A911-4020DB7C1D58}"/>
            </c:ext>
          </c:extLst>
        </c:ser>
        <c:ser>
          <c:idx val="2"/>
          <c:order val="2"/>
          <c:tx>
            <c:strRef>
              <c:f>'Date created conversion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conversion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conversion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1-4F50-A911-4020DB7C1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90447"/>
        <c:axId val="537228127"/>
      </c:lineChart>
      <c:catAx>
        <c:axId val="99899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28127"/>
        <c:crosses val="autoZero"/>
        <c:auto val="1"/>
        <c:lblAlgn val="ctr"/>
        <c:lblOffset val="100"/>
        <c:noMultiLvlLbl val="0"/>
      </c:catAx>
      <c:valAx>
        <c:axId val="5372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9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5-4E52-BE52-17C516248CC9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5-4E52-BE52-17C516248CC9}"/>
            </c:ext>
          </c:extLst>
        </c:ser>
        <c:ser>
          <c:idx val="2"/>
          <c:order val="2"/>
          <c:tx>
            <c:v>Percentage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5-4E52-BE52-17C516248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032703"/>
        <c:axId val="1111359743"/>
      </c:lineChart>
      <c:catAx>
        <c:axId val="168903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359743"/>
        <c:crosses val="autoZero"/>
        <c:auto val="1"/>
        <c:lblAlgn val="ctr"/>
        <c:lblOffset val="100"/>
        <c:noMultiLvlLbl val="0"/>
      </c:catAx>
      <c:valAx>
        <c:axId val="11113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3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 Outcomes by Number of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Outcomes by Number of Backers</a:t>
          </a:r>
        </a:p>
      </cx:txPr>
    </cx:title>
    <cx:plotArea>
      <cx:plotAreaRegion>
        <cx:series layoutId="clusteredColumn" uniqueId="{C8D0AF8D-751B-45DD-B469-88DB54A2873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Frequencies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Frequencies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 Outcomes by Number of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Outcomes by Number of Backers</a:t>
          </a:r>
        </a:p>
      </cx:txPr>
    </cx:title>
    <cx:plotArea>
      <cx:plotAreaRegion>
        <cx:series layoutId="clusteredColumn" uniqueId="{264EFA68-ED72-471F-9BFD-98DC95EEF4E8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tickLabels/>
      </cx:axis>
      <cx:axis id="1">
        <cx:valScaling/>
        <cx:title>
          <cx:tx>
            <cx:txData>
              <cx:v>Frequencies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60324</xdr:colOff>
      <xdr:row>1</xdr:row>
      <xdr:rowOff>85724</xdr:rowOff>
    </xdr:from>
    <xdr:to>
      <xdr:col>16</xdr:col>
      <xdr:colOff>374649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630A1-98B4-EB7E-E6A1-A0B4BB19F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301624</xdr:colOff>
      <xdr:row>4</xdr:row>
      <xdr:rowOff>177800</xdr:rowOff>
    </xdr:from>
    <xdr:to>
      <xdr:col>18</xdr:col>
      <xdr:colOff>419100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DF48B-F08D-6CF4-BD52-813831C76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3174</xdr:colOff>
      <xdr:row>1</xdr:row>
      <xdr:rowOff>142874</xdr:rowOff>
    </xdr:from>
    <xdr:to>
      <xdr:col>15</xdr:col>
      <xdr:colOff>304799</xdr:colOff>
      <xdr:row>19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B57EC-3F7B-1228-7320-B939BD370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15</xdr:row>
      <xdr:rowOff>22225</xdr:rowOff>
    </xdr:from>
    <xdr:to>
      <xdr:col>13</xdr:col>
      <xdr:colOff>0</xdr:colOff>
      <xdr:row>29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CC57D7-F085-77A3-6F48-68C5BC7FF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5</xdr:row>
      <xdr:rowOff>92075</xdr:rowOff>
    </xdr:from>
    <xdr:to>
      <xdr:col>13</xdr:col>
      <xdr:colOff>660400</xdr:colOff>
      <xdr:row>19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222C2D-BDA7-903D-3117-E5D7E997C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0350" y="1076325"/>
              <a:ext cx="5410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63500</xdr:colOff>
      <xdr:row>21</xdr:row>
      <xdr:rowOff>155575</xdr:rowOff>
    </xdr:from>
    <xdr:to>
      <xdr:col>13</xdr:col>
      <xdr:colOff>641350</xdr:colOff>
      <xdr:row>35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EC2563-42AF-A6BA-38B6-AE3B033CF4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1300" y="4289425"/>
              <a:ext cx="5410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Schneberger" refreshedDate="45017.554528587963" createdVersion="8" refreshedVersion="8" minRefreshableVersion="3" recordCount="1000" xr:uid="{E3030156-1532-4830-9CFD-4D61BEF170BD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Schneberger" refreshedDate="45017.568793634258" createdVersion="8" refreshedVersion="8" minRefreshableVersion="3" recordCount="1000" xr:uid="{A01ADCF8-DC60-40EC-AC20-3FBDD7A6F18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s v="NA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1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4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6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1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5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9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6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3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1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000000000000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3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8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6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1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2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8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6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9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5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4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2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8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2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9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2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2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1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6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7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3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1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0000000000005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1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90000000000000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0000000000006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9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9999999999993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8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6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9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1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4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4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999999999995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1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999999999995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2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7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000000000000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80000000000007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1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8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999999999999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1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9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3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9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1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99999999999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4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5999999999999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0000000000006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8000000000000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0999999999999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3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4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1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8999999999999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2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2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8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999999999999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1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20000000000003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2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000000000000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7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3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2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2000000000000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2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9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0000000000005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3999999999999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7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3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9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69999999999993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7999999999999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2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3999999999999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9999999999994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8000000000000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3000000000000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3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7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2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8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2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9999999999993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4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999999999995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7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89999999999995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5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7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1000000000000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1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00000000000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8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3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999999999994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8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00000000000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000000000000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3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1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3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1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2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9999999999995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6000000000000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6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7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7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1000000000000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19999999999993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999999999995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3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0000000000006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09999999999997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0000000000003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000000000000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2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3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8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6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1000000000000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1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6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9999999999994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3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6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6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9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6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7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89999999999995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1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89999999999995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s v="NA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4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8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000000000005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7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8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4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8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1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19999999999993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4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8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8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1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7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8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7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999999999999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7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2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2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1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8999999999999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6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89999999999995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9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9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2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8999999999999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6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1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0000000000005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7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3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0000000000005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3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099999999999994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8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1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2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9999999999997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2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4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1000000000000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4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79999999999997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6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3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7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6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4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9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9999999999995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7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6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00000000000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000000000000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6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9999999999994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1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9999999999995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6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3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999999999999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8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3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4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4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7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4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4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900000000000006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9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1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9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3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7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7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1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7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4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5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6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4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7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1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3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999999999999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2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10000000000005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4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4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6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3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7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49999999999997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19999999999993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8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1000000000000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7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6999999999999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999999999999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1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6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2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3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3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49999999999997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8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3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5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000000000000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4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7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1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59999999999994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999999999999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1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8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999999999999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3999999999999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1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4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5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3000000000000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1000000000000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8999999999999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5000000000000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00000000000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6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8000000000000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9999999999994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7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9999999999993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8999999999999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6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8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000000000000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2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2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2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9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3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6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3000000000000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9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8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3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3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50000000000003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2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2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9999999999994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4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999999999997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999999999999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8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8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4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999999999999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6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9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1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2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0000000000006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3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7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00000000000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2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2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7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9999999999997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s v="NA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s v="NA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D1A67-4ABA-4AFF-ACC6-3E62789190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1C19-DC4A-4B61-AA5E-1B2A97E2FB2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B2497-734C-4CCB-AEED-BE4A41175DF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248" workbookViewId="0">
      <selection activeCell="Q23" sqref="Q23:Q2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21.1640625" style="4" bestFit="1" customWidth="1"/>
    <col min="16" max="16" width="15.83203125" style="7" bestFit="1" customWidth="1"/>
    <col min="17" max="17" width="14.25" bestFit="1" customWidth="1"/>
    <col min="18" max="18" width="11.83203125" bestFit="1" customWidth="1"/>
    <col min="19" max="19" width="21.75" bestFit="1" customWidth="1"/>
    <col min="20" max="20" width="20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 t="shared" ref="O2:O65" si="0">E2/D2</f>
        <v>0</v>
      </c>
      <c r="P2" s="7" t="str">
        <f t="shared" ref="P2:P65" si="1">IF(G2&lt;&gt;0,ROUND(E2/G2,2),"NA")</f>
        <v>NA</v>
      </c>
      <c r="Q2" t="str" cm="1">
        <f t="array" ref="Q2:R2">_xlfn.TEXTSPLIT(N2,"/")</f>
        <v>food</v>
      </c>
      <c r="R2" t="str">
        <v>food trucks</v>
      </c>
      <c r="S2" s="10">
        <f t="shared" ref="S2:S65" si="2">(((J2/60)/60)/24)+DATE(1970,1,1)</f>
        <v>42336.25</v>
      </c>
      <c r="T2" s="10">
        <f t="shared" ref="T2:T65" si="3">(((K2/60)/60)/24)+DATE(1970,1,1)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si="0"/>
        <v>10.4</v>
      </c>
      <c r="P3" s="7">
        <f t="shared" si="1"/>
        <v>92.15</v>
      </c>
      <c r="Q3" t="str" cm="1">
        <f t="array" ref="Q3:R3">_xlfn.TEXTSPLIT(N3,"/")</f>
        <v>music</v>
      </c>
      <c r="R3" t="str">
        <v>rock</v>
      </c>
      <c r="S3" s="10">
        <f t="shared" si="2"/>
        <v>41870.208333333336</v>
      </c>
      <c r="T3" s="10">
        <f t="shared" si="3"/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7">
        <f t="shared" si="1"/>
        <v>100.02</v>
      </c>
      <c r="Q4" t="str" cm="1">
        <f t="array" ref="Q4:R4">_xlfn.TEXTSPLIT(N4,"/")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7">
        <f t="shared" si="1"/>
        <v>103.21</v>
      </c>
      <c r="Q5" t="str" cm="1">
        <f t="array" ref="Q5:R5">_xlfn.TEXTSPLIT(N5,"/")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7">
        <f t="shared" si="1"/>
        <v>99.34</v>
      </c>
      <c r="Q6" t="str" cm="1">
        <f t="array" ref="Q6:R6">_xlfn.TEXTSPLIT(N6,"/")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7">
        <f t="shared" si="1"/>
        <v>75.83</v>
      </c>
      <c r="Q7" t="str" cm="1">
        <f t="array" ref="Q7:R7">_xlfn.TEXTSPLIT(N7,"/")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7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7">
        <f t="shared" si="1"/>
        <v>64.94</v>
      </c>
      <c r="Q9" t="str" cm="1">
        <f t="array" ref="Q9:R9">_xlfn.TEXTSPLIT(N9,"/")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7">
        <f t="shared" si="1"/>
        <v>31</v>
      </c>
      <c r="Q10" t="str" cm="1">
        <f t="array" ref="Q10:R10">_xlfn.TEXTSPLIT(N10,"/")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7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7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7">
        <f t="shared" si="1"/>
        <v>112.22</v>
      </c>
      <c r="Q13" t="str" cm="1">
        <f t="array" ref="Q13:R13">_xlfn.TEXTSPLIT(N13,"/")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7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7">
        <f t="shared" si="1"/>
        <v>105.05</v>
      </c>
      <c r="Q15" t="str" cm="1">
        <f t="array" ref="Q15:R15">_xlfn.TEXTSPLIT(N15,"/")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7">
        <f t="shared" si="1"/>
        <v>94.15</v>
      </c>
      <c r="Q16" t="str" cm="1">
        <f t="array" ref="Q16:R16">_xlfn.TEXTSPLIT(N16,"/")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7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7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7">
        <f t="shared" si="1"/>
        <v>45.1</v>
      </c>
      <c r="Q20" t="str" cm="1">
        <f t="array" ref="Q20:R20">_xlfn.TEXTSPLIT(N20,"/")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7">
        <f t="shared" si="1"/>
        <v>45</v>
      </c>
      <c r="Q21" t="str" cm="1">
        <f t="array" ref="Q21:R21">_xlfn.TEXTSPLIT(N21,"/")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7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7">
        <f t="shared" si="1"/>
        <v>69.06</v>
      </c>
      <c r="Q23" t="str" cm="1">
        <f t="array" ref="Q23:R23">_xlfn.TEXTSPLIT(N23,"/")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7">
        <f t="shared" si="1"/>
        <v>85.04</v>
      </c>
      <c r="Q24" t="str" cm="1">
        <f t="array" ref="Q24:R24">_xlfn.TEXTSPLIT(N24,"/")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7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7">
        <f t="shared" si="1"/>
        <v>39</v>
      </c>
      <c r="Q26" t="str" cm="1">
        <f t="array" ref="Q26:R26">_xlfn.TEXTSPLIT(N26,"/")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7">
        <f t="shared" si="1"/>
        <v>35.01</v>
      </c>
      <c r="Q28" t="str" cm="1">
        <f t="array" ref="Q28:R28">_xlfn.TEXTSPLIT(N28,"/")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7">
        <f t="shared" si="1"/>
        <v>106.6</v>
      </c>
      <c r="Q29" t="str" cm="1">
        <f t="array" ref="Q29:R29">_xlfn.TEXTSPLIT(N29,"/")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7">
        <f t="shared" si="1"/>
        <v>62</v>
      </c>
      <c r="Q30" t="str" cm="1">
        <f t="array" ref="Q30:R30">_xlfn.TEXTSPLIT(N30,"/")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7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7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7">
        <f t="shared" si="1"/>
        <v>48.01</v>
      </c>
      <c r="Q33" t="str" cm="1">
        <f t="array" ref="Q33:R33">_xlfn.TEXTSPLIT(N33,"/")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7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7">
        <f t="shared" si="1"/>
        <v>35</v>
      </c>
      <c r="Q35" t="str" cm="1">
        <f t="array" ref="Q35:R35">_xlfn.TEXTSPLIT(N35,"/")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7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7">
        <f t="shared" si="1"/>
        <v>68.81</v>
      </c>
      <c r="Q38" t="str" cm="1">
        <f t="array" ref="Q38:R38">_xlfn.TEXTSPLIT(N38,"/")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7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7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7">
        <f t="shared" si="1"/>
        <v>57.13</v>
      </c>
      <c r="Q41" t="str" cm="1">
        <f t="array" ref="Q41:R41">_xlfn.TEXTSPLIT(N41,"/")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7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7">
        <f t="shared" si="1"/>
        <v>107.42</v>
      </c>
      <c r="Q43" t="str" cm="1">
        <f t="array" ref="Q43:R43">_xlfn.TEXTSPLIT(N43,"/")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7">
        <f t="shared" si="1"/>
        <v>36</v>
      </c>
      <c r="Q44" t="str" cm="1">
        <f t="array" ref="Q44:R44">_xlfn.TEXTSPLIT(N44,"/")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7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7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7">
        <f t="shared" si="1"/>
        <v>94.38</v>
      </c>
      <c r="Q47" t="str" cm="1">
        <f t="array" ref="Q47:R47">_xlfn.TEXTSPLIT(N47,"/")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7">
        <f t="shared" si="1"/>
        <v>46.16</v>
      </c>
      <c r="Q48" t="str" cm="1">
        <f t="array" ref="Q48:R48">_xlfn.TEXTSPLIT(N48,"/")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7">
        <f t="shared" si="1"/>
        <v>47.85</v>
      </c>
      <c r="Q49" t="str" cm="1">
        <f t="array" ref="Q49:R49">_xlfn.TEXTSPLIT(N49,"/")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7">
        <f t="shared" si="1"/>
        <v>53.01</v>
      </c>
      <c r="Q50" t="str" cm="1">
        <f t="array" ref="Q50:R50">_xlfn.TEXTSPLIT(N50,"/")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7">
        <f t="shared" si="1"/>
        <v>45.06</v>
      </c>
      <c r="Q51" t="str" cm="1">
        <f t="array" ref="Q51:R51">_xlfn.TEXTSPLIT(N51,"/")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7">
        <f t="shared" si="1"/>
        <v>2</v>
      </c>
      <c r="Q52" t="str" cm="1">
        <f t="array" ref="Q52:R52">_xlfn.TEXTSPLIT(N52,"/")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ht="16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7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ht="16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7">
        <f t="shared" si="1"/>
        <v>32.79</v>
      </c>
      <c r="Q54" t="str" cm="1">
        <f t="array" ref="Q54:R54">_xlfn.TEXTSPLIT(N54,"/")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ht="16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7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7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16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7">
        <f t="shared" si="1"/>
        <v>89.66</v>
      </c>
      <c r="Q57" t="str" cm="1">
        <f t="array" ref="Q57:R57">_xlfn.TEXTSPLIT(N57,"/")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7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ht="16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7">
        <f t="shared" si="1"/>
        <v>31.06</v>
      </c>
      <c r="Q59" t="str" cm="1">
        <f t="array" ref="Q59:R59">_xlfn.TEXTSPLIT(N59,"/")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ht="16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7">
        <f t="shared" si="1"/>
        <v>29.06</v>
      </c>
      <c r="Q60" t="str" cm="1">
        <f t="array" ref="Q60:R60">_xlfn.TEXTSPLIT(N60,"/")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ht="16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7">
        <f t="shared" si="1"/>
        <v>30.09</v>
      </c>
      <c r="Q61" t="str" cm="1">
        <f t="array" ref="Q61:R61">_xlfn.TEXTSPLIT(N61,"/")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ht="16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7">
        <f t="shared" si="1"/>
        <v>85</v>
      </c>
      <c r="Q62" t="str" cm="1">
        <f t="array" ref="Q62:R62">_xlfn.TEXTSPLIT(N62,"/")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7">
        <f t="shared" si="1"/>
        <v>82</v>
      </c>
      <c r="Q63" t="str" cm="1">
        <f t="array" ref="Q63:R63">_xlfn.TEXTSPLIT(N63,"/")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ht="16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7">
        <f t="shared" si="1"/>
        <v>58.04</v>
      </c>
      <c r="Q64" t="str" cm="1">
        <f t="array" ref="Q64:R64">_xlfn.TEXTSPLIT(N64,"/")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ht="16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7">
        <f t="shared" si="1"/>
        <v>111.4</v>
      </c>
      <c r="Q65" t="str" cm="1">
        <f t="array" ref="Q65:R65">_xlfn.TEXTSPLIT(N65,"/")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ht="16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ref="O66:O129" si="4">E66/D66</f>
        <v>0.97642857142857142</v>
      </c>
      <c r="P66" s="7">
        <f t="shared" ref="P66:P129" si="5">IF(G66&lt;&gt;0,ROUND(E66/G66,2),"NA")</f>
        <v>71.95</v>
      </c>
      <c r="Q66" t="str" cm="1">
        <f t="array" ref="Q66:R66">_xlfn.TEXTSPLIT(N66,"/")</f>
        <v>technology</v>
      </c>
      <c r="R66" t="str">
        <v>web</v>
      </c>
      <c r="S66" s="10">
        <f t="shared" ref="S66:S129" si="6">(((J66/60)/60)/24)+DATE(1970,1,1)</f>
        <v>43283.208333333328</v>
      </c>
      <c r="T66" s="10">
        <f t="shared" ref="T66:T129" si="7">(((K66/60)/60)/24)+DATE(1970,1,1)</f>
        <v>43298.208333333328</v>
      </c>
    </row>
    <row r="67" spans="1:20" ht="16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si="4"/>
        <v>2.3614754098360655</v>
      </c>
      <c r="P67" s="7">
        <f t="shared" si="5"/>
        <v>61.04</v>
      </c>
      <c r="Q67" t="str" cm="1">
        <f t="array" ref="Q67:R67">_xlfn.TEXTSPLIT(N67,"/")</f>
        <v>theater</v>
      </c>
      <c r="R67" t="str">
        <v>plays</v>
      </c>
      <c r="S67" s="10">
        <f t="shared" si="6"/>
        <v>40570.25</v>
      </c>
      <c r="T67" s="10">
        <f t="shared" si="7"/>
        <v>40577.25</v>
      </c>
    </row>
    <row r="68" spans="1:20" ht="16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7">
        <f t="shared" si="5"/>
        <v>108.92</v>
      </c>
      <c r="Q68" t="str" cm="1">
        <f t="array" ref="Q68:R68">_xlfn.TEXTSPLIT(N68,"/")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1.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7">
        <f t="shared" si="5"/>
        <v>29</v>
      </c>
      <c r="Q69" t="str" cm="1">
        <f t="array" ref="Q69:R69">_xlfn.TEXTSPLIT(N69,"/")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ht="16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7">
        <f t="shared" si="5"/>
        <v>58.98</v>
      </c>
      <c r="Q70" t="str" cm="1">
        <f t="array" ref="Q70:R70">_xlfn.TEXTSPLIT(N70,"/")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ht="16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7">
        <f t="shared" si="5"/>
        <v>111.82</v>
      </c>
      <c r="Q71" t="str" cm="1">
        <f t="array" ref="Q71:R71">_xlfn.TEXTSPLIT(N71,"/")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ht="16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7">
        <f t="shared" si="5"/>
        <v>64</v>
      </c>
      <c r="Q72" t="str" cm="1">
        <f t="array" ref="Q72:R72">_xlfn.TEXTSPLIT(N72,"/")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1.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7">
        <f t="shared" si="5"/>
        <v>85.32</v>
      </c>
      <c r="Q73" t="str" cm="1">
        <f t="array" ref="Q73:R73">_xlfn.TEXTSPLIT(N73,"/")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ht="16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7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ht="16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7">
        <f t="shared" si="5"/>
        <v>105.15</v>
      </c>
      <c r="Q75" t="str" cm="1">
        <f t="array" ref="Q75:R75">_xlfn.TEXTSPLIT(N75,"/")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ht="16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7">
        <f t="shared" si="5"/>
        <v>56.19</v>
      </c>
      <c r="Q76" t="str" cm="1">
        <f t="array" ref="Q76:R76">_xlfn.TEXTSPLIT(N76,"/")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ht="16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ht="16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7">
        <f t="shared" si="5"/>
        <v>57</v>
      </c>
      <c r="Q78" t="str" cm="1">
        <f t="array" ref="Q78:R78">_xlfn.TEXTSPLIT(N78,"/")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ht="16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7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ht="16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7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ht="16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7">
        <f t="shared" si="5"/>
        <v>48</v>
      </c>
      <c r="Q81" t="str" cm="1">
        <f t="array" ref="Q81:R81">_xlfn.TEXTSPLIT(N81,"/")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ht="16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7">
        <f t="shared" si="5"/>
        <v>55.21</v>
      </c>
      <c r="Q82" t="str" cm="1">
        <f t="array" ref="Q82:R82">_xlfn.TEXTSPLIT(N82,"/")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ht="16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7">
        <f t="shared" si="5"/>
        <v>92.11</v>
      </c>
      <c r="Q83" t="str" cm="1">
        <f t="array" ref="Q83:R83">_xlfn.TEXTSPLIT(N83,"/")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ht="16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7">
        <f t="shared" si="5"/>
        <v>83.18</v>
      </c>
      <c r="Q84" t="str" cm="1">
        <f t="array" ref="Q84:R84">_xlfn.TEXTSPLIT(N84,"/")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ht="16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7">
        <f t="shared" si="5"/>
        <v>40</v>
      </c>
      <c r="Q85" t="str" cm="1">
        <f t="array" ref="Q85:R85">_xlfn.TEXTSPLIT(N85,"/")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ht="16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7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ht="16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7">
        <f t="shared" si="5"/>
        <v>90.56</v>
      </c>
      <c r="Q87" t="str" cm="1">
        <f t="array" ref="Q87:R87">_xlfn.TEXTSPLIT(N87,"/")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ht="16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7">
        <f t="shared" si="5"/>
        <v>61.11</v>
      </c>
      <c r="Q88" t="str" cm="1">
        <f t="array" ref="Q88:R88">_xlfn.TEXTSPLIT(N88,"/")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1.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7">
        <f t="shared" si="5"/>
        <v>83.02</v>
      </c>
      <c r="Q89" t="str" cm="1">
        <f t="array" ref="Q89:R89">_xlfn.TEXTSPLIT(N89,"/")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ht="16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7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ht="16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7">
        <f t="shared" si="5"/>
        <v>89.46</v>
      </c>
      <c r="Q91" t="str" cm="1">
        <f t="array" ref="Q91:R91">_xlfn.TEXTSPLIT(N91,"/")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ht="16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7">
        <f t="shared" si="5"/>
        <v>57.85</v>
      </c>
      <c r="Q92" t="str" cm="1">
        <f t="array" ref="Q92:R92">_xlfn.TEXTSPLIT(N92,"/")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ht="16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7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1.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7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ht="16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7">
        <f t="shared" si="5"/>
        <v>108</v>
      </c>
      <c r="Q95" t="str" cm="1">
        <f t="array" ref="Q95:R95">_xlfn.TEXTSPLIT(N95,"/")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ht="16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7">
        <f t="shared" si="5"/>
        <v>48.93</v>
      </c>
      <c r="Q96" t="str" cm="1">
        <f t="array" ref="Q96:R96">_xlfn.TEXTSPLIT(N96,"/")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1.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ht="16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7">
        <f t="shared" si="5"/>
        <v>65</v>
      </c>
      <c r="Q98" t="str" cm="1">
        <f t="array" ref="Q98:R98">_xlfn.TEXTSPLIT(N98,"/")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ht="16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7">
        <f t="shared" si="5"/>
        <v>106.61</v>
      </c>
      <c r="Q99" t="str" cm="1">
        <f t="array" ref="Q99:R99">_xlfn.TEXTSPLIT(N99,"/")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ht="16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7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1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7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ht="16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7">
        <f t="shared" si="5"/>
        <v>1</v>
      </c>
      <c r="Q102" t="str" cm="1">
        <f t="array" ref="Q102:R102">_xlfn.TEXTSPLIT(N102,"/")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ht="16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7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ht="16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7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ht="16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7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ht="16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7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ht="16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ht="16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7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1.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7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1.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7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ht="16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7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1.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7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ht="16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7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ht="16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7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ht="16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7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ht="16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7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ht="16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1.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7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ht="16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7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ht="16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7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1.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7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ht="16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7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ht="16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7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ht="16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7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ht="16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7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ht="16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7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ht="16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ht="16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7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ht="16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7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ht="16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ref="O130:O193" si="8">E130/D130</f>
        <v>0.60334277620396604</v>
      </c>
      <c r="P130" s="7">
        <f t="shared" ref="P130:P193" si="9">IF(G130&lt;&gt;0,ROUND(E130/G130,2),"NA")</f>
        <v>80.069999999999993</v>
      </c>
      <c r="Q130" t="str" cm="1">
        <f t="array" ref="Q130:R130">_xlfn.TEXTSPLIT(N130,"/")</f>
        <v>music</v>
      </c>
      <c r="R130" t="str">
        <v>rock</v>
      </c>
      <c r="S130" s="10">
        <f t="shared" ref="S130:S193" si="10">(((J130/60)/60)/24)+DATE(1970,1,1)</f>
        <v>40417.208333333336</v>
      </c>
      <c r="T130" s="10">
        <f t="shared" ref="T130:T193" si="11">(((K130/60)/60)/24)+DATE(1970,1,1)</f>
        <v>40430.208333333336</v>
      </c>
    </row>
    <row r="131" spans="1:20" ht="16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si="8"/>
        <v>3.2026936026936029E-2</v>
      </c>
      <c r="P131" s="7">
        <f t="shared" si="9"/>
        <v>86.47</v>
      </c>
      <c r="Q131" t="str" cm="1">
        <f t="array" ref="Q131:R131">_xlfn.TEXTSPLIT(N131,"/")</f>
        <v>food</v>
      </c>
      <c r="R131" t="str">
        <v>food trucks</v>
      </c>
      <c r="S131" s="10">
        <f t="shared" si="10"/>
        <v>42038.25</v>
      </c>
      <c r="T131" s="10">
        <f t="shared" si="11"/>
        <v>42063.25</v>
      </c>
    </row>
    <row r="132" spans="1:20" ht="16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7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1.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7">
        <f t="shared" si="9"/>
        <v>68</v>
      </c>
      <c r="Q133" t="str" cm="1">
        <f t="array" ref="Q133:R133">_xlfn.TEXTSPLIT(N133,"/")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ht="16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7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ht="16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7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ht="16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7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ht="16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ht="16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7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ht="16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7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1.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7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ht="16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7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1.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7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ht="16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7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1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7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ht="16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7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ht="16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7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ht="16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1.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7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ht="31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7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ht="16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7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ht="16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7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ht="16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7">
        <f t="shared" si="9"/>
        <v>1</v>
      </c>
      <c r="Q152" t="str" cm="1">
        <f t="array" ref="Q152:R152">_xlfn.TEXTSPLIT(N152,"/")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ht="16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7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ht="16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7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ht="16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7">
        <f t="shared" si="9"/>
        <v>31</v>
      </c>
      <c r="Q155" t="str" cm="1">
        <f t="array" ref="Q155:R155">_xlfn.TEXTSPLIT(N155,"/")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ht="16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7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ht="16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ht="16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7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ht="16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7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ht="16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7">
        <f t="shared" si="9"/>
        <v>113.17</v>
      </c>
      <c r="Q160" t="str" cm="1">
        <f t="array" ref="Q160:R160">_xlfn.TEXTSPLIT(N160,"/")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ht="16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7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ht="16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7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1.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7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1.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7">
        <f t="shared" si="9"/>
        <v>58.18</v>
      </c>
      <c r="Q164" t="str" cm="1">
        <f t="array" ref="Q164:R164">_xlfn.TEXTSPLIT(N164,"/")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ht="16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7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ht="16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7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ht="16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ht="16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7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ht="16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7">
        <f t="shared" si="9"/>
        <v>74</v>
      </c>
      <c r="Q169" t="str" cm="1">
        <f t="array" ref="Q169:R169">_xlfn.TEXTSPLIT(N169,"/")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ht="16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7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ht="16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7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ht="16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7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1.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7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ht="16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7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ht="16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7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ht="16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7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ht="16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7">
        <f t="shared" si="9"/>
        <v>42</v>
      </c>
      <c r="Q177" t="str" cm="1">
        <f t="array" ref="Q177:R177">_xlfn.TEXTSPLIT(N177,"/")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1.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7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ht="16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7">
        <f t="shared" si="9"/>
        <v>59</v>
      </c>
      <c r="Q179" t="str" cm="1">
        <f t="array" ref="Q179:R179">_xlfn.TEXTSPLIT(N179,"/")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ht="16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7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1.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7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ht="16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7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ht="16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7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1.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7">
        <f t="shared" si="9"/>
        <v>59</v>
      </c>
      <c r="Q184" t="str" cm="1">
        <f t="array" ref="Q184:R184">_xlfn.TEXTSPLIT(N184,"/")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1.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7">
        <f t="shared" si="9"/>
        <v>40.99</v>
      </c>
      <c r="Q185" t="str" cm="1">
        <f t="array" ref="Q185:R185">_xlfn.TEXTSPLIT(N185,"/")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ht="16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7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ht="16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ht="16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7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ht="16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7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ht="16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7">
        <f t="shared" si="9"/>
        <v>75</v>
      </c>
      <c r="Q190" t="str" cm="1">
        <f t="array" ref="Q190:R190">_xlfn.TEXTSPLIT(N190,"/")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ht="16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7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ht="16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7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ht="16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7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ht="16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ref="O194:O257" si="12">E194/D194</f>
        <v>0.19992957746478873</v>
      </c>
      <c r="P194" s="7">
        <f t="shared" ref="P194:P257" si="13">IF(G194&lt;&gt;0,ROUND(E194/G194,2),"NA")</f>
        <v>35.049999999999997</v>
      </c>
      <c r="Q194" t="str" cm="1">
        <f t="array" ref="Q194:R194">_xlfn.TEXTSPLIT(N194,"/")</f>
        <v>music</v>
      </c>
      <c r="R194" t="str">
        <v>rock</v>
      </c>
      <c r="S194" s="10">
        <f t="shared" ref="S194:S257" si="14">(((J194/60)/60)/24)+DATE(1970,1,1)</f>
        <v>41817.208333333336</v>
      </c>
      <c r="T194" s="10">
        <f t="shared" ref="T194:T257" si="15">(((K194/60)/60)/24)+DATE(1970,1,1)</f>
        <v>41821.208333333336</v>
      </c>
    </row>
    <row r="195" spans="1:20" ht="16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si="12"/>
        <v>0.45636363636363636</v>
      </c>
      <c r="P195" s="7">
        <f t="shared" si="13"/>
        <v>46.34</v>
      </c>
      <c r="Q195" t="str" cm="1">
        <f t="array" ref="Q195:R195">_xlfn.TEXTSPLIT(N195,"/")</f>
        <v>music</v>
      </c>
      <c r="R195" t="str">
        <v>indie rock</v>
      </c>
      <c r="S195" s="10">
        <f t="shared" si="14"/>
        <v>43198.208333333328</v>
      </c>
      <c r="T195" s="10">
        <f t="shared" si="15"/>
        <v>43202.208333333328</v>
      </c>
    </row>
    <row r="196" spans="1:20" ht="16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7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ht="16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ht="16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7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ht="16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7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ht="16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7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ht="16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7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ht="16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7">
        <f t="shared" si="13"/>
        <v>2</v>
      </c>
      <c r="Q202" t="str" cm="1">
        <f t="array" ref="Q202:R202">_xlfn.TEXTSPLIT(N202,"/")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ht="16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7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ht="16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7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1.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7">
        <f t="shared" si="13"/>
        <v>43</v>
      </c>
      <c r="Q205" t="str" cm="1">
        <f t="array" ref="Q205:R205">_xlfn.TEXTSPLIT(N205,"/")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ht="16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7">
        <f t="shared" si="13"/>
        <v>63.23</v>
      </c>
      <c r="Q206" t="str" cm="1">
        <f t="array" ref="Q206:R206">_xlfn.TEXTSPLIT(N206,"/")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ht="16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ht="16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7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1.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7">
        <f t="shared" si="13"/>
        <v>99</v>
      </c>
      <c r="Q209" t="str" cm="1">
        <f t="array" ref="Q209:R209">_xlfn.TEXTSPLIT(N209,"/")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ht="16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7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ht="16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7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ht="16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7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1.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7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1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7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1.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7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ht="16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7">
        <f t="shared" si="13"/>
        <v>86.81</v>
      </c>
      <c r="Q216" t="str" cm="1">
        <f t="array" ref="Q216:R216">_xlfn.TEXTSPLIT(N216,"/")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ht="16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ht="16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7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ht="16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7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ht="16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7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ht="16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7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ht="16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7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1.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7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ht="16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7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ht="16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7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ht="16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7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ht="16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7">
        <f t="shared" si="13"/>
        <v>30</v>
      </c>
      <c r="Q227" t="str" cm="1">
        <f t="array" ref="Q227:R227">_xlfn.TEXTSPLIT(N227,"/")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ht="16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7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ht="16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7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ht="16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7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ht="16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7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ht="16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7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ht="16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7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ht="16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7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ht="16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7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ht="16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7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1.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ht="16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7">
        <f t="shared" si="13"/>
        <v>75.84</v>
      </c>
      <c r="Q238" t="str" cm="1">
        <f t="array" ref="Q238:R238">_xlfn.TEXTSPLIT(N238,"/")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1.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7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ht="16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7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ht="31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7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ht="16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7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ht="16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7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ht="16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7">
        <f t="shared" si="13"/>
        <v>42.92</v>
      </c>
      <c r="Q244" t="str" cm="1">
        <f t="array" ref="Q244:R244">_xlfn.TEXTSPLIT(N244,"/")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1.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7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1.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7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ht="16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ht="16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7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ht="16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7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ht="16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7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ht="16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7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ht="16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7">
        <f t="shared" si="13"/>
        <v>3</v>
      </c>
      <c r="Q252" t="str" cm="1">
        <f t="array" ref="Q252:R252">_xlfn.TEXTSPLIT(N252,"/")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ht="16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7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1.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7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ht="16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7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1.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7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1.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7">
        <f t="shared" si="13"/>
        <v>57</v>
      </c>
      <c r="Q257" t="str" cm="1">
        <f t="array" ref="Q257:R257">_xlfn.TEXTSPLIT(N257,"/")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ht="16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ref="O258:O321" si="16">E258/D258</f>
        <v>0.23390243902439026</v>
      </c>
      <c r="P258" s="7">
        <f t="shared" ref="P258:P321" si="17">IF(G258&lt;&gt;0,ROUND(E258/G258,2),"NA")</f>
        <v>63.93</v>
      </c>
      <c r="Q258" t="str" cm="1">
        <f t="array" ref="Q258:R258">_xlfn.TEXTSPLIT(N258,"/")</f>
        <v>music</v>
      </c>
      <c r="R258" t="str">
        <v>rock</v>
      </c>
      <c r="S258" s="10">
        <f t="shared" ref="S258:S321" si="18">(((J258/60)/60)/24)+DATE(1970,1,1)</f>
        <v>42393.25</v>
      </c>
      <c r="T258" s="10">
        <f t="shared" ref="T258:T321" si="19">(((K258/60)/60)/24)+DATE(1970,1,1)</f>
        <v>42430.25</v>
      </c>
    </row>
    <row r="259" spans="1:20" ht="16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si="16"/>
        <v>1.46</v>
      </c>
      <c r="P259" s="7">
        <f t="shared" si="17"/>
        <v>90.46</v>
      </c>
      <c r="Q259" t="str" cm="1">
        <f t="array" ref="Q259:R259">_xlfn.TEXTSPLIT(N259,"/")</f>
        <v>theater</v>
      </c>
      <c r="R259" t="str">
        <v>plays</v>
      </c>
      <c r="S259" s="10">
        <f t="shared" si="18"/>
        <v>41338.25</v>
      </c>
      <c r="T259" s="10">
        <f t="shared" si="19"/>
        <v>41352.208333333336</v>
      </c>
    </row>
    <row r="260" spans="1:20" ht="16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7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1.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7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ht="16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7">
        <f t="shared" si="17"/>
        <v>38.07</v>
      </c>
      <c r="Q262" t="str" cm="1">
        <f t="array" ref="Q262:R262">_xlfn.TEXTSPLIT(N262,"/")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1.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7">
        <f t="shared" si="17"/>
        <v>57.94</v>
      </c>
      <c r="Q263" t="str" cm="1">
        <f t="array" ref="Q263:R263">_xlfn.TEXTSPLIT(N263,"/")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ht="16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7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ht="16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7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ht="16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7">
        <f t="shared" si="17"/>
        <v>30</v>
      </c>
      <c r="Q266" t="str" cm="1">
        <f t="array" ref="Q266:R266">_xlfn.TEXTSPLIT(N266,"/")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ht="16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ht="16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7">
        <f t="shared" si="17"/>
        <v>27</v>
      </c>
      <c r="Q268" t="str" cm="1">
        <f t="array" ref="Q268:R268">_xlfn.TEXTSPLIT(N268,"/")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ht="16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7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ht="16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7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ht="16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7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ht="16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7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1.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7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ht="16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7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ht="16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7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1.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7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1.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ht="16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7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1.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7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ht="16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7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ht="16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7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1.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7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ht="16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7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ht="16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7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1.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7">
        <f t="shared" si="17"/>
        <v>52.31</v>
      </c>
      <c r="Q285" t="str" cm="1">
        <f t="array" ref="Q285:R285">_xlfn.TEXTSPLIT(N285,"/")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ht="16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7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ht="16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ht="16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7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ht="16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7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ht="16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7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ht="16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7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ht="16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7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ht="16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7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ht="16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7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ht="16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7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ht="16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7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1.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1.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7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ht="16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7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ht="16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7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1.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7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ht="16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7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1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7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ht="16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7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ht="16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7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ht="16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7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ht="16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1.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7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ht="16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7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ht="16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7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ht="16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7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ht="16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7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ht="16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7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ht="16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7">
        <f t="shared" si="17"/>
        <v>49</v>
      </c>
      <c r="Q314" t="str" cm="1">
        <f t="array" ref="Q314:R314">_xlfn.TEXTSPLIT(N314,"/")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ht="16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7">
        <f t="shared" si="17"/>
        <v>39</v>
      </c>
      <c r="Q315" t="str" cm="1">
        <f t="array" ref="Q315:R315">_xlfn.TEXTSPLIT(N315,"/")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ht="16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7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1.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ht="16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7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ht="16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7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1.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7">
        <f t="shared" si="17"/>
        <v>53.12</v>
      </c>
      <c r="Q320" t="str" cm="1">
        <f t="array" ref="Q320:R320">_xlfn.TEXTSPLIT(N320,"/")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ht="16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7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ht="16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ref="O322:O385" si="20">E322/D322</f>
        <v>9.5876777251184833E-2</v>
      </c>
      <c r="P322" s="7">
        <f t="shared" ref="P322:P385" si="21">IF(G322&lt;&gt;0,ROUND(E322/G322,2),"NA")</f>
        <v>101.15</v>
      </c>
      <c r="Q322" t="str" cm="1">
        <f t="array" ref="Q322:R322">_xlfn.TEXTSPLIT(N322,"/")</f>
        <v>publishing</v>
      </c>
      <c r="R322" t="str">
        <v>fiction</v>
      </c>
      <c r="S322" s="10">
        <f t="shared" ref="S322:S385" si="22">(((J322/60)/60)/24)+DATE(1970,1,1)</f>
        <v>40673.208333333336</v>
      </c>
      <c r="T322" s="10">
        <f t="shared" ref="T322:T385" si="23">(((K322/60)/60)/24)+DATE(1970,1,1)</f>
        <v>40682.208333333336</v>
      </c>
    </row>
    <row r="323" spans="1:20" ht="31.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si="20"/>
        <v>0.94144366197183094</v>
      </c>
      <c r="P323" s="7">
        <f t="shared" si="21"/>
        <v>65</v>
      </c>
      <c r="Q323" t="str" cm="1">
        <f t="array" ref="Q323:R323">_xlfn.TEXTSPLIT(N323,"/")</f>
        <v>film &amp; video</v>
      </c>
      <c r="R323" t="str">
        <v>shorts</v>
      </c>
      <c r="S323" s="10">
        <f t="shared" si="22"/>
        <v>40634.208333333336</v>
      </c>
      <c r="T323" s="10">
        <f t="shared" si="23"/>
        <v>40642.208333333336</v>
      </c>
    </row>
    <row r="324" spans="1:20" ht="31.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7">
        <f t="shared" si="21"/>
        <v>38</v>
      </c>
      <c r="Q324" t="str" cm="1">
        <f t="array" ref="Q324:R324">_xlfn.TEXTSPLIT(N324,"/")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ht="16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7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ht="16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7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1.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1.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7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ht="16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7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1.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7">
        <f t="shared" si="21"/>
        <v>54</v>
      </c>
      <c r="Q330" t="str" cm="1">
        <f t="array" ref="Q330:R330">_xlfn.TEXTSPLIT(N330,"/")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ht="16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7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1.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7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ht="16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7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1.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7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ht="16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7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ht="16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7">
        <f t="shared" si="21"/>
        <v>111</v>
      </c>
      <c r="Q336" t="str" cm="1">
        <f t="array" ref="Q336:R336">_xlfn.TEXTSPLIT(N336,"/")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ht="16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7">
        <f t="shared" si="21"/>
        <v>87</v>
      </c>
      <c r="Q337" t="str" cm="1">
        <f t="array" ref="Q337:R337">_xlfn.TEXTSPLIT(N337,"/")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ht="16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7">
        <f t="shared" si="21"/>
        <v>63.99</v>
      </c>
      <c r="Q338" t="str" cm="1">
        <f t="array" ref="Q338:R338">_xlfn.TEXTSPLIT(N338,"/")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ht="16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7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ht="16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7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ht="16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7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ht="16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7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1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7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ht="16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7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ht="16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7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ht="16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7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ht="16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ht="16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7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ht="16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7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ht="16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7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ht="16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7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ht="16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7">
        <f t="shared" si="21"/>
        <v>5</v>
      </c>
      <c r="Q352" t="str" cm="1">
        <f t="array" ref="Q352:R352">_xlfn.TEXTSPLIT(N352,"/")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ht="16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7">
        <f t="shared" si="21"/>
        <v>47.01</v>
      </c>
      <c r="Q353" t="str" cm="1">
        <f t="array" ref="Q353:R353">_xlfn.TEXTSPLIT(N353,"/")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ht="16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7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ht="16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7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ht="16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7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ht="16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ht="16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7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ht="16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7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ht="16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7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ht="16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7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ht="16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7">
        <f t="shared" si="21"/>
        <v>47</v>
      </c>
      <c r="Q362" t="str" cm="1">
        <f t="array" ref="Q362:R362">_xlfn.TEXTSPLIT(N362,"/")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ht="16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7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ht="16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7">
        <f t="shared" si="21"/>
        <v>72.02</v>
      </c>
      <c r="Q364" t="str" cm="1">
        <f t="array" ref="Q364:R364">_xlfn.TEXTSPLIT(N364,"/")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ht="16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7">
        <f t="shared" si="21"/>
        <v>59.93</v>
      </c>
      <c r="Q365" t="str" cm="1">
        <f t="array" ref="Q365:R365">_xlfn.TEXTSPLIT(N365,"/")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ht="16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7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ht="16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ht="16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7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ht="16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7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ht="16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7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ht="16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7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ht="16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7">
        <f t="shared" si="21"/>
        <v>30</v>
      </c>
      <c r="Q372" t="str" cm="1">
        <f t="array" ref="Q372:R372">_xlfn.TEXTSPLIT(N372,"/")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ht="16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7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1.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7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ht="16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7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1.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7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1.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ht="16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7">
        <f t="shared" si="21"/>
        <v>93.7</v>
      </c>
      <c r="Q378" t="str" cm="1">
        <f t="array" ref="Q378:R378">_xlfn.TEXTSPLIT(N378,"/")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ht="16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7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ht="16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7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ht="16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7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1.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7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ht="16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7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1.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7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ht="16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7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ht="16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ref="O386:O449" si="24">E386/D386</f>
        <v>1.7200961538461539</v>
      </c>
      <c r="P386" s="7">
        <f t="shared" ref="P386:P449" si="25">IF(G386&lt;&gt;0,ROUND(E386/G386,2),"NA")</f>
        <v>41</v>
      </c>
      <c r="Q386" t="str" cm="1">
        <f t="array" ref="Q386:R386">_xlfn.TEXTSPLIT(N386,"/")</f>
        <v>film &amp; video</v>
      </c>
      <c r="R386" t="str">
        <v>documentary</v>
      </c>
      <c r="S386" s="10">
        <f t="shared" ref="S386:S449" si="26">(((J386/60)/60)/24)+DATE(1970,1,1)</f>
        <v>42776.25</v>
      </c>
      <c r="T386" s="10">
        <f t="shared" ref="T386:T449" si="27">(((K386/60)/60)/24)+DATE(1970,1,1)</f>
        <v>42803.25</v>
      </c>
    </row>
    <row r="387" spans="1:20" ht="31.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si="24"/>
        <v>1.4616709511568124</v>
      </c>
      <c r="P387" s="7">
        <f t="shared" si="25"/>
        <v>50.01</v>
      </c>
      <c r="Q387" t="str" cm="1">
        <f t="array" ref="Q387:R387">_xlfn.TEXTSPLIT(N387,"/")</f>
        <v>publishing</v>
      </c>
      <c r="R387" t="str">
        <v>nonfiction</v>
      </c>
      <c r="S387" s="10">
        <f t="shared" si="26"/>
        <v>43553.208333333328</v>
      </c>
      <c r="T387" s="10">
        <f t="shared" si="27"/>
        <v>43585.208333333328</v>
      </c>
    </row>
    <row r="388" spans="1:20" ht="31.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7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ht="16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7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ht="16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7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ht="16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7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ht="16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7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ht="16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7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1.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7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ht="16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7">
        <f t="shared" si="25"/>
        <v>47</v>
      </c>
      <c r="Q395" t="str" cm="1">
        <f t="array" ref="Q395:R395">_xlfn.TEXTSPLIT(N395,"/")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ht="16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7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1.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ht="16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7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ht="16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7">
        <f t="shared" si="25"/>
        <v>31.02</v>
      </c>
      <c r="Q399" t="str" cm="1">
        <f t="array" ref="Q399:R399">_xlfn.TEXTSPLIT(N399,"/")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1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7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ht="16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7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1.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7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ht="16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7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ht="16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7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ht="16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7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ht="16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7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ht="16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ht="16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7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ht="16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7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ht="16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7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ht="16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7">
        <f t="shared" si="25"/>
        <v>87.96</v>
      </c>
      <c r="Q411" t="str" cm="1">
        <f t="array" ref="Q411:R411">_xlfn.TEXTSPLIT(N411,"/")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ht="16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7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ht="16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7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ht="16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7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ht="16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7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ht="16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7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ht="16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1.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7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ht="16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7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ht="16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7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ht="16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7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ht="16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7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ht="16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7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1.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7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ht="16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7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ht="16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7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ht="16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ht="16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7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ht="16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7">
        <f t="shared" si="25"/>
        <v>78</v>
      </c>
      <c r="Q429" t="str" cm="1">
        <f t="array" ref="Q429:R429">_xlfn.TEXTSPLIT(N429,"/")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ht="16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7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ht="16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7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ht="16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7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ht="16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7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ht="16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7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ht="16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7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ht="16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7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ht="16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ht="16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7">
        <f t="shared" si="25"/>
        <v>54.93</v>
      </c>
      <c r="Q438" t="str" cm="1">
        <f t="array" ref="Q438:R438">_xlfn.TEXTSPLIT(N438,"/")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ht="16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7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1.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7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ht="16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7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ht="16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7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ht="16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7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ht="16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7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ht="16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7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ht="16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7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1.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ht="16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7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1.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7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ht="16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ref="O450:O513" si="28">E450/D450</f>
        <v>0.50482758620689661</v>
      </c>
      <c r="P450" s="7">
        <f t="shared" ref="P450:P513" si="29">IF(G450&lt;&gt;0,ROUND(E450/G450,2),"NA")</f>
        <v>75.010000000000005</v>
      </c>
      <c r="Q450" t="str" cm="1">
        <f t="array" ref="Q450:R450">_xlfn.TEXTSPLIT(N450,"/")</f>
        <v>games</v>
      </c>
      <c r="R450" t="str">
        <v>video games</v>
      </c>
      <c r="S450" s="10">
        <f t="shared" ref="S450:S513" si="30">(((J450/60)/60)/24)+DATE(1970,1,1)</f>
        <v>41378.208333333336</v>
      </c>
      <c r="T450" s="10">
        <f t="shared" ref="T450:T513" si="31">(((K450/60)/60)/24)+DATE(1970,1,1)</f>
        <v>41380.208333333336</v>
      </c>
    </row>
    <row r="451" spans="1:20" ht="16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si="28"/>
        <v>9.67</v>
      </c>
      <c r="P451" s="7">
        <f t="shared" si="29"/>
        <v>101.2</v>
      </c>
      <c r="Q451" t="str" cm="1">
        <f t="array" ref="Q451:R451">_xlfn.TEXTSPLIT(N451,"/")</f>
        <v>games</v>
      </c>
      <c r="R451" t="str">
        <v>video games</v>
      </c>
      <c r="S451" s="10">
        <f t="shared" si="30"/>
        <v>43530.25</v>
      </c>
      <c r="T451" s="10">
        <f t="shared" si="31"/>
        <v>43547.208333333328</v>
      </c>
    </row>
    <row r="452" spans="1:20" ht="16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7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ht="16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7">
        <f t="shared" si="29"/>
        <v>29</v>
      </c>
      <c r="Q453" t="str" cm="1">
        <f t="array" ref="Q453:R453">_xlfn.TEXTSPLIT(N453,"/")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1.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7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1.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7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ht="16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7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ht="16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1.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7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ht="16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7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ht="16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7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ht="16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7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ht="16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7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ht="16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7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ht="16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7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1.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7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ht="16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7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ht="16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ht="16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7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1.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7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ht="16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7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ht="16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7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ht="16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7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ht="16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7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ht="16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7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ht="16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7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ht="16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7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1.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1.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7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ht="16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7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ht="16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7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ht="16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7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ht="16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7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1.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7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1.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7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ht="16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7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ht="16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7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1.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1.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7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ht="16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7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ht="16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7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ht="16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7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ht="16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7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1.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7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ht="16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7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ht="16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7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31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7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ht="16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ht="16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7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ht="16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7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ht="16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7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1.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7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ht="16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7" t="str">
        <f t="shared" si="29"/>
        <v>NA</v>
      </c>
      <c r="Q502" t="str" cm="1">
        <f t="array" ref="Q502:R502">_xlfn.TEXTSPLIT(N502,"/")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ht="16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7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ht="16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7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1.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7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ht="16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7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ht="16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ht="16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7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1.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7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ht="16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7">
        <f t="shared" si="29"/>
        <v>53</v>
      </c>
      <c r="Q510" t="str" cm="1">
        <f t="array" ref="Q510:R510">_xlfn.TEXTSPLIT(N510,"/")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ht="16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7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ht="16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7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ht="16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7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ht="16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ref="O514:O577" si="32">E514/D514</f>
        <v>1.3931868131868133</v>
      </c>
      <c r="P514" s="7">
        <f t="shared" ref="P514:P577" si="33">IF(G514&lt;&gt;0,ROUND(E514/G514,2),"NA")</f>
        <v>53.05</v>
      </c>
      <c r="Q514" t="str" cm="1">
        <f t="array" ref="Q514:R514">_xlfn.TEXTSPLIT(N514,"/")</f>
        <v>games</v>
      </c>
      <c r="R514" t="str">
        <v>video games</v>
      </c>
      <c r="S514" s="10">
        <f t="shared" ref="S514:S577" si="34">(((J514/60)/60)/24)+DATE(1970,1,1)</f>
        <v>41825.208333333336</v>
      </c>
      <c r="T514" s="10">
        <f t="shared" ref="T514:T577" si="35">(((K514/60)/60)/24)+DATE(1970,1,1)</f>
        <v>41826.208333333336</v>
      </c>
    </row>
    <row r="515" spans="1:20" ht="16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si="32"/>
        <v>0.39277108433734942</v>
      </c>
      <c r="P515" s="7">
        <f t="shared" si="33"/>
        <v>93.14</v>
      </c>
      <c r="Q515" t="str" cm="1">
        <f t="array" ref="Q515:R515">_xlfn.TEXTSPLIT(N515,"/")</f>
        <v>film &amp; video</v>
      </c>
      <c r="R515" t="str">
        <v>television</v>
      </c>
      <c r="S515" s="10">
        <f t="shared" si="34"/>
        <v>40430.208333333336</v>
      </c>
      <c r="T515" s="10">
        <f t="shared" si="35"/>
        <v>40432.208333333336</v>
      </c>
    </row>
    <row r="516" spans="1:20" ht="16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7">
        <f t="shared" si="33"/>
        <v>58.95</v>
      </c>
      <c r="Q516" t="str" cm="1">
        <f t="array" ref="Q516:R516">_xlfn.TEXTSPLIT(N516,"/")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ht="16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ht="16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7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ht="16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7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1.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7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ht="16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7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ht="16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7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ht="16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7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1.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7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ht="16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7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ht="16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7">
        <f t="shared" si="33"/>
        <v>41</v>
      </c>
      <c r="Q526" t="str" cm="1">
        <f t="array" ref="Q526:R526">_xlfn.TEXTSPLIT(N526,"/")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ht="16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1.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7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ht="16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7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ht="16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7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ht="16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7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1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7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1.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7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ht="16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7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ht="16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7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ht="16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7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ht="16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ht="16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7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ht="16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7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ht="16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7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ht="16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7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ht="16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7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ht="16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7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ht="16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7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ht="16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7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1.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7">
        <f t="shared" si="33"/>
        <v>92.17</v>
      </c>
      <c r="Q546" t="str" cm="1">
        <f t="array" ref="Q546:R546">_xlfn.TEXTSPLIT(N546,"/")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ht="16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ht="16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7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ht="16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7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ht="16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7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1.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7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1.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7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ht="16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7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ht="16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7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1.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7">
        <f t="shared" si="33"/>
        <v>72.98</v>
      </c>
      <c r="Q555" t="str" cm="1">
        <f t="array" ref="Q555:R555">_xlfn.TEXTSPLIT(N555,"/")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1.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7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ht="16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ht="16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7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ht="16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7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ht="16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7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ht="16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7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ht="16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7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ht="16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7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1.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7">
        <f t="shared" si="33"/>
        <v>48.81</v>
      </c>
      <c r="Q564" t="str" cm="1">
        <f t="array" ref="Q564:R564">_xlfn.TEXTSPLIT(N564,"/")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ht="16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7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ht="16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7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ht="16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ht="16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7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1.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7">
        <f t="shared" si="33"/>
        <v>60.92</v>
      </c>
      <c r="Q569" t="str" cm="1">
        <f t="array" ref="Q569:R569">_xlfn.TEXTSPLIT(N569,"/")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ht="16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7">
        <f t="shared" si="33"/>
        <v>26</v>
      </c>
      <c r="Q570" t="str" cm="1">
        <f t="array" ref="Q570:R570">_xlfn.TEXTSPLIT(N570,"/")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ht="16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7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ht="16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7">
        <f t="shared" si="33"/>
        <v>35</v>
      </c>
      <c r="Q572" t="str" cm="1">
        <f t="array" ref="Q572:R572">_xlfn.TEXTSPLIT(N572,"/")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ht="16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7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ht="16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7">
        <f t="shared" si="33"/>
        <v>52.09</v>
      </c>
      <c r="Q574" t="str" cm="1">
        <f t="array" ref="Q574:R574">_xlfn.TEXTSPLIT(N574,"/")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ht="16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7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ht="16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7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ht="16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1.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ref="O578:O641" si="36">E578/D578</f>
        <v>0.6492783505154639</v>
      </c>
      <c r="P578" s="7">
        <f t="shared" ref="P578:P641" si="37">IF(G578&lt;&gt;0,ROUND(E578/G578,2),"NA")</f>
        <v>98.41</v>
      </c>
      <c r="Q578" t="str" cm="1">
        <f t="array" ref="Q578:R578">_xlfn.TEXTSPLIT(N578,"/")</f>
        <v>theater</v>
      </c>
      <c r="R578" t="str">
        <v>plays</v>
      </c>
      <c r="S578" s="10">
        <f t="shared" ref="S578:S641" si="38">(((J578/60)/60)/24)+DATE(1970,1,1)</f>
        <v>43040.208333333328</v>
      </c>
      <c r="T578" s="10">
        <f t="shared" ref="T578:T641" si="39">(((K578/60)/60)/24)+DATE(1970,1,1)</f>
        <v>43057.25</v>
      </c>
    </row>
    <row r="579" spans="1:20" ht="16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si="36"/>
        <v>0.18853658536585366</v>
      </c>
      <c r="P579" s="7">
        <f t="shared" si="37"/>
        <v>41.78</v>
      </c>
      <c r="Q579" t="str" cm="1">
        <f t="array" ref="Q579:R579">_xlfn.TEXTSPLIT(N579,"/")</f>
        <v>music</v>
      </c>
      <c r="R579" t="str">
        <v>jazz</v>
      </c>
      <c r="S579" s="10">
        <f t="shared" si="38"/>
        <v>40613.25</v>
      </c>
      <c r="T579" s="10">
        <f t="shared" si="39"/>
        <v>40639.208333333336</v>
      </c>
    </row>
    <row r="580" spans="1:20" ht="16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7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ht="16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7">
        <f t="shared" si="37"/>
        <v>72.06</v>
      </c>
      <c r="Q581" t="str" cm="1">
        <f t="array" ref="Q581:R581">_xlfn.TEXTSPLIT(N581,"/")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ht="16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7">
        <f t="shared" si="37"/>
        <v>48</v>
      </c>
      <c r="Q582" t="str" cm="1">
        <f t="array" ref="Q582:R582">_xlfn.TEXTSPLIT(N582,"/")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ht="16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7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ht="16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7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1.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7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ht="16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7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ht="16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ht="16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7">
        <f t="shared" si="37"/>
        <v>51.18</v>
      </c>
      <c r="Q588" t="str" cm="1">
        <f t="array" ref="Q588:R588">_xlfn.TEXTSPLIT(N588,"/")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ht="16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7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ht="16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7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ht="16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7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1.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7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ht="16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7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1.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7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ht="16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7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1.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7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1.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ht="16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7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ht="16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7">
        <f t="shared" si="37"/>
        <v>68</v>
      </c>
      <c r="Q599" t="str" cm="1">
        <f t="array" ref="Q599:R599">_xlfn.TEXTSPLIT(N599,"/")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ht="16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7">
        <f t="shared" si="37"/>
        <v>73</v>
      </c>
      <c r="Q600" t="str" cm="1">
        <f t="array" ref="Q600:R600">_xlfn.TEXTSPLIT(N600,"/")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1.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7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ht="16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7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ht="16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7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1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7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ht="16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7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ht="16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7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ht="16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ht="16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7">
        <f t="shared" si="37"/>
        <v>40.03</v>
      </c>
      <c r="Q608" t="str" cm="1">
        <f t="array" ref="Q608:R608">_xlfn.TEXTSPLIT(N608,"/")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ht="16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7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ht="16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7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ht="16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7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1.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7">
        <f t="shared" si="37"/>
        <v>28</v>
      </c>
      <c r="Q612" t="str" cm="1">
        <f t="array" ref="Q612:R612">_xlfn.TEXTSPLIT(N612,"/")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ht="16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7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ht="16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7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ht="16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7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1.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7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ht="16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ht="16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7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ht="16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7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ht="16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7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ht="16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7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ht="16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7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ht="16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7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ht="16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7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ht="16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7">
        <f t="shared" si="37"/>
        <v>56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ht="16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7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1.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1.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7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ht="16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7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ht="16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7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ht="16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7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ht="16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7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ht="16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7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ht="16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7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ht="16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7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ht="16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7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ht="16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ht="16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7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ht="16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7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ht="16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7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ht="16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7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ht="16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ref="O642:O705" si="40">E642/D642</f>
        <v>0.16501669449081802</v>
      </c>
      <c r="P642" s="7">
        <f t="shared" ref="P642:P705" si="41">IF(G642&lt;&gt;0,ROUND(E642/G642,2),"NA")</f>
        <v>76.92</v>
      </c>
      <c r="Q642" t="str" cm="1">
        <f t="array" ref="Q642:R642">_xlfn.TEXTSPLIT(N642,"/")</f>
        <v>theater</v>
      </c>
      <c r="R642" t="str">
        <v>plays</v>
      </c>
      <c r="S642" s="10">
        <f t="shared" ref="S642:S705" si="42">(((J642/60)/60)/24)+DATE(1970,1,1)</f>
        <v>42387.25</v>
      </c>
      <c r="T642" s="10">
        <f t="shared" ref="T642:T705" si="43">(((K642/60)/60)/24)+DATE(1970,1,1)</f>
        <v>42390.25</v>
      </c>
    </row>
    <row r="643" spans="1:20" ht="31.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si="40"/>
        <v>1.1996808510638297</v>
      </c>
      <c r="P643" s="7">
        <f t="shared" si="41"/>
        <v>58.13</v>
      </c>
      <c r="Q643" t="str" cm="1">
        <f t="array" ref="Q643:R643">_xlfn.TEXTSPLIT(N643,"/")</f>
        <v>theater</v>
      </c>
      <c r="R643" t="str">
        <v>plays</v>
      </c>
      <c r="S643" s="10">
        <f t="shared" si="42"/>
        <v>42786.25</v>
      </c>
      <c r="T643" s="10">
        <f t="shared" si="43"/>
        <v>42814.208333333328</v>
      </c>
    </row>
    <row r="644" spans="1:20" ht="16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7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ht="16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7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ht="16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7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ht="16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7">
        <f t="shared" si="41"/>
        <v>38</v>
      </c>
      <c r="Q647" t="str" cm="1">
        <f t="array" ref="Q647:R647">_xlfn.TEXTSPLIT(N647,"/")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ht="16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7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ht="16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7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ht="16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7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ht="16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7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ht="16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7">
        <f t="shared" si="41"/>
        <v>2</v>
      </c>
      <c r="Q652" t="str" cm="1">
        <f t="array" ref="Q652:R652">_xlfn.TEXTSPLIT(N652,"/")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ht="16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7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ht="16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7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ht="16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7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ht="16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7">
        <f t="shared" si="41"/>
        <v>59</v>
      </c>
      <c r="Q656" t="str" cm="1">
        <f t="array" ref="Q656:R656">_xlfn.TEXTSPLIT(N656,"/")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ht="16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1.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7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ht="16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7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ht="16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7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ht="16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7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ht="16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7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ht="16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7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ht="16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7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ht="16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7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ht="16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7">
        <f t="shared" si="41"/>
        <v>25</v>
      </c>
      <c r="Q666" t="str" cm="1">
        <f t="array" ref="Q666:R666">_xlfn.TEXTSPLIT(N666,"/")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ht="16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ht="16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7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1.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7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1.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7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ht="16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7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1.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7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1.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7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ht="16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7">
        <f t="shared" si="41"/>
        <v>25</v>
      </c>
      <c r="Q674" t="str" cm="1">
        <f t="array" ref="Q674:R674">_xlfn.TEXTSPLIT(N674,"/")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ht="16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7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ht="16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7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ht="16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ht="16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7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ht="16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7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ht="16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7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ht="16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7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1.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7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1.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7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ht="16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7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ht="16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7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ht="16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7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ht="16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ht="16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7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ht="16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7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ht="16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7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ht="16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7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ht="16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7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ht="16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7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ht="16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7">
        <f t="shared" si="41"/>
        <v>70.62</v>
      </c>
      <c r="Q694" t="str" cm="1">
        <f t="array" ref="Q694:R694">_xlfn.TEXTSPLIT(N694,"/")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1.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7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ht="16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7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ht="16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ht="16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7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1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7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ht="16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7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ht="16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7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1.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7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1.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7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1.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7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ht="16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7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1.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ref="O706:O769" si="44">E706/D706</f>
        <v>1.2278160919540231</v>
      </c>
      <c r="P706" s="7">
        <f t="shared" ref="P706:P769" si="45">IF(G706&lt;&gt;0,ROUND(E706/G706,2),"NA")</f>
        <v>92.09</v>
      </c>
      <c r="Q706" t="str" cm="1">
        <f t="array" ref="Q706:R706">_xlfn.TEXTSPLIT(N706,"/")</f>
        <v>film &amp; video</v>
      </c>
      <c r="R706" t="str">
        <v>animation</v>
      </c>
      <c r="S706" s="10">
        <f t="shared" ref="S706:S769" si="46">(((J706/60)/60)/24)+DATE(1970,1,1)</f>
        <v>42555.208333333328</v>
      </c>
      <c r="T706" s="10">
        <f t="shared" ref="T706:T769" si="47">(((K706/60)/60)/24)+DATE(1970,1,1)</f>
        <v>42570.208333333328</v>
      </c>
    </row>
    <row r="707" spans="1:20" ht="16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si="44"/>
        <v>0.99026517383618151</v>
      </c>
      <c r="P707" s="7">
        <f t="shared" si="45"/>
        <v>82.99</v>
      </c>
      <c r="Q707" t="str" cm="1">
        <f t="array" ref="Q707:R707">_xlfn.TEXTSPLIT(N707,"/")</f>
        <v>publishing</v>
      </c>
      <c r="R707" t="str">
        <v>nonfiction</v>
      </c>
      <c r="S707" s="10">
        <f t="shared" si="46"/>
        <v>41619.25</v>
      </c>
      <c r="T707" s="10">
        <f t="shared" si="47"/>
        <v>41623.25</v>
      </c>
    </row>
    <row r="708" spans="1:20" ht="31.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7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1.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7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ht="16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7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ht="16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7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1.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7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1.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7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1.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7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ht="16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7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ht="16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7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ht="16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ht="16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7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1.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7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ht="16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7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ht="16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7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1.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7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ht="16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7">
        <f t="shared" si="45"/>
        <v>90.48</v>
      </c>
      <c r="Q723" t="str" cm="1">
        <f t="array" ref="Q723:R723">_xlfn.TEXTSPLIT(N723,"/")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ht="16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7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ht="16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7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1.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7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ht="16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ht="16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7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ht="16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7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1.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7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1.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7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ht="16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7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ht="16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7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ht="16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7">
        <f t="shared" si="45"/>
        <v>96.01</v>
      </c>
      <c r="Q734" t="str" cm="1">
        <f t="array" ref="Q734:R734">_xlfn.TEXTSPLIT(N734,"/")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ht="16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7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ht="16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7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1.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ht="16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7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1.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7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ht="16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7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ht="16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7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ht="16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7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ht="16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7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ht="16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7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1.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7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ht="16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7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1.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ht="16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7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ht="16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7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ht="16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7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ht="16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7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ht="16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7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ht="16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7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ht="16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7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ht="16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7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ht="16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7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ht="16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ht="16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7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ht="16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7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ht="16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7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1.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7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ht="16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7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ht="16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7">
        <f t="shared" si="45"/>
        <v>86.87</v>
      </c>
      <c r="Q763" t="str" cm="1">
        <f t="array" ref="Q763:R763">_xlfn.TEXTSPLIT(N763,"/")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ht="16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7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ht="16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7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1.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7">
        <f t="shared" si="45"/>
        <v>54.12</v>
      </c>
      <c r="Q766" t="str" cm="1">
        <f t="array" ref="Q766:R766">_xlfn.TEXTSPLIT(N766,"/")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ht="16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1.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7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ht="16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7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ht="16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ref="O770:O833" si="48">E770/D770</f>
        <v>2.31</v>
      </c>
      <c r="P770" s="7">
        <f t="shared" ref="P770:P833" si="49">IF(G770&lt;&gt;0,ROUND(E770/G770,2),"NA")</f>
        <v>73.92</v>
      </c>
      <c r="Q770" t="str" cm="1">
        <f t="array" ref="Q770:R770">_xlfn.TEXTSPLIT(N770,"/")</f>
        <v>theater</v>
      </c>
      <c r="R770" t="str">
        <v>plays</v>
      </c>
      <c r="S770" s="10">
        <f t="shared" ref="S770:S833" si="50">(((J770/60)/60)/24)+DATE(1970,1,1)</f>
        <v>41619.25</v>
      </c>
      <c r="T770" s="10">
        <f t="shared" ref="T770:T833" si="51">(((K770/60)/60)/24)+DATE(1970,1,1)</f>
        <v>41634.25</v>
      </c>
    </row>
    <row r="771" spans="1:20" ht="16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si="48"/>
        <v>0.86867834394904464</v>
      </c>
      <c r="P771" s="7">
        <f t="shared" si="49"/>
        <v>32</v>
      </c>
      <c r="Q771" t="str" cm="1">
        <f t="array" ref="Q771:R771">_xlfn.TEXTSPLIT(N771,"/")</f>
        <v>games</v>
      </c>
      <c r="R771" t="str">
        <v>video games</v>
      </c>
      <c r="S771" s="10">
        <f t="shared" si="50"/>
        <v>41501.208333333336</v>
      </c>
      <c r="T771" s="10">
        <f t="shared" si="51"/>
        <v>41527.208333333336</v>
      </c>
    </row>
    <row r="772" spans="1:20" ht="16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7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ht="16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7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ht="16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7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ht="16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7">
        <f t="shared" si="49"/>
        <v>43</v>
      </c>
      <c r="Q775" t="str" cm="1">
        <f t="array" ref="Q775:R775">_xlfn.TEXTSPLIT(N775,"/")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ht="16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7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1.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7">
        <f t="shared" si="49"/>
        <v>96.8</v>
      </c>
      <c r="Q777" t="str" cm="1">
        <f t="array" ref="Q777:R777">_xlfn.TEXTSPLIT(N777,"/")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ht="16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7">
        <f t="shared" si="49"/>
        <v>33</v>
      </c>
      <c r="Q778" t="str" cm="1">
        <f t="array" ref="Q778:R778">_xlfn.TEXTSPLIT(N778,"/")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ht="16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7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ht="16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7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ht="16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7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ht="16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7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ht="16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7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ht="16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7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ht="16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7">
        <f t="shared" si="49"/>
        <v>75.73</v>
      </c>
      <c r="Q785" t="str" cm="1">
        <f t="array" ref="Q785:R785">_xlfn.TEXTSPLIT(N785,"/")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ht="16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7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1.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ht="16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7">
        <f t="shared" si="49"/>
        <v>52.88</v>
      </c>
      <c r="Q788" t="str" cm="1">
        <f t="array" ref="Q788:R788">_xlfn.TEXTSPLIT(N788,"/")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ht="16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7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ht="16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7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ht="16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7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ht="16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7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ht="16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7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ht="16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7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ht="16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7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ht="16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7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1.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ht="16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7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ht="16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7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ht="16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7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ht="16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7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ht="16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7">
        <f t="shared" si="49"/>
        <v>1</v>
      </c>
      <c r="Q802" t="str" cm="1">
        <f t="array" ref="Q802:R802">_xlfn.TEXTSPLIT(N802,"/")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ht="16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7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1.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7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1.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7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ht="16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7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1.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ht="16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7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ht="16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7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ht="16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7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ht="16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7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ht="16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7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ht="16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7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ht="16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7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ht="16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7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ht="16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7">
        <f t="shared" si="49"/>
        <v>81.94</v>
      </c>
      <c r="Q816" t="str" cm="1">
        <f t="array" ref="Q816:R816">_xlfn.TEXTSPLIT(N816,"/")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1.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ht="16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7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ht="16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7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ht="16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7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1.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7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ht="16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7">
        <f t="shared" si="49"/>
        <v>43.04</v>
      </c>
      <c r="Q822" t="str" cm="1">
        <f t="array" ref="Q822:R822">_xlfn.TEXTSPLIT(N822,"/")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ht="16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7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ht="16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7">
        <f t="shared" si="49"/>
        <v>89.99</v>
      </c>
      <c r="Q824" t="str" cm="1">
        <f t="array" ref="Q824:R824">_xlfn.TEXTSPLIT(N824,"/")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ht="16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7">
        <f t="shared" si="49"/>
        <v>58.1</v>
      </c>
      <c r="Q825" t="str" cm="1">
        <f t="array" ref="Q825:R825">_xlfn.TEXTSPLIT(N825,"/")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ht="16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7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ht="16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1.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7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1.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7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1.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7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ht="16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7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1.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7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1.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7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ht="16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ref="O834:O897" si="52">E834/D834</f>
        <v>3.1517592592592591</v>
      </c>
      <c r="P834" s="7">
        <f t="shared" ref="P834:P897" si="53">IF(G834&lt;&gt;0,ROUND(E834/G834,2),"NA")</f>
        <v>104.98</v>
      </c>
      <c r="Q834" t="str" cm="1">
        <f t="array" ref="Q834:R834">_xlfn.TEXTSPLIT(N834,"/")</f>
        <v>publishing</v>
      </c>
      <c r="R834" t="str">
        <v>translations</v>
      </c>
      <c r="S834" s="10">
        <f t="shared" ref="S834:S897" si="54">(((J834/60)/60)/24)+DATE(1970,1,1)</f>
        <v>42299.208333333328</v>
      </c>
      <c r="T834" s="10">
        <f t="shared" ref="T834:T897" si="55">(((K834/60)/60)/24)+DATE(1970,1,1)</f>
        <v>42333.25</v>
      </c>
    </row>
    <row r="835" spans="1:20" ht="16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si="52"/>
        <v>1.5769117647058823</v>
      </c>
      <c r="P835" s="7">
        <f t="shared" si="53"/>
        <v>64.989999999999995</v>
      </c>
      <c r="Q835" t="str" cm="1">
        <f t="array" ref="Q835:R835">_xlfn.TEXTSPLIT(N835,"/")</f>
        <v>publishing</v>
      </c>
      <c r="R835" t="str">
        <v>translations</v>
      </c>
      <c r="S835" s="10">
        <f t="shared" si="54"/>
        <v>40588.25</v>
      </c>
      <c r="T835" s="10">
        <f t="shared" si="55"/>
        <v>40599.25</v>
      </c>
    </row>
    <row r="836" spans="1:20" ht="16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7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ht="16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ht="16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7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ht="16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7">
        <f t="shared" si="53"/>
        <v>84.01</v>
      </c>
      <c r="Q839" t="str" cm="1">
        <f t="array" ref="Q839:R839">_xlfn.TEXTSPLIT(N839,"/")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ht="16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7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ht="16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7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ht="16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7">
        <f t="shared" si="53"/>
        <v>33</v>
      </c>
      <c r="Q842" t="str" cm="1">
        <f t="array" ref="Q842:R842">_xlfn.TEXTSPLIT(N842,"/")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ht="16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7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1.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7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1.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7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ht="16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7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ht="16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ht="16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7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ht="16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7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ht="16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7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ht="16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7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ht="16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7">
        <f t="shared" si="53"/>
        <v>1</v>
      </c>
      <c r="Q852" t="str" cm="1">
        <f t="array" ref="Q852:R852">_xlfn.TEXTSPLIT(N852,"/")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1.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7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1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7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ht="16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7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1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7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ht="16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ht="16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7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1.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7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1.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7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1.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7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1.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7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ht="16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7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ht="16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7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ht="16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7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ht="16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7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ht="16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ht="16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7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1.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7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ht="16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7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ht="16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7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ht="16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7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1.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7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ht="16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7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ht="16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7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ht="16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7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ht="16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1.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7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ht="16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7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ht="16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7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7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ht="16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7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ht="16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7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ht="16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7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1.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7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ht="16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7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ht="16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ht="16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7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1.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7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1.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7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ht="16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7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ht="16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7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1.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7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ht="16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7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ht="16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7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ht="16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7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1.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1.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ref="O898:O961" si="56">E898/D898</f>
        <v>7.7443434343434348</v>
      </c>
      <c r="P898" s="7">
        <f t="shared" ref="P898:P961" si="57">IF(G898&lt;&gt;0,ROUND(E898/G898,2),"NA")</f>
        <v>105.03</v>
      </c>
      <c r="Q898" t="str" cm="1">
        <f t="array" ref="Q898:R898">_xlfn.TEXTSPLIT(N898,"/")</f>
        <v>food</v>
      </c>
      <c r="R898" t="str">
        <v>food trucks</v>
      </c>
      <c r="S898" s="10">
        <f t="shared" ref="S898:S961" si="58">(((J898/60)/60)/24)+DATE(1970,1,1)</f>
        <v>40738.208333333336</v>
      </c>
      <c r="T898" s="10">
        <f t="shared" ref="T898:T961" si="59">(((K898/60)/60)/24)+DATE(1970,1,1)</f>
        <v>40741.208333333336</v>
      </c>
    </row>
    <row r="899" spans="1:20" ht="16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si="56"/>
        <v>0.27693181818181817</v>
      </c>
      <c r="P899" s="7">
        <f t="shared" si="57"/>
        <v>90.26</v>
      </c>
      <c r="Q899" t="str" cm="1">
        <f t="array" ref="Q899:R899">_xlfn.TEXTSPLIT(N899,"/")</f>
        <v>theater</v>
      </c>
      <c r="R899" t="str">
        <v>plays</v>
      </c>
      <c r="S899" s="10">
        <f t="shared" si="58"/>
        <v>43583.208333333328</v>
      </c>
      <c r="T899" s="10">
        <f t="shared" si="59"/>
        <v>43585.208333333328</v>
      </c>
    </row>
    <row r="900" spans="1:20" ht="16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7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ht="16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7">
        <f t="shared" si="57"/>
        <v>102.6</v>
      </c>
      <c r="Q901" t="str" cm="1">
        <f t="array" ref="Q901:R901">_xlfn.TEXTSPLIT(N901,"/")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ht="16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7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ht="16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7">
        <f t="shared" si="57"/>
        <v>55.01</v>
      </c>
      <c r="Q903" t="str" cm="1">
        <f t="array" ref="Q903:R903">_xlfn.TEXTSPLIT(N903,"/")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ht="16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7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1.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7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ht="16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7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ht="16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1.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7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ht="16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7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ht="16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7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ht="16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7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ht="16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7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ht="16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7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ht="16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7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ht="16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7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ht="16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7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ht="16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1.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7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ht="16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7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ht="16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7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ht="16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7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ht="16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7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ht="16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7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ht="16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7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ht="16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7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ht="16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7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1.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ht="16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7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ht="16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7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ht="16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7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ht="16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7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ht="16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7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ht="16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7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ht="16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7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ht="16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7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ht="16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7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1.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ht="16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7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ht="16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7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ht="16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7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1.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7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ht="16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7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ht="16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7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ht="16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7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ht="16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7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ht="16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7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ht="16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1.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7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ht="16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7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ht="16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7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1.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7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ht="16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7">
        <f t="shared" si="57"/>
        <v>5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ht="16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7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ht="16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7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1.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7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ht="16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7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1.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ht="16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7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ht="16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7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1.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7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ht="16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7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ht="16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ref="O962:O1001" si="60">E962/D962</f>
        <v>0.85054545454545449</v>
      </c>
      <c r="P962" s="7">
        <f t="shared" ref="P962:P1001" si="61">IF(G962&lt;&gt;0,ROUND(E962/G962,2),"NA")</f>
        <v>85.05</v>
      </c>
      <c r="Q962" t="str" cm="1">
        <f t="array" ref="Q962:R962">_xlfn.TEXTSPLIT(N962,"/")</f>
        <v>technology</v>
      </c>
      <c r="R962" t="str">
        <v>web</v>
      </c>
      <c r="S962" s="10">
        <f t="shared" ref="S962:S1001" si="62">(((J962/60)/60)/24)+DATE(1970,1,1)</f>
        <v>42408.25</v>
      </c>
      <c r="T962" s="10">
        <f t="shared" ref="T962:T1001" si="63">(((K962/60)/60)/24)+DATE(1970,1,1)</f>
        <v>42445.208333333328</v>
      </c>
    </row>
    <row r="963" spans="1:20" ht="31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si="60"/>
        <v>1.1929824561403508</v>
      </c>
      <c r="P963" s="7">
        <f t="shared" si="61"/>
        <v>43.87</v>
      </c>
      <c r="Q963" t="str" cm="1">
        <f t="array" ref="Q963:R963">_xlfn.TEXTSPLIT(N963,"/")</f>
        <v>publishing</v>
      </c>
      <c r="R963" t="str">
        <v>translations</v>
      </c>
      <c r="S963" s="10">
        <f t="shared" si="62"/>
        <v>40591.25</v>
      </c>
      <c r="T963" s="10">
        <f t="shared" si="63"/>
        <v>40595.25</v>
      </c>
    </row>
    <row r="964" spans="1:20" ht="16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7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ht="16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7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ht="16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7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ht="16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ht="16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7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ht="16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7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1.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7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ht="16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7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1.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7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ht="16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7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1.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7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ht="16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7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ht="16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7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ht="16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1.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7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ht="16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7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ht="16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7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ht="16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7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ht="16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7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ht="16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7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ht="16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7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ht="16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7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1.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7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ht="16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7">
        <f t="shared" si="61"/>
        <v>26</v>
      </c>
      <c r="Q987" t="str" cm="1">
        <f t="array" ref="Q987:R987">_xlfn.TEXTSPLIT(N987,"/")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ht="31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7">
        <f t="shared" si="61"/>
        <v>34.17</v>
      </c>
      <c r="Q988" t="str" cm="1">
        <f t="array" ref="Q988:R988">_xlfn.TEXTSPLIT(N988,"/")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ht="16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7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ht="16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7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ht="16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7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ht="16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7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ht="16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7">
        <f t="shared" si="61"/>
        <v>46.02</v>
      </c>
      <c r="Q993" t="str" cm="1">
        <f t="array" ref="Q993:R993">_xlfn.TEXTSPLIT(N993,"/")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ht="16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7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ht="16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7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ht="16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7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ht="16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1.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7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ht="16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7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ht="16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7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ht="16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7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sortState xmlns:xlrd2="http://schemas.microsoft.com/office/spreadsheetml/2017/richdata2" ref="A2:T1001">
    <sortCondition ref="A2:A1001"/>
  </sortState>
  <conditionalFormatting sqref="F1:F1048576">
    <cfRule type="containsText" dxfId="11" priority="2" operator="containsText" text="live">
      <formula>NOT(ISERROR(SEARCH("live",F1)))</formula>
    </cfRule>
    <cfRule type="containsText" dxfId="10" priority="3" operator="containsText" text="canceled">
      <formula>NOT(ISERROR(SEARCH("canceled",F1)))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8B2003"/>
        <color theme="9"/>
        <color theme="4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0847-0D88-4630-BE04-00A4566B56F1}">
  <dimension ref="A1:F14"/>
  <sheetViews>
    <sheetView workbookViewId="0">
      <selection activeCell="F55" sqref="F5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8" t="s">
        <v>6</v>
      </c>
      <c r="B1" t="s">
        <v>2070</v>
      </c>
    </row>
    <row r="3" spans="1:6" x14ac:dyDescent="0.35">
      <c r="A3" s="8" t="s">
        <v>2068</v>
      </c>
      <c r="B3" s="8" t="s">
        <v>2069</v>
      </c>
    </row>
    <row r="4" spans="1:6" x14ac:dyDescent="0.35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9" t="s">
        <v>2041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35">
      <c r="A6" s="9" t="s">
        <v>2033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35">
      <c r="A7" s="9" t="s">
        <v>2050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35">
      <c r="A8" s="9" t="s">
        <v>2064</v>
      </c>
      <c r="B8" s="15"/>
      <c r="C8" s="15"/>
      <c r="D8" s="15"/>
      <c r="E8" s="15">
        <v>4</v>
      </c>
      <c r="F8" s="15">
        <v>4</v>
      </c>
    </row>
    <row r="9" spans="1:6" x14ac:dyDescent="0.35">
      <c r="A9" s="9" t="s">
        <v>2035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35">
      <c r="A10" s="9" t="s">
        <v>2054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35">
      <c r="A11" s="9" t="s">
        <v>2047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35">
      <c r="A12" s="9" t="s">
        <v>2037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35">
      <c r="A13" s="9" t="s">
        <v>2039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35">
      <c r="A14" s="9" t="s">
        <v>2067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54AB-B2B7-4E3E-A646-5752AFCFE0EA}">
  <dimension ref="A1:F30"/>
  <sheetViews>
    <sheetView workbookViewId="0">
      <selection activeCell="B31" sqref="B3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2031</v>
      </c>
      <c r="B1" t="s">
        <v>2070</v>
      </c>
    </row>
    <row r="2" spans="1:6" x14ac:dyDescent="0.35">
      <c r="A2" s="8" t="s">
        <v>6</v>
      </c>
      <c r="B2" t="s">
        <v>2070</v>
      </c>
    </row>
    <row r="4" spans="1:6" x14ac:dyDescent="0.35">
      <c r="A4" s="8" t="s">
        <v>2068</v>
      </c>
      <c r="B4" s="8" t="s">
        <v>2069</v>
      </c>
    </row>
    <row r="5" spans="1:6" x14ac:dyDescent="0.3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2065</v>
      </c>
      <c r="E7">
        <v>4</v>
      </c>
      <c r="F7">
        <v>4</v>
      </c>
    </row>
    <row r="8" spans="1:6" x14ac:dyDescent="0.35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2043</v>
      </c>
      <c r="C10">
        <v>8</v>
      </c>
      <c r="E10">
        <v>10</v>
      </c>
      <c r="F10">
        <v>18</v>
      </c>
    </row>
    <row r="11" spans="1:6" x14ac:dyDescent="0.3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2057</v>
      </c>
      <c r="C15">
        <v>3</v>
      </c>
      <c r="E15">
        <v>4</v>
      </c>
      <c r="F15">
        <v>7</v>
      </c>
    </row>
    <row r="16" spans="1:6" x14ac:dyDescent="0.35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2056</v>
      </c>
      <c r="C20">
        <v>4</v>
      </c>
      <c r="E20">
        <v>4</v>
      </c>
      <c r="F20">
        <v>8</v>
      </c>
    </row>
    <row r="21" spans="1:6" x14ac:dyDescent="0.35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2063</v>
      </c>
      <c r="C22">
        <v>9</v>
      </c>
      <c r="E22">
        <v>5</v>
      </c>
      <c r="F22">
        <v>14</v>
      </c>
    </row>
    <row r="23" spans="1:6" x14ac:dyDescent="0.3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2059</v>
      </c>
      <c r="C25">
        <v>7</v>
      </c>
      <c r="E25">
        <v>14</v>
      </c>
      <c r="F25">
        <v>21</v>
      </c>
    </row>
    <row r="26" spans="1:6" x14ac:dyDescent="0.3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2062</v>
      </c>
      <c r="E29">
        <v>3</v>
      </c>
      <c r="F29">
        <v>3</v>
      </c>
    </row>
    <row r="30" spans="1:6" x14ac:dyDescent="0.35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3C15-32E7-48B1-84D2-9753827A56AC}">
  <dimension ref="A1:E18"/>
  <sheetViews>
    <sheetView workbookViewId="0">
      <selection activeCell="D17" sqref="D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8" t="s">
        <v>2031</v>
      </c>
      <c r="B1" t="s">
        <v>2070</v>
      </c>
    </row>
    <row r="2" spans="1:5" x14ac:dyDescent="0.35">
      <c r="A2" s="8" t="s">
        <v>2085</v>
      </c>
      <c r="B2" t="s">
        <v>2070</v>
      </c>
    </row>
    <row r="4" spans="1:5" x14ac:dyDescent="0.35">
      <c r="A4" s="8" t="s">
        <v>2068</v>
      </c>
      <c r="B4" s="8" t="s">
        <v>2069</v>
      </c>
    </row>
    <row r="5" spans="1:5" x14ac:dyDescent="0.35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1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FABF-B4F1-4016-B2CC-E8F2923BCFA7}">
  <dimension ref="A1:H13"/>
  <sheetViews>
    <sheetView workbookViewId="0">
      <selection activeCell="A2" activeCellId="1" sqref="F2:H13 A2:A13"/>
    </sheetView>
  </sheetViews>
  <sheetFormatPr defaultRowHeight="15.5" x14ac:dyDescent="0.35"/>
  <cols>
    <col min="1" max="1" width="8.33203125" bestFit="1" customWidth="1"/>
    <col min="2" max="2" width="16.6640625" bestFit="1" customWidth="1"/>
    <col min="3" max="3" width="12.9140625" bestFit="1" customWidth="1"/>
    <col min="4" max="4" width="15.33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ht="31" x14ac:dyDescent="0.35">
      <c r="A2" s="12" t="s">
        <v>2094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ht="31" x14ac:dyDescent="0.35">
      <c r="A3" s="12" t="s">
        <v>2095</v>
      </c>
      <c r="B3">
        <f>COUNTIFS(Crowdfunding!$F:$F,"Successful",Crowdfunding!$D:$D,"&gt;=1000",Crowdfunding!$D:$D,"&lt;5000")</f>
        <v>191</v>
      </c>
      <c r="C3">
        <f>COUNTIFS(Crowdfunding!$F:$F,"Failed",Crowdfunding!$D:$D,"&gt;=1000",Crowdfunding!$D:$D,"&lt;5000")</f>
        <v>38</v>
      </c>
      <c r="D3">
        <f>COUNTIFS(Crowdfunding!$F:$F,"Canceled",Crowdfunding!$D:$D,"&gt;=1000",Crowdfunding!$D:$D,"&lt;5000")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ht="31" x14ac:dyDescent="0.35">
      <c r="A4" s="12" t="s">
        <v>2096</v>
      </c>
      <c r="B4">
        <f>COUNTIFS(Crowdfunding!$F:$F,"Successful",Crowdfunding!$D:$D,"&gt;=5000",Crowdfunding!$D:$D,"&lt;10000")</f>
        <v>164</v>
      </c>
      <c r="C4">
        <f>COUNTIFS(Crowdfunding!$F:$F,"Failed",Crowdfunding!$D:$D,"&gt;=5000",Crowdfunding!$D:$D,"&lt;10000")</f>
        <v>126</v>
      </c>
      <c r="D4">
        <f>COUNTIFS(Crowdfunding!$F:$F,"Canceled",Crowdfunding!$D:$D,"&gt;=5000",Crowdfunding!$D:$D,"&lt;10000")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ht="31" x14ac:dyDescent="0.35">
      <c r="A5" s="12" t="s">
        <v>2097</v>
      </c>
      <c r="B5">
        <f>COUNTIFS(Crowdfunding!$F:$F,"Successful",Crowdfunding!$D:$D,"&gt;=10000",Crowdfunding!$D:$D,"&lt;15000")</f>
        <v>4</v>
      </c>
      <c r="C5">
        <f>COUNTIFS(Crowdfunding!$F:$F,"Failed",Crowdfunding!$D:$D,"&gt;=10000",Crowdfunding!$D:$D,"&lt;15000")</f>
        <v>5</v>
      </c>
      <c r="D5">
        <f>COUNTIFS(Crowdfunding!$F:$F,"Canceled",Crowdfunding!$D:$D,"&gt;=10000",Crowdfunding!$D:$D,"&lt;15000")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ht="31" x14ac:dyDescent="0.35">
      <c r="A6" s="12" t="s">
        <v>2098</v>
      </c>
      <c r="B6">
        <f>COUNTIFS(Crowdfunding!$F:$F,"Successful",Crowdfunding!$D:$D,"&gt;=15000",Crowdfunding!$D:$D,"&lt;20000")</f>
        <v>10</v>
      </c>
      <c r="C6">
        <f>COUNTIFS(Crowdfunding!$F:$F,"Failed",Crowdfunding!$D:$D,"&gt;=15000",Crowdfunding!$D:$D,"&lt;20000")</f>
        <v>0</v>
      </c>
      <c r="D6">
        <f>COUNTIFS(Crowdfunding!$F:$F,"Canceled",Crowdfunding!$D:$D,"&gt;=15000",Crowdfunding!$D:$D,"&lt;20000")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ht="31" x14ac:dyDescent="0.35">
      <c r="A7" s="12" t="s">
        <v>2099</v>
      </c>
      <c r="B7">
        <f>COUNTIFS(Crowdfunding!$F:$F,"Successful",Crowdfunding!$D:$D,"&gt;=20000",Crowdfunding!$D:$D,"&lt;25000")</f>
        <v>7</v>
      </c>
      <c r="C7">
        <f>COUNTIFS(Crowdfunding!$F:$F,"Failed",Crowdfunding!$D:$D,"&gt;=20000",Crowdfunding!$D:$D,"&lt;25000")</f>
        <v>0</v>
      </c>
      <c r="D7">
        <f>COUNTIFS(Crowdfunding!$F:$F,"Canceled",Crowdfunding!$D:$D,"&gt;=20000",Crowdfunding!$D:$D,"&lt;25000")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ht="31" x14ac:dyDescent="0.35">
      <c r="A8" s="12" t="s">
        <v>2100</v>
      </c>
      <c r="B8">
        <f>COUNTIFS(Crowdfunding!$F:$F,"Successful",Crowdfunding!$D:$D,"&gt;=25000",Crowdfunding!$D:$D,"&lt;30000")</f>
        <v>11</v>
      </c>
      <c r="C8">
        <f>COUNTIFS(Crowdfunding!$F:$F,"Failed",Crowdfunding!$D:$D,"&gt;=25000",Crowdfunding!$D:$D,"&lt;30000")</f>
        <v>3</v>
      </c>
      <c r="D8">
        <f>COUNTIFS(Crowdfunding!$F:$F,"Canceled",Crowdfunding!$D:$D,"&gt;=25000",Crowdfunding!$D:$D,"&lt;30000")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ht="31" x14ac:dyDescent="0.35">
      <c r="A9" s="12" t="s">
        <v>2101</v>
      </c>
      <c r="B9">
        <f>COUNTIFS(Crowdfunding!$F:$F,"Successful",Crowdfunding!$D:$D,"&gt;=30000",Crowdfunding!$D:$D,"&lt;35000")</f>
        <v>7</v>
      </c>
      <c r="C9">
        <f>COUNTIFS(Crowdfunding!$F:$F,"Failed",Crowdfunding!$D:$D,"&gt;=30000",Crowdfunding!$D:$D,"&lt;35000")</f>
        <v>0</v>
      </c>
      <c r="D9">
        <f>COUNTIFS(Crowdfunding!$F:$F,"Canceled",Crowdfunding!$D:$D,"&gt;=30000",Crowdfunding!$D:$D,"&lt;35000")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ht="31" x14ac:dyDescent="0.35">
      <c r="A10" s="12" t="s">
        <v>2102</v>
      </c>
      <c r="B10">
        <f>COUNTIFS(Crowdfunding!$F:$F,"Successful",Crowdfunding!$D:$D,"&gt;=35000",Crowdfunding!$D:$D,"&lt;40000")</f>
        <v>8</v>
      </c>
      <c r="C10">
        <f>COUNTIFS(Crowdfunding!$F:$F,"Failed",Crowdfunding!$D:$D,"&gt;=35000",Crowdfunding!$D:$D,"&lt;40000")</f>
        <v>3</v>
      </c>
      <c r="D10">
        <f>COUNTIFS(Crowdfunding!$F:$F,"Canceled",Crowdfunding!$D:$D,"&gt;=35000",Crowdfunding!$D:$D,"&lt;40000")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ht="31" x14ac:dyDescent="0.35">
      <c r="A11" s="12" t="s">
        <v>2103</v>
      </c>
      <c r="B11">
        <f>COUNTIFS(Crowdfunding!$F:$F,"Successful",Crowdfunding!$D:$D,"&gt;=40000",Crowdfunding!$D:$D,"&lt;45000")</f>
        <v>11</v>
      </c>
      <c r="C11">
        <f>COUNTIFS(Crowdfunding!$F:$F,"Failed",Crowdfunding!$D:$D,"&gt;=40000",Crowdfunding!$D:$D,"&lt;45000")</f>
        <v>3</v>
      </c>
      <c r="D11">
        <f>COUNTIFS(Crowdfunding!$F:$F,"Canceled",Crowdfunding!$D:$D,"&gt;=40000",Crowdfunding!$D:$D,"&lt;45000")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ht="31" x14ac:dyDescent="0.35">
      <c r="A12" s="12" t="s">
        <v>2104</v>
      </c>
      <c r="B12">
        <f>COUNTIFS(Crowdfunding!$F:$F,"Successful",Crowdfunding!$D:$D,"&gt;=45000",Crowdfunding!$D:$D,"&lt;50000")</f>
        <v>8</v>
      </c>
      <c r="C12">
        <f>COUNTIFS(Crowdfunding!$F:$F,"Failed",Crowdfunding!$D:$D,"&gt;=45000",Crowdfunding!$D:$D,"&lt;50000")</f>
        <v>3</v>
      </c>
      <c r="D12">
        <f>COUNTIFS(Crowdfunding!$F:$F,"Canceled",Crowdfunding!$D:$D,"&gt;=45000",Crowdfunding!$D:$D,"&lt;50000")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62" x14ac:dyDescent="0.35">
      <c r="A13" s="12" t="s">
        <v>2105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29A-B079-40F6-9F52-C809054B4328}">
  <dimension ref="A1:O566"/>
  <sheetViews>
    <sheetView tabSelected="1" workbookViewId="0">
      <selection activeCell="G5" sqref="G5:G6"/>
    </sheetView>
  </sheetViews>
  <sheetFormatPr defaultRowHeight="15.5" x14ac:dyDescent="0.35"/>
  <cols>
    <col min="2" max="2" width="12.83203125" bestFit="1" customWidth="1"/>
    <col min="5" max="5" width="12.83203125" bestFit="1" customWidth="1"/>
    <col min="8" max="8" width="9.08203125" bestFit="1" customWidth="1"/>
    <col min="13" max="13" width="19.6640625" customWidth="1"/>
    <col min="14" max="14" width="16.75" bestFit="1" customWidth="1"/>
    <col min="15" max="15" width="70.75" customWidth="1"/>
    <col min="16" max="16" width="29.33203125" customWidth="1"/>
  </cols>
  <sheetData>
    <row r="1" spans="1:15" x14ac:dyDescent="0.35">
      <c r="A1" s="13" t="s">
        <v>2106</v>
      </c>
      <c r="B1" s="13" t="s">
        <v>2107</v>
      </c>
      <c r="D1" s="13" t="s">
        <v>2106</v>
      </c>
      <c r="E1" s="13" t="s">
        <v>2107</v>
      </c>
      <c r="I1" t="s">
        <v>2108</v>
      </c>
      <c r="J1" t="s">
        <v>2109</v>
      </c>
      <c r="K1" t="s">
        <v>2110</v>
      </c>
      <c r="L1" t="s">
        <v>2111</v>
      </c>
      <c r="M1" t="s">
        <v>2112</v>
      </c>
      <c r="N1" t="s">
        <v>2113</v>
      </c>
    </row>
    <row r="2" spans="1:15" x14ac:dyDescent="0.35">
      <c r="A2" t="s">
        <v>20</v>
      </c>
      <c r="B2">
        <v>158</v>
      </c>
      <c r="D2" t="s">
        <v>14</v>
      </c>
      <c r="E2">
        <v>0</v>
      </c>
      <c r="H2" t="s">
        <v>2114</v>
      </c>
      <c r="I2">
        <f>AVERAGE($B:$B)</f>
        <v>851.14690265486729</v>
      </c>
      <c r="J2">
        <f>MEDIAN($B:$B)</f>
        <v>201</v>
      </c>
      <c r="K2">
        <f>MIN($B:$B)</f>
        <v>16</v>
      </c>
      <c r="L2">
        <f>MAX($B:$B)</f>
        <v>7295</v>
      </c>
      <c r="M2">
        <f>_xlfn.VAR.P($B:$B)</f>
        <v>1603373.7324019109</v>
      </c>
      <c r="N2">
        <f>_xlfn.STDEV.P($B:$B)</f>
        <v>1266.2439466397898</v>
      </c>
    </row>
    <row r="3" spans="1:15" x14ac:dyDescent="0.35">
      <c r="A3" t="s">
        <v>20</v>
      </c>
      <c r="B3">
        <v>1425</v>
      </c>
      <c r="D3" t="s">
        <v>14</v>
      </c>
      <c r="E3">
        <v>24</v>
      </c>
      <c r="H3" t="s">
        <v>2115</v>
      </c>
      <c r="I3">
        <f>AVERAGE($E:$E)</f>
        <v>585.61538461538464</v>
      </c>
      <c r="J3">
        <f>MEDIAN($E:$E)</f>
        <v>114.5</v>
      </c>
      <c r="K3">
        <f>MIN($E:$E)</f>
        <v>0</v>
      </c>
      <c r="L3">
        <f>MAX($E:$E)</f>
        <v>6080</v>
      </c>
      <c r="M3">
        <f>_xlfn.VAR.P($E:$E)</f>
        <v>921574.68174133555</v>
      </c>
      <c r="N3">
        <f>_xlfn.STDEV.P($E:$E)</f>
        <v>959.98681331637863</v>
      </c>
    </row>
    <row r="4" spans="1:15" x14ac:dyDescent="0.35">
      <c r="A4" t="s">
        <v>20</v>
      </c>
      <c r="B4">
        <v>174</v>
      </c>
      <c r="D4" t="s">
        <v>14</v>
      </c>
      <c r="E4">
        <v>53</v>
      </c>
    </row>
    <row r="5" spans="1:15" x14ac:dyDescent="0.35">
      <c r="A5" t="s">
        <v>20</v>
      </c>
      <c r="B5">
        <v>227</v>
      </c>
      <c r="D5" t="s">
        <v>14</v>
      </c>
      <c r="E5">
        <v>18</v>
      </c>
      <c r="O5" t="s">
        <v>2116</v>
      </c>
    </row>
    <row r="6" spans="1:15" x14ac:dyDescent="0.35">
      <c r="A6" t="s">
        <v>20</v>
      </c>
      <c r="B6">
        <v>220</v>
      </c>
      <c r="D6" t="s">
        <v>14</v>
      </c>
      <c r="E6">
        <v>44</v>
      </c>
    </row>
    <row r="7" spans="1:15" x14ac:dyDescent="0.35">
      <c r="A7" t="s">
        <v>20</v>
      </c>
      <c r="B7">
        <v>98</v>
      </c>
      <c r="D7" t="s">
        <v>14</v>
      </c>
      <c r="E7">
        <v>27</v>
      </c>
      <c r="O7" s="14"/>
    </row>
    <row r="8" spans="1:15" x14ac:dyDescent="0.35">
      <c r="A8" t="s">
        <v>20</v>
      </c>
      <c r="B8">
        <v>100</v>
      </c>
      <c r="D8" t="s">
        <v>14</v>
      </c>
      <c r="E8">
        <v>55</v>
      </c>
    </row>
    <row r="9" spans="1:15" x14ac:dyDescent="0.35">
      <c r="A9" t="s">
        <v>20</v>
      </c>
      <c r="B9">
        <v>1249</v>
      </c>
      <c r="D9" t="s">
        <v>14</v>
      </c>
      <c r="E9">
        <v>200</v>
      </c>
    </row>
    <row r="10" spans="1:15" x14ac:dyDescent="0.35">
      <c r="A10" t="s">
        <v>20</v>
      </c>
      <c r="B10">
        <v>1396</v>
      </c>
      <c r="D10" t="s">
        <v>14</v>
      </c>
      <c r="E10">
        <v>452</v>
      </c>
    </row>
    <row r="11" spans="1:15" x14ac:dyDescent="0.35">
      <c r="A11" t="s">
        <v>20</v>
      </c>
      <c r="B11">
        <v>890</v>
      </c>
      <c r="D11" t="s">
        <v>14</v>
      </c>
      <c r="E11">
        <v>674</v>
      </c>
    </row>
    <row r="12" spans="1:15" x14ac:dyDescent="0.35">
      <c r="A12" t="s">
        <v>20</v>
      </c>
      <c r="B12">
        <v>142</v>
      </c>
      <c r="D12" t="s">
        <v>14</v>
      </c>
      <c r="E12">
        <v>558</v>
      </c>
    </row>
    <row r="13" spans="1:15" x14ac:dyDescent="0.35">
      <c r="A13" t="s">
        <v>20</v>
      </c>
      <c r="B13">
        <v>2673</v>
      </c>
      <c r="D13" t="s">
        <v>14</v>
      </c>
      <c r="E13">
        <v>15</v>
      </c>
    </row>
    <row r="14" spans="1:15" x14ac:dyDescent="0.35">
      <c r="A14" t="s">
        <v>20</v>
      </c>
      <c r="B14">
        <v>163</v>
      </c>
      <c r="D14" t="s">
        <v>14</v>
      </c>
      <c r="E14">
        <v>2307</v>
      </c>
    </row>
    <row r="15" spans="1:15" x14ac:dyDescent="0.35">
      <c r="A15" t="s">
        <v>20</v>
      </c>
      <c r="B15">
        <v>2220</v>
      </c>
      <c r="D15" t="s">
        <v>14</v>
      </c>
      <c r="E15">
        <v>88</v>
      </c>
    </row>
    <row r="16" spans="1:15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D2:D365">
    <cfRule type="containsText" dxfId="7" priority="5" operator="containsText" text="live">
      <formula>NOT(ISERROR(SEARCH("live",D2)))</formula>
    </cfRule>
    <cfRule type="containsText" dxfId="6" priority="6" operator="containsText" text="canceled">
      <formula>NOT(ISERROR(SEARCH("canceled",D2)))</formula>
    </cfRule>
    <cfRule type="containsText" dxfId="5" priority="7" operator="containsText" text="successful">
      <formula>NOT(ISERROR(SEARCH("successful",D2)))</formula>
    </cfRule>
    <cfRule type="containsText" dxfId="4" priority="8" operator="containsText" text="failed">
      <formula>NOT(ISERROR(SEARCH("failed",D2)))</formula>
    </cfRule>
  </conditionalFormatting>
  <conditionalFormatting sqref="A2:A566">
    <cfRule type="containsText" dxfId="3" priority="1" operator="containsText" text="live">
      <formula>NOT(ISERROR(SEARCH("live",A2)))</formula>
    </cfRule>
    <cfRule type="containsText" dxfId="2" priority="2" operator="containsText" text="canceled">
      <formula>NOT(ISERROR(SEARCH("canceled",A2)))</formula>
    </cfRule>
    <cfRule type="containsText" dxfId="1" priority="3" operator="containsText" text="successful">
      <formula>NOT(ISERROR(SEARCH("successful",A2)))</formula>
    </cfRule>
    <cfRule type="containsText" dxfId="0" priority="4" operator="containsText" text="failed">
      <formula>NOT(ISERROR(SEARCH("failed",A2)))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Pivot Table</vt:lpstr>
      <vt:lpstr>Subcategory Pivot Table</vt:lpstr>
      <vt:lpstr>Date created conversion pivot</vt:lpstr>
      <vt:lpstr>Outcomes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Aaron Schneberger</cp:lastModifiedBy>
  <dcterms:created xsi:type="dcterms:W3CDTF">2021-09-29T18:52:28Z</dcterms:created>
  <dcterms:modified xsi:type="dcterms:W3CDTF">2023-04-06T23:48:58Z</dcterms:modified>
</cp:coreProperties>
</file>