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84igb\Documents\GitHub\P_OO-320\"/>
    </mc:Choice>
  </mc:AlternateContent>
  <xr:revisionPtr revIDLastSave="0" documentId="13_ncr:1_{024E0B08-6DDC-412C-AF7B-D265E5009D47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<sst xmlns="http://schemas.openxmlformats.org/spreadsheetml/2006/main" count="66" uniqueCount="46">
  <si>
    <t>Journal de travail</t>
  </si>
  <si>
    <t>Auteur:</t>
  </si>
  <si>
    <t>Vichery Aaron</t>
  </si>
  <si>
    <t>Projet:</t>
  </si>
  <si>
    <t>Temps total:</t>
  </si>
  <si>
    <t>Date:</t>
  </si>
  <si>
    <t>Temps</t>
  </si>
  <si>
    <t>Semaine</t>
  </si>
  <si>
    <t>Jour</t>
  </si>
  <si>
    <t xml:space="preserve">h.      </t>
  </si>
  <si>
    <t>min.</t>
  </si>
  <si>
    <t>Type</t>
  </si>
  <si>
    <t>Description</t>
  </si>
  <si>
    <t>Remarques/problèmes</t>
  </si>
  <si>
    <t>Analyse</t>
  </si>
  <si>
    <t>Documentation</t>
  </si>
  <si>
    <t>Implémentation</t>
  </si>
  <si>
    <t>Test</t>
  </si>
  <si>
    <t>Absent</t>
  </si>
  <si>
    <t>Total heures TPI</t>
  </si>
  <si>
    <t>heures</t>
  </si>
  <si>
    <t>Plannification Effective</t>
  </si>
  <si>
    <t>Plannification Initiale</t>
  </si>
  <si>
    <t>Heures</t>
  </si>
  <si>
    <t>Minutes</t>
  </si>
  <si>
    <t xml:space="preserve">Total </t>
  </si>
  <si>
    <t>Type d'activité</t>
  </si>
  <si>
    <t>Total heures</t>
  </si>
  <si>
    <t>en %</t>
  </si>
  <si>
    <t>Total</t>
  </si>
  <si>
    <t>Le prof nous a introduit le projet</t>
  </si>
  <si>
    <t>Faire la planification du jour</t>
  </si>
  <si>
    <t>Mettre en forme le rapport pour le projet</t>
  </si>
  <si>
    <t>Décider du jeu à créer</t>
  </si>
  <si>
    <t>Essayer de comprendre Windows Form</t>
  </si>
  <si>
    <t>Planification du jour</t>
  </si>
  <si>
    <t>Essayer de comprendre le Windows Form</t>
  </si>
  <si>
    <t>( https://www.youtube.com/watch?v=kj9NFVyHOQs )</t>
  </si>
  <si>
    <t>Ajout du personnage à controler</t>
  </si>
  <si>
    <t>Essayer d'ajouter la fonction pour déplacer le personnage</t>
  </si>
  <si>
    <t>Ajouter les obstacles dans mon jeu</t>
  </si>
  <si>
    <t>Faire le déplacement des ennemis et des obstacles</t>
  </si>
  <si>
    <t>J'ai oublié de le faire la semaine avant les vacances et le lundi 27</t>
  </si>
  <si>
    <t xml:space="preserve">Essayer de faire les collisions entre le projectile et l'ennemi ou l'obstacle </t>
  </si>
  <si>
    <t>Afficher le score dans la console</t>
  </si>
  <si>
    <t>Ajouter les collisions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</si>
</sst>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4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8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6" fillId="13" borderId="2" xfId="0" applyNumberFormat="1" applyFont="1" applyFill="1" applyBorder="1"/>
    <xf numFmtId="0" fontId="0" fillId="0" borderId="0" xfId="0" applyFont="1" applyAlignment="1" applyProtection="1">
      <alignment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180</c:v>
                </c:pt>
                <c:pt idx="1">
                  <c:v>460</c:v>
                </c:pt>
                <c:pt idx="2">
                  <c:v>0</c:v>
                </c:pt>
                <c:pt idx="3">
                  <c:v>85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4"/>
                <c:pt idx="0">
                  <c:v>0.2</c:v>
                </c:pt>
                <c:pt idx="1">
                  <c:v>0.35</c:v>
                </c:pt>
                <c:pt idx="2">
                  <c:v>0.05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4"/>
                <c:pt idx="0">
                  <c:v>0.2</c:v>
                </c:pt>
                <c:pt idx="1">
                  <c:v>0.35</c:v>
                </c:pt>
                <c:pt idx="2">
                  <c:v>0.05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CH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4"/>
                <c:pt idx="0">
                  <c:v>0.24827586206896551</c:v>
                </c:pt>
                <c:pt idx="1">
                  <c:v>0.6344827586206897</c:v>
                </c:pt>
                <c:pt idx="2">
                  <c:v>0</c:v>
                </c:pt>
                <c:pt idx="3">
                  <c:v>0.11724137931034483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120" zoomScaleNormal="120" workbookViewId="0">
      <pane ySplit="6" topLeftCell="A7" activePane="bottomLeft" state="frozen"/>
      <selection pane="bottomLeft" activeCell="F21" sqref="F21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0</v>
      </c>
      <c r="G1" s="11"/>
    </row>
    <row r="2" spans="1:15" ht="23.25" x14ac:dyDescent="0.35">
      <c r="A2" s="87" t="s">
        <v>1</v>
      </c>
      <c r="B2" s="87"/>
      <c r="C2" s="85" t="s">
        <v>2</v>
      </c>
      <c r="D2" s="85"/>
      <c r="E2" s="85"/>
      <c r="F2" s="5" t="s">
        <v>3</v>
      </c>
      <c r="G2" s="64"/>
    </row>
    <row r="3" spans="1:15" ht="23.25" x14ac:dyDescent="0.35">
      <c r="A3" s="87" t="s">
        <v>4</v>
      </c>
      <c r="B3" s="87"/>
      <c r="C3" s="67" t="str">
        <f>QUOTIENT(E4,60)&amp;" heures "&amp;MOD(E4,60)&amp;" minutes"</f>
        <v>12 heures 5 minutes</v>
      </c>
      <c r="D3" s="17"/>
      <c r="E3" s="3"/>
      <c r="F3" s="4" t="s">
        <v>5</v>
      </c>
      <c r="G3" s="65"/>
    </row>
    <row r="4" spans="1:15" ht="23.25" hidden="1" x14ac:dyDescent="0.35">
      <c r="B4" s="5"/>
      <c r="C4" s="17">
        <f>SUBTOTAL(9,$C$7:$C$531)*60</f>
        <v>420</v>
      </c>
      <c r="D4" s="17">
        <f>SUBTOTAL(9,$D$7:$D$531)</f>
        <v>305</v>
      </c>
      <c r="E4" s="24">
        <f>SUM(C4:D4)</f>
        <v>725</v>
      </c>
      <c r="F4" s="4"/>
      <c r="G4" s="6"/>
    </row>
    <row r="5" spans="1:15" x14ac:dyDescent="0.25">
      <c r="C5" s="86" t="s">
        <v>6</v>
      </c>
      <c r="D5" s="86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9</v>
      </c>
      <c r="D6" s="16" t="s">
        <v>10</v>
      </c>
      <c r="E6" s="14" t="s">
        <v>11</v>
      </c>
      <c r="F6" s="14" t="s">
        <v>12</v>
      </c>
      <c r="G6" s="14" t="s">
        <v>13</v>
      </c>
    </row>
    <row r="7" spans="1:15" x14ac:dyDescent="0.25">
      <c r="A7" s="61">
        <f>IF(ISBLANK(B7),"",_xlfn.ISOWEEKNUM('Journal de travail'!$B7))</f>
        <v>40</v>
      </c>
      <c r="B7" s="26">
        <v>45929</v>
      </c>
      <c r="C7" s="27">
        <v>1</v>
      </c>
      <c r="D7" s="28">
        <v>20</v>
      </c>
      <c r="E7" s="29" t="s">
        <v>14</v>
      </c>
      <c r="F7" s="23" t="s">
        <v>30</v>
      </c>
      <c r="G7" s="38"/>
    </row>
    <row r="8" spans="1:15" x14ac:dyDescent="0.25">
      <c r="A8" s="62">
        <f>IF(ISBLANK(B8),"",_xlfn.ISOWEEKNUM('Journal de travail'!$B8))</f>
        <v>40</v>
      </c>
      <c r="B8" s="30">
        <v>45929</v>
      </c>
      <c r="C8" s="31"/>
      <c r="D8" s="32">
        <v>25</v>
      </c>
      <c r="E8" s="33" t="s">
        <v>15</v>
      </c>
      <c r="F8" s="23" t="s">
        <v>31</v>
      </c>
      <c r="G8" s="39"/>
      <c r="M8" t="s">
        <v>14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40</v>
      </c>
      <c r="B9" s="34">
        <v>45929</v>
      </c>
      <c r="C9" s="35"/>
      <c r="D9" s="36">
        <v>30</v>
      </c>
      <c r="E9" s="37" t="s">
        <v>15</v>
      </c>
      <c r="F9" s="23" t="s">
        <v>32</v>
      </c>
      <c r="G9" s="40"/>
      <c r="M9" t="s">
        <v>16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40</v>
      </c>
      <c r="B10" s="30">
        <v>45929</v>
      </c>
      <c r="C10" s="31"/>
      <c r="D10" s="32">
        <v>10</v>
      </c>
      <c r="E10" s="33" t="s">
        <v>16</v>
      </c>
      <c r="F10" s="23" t="s">
        <v>33</v>
      </c>
      <c r="G10" s="39"/>
      <c r="M10" t="s">
        <v>17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40</v>
      </c>
      <c r="B11" s="34">
        <v>45929</v>
      </c>
      <c r="C11" s="35"/>
      <c r="D11" s="36">
        <v>35</v>
      </c>
      <c r="E11" s="37" t="s">
        <v>14</v>
      </c>
      <c r="F11" s="23" t="s">
        <v>34</v>
      </c>
      <c r="G11" s="39"/>
      <c r="M11" t="s">
        <v>15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40</v>
      </c>
      <c r="B12" s="30">
        <v>45930</v>
      </c>
      <c r="C12" s="31"/>
      <c r="D12" s="32">
        <v>30</v>
      </c>
      <c r="E12" s="33" t="s">
        <v>15</v>
      </c>
      <c r="F12" s="23" t="s">
        <v>35</v>
      </c>
      <c r="G12" s="39"/>
      <c r="M12" t="s">
        <v>18</v>
      </c>
      <c r="N12">
        <v>5</v>
      </c>
      <c r="O12">
        <v>20</v>
      </c>
    </row>
    <row r="13" spans="1:15" x14ac:dyDescent="0.25">
      <c r="A13" s="63">
        <f>IF(ISBLANK(B13),"",_xlfn.ISOWEEKNUM('Journal de travail'!$B13))</f>
        <v>40</v>
      </c>
      <c r="B13" s="34">
        <v>45930</v>
      </c>
      <c r="C13" s="35">
        <v>1</v>
      </c>
      <c r="D13" s="36">
        <v>5</v>
      </c>
      <c r="E13" s="37" t="s">
        <v>14</v>
      </c>
      <c r="F13" s="23" t="s">
        <v>36</v>
      </c>
      <c r="G13" s="40" t="s">
        <v>37</v>
      </c>
      <c r="N13">
        <v>6</v>
      </c>
      <c r="O13">
        <v>25</v>
      </c>
    </row>
    <row r="14" spans="1:15" x14ac:dyDescent="0.25">
      <c r="A14" s="62">
        <f>IF(ISBLANK(B14),"",_xlfn.ISOWEEKNUM('Journal de travail'!$B14))</f>
        <v>40</v>
      </c>
      <c r="B14" s="30">
        <v>45930</v>
      </c>
      <c r="C14" s="31">
        <v>1</v>
      </c>
      <c r="D14" s="32">
        <v>40</v>
      </c>
      <c r="E14" s="33" t="s">
        <v>16</v>
      </c>
      <c r="F14" s="23" t="s">
        <v>38</v>
      </c>
      <c r="G14" s="84"/>
      <c r="N14">
        <v>7</v>
      </c>
      <c r="O14">
        <v>30</v>
      </c>
    </row>
    <row r="15" spans="1:15" x14ac:dyDescent="0.25">
      <c r="A15" s="63">
        <f>IF(ISBLANK(B15),"",_xlfn.ISOWEEKNUM('Journal de travail'!$B15))</f>
        <v>40</v>
      </c>
      <c r="B15" s="34">
        <v>45930</v>
      </c>
      <c r="C15" s="35"/>
      <c r="D15" s="36">
        <v>40</v>
      </c>
      <c r="E15" s="37" t="s">
        <v>16</v>
      </c>
      <c r="F15" s="23" t="s">
        <v>39</v>
      </c>
      <c r="G15" s="40"/>
      <c r="N15">
        <v>8</v>
      </c>
      <c r="O15">
        <v>35</v>
      </c>
    </row>
    <row r="16" spans="1:15" x14ac:dyDescent="0.25">
      <c r="A16" s="62" t="str">
        <f>IF(ISBLANK(B16),"",_xlfn.ISOWEEKNUM('Journal de travail'!$B16))</f>
        <v/>
      </c>
      <c r="B16" s="30"/>
      <c r="C16" s="31"/>
      <c r="D16" s="32"/>
      <c r="E16" s="33"/>
      <c r="F16" s="23"/>
      <c r="G16" s="39" t="s">
        <v>42</v>
      </c>
      <c r="O16">
        <v>40</v>
      </c>
    </row>
    <row r="17" spans="1:15" x14ac:dyDescent="0.25">
      <c r="A17" s="63">
        <f>IF(ISBLANK(B17),"",_xlfn.ISOWEEKNUM('Journal de travail'!$B17))</f>
        <v>44</v>
      </c>
      <c r="B17" s="34">
        <v>45958</v>
      </c>
      <c r="C17" s="35"/>
      <c r="D17" s="36">
        <v>20</v>
      </c>
      <c r="E17" s="37" t="s">
        <v>16</v>
      </c>
      <c r="F17" s="23" t="s">
        <v>40</v>
      </c>
      <c r="G17" s="40"/>
      <c r="O17">
        <v>45</v>
      </c>
    </row>
    <row r="18" spans="1:15" x14ac:dyDescent="0.25">
      <c r="A18" s="62">
        <f>IF(ISBLANK(B18),"",_xlfn.ISOWEEKNUM('Journal de travail'!$B18))</f>
        <v>44</v>
      </c>
      <c r="B18" s="30">
        <v>45958</v>
      </c>
      <c r="C18" s="31">
        <v>2</v>
      </c>
      <c r="D18" s="32">
        <v>0</v>
      </c>
      <c r="E18" s="33" t="s">
        <v>16</v>
      </c>
      <c r="F18" s="23" t="s">
        <v>41</v>
      </c>
      <c r="G18" s="39"/>
      <c r="O18">
        <v>50</v>
      </c>
    </row>
    <row r="19" spans="1:15" x14ac:dyDescent="0.25">
      <c r="A19" s="63">
        <f>IF(ISBLANK(B19),"",_xlfn.ISOWEEKNUM('Journal de travail'!$B19))</f>
        <v>44</v>
      </c>
      <c r="B19" s="34">
        <v>45958</v>
      </c>
      <c r="C19" s="35">
        <v>1</v>
      </c>
      <c r="D19" s="36">
        <v>0</v>
      </c>
      <c r="E19" s="37" t="s">
        <v>16</v>
      </c>
      <c r="F19" s="23" t="s">
        <v>43</v>
      </c>
      <c r="G19" s="40"/>
      <c r="O19">
        <v>55</v>
      </c>
    </row>
    <row r="20" spans="1:15" x14ac:dyDescent="0.25">
      <c r="A20" s="62">
        <f>IF(ISBLANK(B20),"",_xlfn.ISOWEEKNUM('Journal de travail'!$B20))</f>
        <v>44</v>
      </c>
      <c r="B20" s="30">
        <v>45958</v>
      </c>
      <c r="C20" s="31"/>
      <c r="D20" s="32">
        <v>15</v>
      </c>
      <c r="E20" s="33" t="s">
        <v>16</v>
      </c>
      <c r="F20" s="23" t="s">
        <v>44</v>
      </c>
      <c r="G20" s="39"/>
    </row>
    <row r="21" spans="1:15" x14ac:dyDescent="0.25">
      <c r="A21" s="63">
        <f>IF(ISBLANK(B21),"",_xlfn.ISOWEEKNUM('Journal de travail'!$B21))</f>
        <v>44</v>
      </c>
      <c r="B21" s="34">
        <v>45959</v>
      </c>
      <c r="C21" s="35">
        <v>1</v>
      </c>
      <c r="D21" s="36">
        <v>35</v>
      </c>
      <c r="E21" s="37" t="s">
        <v>16</v>
      </c>
      <c r="F21" s="23" t="s">
        <v>45</v>
      </c>
      <c r="G21" s="39"/>
    </row>
    <row r="22" spans="1:15" x14ac:dyDescent="0.25">
      <c r="A22" s="62" t="str">
        <f>IF(ISBLANK(B22),"",_xlfn.ISOWEEKNUM('Journal de travail'!$B22))</f>
        <v/>
      </c>
      <c r="B22" s="30"/>
      <c r="C22" s="31"/>
      <c r="D22" s="32"/>
      <c r="E22" s="33"/>
      <c r="F22" s="23"/>
      <c r="G22" s="84"/>
    </row>
    <row r="23" spans="1:15" x14ac:dyDescent="0.25">
      <c r="A23" s="63" t="str">
        <f>IF(ISBLANK(B23),"",_xlfn.ISOWEEKNUM('Journal de travail'!$B23))</f>
        <v/>
      </c>
      <c r="B23" s="34"/>
      <c r="C23" s="35"/>
      <c r="D23" s="36"/>
      <c r="E23" s="37"/>
      <c r="F23" s="23"/>
      <c r="G23" s="40"/>
    </row>
    <row r="24" spans="1:15" x14ac:dyDescent="0.25">
      <c r="A24" s="62" t="str">
        <f>IF(ISBLANK(B24),"",_xlfn.ISOWEEKNUM('Journal de travail'!$B24))</f>
        <v/>
      </c>
      <c r="B24" s="30"/>
      <c r="C24" s="31"/>
      <c r="D24" s="32"/>
      <c r="E24" s="33"/>
      <c r="F24" s="23"/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 t="str">
        <f>IF(ISBLANK(B26),"",_xlfn.ISOWEEKNUM('Journal de travail'!$B26))</f>
        <v/>
      </c>
      <c r="B26" s="30"/>
      <c r="C26" s="31"/>
      <c r="D26" s="32"/>
      <c r="E26" s="33"/>
      <c r="F26" s="23"/>
      <c r="G26" s="39"/>
    </row>
    <row r="27" spans="1:15" x14ac:dyDescent="0.25">
      <c r="A27" s="63" t="str">
        <f>IF(ISBLANK(B27),"",_xlfn.ISOWEEKNUM('Journal de travail'!$B27))</f>
        <v/>
      </c>
      <c r="B27" s="34"/>
      <c r="C27" s="35"/>
      <c r="D27" s="36"/>
      <c r="E27" s="37"/>
      <c r="F27" s="23"/>
      <c r="G27" s="40"/>
    </row>
    <row r="28" spans="1:15" x14ac:dyDescent="0.25">
      <c r="A28" s="62" t="str">
        <f>IF(ISBLANK(B28),"",_xlfn.ISOWEEKNUM('Journal de travail'!$B28))</f>
        <v/>
      </c>
      <c r="B28" s="30"/>
      <c r="C28" s="31"/>
      <c r="D28" s="32"/>
      <c r="E28" s="33"/>
      <c r="F28" s="22"/>
      <c r="G28" s="39"/>
    </row>
    <row r="29" spans="1:15" x14ac:dyDescent="0.25">
      <c r="A29" s="63" t="str">
        <f>IF(ISBLANK(B29),"",_xlfn.ISOWEEKNUM('Journal de travail'!$B29))</f>
        <v/>
      </c>
      <c r="B29" s="34"/>
      <c r="C29" s="35"/>
      <c r="D29" s="36"/>
      <c r="E29" s="37"/>
      <c r="F29" s="22"/>
      <c r="G29" s="40"/>
    </row>
    <row r="30" spans="1:15" x14ac:dyDescent="0.25">
      <c r="A30" s="62" t="str">
        <f>IF(ISBLANK(B30),"",_xlfn.ISOWEEKNUM('Journal de travail'!$B30))</f>
        <v/>
      </c>
      <c r="B30" s="30"/>
      <c r="C30" s="31"/>
      <c r="D30" s="32"/>
      <c r="E30" s="33"/>
      <c r="F30" s="23"/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 t="str">
        <f>IF(ISBLANK(B32),"",_xlfn.ISOWEEKNUM('Journal de travail'!$B32))</f>
        <v/>
      </c>
      <c r="B32" s="30"/>
      <c r="C32" s="31"/>
      <c r="D32" s="32"/>
      <c r="E32" s="33"/>
      <c r="F32" s="23"/>
      <c r="G32" s="39"/>
    </row>
    <row r="33" spans="1:7" x14ac:dyDescent="0.25">
      <c r="A33" s="63" t="str">
        <f>IF(ISBLANK(B33),"",_xlfn.ISOWEEKNUM('Journal de travail'!$B33))</f>
        <v/>
      </c>
      <c r="B33" s="34"/>
      <c r="C33" s="35"/>
      <c r="D33" s="36"/>
      <c r="E33" s="37"/>
      <c r="F33" s="22"/>
      <c r="G33" s="40"/>
    </row>
    <row r="34" spans="1:7" x14ac:dyDescent="0.25">
      <c r="A34" s="62" t="str">
        <f>IF(ISBLANK(B34),"",_xlfn.ISOWEEKNUM('Journal de travail'!$B34))</f>
        <v/>
      </c>
      <c r="B34" s="30"/>
      <c r="C34" s="31"/>
      <c r="D34" s="32"/>
      <c r="E34" s="33"/>
      <c r="F34" s="22"/>
      <c r="G34" s="39"/>
    </row>
    <row r="35" spans="1:7" x14ac:dyDescent="0.25">
      <c r="A35" s="63" t="str">
        <f>IF(ISBLANK(B35),"",_xlfn.ISOWEEKNUM('Journal de travail'!$B35))</f>
        <v/>
      </c>
      <c r="B35" s="34"/>
      <c r="C35" s="35"/>
      <c r="D35" s="36"/>
      <c r="E35" s="37"/>
      <c r="F35" s="23"/>
      <c r="G35" s="40"/>
    </row>
    <row r="36" spans="1:7" x14ac:dyDescent="0.25">
      <c r="A36" s="62" t="str">
        <f>IF(ISBLANK(B36),"",_xlfn.ISOWEEKNUM('Journal de travail'!$B36))</f>
        <v/>
      </c>
      <c r="B36" s="30"/>
      <c r="C36" s="31"/>
      <c r="D36" s="32"/>
      <c r="E36" s="33"/>
      <c r="F36" s="22"/>
      <c r="G36" s="39"/>
    </row>
    <row r="37" spans="1:7" x14ac:dyDescent="0.25">
      <c r="A37" s="63" t="str">
        <f>IF(ISBLANK(B37),"",_xlfn.ISOWEEKNUM('Journal de travail'!$B37))</f>
        <v/>
      </c>
      <c r="B37" s="34"/>
      <c r="C37" s="35"/>
      <c r="D37" s="36"/>
      <c r="E37" s="37"/>
      <c r="F37" s="22"/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 t="str">
        <f>IF(ISBLANK(B39),"",_xlfn.ISOWEEKNUM('Journal de travail'!$B39))</f>
        <v/>
      </c>
      <c r="B39" s="34"/>
      <c r="C39" s="35"/>
      <c r="D39" s="36"/>
      <c r="E39" s="37"/>
      <c r="F39" s="22"/>
      <c r="G39" s="40"/>
    </row>
    <row r="40" spans="1:7" x14ac:dyDescent="0.25">
      <c r="A40" s="62" t="str">
        <f>IF(ISBLANK(B40),"",_xlfn.ISOWEEKNUM('Journal de travail'!$B40))</f>
        <v/>
      </c>
      <c r="B40" s="30"/>
      <c r="C40" s="31"/>
      <c r="D40" s="32"/>
      <c r="E40" s="33"/>
      <c r="F40" s="22"/>
      <c r="G40" s="39"/>
    </row>
    <row r="41" spans="1:7" x14ac:dyDescent="0.25">
      <c r="A41" s="63" t="str">
        <f>IF(ISBLANK(B41),"",_xlfn.ISOWEEKNUM('Journal de travail'!$B41))</f>
        <v/>
      </c>
      <c r="B41" s="34"/>
      <c r="C41" s="35"/>
      <c r="D41" s="36"/>
      <c r="E41" s="37"/>
      <c r="F41" s="22"/>
      <c r="G41" s="40"/>
    </row>
    <row r="42" spans="1:7" x14ac:dyDescent="0.25">
      <c r="A42" s="62" t="str">
        <f>IF(ISBLANK(B42),"",_xlfn.ISOWEEKNUM('Journal de travail'!$B42))</f>
        <v/>
      </c>
      <c r="B42" s="30"/>
      <c r="C42" s="31"/>
      <c r="D42" s="32"/>
      <c r="E42" s="33"/>
      <c r="F42" s="22"/>
      <c r="G42" s="39"/>
    </row>
    <row r="43" spans="1:7" x14ac:dyDescent="0.25">
      <c r="A43" s="63" t="str">
        <f>IF(ISBLANK(B43),"",_xlfn.ISOWEEKNUM('Journal de travail'!$B43))</f>
        <v/>
      </c>
      <c r="B43" s="34"/>
      <c r="C43" s="35"/>
      <c r="D43" s="36"/>
      <c r="E43" s="37"/>
      <c r="F43" s="22"/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2" workbookViewId="0">
      <selection activeCell="T20" sqref="T20"/>
    </sheetView>
  </sheetViews>
  <sheetFormatPr baseColWidth="10" defaultColWidth="11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19</v>
      </c>
      <c r="F2" s="68">
        <v>90</v>
      </c>
      <c r="G2" s="66" t="s">
        <v>20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21</v>
      </c>
      <c r="L4" s="66" t="s">
        <v>22</v>
      </c>
      <c r="M4" s="41"/>
      <c r="N4" s="19"/>
    </row>
    <row r="5" spans="1:14" x14ac:dyDescent="0.3">
      <c r="A5" t="s">
        <v>23</v>
      </c>
      <c r="B5" t="s">
        <v>24</v>
      </c>
      <c r="C5" s="41" t="s">
        <v>25</v>
      </c>
      <c r="D5" s="42"/>
      <c r="E5" s="45" t="s">
        <v>26</v>
      </c>
      <c r="F5" s="46" t="s">
        <v>27</v>
      </c>
      <c r="G5" s="47" t="s">
        <v>28</v>
      </c>
      <c r="L5" s="48" t="s">
        <v>26</v>
      </c>
      <c r="M5" s="49" t="s">
        <v>27</v>
      </c>
      <c r="N5" s="50" t="s">
        <v>28</v>
      </c>
    </row>
    <row r="6" spans="1:14" x14ac:dyDescent="0.3">
      <c r="A6">
        <f>SUMIF('Journal de travail'!$E$7:$E$532,Plannification!E6,'Journal de travail'!$C$7:$C$532)*60</f>
        <v>120</v>
      </c>
      <c r="B6">
        <f>SUMIF('Journal de travail'!$E$7:$E$532,Plannification!E6,'Journal de travail'!$D$7:$D$532)</f>
        <v>60</v>
      </c>
      <c r="C6">
        <f t="shared" ref="C6:C10" si="0">SUM(A6:B6)</f>
        <v>180</v>
      </c>
      <c r="E6" s="70" t="str">
        <f>'Journal de travail'!M8</f>
        <v>Analyse</v>
      </c>
      <c r="F6" s="71" t="str">
        <f>QUOTIENT(SUM(A6:B6),60)&amp;" h "&amp;TEXT(MOD(SUM(A6:B6),60), "00")&amp;" min"</f>
        <v>3 h 00 min</v>
      </c>
      <c r="G6" s="72">
        <f>SUM(A6:B6)/$C$11</f>
        <v>0.24827586206896551</v>
      </c>
      <c r="L6" s="51" t="str">
        <f>'Journal de travail'!M8</f>
        <v>Analyse</v>
      </c>
      <c r="M6" s="52" t="str">
        <f>INT($F$2*N6)&amp;" h "&amp;TEXT(ROUND(MOD($F$2*N6,1)*60,0),"00")&amp;" m"</f>
        <v>18 h 00 m</v>
      </c>
      <c r="N6" s="58">
        <v>0.2</v>
      </c>
    </row>
    <row r="7" spans="1:14" x14ac:dyDescent="0.3">
      <c r="A7">
        <f>SUMIF('Journal de travail'!$E$7:$E$532,Plannification!E7,'Journal de travail'!$C$7:$C$532)*60</f>
        <v>300</v>
      </c>
      <c r="B7">
        <f>SUMIF('Journal de travail'!$E$7:$E$532,Plannification!E7,'Journal de travail'!$D$7:$D$532)</f>
        <v>160</v>
      </c>
      <c r="C7">
        <f t="shared" si="0"/>
        <v>460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7 h 40 min</v>
      </c>
      <c r="G7" s="75">
        <f t="shared" ref="G7:G9" si="2">SUM(A7:B7)/$C$11</f>
        <v>0.6344827586206897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31 h 30 m</v>
      </c>
      <c r="N7" s="59">
        <v>0.35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4 h 30 m</v>
      </c>
      <c r="N8" s="58">
        <v>0.05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85</v>
      </c>
      <c r="C9">
        <f t="shared" si="0"/>
        <v>85</v>
      </c>
      <c r="E9" s="77" t="str">
        <f>'Journal de travail'!M11</f>
        <v>Documentation</v>
      </c>
      <c r="F9" s="74" t="str">
        <f t="shared" si="1"/>
        <v>1 h 25 min</v>
      </c>
      <c r="G9" s="75">
        <f t="shared" si="2"/>
        <v>0.11724137931034483</v>
      </c>
      <c r="L9" s="55" t="str">
        <f>'Journal de travail'!M11</f>
        <v>Documentation</v>
      </c>
      <c r="M9" s="52" t="str">
        <f t="shared" si="3"/>
        <v>36 h 00 m</v>
      </c>
      <c r="N9" s="59">
        <v>0.4</v>
      </c>
    </row>
    <row r="10" spans="1:14" hidden="1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18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18</v>
      </c>
      <c r="M10" s="52" t="str">
        <f t="shared" si="3"/>
        <v>0 h 00 m</v>
      </c>
      <c r="N10" s="83">
        <v>0</v>
      </c>
    </row>
    <row r="11" spans="1:14" x14ac:dyDescent="0.3">
      <c r="A11">
        <f>SUM(A6:A10)</f>
        <v>420</v>
      </c>
      <c r="B11">
        <f>SUM(B6:B10)</f>
        <v>305</v>
      </c>
      <c r="C11">
        <f>SUM(A11:B11)</f>
        <v>725</v>
      </c>
      <c r="E11" s="81" t="s">
        <v>29</v>
      </c>
      <c r="F11" s="71" t="str">
        <f t="shared" si="1"/>
        <v>12 h 05 min</v>
      </c>
      <c r="G11" s="82">
        <f>C11/C12</f>
        <v>0.13425925925925927</v>
      </c>
      <c r="L11" s="56" t="s">
        <v>29</v>
      </c>
      <c r="M11" s="57"/>
      <c r="N11" s="60">
        <f>SUM(N6:N10)</f>
        <v>1</v>
      </c>
    </row>
    <row r="12" spans="1:14" x14ac:dyDescent="0.3">
      <c r="C12">
        <f>F2*60</f>
        <v>5400</v>
      </c>
    </row>
    <row r="13" spans="1:14" x14ac:dyDescent="0.3">
      <c r="F13" s="43"/>
    </row>
  </sheetData>
  <sheetProtection algorithmName="SHA-512" hashValue="u6Q3+o7a9rb9ajPGMQFXFJBxNR95C93y6qzzKCld0gZtCTYGL+7OMe+WbK2ki7xwzk+WSRqA9/xPSrIc7CBoPg==" saltValue="e1RdssACZUGVypOFgaRLDA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zoomScaleNormal="100" workbookViewId="0">
      <selection activeCell="R14" sqref="R14"/>
    </sheetView>
  </sheetViews>
  <sheetFormatPr baseColWidth="10" defaultColWidth="11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20a0681-8b2f-4a46-9dab-cf1520193f81">
      <Terms xmlns="http://schemas.microsoft.com/office/infopath/2007/PartnerControls"/>
    </lcf76f155ced4ddcb4097134ff3c332f>
    <TaxCatchAll xmlns="932fafb7-d8e0-4a14-bee3-33aad5c7130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1120F001D1794FAA6F4057E3355991" ma:contentTypeVersion="10" ma:contentTypeDescription="Crée un document." ma:contentTypeScope="" ma:versionID="a3fb6df6b31548c4fd074caa2ed14580">
  <xsd:schema xmlns:xsd="http://www.w3.org/2001/XMLSchema" xmlns:xs="http://www.w3.org/2001/XMLSchema" xmlns:p="http://schemas.microsoft.com/office/2006/metadata/properties" xmlns:ns2="f20a0681-8b2f-4a46-9dab-cf1520193f81" xmlns:ns3="932fafb7-d8e0-4a14-bee3-33aad5c71309" targetNamespace="http://schemas.microsoft.com/office/2006/metadata/properties" ma:root="true" ma:fieldsID="3d4691fe5d3e52a7f10faf36b21998c3" ns2:_="" ns3:_="">
    <xsd:import namespace="f20a0681-8b2f-4a46-9dab-cf1520193f81"/>
    <xsd:import namespace="932fafb7-d8e0-4a14-bee3-33aad5c713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0a0681-8b2f-4a46-9dab-cf1520193f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2fafb7-d8e0-4a14-bee3-33aad5c71309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61325519-8edb-4b5c-9516-304f082e19e7}" ma:internalName="TaxCatchAll" ma:showField="CatchAllData" ma:web="932fafb7-d8e0-4a14-bee3-33aad5c713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f20a0681-8b2f-4a46-9dab-cf1520193f81"/>
    <ds:schemaRef ds:uri="932fafb7-d8e0-4a14-bee3-33aad5c71309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1B1176-FD39-41C7-AFE3-BD9EE39B178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20a0681-8b2f-4a46-9dab-cf1520193f81"/>
    <ds:schemaRef ds:uri="932fafb7-d8e0-4a14-bee3-33aad5c713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Aaron Vichery</cp:lastModifiedBy>
  <cp:revision/>
  <dcterms:created xsi:type="dcterms:W3CDTF">2023-11-21T20:00:34Z</dcterms:created>
  <dcterms:modified xsi:type="dcterms:W3CDTF">2025-10-29T15:24:17Z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0x0101005B1120F001D1794FAA6F4057E3355991</vt:lpwstr>
  </property>
  <property fmtid="{D5CDD505-2E9C-101B-9397-08002B2CF9AE}" pid="3" name="MediaServiceImageTags">
    <vt:lpwstr/>
  </property>
</Properties>
</file>