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salazar\Desktop\Work\ualberta\Phys 294 Fall 2020\08 Solar collector\"/>
    </mc:Choice>
  </mc:AlternateContent>
  <xr:revisionPtr revIDLastSave="0" documentId="13_ncr:1_{347582FA-EB49-45A4-99A6-86B905154A08}" xr6:coauthVersionLast="45" xr6:coauthVersionMax="45" xr10:uidLastSave="{00000000-0000-0000-0000-000000000000}"/>
  <bookViews>
    <workbookView xWindow="-108" yWindow="-108" windowWidth="23256" windowHeight="12576" firstSheet="8" activeTab="8" xr2:uid="{70A42DBD-8DBD-47AB-A881-DEE5FC85870A}"/>
  </bookViews>
  <sheets>
    <sheet name="run1" sheetId="1" r:id="rId1"/>
    <sheet name="run2" sheetId="2" r:id="rId2"/>
    <sheet name="run3" sheetId="4" r:id="rId3"/>
    <sheet name="run4" sheetId="5" r:id="rId4"/>
    <sheet name="run5" sheetId="6" r:id="rId5"/>
    <sheet name="run6" sheetId="7" r:id="rId6"/>
    <sheet name="run7" sheetId="8" r:id="rId7"/>
    <sheet name="run8" sheetId="9" r:id="rId8"/>
    <sheet name="solarConstantExpFit" sheetId="10" r:id="rId9"/>
    <sheet name="solarConstantExpFit_correcte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4" i="10" l="1"/>
  <c r="J35" i="10" l="1"/>
  <c r="K35" i="10" s="1"/>
  <c r="A8" i="11"/>
  <c r="A7" i="11"/>
  <c r="I12" i="11" s="1"/>
  <c r="A6" i="11"/>
  <c r="I11" i="11" s="1"/>
  <c r="I14" i="11"/>
  <c r="I10" i="11"/>
  <c r="F9" i="11"/>
  <c r="K14" i="11" s="1"/>
  <c r="D9" i="11"/>
  <c r="B9" i="11"/>
  <c r="C9" i="11" s="1"/>
  <c r="E9" i="11" s="1"/>
  <c r="G9" i="11" s="1"/>
  <c r="A9" i="11"/>
  <c r="F8" i="11"/>
  <c r="D8" i="11"/>
  <c r="C8" i="11"/>
  <c r="E8" i="11" s="1"/>
  <c r="G8" i="11" s="1"/>
  <c r="B8" i="11"/>
  <c r="I13" i="11"/>
  <c r="I7" i="11"/>
  <c r="F7" i="11"/>
  <c r="D7" i="11"/>
  <c r="C7" i="11"/>
  <c r="E7" i="11" s="1"/>
  <c r="G7" i="11" s="1"/>
  <c r="F6" i="11"/>
  <c r="D6" i="11"/>
  <c r="B6" i="11"/>
  <c r="C6" i="11" s="1"/>
  <c r="E6" i="11" s="1"/>
  <c r="G6" i="11" s="1"/>
  <c r="F5" i="11"/>
  <c r="K10" i="11" s="1"/>
  <c r="E5" i="11"/>
  <c r="G5" i="11" s="1"/>
  <c r="D5" i="11"/>
  <c r="C5" i="11"/>
  <c r="B5" i="11"/>
  <c r="A5" i="11"/>
  <c r="F4" i="11"/>
  <c r="K9" i="11" s="1"/>
  <c r="D4" i="11"/>
  <c r="B4" i="11"/>
  <c r="C4" i="11" s="1"/>
  <c r="E4" i="11" s="1"/>
  <c r="G4" i="11" s="1"/>
  <c r="A4" i="11"/>
  <c r="I9" i="11" s="1"/>
  <c r="F3" i="11"/>
  <c r="K8" i="11" s="1"/>
  <c r="D3" i="11"/>
  <c r="C3" i="11"/>
  <c r="E3" i="11" s="1"/>
  <c r="G3" i="11" s="1"/>
  <c r="B3" i="11"/>
  <c r="A3" i="11"/>
  <c r="I8" i="11" s="1"/>
  <c r="F2" i="11"/>
  <c r="K7" i="11" s="1"/>
  <c r="D2" i="11"/>
  <c r="B2" i="11"/>
  <c r="C2" i="11" s="1"/>
  <c r="E2" i="11" s="1"/>
  <c r="A2" i="11"/>
  <c r="L7" i="10" a="1"/>
  <c r="L7" i="10" s="1"/>
  <c r="D9" i="10"/>
  <c r="G9" i="10" s="1"/>
  <c r="D8" i="10"/>
  <c r="G8" i="10" s="1"/>
  <c r="D7" i="10"/>
  <c r="G7" i="10" s="1"/>
  <c r="D6" i="10"/>
  <c r="G6" i="10" s="1"/>
  <c r="D5" i="10"/>
  <c r="G5" i="10" s="1"/>
  <c r="D4" i="10"/>
  <c r="G4" i="10" s="1"/>
  <c r="D3" i="10"/>
  <c r="G3" i="10" s="1"/>
  <c r="D2" i="10"/>
  <c r="G2" i="10" s="1"/>
  <c r="K13" i="11" l="1"/>
  <c r="K12" i="11"/>
  <c r="K11" i="11"/>
  <c r="M17" i="11" s="1" a="1"/>
  <c r="J7" i="11" a="1"/>
  <c r="J7" i="11" s="1"/>
  <c r="I17" i="11" s="1" a="1"/>
  <c r="G2" i="11"/>
  <c r="L7" i="11" s="1" a="1"/>
  <c r="L7" i="11" s="1"/>
  <c r="J17" i="11" a="1"/>
  <c r="J17" i="11" s="1"/>
  <c r="B9" i="10"/>
  <c r="C9" i="10" s="1"/>
  <c r="E9" i="10" s="1"/>
  <c r="C8" i="10"/>
  <c r="E8" i="10" s="1"/>
  <c r="B8" i="10"/>
  <c r="C7" i="10"/>
  <c r="E7" i="10" s="1"/>
  <c r="C6" i="10"/>
  <c r="E6" i="10" s="1"/>
  <c r="B6" i="10"/>
  <c r="B5" i="10"/>
  <c r="C5" i="10" s="1"/>
  <c r="E5" i="10" s="1"/>
  <c r="B4" i="10"/>
  <c r="C4" i="10" s="1"/>
  <c r="E4" i="10" s="1"/>
  <c r="J7" i="10" s="1" a="1"/>
  <c r="J7" i="10" s="1"/>
  <c r="I17" i="10" s="1" a="1"/>
  <c r="I17" i="10" s="1"/>
  <c r="B3" i="10"/>
  <c r="C3" i="10" s="1"/>
  <c r="E3" i="10" s="1"/>
  <c r="B2" i="10"/>
  <c r="C2" i="10" s="1"/>
  <c r="E2" i="10" s="1"/>
  <c r="O24" i="11" l="1"/>
  <c r="O18" i="11"/>
  <c r="M17" i="11"/>
  <c r="O17" i="11" s="1"/>
  <c r="O19" i="11"/>
  <c r="O20" i="11"/>
  <c r="O21" i="11"/>
  <c r="O22" i="11"/>
  <c r="O23" i="11"/>
  <c r="L23" i="11"/>
  <c r="K22" i="11"/>
  <c r="I17" i="11"/>
  <c r="K23" i="11"/>
  <c r="L24" i="11"/>
  <c r="K24" i="11"/>
  <c r="L18" i="11"/>
  <c r="L19" i="11"/>
  <c r="K18" i="11"/>
  <c r="L20" i="11"/>
  <c r="K19" i="11"/>
  <c r="L21" i="11"/>
  <c r="K20" i="11"/>
  <c r="L22" i="11"/>
  <c r="K21" i="11"/>
  <c r="K18" i="10"/>
  <c r="K19" i="10"/>
  <c r="K20" i="10"/>
  <c r="K21" i="10"/>
  <c r="K24" i="10"/>
  <c r="K22" i="10"/>
  <c r="K23" i="10"/>
  <c r="H17" i="9"/>
  <c r="M28" i="9"/>
  <c r="M27" i="9"/>
  <c r="M26" i="9"/>
  <c r="M25" i="9"/>
  <c r="M24" i="9"/>
  <c r="V16" i="9"/>
  <c r="V17" i="9"/>
  <c r="U9" i="9"/>
  <c r="U10" i="9"/>
  <c r="U11" i="9"/>
  <c r="U12" i="9"/>
  <c r="U13" i="9"/>
  <c r="U14" i="9"/>
  <c r="U15" i="9"/>
  <c r="U16" i="9"/>
  <c r="U17" i="9"/>
  <c r="T16" i="9"/>
  <c r="T17" i="9"/>
  <c r="S16" i="9"/>
  <c r="S17" i="9"/>
  <c r="R16" i="9"/>
  <c r="R17" i="9"/>
  <c r="R9" i="9"/>
  <c r="R10" i="9"/>
  <c r="R11" i="9"/>
  <c r="R12" i="9"/>
  <c r="R13" i="9"/>
  <c r="R14" i="9"/>
  <c r="R15" i="9"/>
  <c r="Q14" i="9" a="1"/>
  <c r="Q14" i="9" s="1"/>
  <c r="Q13" i="9"/>
  <c r="Q9" i="9" a="1"/>
  <c r="Q9" i="9" s="1"/>
  <c r="Q8" i="9"/>
  <c r="P14" i="9" a="1"/>
  <c r="P14" i="9" s="1"/>
  <c r="P13" i="9"/>
  <c r="P9" i="9" a="1"/>
  <c r="P9" i="9" s="1"/>
  <c r="P8" i="9"/>
  <c r="O16" i="9"/>
  <c r="O17" i="9"/>
  <c r="N16" i="9"/>
  <c r="N17" i="9"/>
  <c r="N9" i="9"/>
  <c r="N10" i="9"/>
  <c r="N11" i="9"/>
  <c r="N12" i="9"/>
  <c r="N13" i="9"/>
  <c r="N14" i="9"/>
  <c r="N15" i="9"/>
  <c r="M14" i="9" a="1"/>
  <c r="M14" i="9" s="1"/>
  <c r="M13" i="9"/>
  <c r="M9" i="9" a="1"/>
  <c r="M9" i="9" s="1"/>
  <c r="M8" i="9"/>
  <c r="L14" i="9" a="1"/>
  <c r="L14" i="9" s="1"/>
  <c r="L13" i="9"/>
  <c r="L9" i="9" a="1"/>
  <c r="L9" i="9" s="1"/>
  <c r="L8" i="9"/>
  <c r="I17" i="8"/>
  <c r="H17" i="8"/>
  <c r="M28" i="8"/>
  <c r="M27" i="8"/>
  <c r="M26" i="8"/>
  <c r="M25" i="8"/>
  <c r="M24" i="8"/>
  <c r="V16" i="8"/>
  <c r="U16" i="8"/>
  <c r="T16" i="8"/>
  <c r="S16" i="8"/>
  <c r="R9" i="8"/>
  <c r="R10" i="8"/>
  <c r="R11" i="8"/>
  <c r="R12" i="8"/>
  <c r="R13" i="8"/>
  <c r="R14" i="8"/>
  <c r="R15" i="8"/>
  <c r="R16" i="8"/>
  <c r="Q11" i="8" a="1"/>
  <c r="Q11" i="8" s="1"/>
  <c r="Q8" i="8" a="1"/>
  <c r="Q8" i="8" s="1"/>
  <c r="P11" i="8" a="1"/>
  <c r="P11" i="8" s="1"/>
  <c r="P8" i="8" a="1"/>
  <c r="P8" i="8" s="1"/>
  <c r="R8" i="8" s="1"/>
  <c r="O16" i="8"/>
  <c r="N9" i="8"/>
  <c r="N10" i="8"/>
  <c r="N11" i="8"/>
  <c r="N12" i="8"/>
  <c r="N13" i="8"/>
  <c r="N14" i="8"/>
  <c r="N15" i="8"/>
  <c r="N16" i="8"/>
  <c r="M11" i="8" a="1"/>
  <c r="M11" i="8" s="1"/>
  <c r="M8" i="8" a="1"/>
  <c r="M8" i="8" s="1"/>
  <c r="L11" i="8" a="1"/>
  <c r="L11" i="8" s="1"/>
  <c r="L8" i="8" a="1"/>
  <c r="L8" i="8" s="1"/>
  <c r="N8" i="8" s="1"/>
  <c r="H16" i="9"/>
  <c r="O15" i="9"/>
  <c r="H13" i="9"/>
  <c r="I13" i="9" s="1"/>
  <c r="H10" i="9"/>
  <c r="H14" i="9" s="1"/>
  <c r="I14" i="9" s="1"/>
  <c r="R8" i="9"/>
  <c r="I8" i="9"/>
  <c r="H8" i="9"/>
  <c r="H16" i="8"/>
  <c r="I13" i="8"/>
  <c r="H13" i="8"/>
  <c r="H10" i="8"/>
  <c r="H14" i="8" s="1"/>
  <c r="I14" i="8" s="1"/>
  <c r="O9" i="8"/>
  <c r="I8" i="8"/>
  <c r="H8" i="8"/>
  <c r="H17" i="6"/>
  <c r="H16" i="7"/>
  <c r="Q15" i="7"/>
  <c r="P15" i="7"/>
  <c r="R15" i="7" s="1"/>
  <c r="M15" i="7"/>
  <c r="L15" i="7"/>
  <c r="O15" i="7" s="1"/>
  <c r="I13" i="7"/>
  <c r="H13" i="7"/>
  <c r="Q10" i="7" a="1"/>
  <c r="Q10" i="7" s="1"/>
  <c r="P10" i="7" a="1"/>
  <c r="R12" i="7" s="1"/>
  <c r="M10" i="7" a="1"/>
  <c r="M10" i="7" s="1"/>
  <c r="L10" i="7" a="1"/>
  <c r="N14" i="7" s="1"/>
  <c r="H10" i="7"/>
  <c r="H14" i="7" s="1"/>
  <c r="I14" i="7" s="1"/>
  <c r="Q9" i="7"/>
  <c r="P9" i="7"/>
  <c r="R9" i="7" s="1"/>
  <c r="O9" i="7"/>
  <c r="M9" i="7"/>
  <c r="L9" i="7"/>
  <c r="N9" i="7" s="1"/>
  <c r="R8" i="7"/>
  <c r="S8" i="7" s="1"/>
  <c r="Q8" i="7"/>
  <c r="P8" i="7"/>
  <c r="N8" i="7"/>
  <c r="M8" i="7"/>
  <c r="L8" i="7"/>
  <c r="I8" i="7"/>
  <c r="H8" i="7"/>
  <c r="M26" i="6"/>
  <c r="M28" i="6"/>
  <c r="M27" i="6"/>
  <c r="M25" i="6"/>
  <c r="M24" i="6"/>
  <c r="V9" i="6"/>
  <c r="V10" i="6"/>
  <c r="V11" i="6"/>
  <c r="V12" i="6"/>
  <c r="V13" i="6"/>
  <c r="V14" i="6"/>
  <c r="V15" i="6"/>
  <c r="U9" i="6"/>
  <c r="U10" i="6"/>
  <c r="U11" i="6"/>
  <c r="U12" i="6"/>
  <c r="U13" i="6"/>
  <c r="U14" i="6"/>
  <c r="U15" i="6"/>
  <c r="T9" i="6"/>
  <c r="T10" i="6"/>
  <c r="T11" i="6"/>
  <c r="T12" i="6"/>
  <c r="T13" i="6"/>
  <c r="T14" i="6"/>
  <c r="T15" i="6"/>
  <c r="S9" i="6"/>
  <c r="S10" i="6"/>
  <c r="S11" i="6"/>
  <c r="S12" i="6"/>
  <c r="S13" i="6"/>
  <c r="S14" i="6"/>
  <c r="S15" i="6"/>
  <c r="R9" i="6"/>
  <c r="R10" i="6"/>
  <c r="R11" i="6"/>
  <c r="R12" i="6"/>
  <c r="R13" i="6"/>
  <c r="R14" i="6"/>
  <c r="R15" i="6"/>
  <c r="O9" i="6"/>
  <c r="O10" i="6"/>
  <c r="O11" i="6"/>
  <c r="O12" i="6"/>
  <c r="O13" i="6"/>
  <c r="O14" i="6"/>
  <c r="O15" i="6"/>
  <c r="N9" i="6"/>
  <c r="N10" i="6"/>
  <c r="N11" i="6"/>
  <c r="N12" i="6"/>
  <c r="N13" i="6"/>
  <c r="N14" i="6"/>
  <c r="N15" i="6"/>
  <c r="V8" i="6"/>
  <c r="U8" i="6"/>
  <c r="T8" i="6"/>
  <c r="S8" i="6"/>
  <c r="R8" i="6"/>
  <c r="Q15" i="6"/>
  <c r="Q10" i="6" a="1"/>
  <c r="Q10" i="6" s="1"/>
  <c r="Q9" i="6"/>
  <c r="Q8" i="6"/>
  <c r="P15" i="6"/>
  <c r="P10" i="6" a="1"/>
  <c r="P10" i="6" s="1"/>
  <c r="P9" i="6"/>
  <c r="P8" i="6"/>
  <c r="O8" i="6"/>
  <c r="N8" i="6"/>
  <c r="M15" i="6"/>
  <c r="M10" i="6" a="1"/>
  <c r="M10" i="6" s="1"/>
  <c r="M9" i="6"/>
  <c r="M8" i="6"/>
  <c r="L15" i="6"/>
  <c r="L10" i="6" a="1"/>
  <c r="L10" i="6" s="1"/>
  <c r="L9" i="6"/>
  <c r="L8" i="6"/>
  <c r="H16" i="6"/>
  <c r="H14" i="6"/>
  <c r="I14" i="6" s="1"/>
  <c r="I13" i="6"/>
  <c r="H13" i="6"/>
  <c r="H10" i="6"/>
  <c r="I8" i="6"/>
  <c r="H8" i="6"/>
  <c r="Q13" i="4" a="1"/>
  <c r="Q13" i="4" s="1"/>
  <c r="Q12" i="4"/>
  <c r="Q11" i="4"/>
  <c r="Q8" i="4" a="1"/>
  <c r="Q8" i="4" s="1"/>
  <c r="P13" i="4" a="1"/>
  <c r="P13" i="4" s="1"/>
  <c r="P12" i="4"/>
  <c r="P11" i="4"/>
  <c r="P8" i="4" a="1"/>
  <c r="P8" i="4" s="1"/>
  <c r="R8" i="4" s="1"/>
  <c r="M13" i="4" a="1"/>
  <c r="M13" i="4" s="1"/>
  <c r="M12" i="4"/>
  <c r="O12" i="4" s="1"/>
  <c r="M11" i="4"/>
  <c r="M8" i="4" a="1"/>
  <c r="M8" i="4" s="1"/>
  <c r="L13" i="4" a="1"/>
  <c r="L13" i="4" s="1"/>
  <c r="L12" i="4"/>
  <c r="L11" i="4"/>
  <c r="O11" i="4" s="1"/>
  <c r="L8" i="4" a="1"/>
  <c r="L8" i="4" s="1"/>
  <c r="I14" i="5"/>
  <c r="I13" i="5"/>
  <c r="I14" i="4"/>
  <c r="I13" i="4"/>
  <c r="I14" i="2"/>
  <c r="I13" i="2"/>
  <c r="I14" i="1"/>
  <c r="I13" i="1"/>
  <c r="O9" i="5"/>
  <c r="O10" i="5"/>
  <c r="O11" i="5"/>
  <c r="O12" i="5"/>
  <c r="O13" i="5"/>
  <c r="O14" i="5"/>
  <c r="O15" i="5"/>
  <c r="O16" i="5"/>
  <c r="O17" i="5"/>
  <c r="O18" i="5"/>
  <c r="O19" i="5"/>
  <c r="O20" i="5"/>
  <c r="N9" i="5"/>
  <c r="N10" i="5"/>
  <c r="N11" i="5"/>
  <c r="N12" i="5"/>
  <c r="N13" i="5"/>
  <c r="N14" i="5"/>
  <c r="N15" i="5"/>
  <c r="N16" i="5"/>
  <c r="N17" i="5"/>
  <c r="N18" i="5"/>
  <c r="N19" i="5"/>
  <c r="N20" i="5"/>
  <c r="Q8" i="5" a="1"/>
  <c r="Q8" i="5" s="1"/>
  <c r="P8" i="5" a="1"/>
  <c r="P8" i="5" s="1"/>
  <c r="R8" i="5" s="1"/>
  <c r="O8" i="5"/>
  <c r="N8" i="5"/>
  <c r="M8" i="5" a="1"/>
  <c r="M8" i="5" s="1"/>
  <c r="L8" i="5" a="1"/>
  <c r="L8" i="5" s="1"/>
  <c r="H16" i="5"/>
  <c r="H13" i="5"/>
  <c r="H10" i="5"/>
  <c r="I8" i="5"/>
  <c r="H8" i="5"/>
  <c r="O14" i="4"/>
  <c r="O15" i="4"/>
  <c r="N12" i="4"/>
  <c r="N14" i="4"/>
  <c r="N15" i="4"/>
  <c r="H16" i="4"/>
  <c r="H13" i="4"/>
  <c r="H14" i="4" s="1"/>
  <c r="H10" i="4"/>
  <c r="I8" i="4"/>
  <c r="H8" i="4"/>
  <c r="I17" i="2"/>
  <c r="H17" i="2"/>
  <c r="M24" i="2"/>
  <c r="M26" i="2"/>
  <c r="M25" i="2"/>
  <c r="M23" i="2"/>
  <c r="P22" i="2" s="1"/>
  <c r="M22" i="2"/>
  <c r="V9" i="2"/>
  <c r="V10" i="2"/>
  <c r="V11" i="2"/>
  <c r="V12" i="2"/>
  <c r="V13" i="2"/>
  <c r="V14" i="2"/>
  <c r="V15" i="2"/>
  <c r="V16" i="2"/>
  <c r="V17" i="2"/>
  <c r="V18" i="2"/>
  <c r="U9" i="2"/>
  <c r="U10" i="2"/>
  <c r="U11" i="2"/>
  <c r="U12" i="2"/>
  <c r="U13" i="2"/>
  <c r="U14" i="2"/>
  <c r="U15" i="2"/>
  <c r="U16" i="2"/>
  <c r="U17" i="2"/>
  <c r="U18" i="2"/>
  <c r="T9" i="2"/>
  <c r="T10" i="2"/>
  <c r="T11" i="2"/>
  <c r="T12" i="2"/>
  <c r="T13" i="2"/>
  <c r="T14" i="2"/>
  <c r="T15" i="2"/>
  <c r="T16" i="2"/>
  <c r="T17" i="2"/>
  <c r="T18" i="2"/>
  <c r="S9" i="2"/>
  <c r="S10" i="2"/>
  <c r="S11" i="2"/>
  <c r="S12" i="2"/>
  <c r="S13" i="2"/>
  <c r="S14" i="2"/>
  <c r="S15" i="2"/>
  <c r="S16" i="2"/>
  <c r="S17" i="2"/>
  <c r="S18" i="2"/>
  <c r="V8" i="2"/>
  <c r="U8" i="2"/>
  <c r="T8" i="2"/>
  <c r="S8" i="2"/>
  <c r="R9" i="2"/>
  <c r="R10" i="2"/>
  <c r="R11" i="2"/>
  <c r="R12" i="2"/>
  <c r="R13" i="2"/>
  <c r="R14" i="2"/>
  <c r="R15" i="2"/>
  <c r="R16" i="2"/>
  <c r="R17" i="2"/>
  <c r="R18" i="2"/>
  <c r="R8" i="2"/>
  <c r="Q8" i="2" a="1"/>
  <c r="Q8" i="2" s="1"/>
  <c r="P8" i="2" a="1"/>
  <c r="P8" i="2" s="1"/>
  <c r="O9" i="2"/>
  <c r="O10" i="2"/>
  <c r="O11" i="2"/>
  <c r="O12" i="2"/>
  <c r="O13" i="2"/>
  <c r="O14" i="2"/>
  <c r="O15" i="2"/>
  <c r="O16" i="2"/>
  <c r="O17" i="2"/>
  <c r="O18" i="2"/>
  <c r="O8" i="2"/>
  <c r="N9" i="2"/>
  <c r="N10" i="2"/>
  <c r="N11" i="2"/>
  <c r="N12" i="2"/>
  <c r="N13" i="2"/>
  <c r="N14" i="2"/>
  <c r="N15" i="2"/>
  <c r="N16" i="2"/>
  <c r="N17" i="2"/>
  <c r="N18" i="2"/>
  <c r="N8" i="2"/>
  <c r="M8" i="2" a="1"/>
  <c r="M8" i="2" s="1"/>
  <c r="L8" i="2" a="1"/>
  <c r="L8" i="2" s="1"/>
  <c r="H16" i="2"/>
  <c r="H13" i="2"/>
  <c r="H14" i="2" s="1"/>
  <c r="H10" i="2"/>
  <c r="I8" i="2"/>
  <c r="H8" i="2"/>
  <c r="H13" i="1"/>
  <c r="I8" i="1"/>
  <c r="O8" i="1" a="1"/>
  <c r="O8" i="1" s="1"/>
  <c r="Q8" i="1" s="1"/>
  <c r="P8" i="1" a="1"/>
  <c r="P8" i="1" s="1"/>
  <c r="N9" i="1"/>
  <c r="N10" i="1"/>
  <c r="N11" i="1"/>
  <c r="N12" i="1"/>
  <c r="N13" i="1"/>
  <c r="N14" i="1"/>
  <c r="N15" i="1"/>
  <c r="N16" i="1"/>
  <c r="N17" i="1"/>
  <c r="N8" i="1"/>
  <c r="M9" i="1"/>
  <c r="M10" i="1"/>
  <c r="M11" i="1"/>
  <c r="M12" i="1"/>
  <c r="M13" i="1"/>
  <c r="M14" i="1"/>
  <c r="M15" i="1"/>
  <c r="M16" i="1"/>
  <c r="M17" i="1"/>
  <c r="M8" i="1"/>
  <c r="L8" i="1" a="1"/>
  <c r="L8" i="1" s="1"/>
  <c r="K8" i="1" a="1"/>
  <c r="K8" i="1" s="1"/>
  <c r="S22" i="11" l="1"/>
  <c r="R22" i="11"/>
  <c r="Q22" i="11"/>
  <c r="P22" i="11"/>
  <c r="R21" i="11"/>
  <c r="Q21" i="11"/>
  <c r="P21" i="11"/>
  <c r="S21" i="11"/>
  <c r="S20" i="11"/>
  <c r="R20" i="11"/>
  <c r="Q20" i="11"/>
  <c r="P20" i="11"/>
  <c r="R19" i="11"/>
  <c r="P19" i="11"/>
  <c r="S19" i="11"/>
  <c r="Q19" i="11"/>
  <c r="L17" i="11"/>
  <c r="K17" i="11"/>
  <c r="P17" i="11"/>
  <c r="J32" i="11"/>
  <c r="S17" i="11"/>
  <c r="R17" i="11"/>
  <c r="Q17" i="11"/>
  <c r="S23" i="11"/>
  <c r="R23" i="11"/>
  <c r="Q23" i="11"/>
  <c r="P23" i="11"/>
  <c r="Q18" i="11"/>
  <c r="P18" i="11"/>
  <c r="S18" i="11"/>
  <c r="R18" i="11"/>
  <c r="S24" i="11"/>
  <c r="R24" i="11"/>
  <c r="Q24" i="11"/>
  <c r="P24" i="11"/>
  <c r="K17" i="10"/>
  <c r="O9" i="9"/>
  <c r="S12" i="9"/>
  <c r="S8" i="9"/>
  <c r="N8" i="9"/>
  <c r="V8" i="9" s="1"/>
  <c r="O8" i="9"/>
  <c r="V8" i="8"/>
  <c r="O8" i="8"/>
  <c r="O15" i="8"/>
  <c r="O14" i="8"/>
  <c r="O12" i="8"/>
  <c r="T15" i="9"/>
  <c r="S15" i="9"/>
  <c r="V15" i="9"/>
  <c r="V9" i="9"/>
  <c r="T9" i="9"/>
  <c r="S9" i="9"/>
  <c r="H18" i="9"/>
  <c r="A9" i="10" s="1"/>
  <c r="I14" i="10" s="1"/>
  <c r="T14" i="9"/>
  <c r="S14" i="9"/>
  <c r="T10" i="9"/>
  <c r="T8" i="9"/>
  <c r="O14" i="9"/>
  <c r="U8" i="9"/>
  <c r="O13" i="9"/>
  <c r="V14" i="9"/>
  <c r="O11" i="9"/>
  <c r="O12" i="9"/>
  <c r="H18" i="8"/>
  <c r="A8" i="10" s="1"/>
  <c r="I13" i="10" s="1"/>
  <c r="U14" i="8"/>
  <c r="T14" i="8"/>
  <c r="S14" i="8"/>
  <c r="S15" i="8"/>
  <c r="T15" i="8"/>
  <c r="V15" i="8"/>
  <c r="U15" i="8"/>
  <c r="V9" i="8"/>
  <c r="U9" i="8"/>
  <c r="T9" i="8"/>
  <c r="S9" i="8"/>
  <c r="O11" i="8"/>
  <c r="O13" i="8"/>
  <c r="V14" i="8"/>
  <c r="T8" i="8"/>
  <c r="S8" i="8"/>
  <c r="U8" i="8"/>
  <c r="V8" i="7"/>
  <c r="O8" i="7"/>
  <c r="V9" i="7"/>
  <c r="U9" i="7"/>
  <c r="S9" i="7"/>
  <c r="T9" i="7"/>
  <c r="U15" i="7"/>
  <c r="T15" i="7"/>
  <c r="S15" i="7"/>
  <c r="U12" i="7"/>
  <c r="T12" i="7"/>
  <c r="S12" i="7"/>
  <c r="T8" i="7"/>
  <c r="L10" i="7"/>
  <c r="R11" i="7"/>
  <c r="R13" i="7"/>
  <c r="O14" i="7"/>
  <c r="N15" i="7"/>
  <c r="V15" i="7" s="1"/>
  <c r="U8" i="7"/>
  <c r="R14" i="7"/>
  <c r="N12" i="7"/>
  <c r="V12" i="7" s="1"/>
  <c r="P10" i="7"/>
  <c r="R10" i="7" s="1"/>
  <c r="N11" i="7"/>
  <c r="O12" i="7"/>
  <c r="N13" i="7"/>
  <c r="O11" i="7"/>
  <c r="O13" i="7"/>
  <c r="O13" i="4"/>
  <c r="N13" i="4"/>
  <c r="N11" i="4"/>
  <c r="O9" i="4"/>
  <c r="N9" i="4"/>
  <c r="O10" i="4"/>
  <c r="N10" i="4"/>
  <c r="O8" i="4"/>
  <c r="N8" i="4"/>
  <c r="S8" i="4"/>
  <c r="V8" i="5"/>
  <c r="U8" i="5"/>
  <c r="T8" i="5"/>
  <c r="S8" i="5"/>
  <c r="R18" i="5"/>
  <c r="R10" i="5"/>
  <c r="R16" i="5"/>
  <c r="R17" i="5"/>
  <c r="R20" i="5"/>
  <c r="R15" i="5"/>
  <c r="R19" i="5"/>
  <c r="R14" i="5"/>
  <c r="R9" i="5"/>
  <c r="R13" i="5"/>
  <c r="R12" i="5"/>
  <c r="R11" i="5"/>
  <c r="R11" i="4"/>
  <c r="S11" i="4" s="1"/>
  <c r="R14" i="4"/>
  <c r="S14" i="4" s="1"/>
  <c r="R10" i="4"/>
  <c r="S10" i="4" s="1"/>
  <c r="R12" i="4"/>
  <c r="S12" i="4" s="1"/>
  <c r="R9" i="4"/>
  <c r="S9" i="4" s="1"/>
  <c r="R15" i="4"/>
  <c r="S15" i="4" s="1"/>
  <c r="R13" i="4"/>
  <c r="S13" i="4" s="1"/>
  <c r="Q14" i="1"/>
  <c r="Q13" i="1"/>
  <c r="T13" i="1" s="1"/>
  <c r="Q11" i="1"/>
  <c r="T11" i="1" s="1"/>
  <c r="Q10" i="1"/>
  <c r="S10" i="1" s="1"/>
  <c r="Q12" i="1"/>
  <c r="T12" i="1" s="1"/>
  <c r="Q9" i="1"/>
  <c r="S9" i="1" s="1"/>
  <c r="Q16" i="1"/>
  <c r="R16" i="1" s="1"/>
  <c r="Q17" i="1"/>
  <c r="S17" i="1" s="1"/>
  <c r="Q15" i="1"/>
  <c r="R15" i="1" s="1"/>
  <c r="S15" i="1"/>
  <c r="T10" i="1"/>
  <c r="T15" i="1"/>
  <c r="S14" i="1"/>
  <c r="S13" i="1"/>
  <c r="T8" i="1"/>
  <c r="H14" i="5"/>
  <c r="P23" i="2"/>
  <c r="Q23" i="2"/>
  <c r="P24" i="2"/>
  <c r="Q24" i="2"/>
  <c r="H18" i="2"/>
  <c r="U11" i="1"/>
  <c r="U8" i="1"/>
  <c r="U10" i="1"/>
  <c r="R12" i="1"/>
  <c r="U17" i="1"/>
  <c r="R8" i="1"/>
  <c r="R10" i="1"/>
  <c r="T14" i="1"/>
  <c r="U12" i="1"/>
  <c r="R11" i="1"/>
  <c r="U9" i="1"/>
  <c r="S11" i="1"/>
  <c r="U15" i="1"/>
  <c r="S8" i="1"/>
  <c r="J30" i="11" l="1"/>
  <c r="J31" i="11"/>
  <c r="J28" i="11"/>
  <c r="J29" i="11"/>
  <c r="M28" i="11" s="1"/>
  <c r="N29" i="11" s="1"/>
  <c r="A3" i="10"/>
  <c r="I8" i="10" s="1"/>
  <c r="I18" i="2"/>
  <c r="F3" i="10" s="1"/>
  <c r="M28" i="7"/>
  <c r="T12" i="9"/>
  <c r="V12" i="9"/>
  <c r="V11" i="9"/>
  <c r="T11" i="9"/>
  <c r="S11" i="9"/>
  <c r="S10" i="9"/>
  <c r="V13" i="9"/>
  <c r="T13" i="9"/>
  <c r="S13" i="9"/>
  <c r="O10" i="9"/>
  <c r="V10" i="9"/>
  <c r="V13" i="8"/>
  <c r="U13" i="8"/>
  <c r="T13" i="8"/>
  <c r="S13" i="8"/>
  <c r="U10" i="8"/>
  <c r="T10" i="8"/>
  <c r="S10" i="8"/>
  <c r="V11" i="8"/>
  <c r="U11" i="8"/>
  <c r="T11" i="8"/>
  <c r="S11" i="8"/>
  <c r="O10" i="8"/>
  <c r="V10" i="8"/>
  <c r="V12" i="8"/>
  <c r="U12" i="8"/>
  <c r="T12" i="8"/>
  <c r="S12" i="8"/>
  <c r="V14" i="7"/>
  <c r="U14" i="7"/>
  <c r="S14" i="7"/>
  <c r="T14" i="7"/>
  <c r="V11" i="7"/>
  <c r="U11" i="7"/>
  <c r="T11" i="7"/>
  <c r="S11" i="7"/>
  <c r="V13" i="7"/>
  <c r="U13" i="7"/>
  <c r="T13" i="7"/>
  <c r="M26" i="7" s="1"/>
  <c r="S13" i="7"/>
  <c r="U10" i="7"/>
  <c r="M27" i="7" s="1"/>
  <c r="S10" i="7"/>
  <c r="T10" i="7"/>
  <c r="O10" i="7"/>
  <c r="N10" i="7"/>
  <c r="V10" i="7" s="1"/>
  <c r="U12" i="5"/>
  <c r="S12" i="5"/>
  <c r="V12" i="5"/>
  <c r="T12" i="5"/>
  <c r="V13" i="5"/>
  <c r="T13" i="5"/>
  <c r="U13" i="5"/>
  <c r="S13" i="5"/>
  <c r="U9" i="5"/>
  <c r="S9" i="5"/>
  <c r="V9" i="5"/>
  <c r="T9" i="5"/>
  <c r="U18" i="5"/>
  <c r="S18" i="5"/>
  <c r="V18" i="5"/>
  <c r="T18" i="5"/>
  <c r="U17" i="5"/>
  <c r="S17" i="5"/>
  <c r="V17" i="5"/>
  <c r="T17" i="5"/>
  <c r="T11" i="5"/>
  <c r="U11" i="5"/>
  <c r="S11" i="5"/>
  <c r="V11" i="5"/>
  <c r="V16" i="5"/>
  <c r="T16" i="5"/>
  <c r="U16" i="5"/>
  <c r="S16" i="5"/>
  <c r="U19" i="5"/>
  <c r="S19" i="5"/>
  <c r="T19" i="5"/>
  <c r="V19" i="5"/>
  <c r="U15" i="5"/>
  <c r="V15" i="5"/>
  <c r="T15" i="5"/>
  <c r="S15" i="5"/>
  <c r="U10" i="5"/>
  <c r="S10" i="5"/>
  <c r="V10" i="5"/>
  <c r="T10" i="5"/>
  <c r="V14" i="5"/>
  <c r="T14" i="5"/>
  <c r="U14" i="5"/>
  <c r="S14" i="5"/>
  <c r="U20" i="5"/>
  <c r="S20" i="5"/>
  <c r="V20" i="5"/>
  <c r="T20" i="5"/>
  <c r="L25" i="1"/>
  <c r="U16" i="1"/>
  <c r="S12" i="1"/>
  <c r="S16" i="1"/>
  <c r="T17" i="1"/>
  <c r="R9" i="1"/>
  <c r="L21" i="1" s="1"/>
  <c r="T16" i="1"/>
  <c r="U13" i="1"/>
  <c r="L22" i="1" s="1"/>
  <c r="R13" i="1"/>
  <c r="R17" i="1"/>
  <c r="T9" i="1"/>
  <c r="L24" i="1" s="1"/>
  <c r="U14" i="1"/>
  <c r="R14" i="1"/>
  <c r="L23" i="1"/>
  <c r="M28" i="5"/>
  <c r="U11" i="4"/>
  <c r="V11" i="4"/>
  <c r="T11" i="4"/>
  <c r="V12" i="4"/>
  <c r="U12" i="4"/>
  <c r="T12" i="4"/>
  <c r="V14" i="4"/>
  <c r="U14" i="4"/>
  <c r="T14" i="4"/>
  <c r="V10" i="4"/>
  <c r="U10" i="4"/>
  <c r="T10" i="4"/>
  <c r="V9" i="4"/>
  <c r="U9" i="4"/>
  <c r="T9" i="4"/>
  <c r="V8" i="4"/>
  <c r="M26" i="4"/>
  <c r="U8" i="4"/>
  <c r="T8" i="4"/>
  <c r="U15" i="4"/>
  <c r="V15" i="4"/>
  <c r="T15" i="4"/>
  <c r="U13" i="4"/>
  <c r="V13" i="4"/>
  <c r="T13" i="4"/>
  <c r="M29" i="11" l="1"/>
  <c r="N30" i="11"/>
  <c r="M30" i="11"/>
  <c r="M32" i="11" s="1"/>
  <c r="K8" i="10"/>
  <c r="M25" i="7"/>
  <c r="M24" i="7"/>
  <c r="P24" i="7" s="1"/>
  <c r="M25" i="5"/>
  <c r="M24" i="5"/>
  <c r="M27" i="5"/>
  <c r="M26" i="5"/>
  <c r="O21" i="1"/>
  <c r="O22" i="1" s="1"/>
  <c r="H17" i="1" s="1"/>
  <c r="M24" i="4"/>
  <c r="M23" i="4"/>
  <c r="M25" i="4"/>
  <c r="M22" i="4"/>
  <c r="P22" i="1"/>
  <c r="I17" i="1" s="1"/>
  <c r="O23" i="1"/>
  <c r="N32" i="11" l="1"/>
  <c r="P24" i="9"/>
  <c r="Q25" i="9" s="1"/>
  <c r="I17" i="9" s="1"/>
  <c r="I18" i="9" s="1"/>
  <c r="F9" i="10" s="1"/>
  <c r="K14" i="10" s="1"/>
  <c r="P24" i="8"/>
  <c r="Q26" i="8" s="1"/>
  <c r="Q25" i="7"/>
  <c r="I17" i="7" s="1"/>
  <c r="Q26" i="7"/>
  <c r="P26" i="7"/>
  <c r="P25" i="7"/>
  <c r="H18" i="7" s="1"/>
  <c r="A7" i="10" s="1"/>
  <c r="I12" i="10" s="1"/>
  <c r="P24" i="6"/>
  <c r="Q26" i="6" s="1"/>
  <c r="P24" i="5"/>
  <c r="Q25" i="5" s="1"/>
  <c r="I17" i="5" s="1"/>
  <c r="P23" i="1"/>
  <c r="P22" i="4"/>
  <c r="Q23" i="4" s="1"/>
  <c r="I17" i="4" s="1"/>
  <c r="P26" i="9" l="1"/>
  <c r="Q26" i="9"/>
  <c r="P25" i="9"/>
  <c r="Q25" i="8"/>
  <c r="I18" i="8" s="1"/>
  <c r="F8" i="10" s="1"/>
  <c r="K13" i="10" s="1"/>
  <c r="P26" i="8"/>
  <c r="P25" i="8"/>
  <c r="I18" i="7"/>
  <c r="F7" i="10" s="1"/>
  <c r="K12" i="10" s="1"/>
  <c r="Q25" i="6"/>
  <c r="I17" i="6" s="1"/>
  <c r="P25" i="6"/>
  <c r="H18" i="6" s="1"/>
  <c r="A6" i="10" s="1"/>
  <c r="I11" i="10" s="1"/>
  <c r="P26" i="6"/>
  <c r="Q26" i="5"/>
  <c r="P26" i="5"/>
  <c r="P25" i="5"/>
  <c r="H17" i="5" s="1"/>
  <c r="H18" i="5" s="1"/>
  <c r="A5" i="10" s="1"/>
  <c r="I10" i="10" s="1"/>
  <c r="P23" i="4"/>
  <c r="H17" i="4" s="1"/>
  <c r="H18" i="4" s="1"/>
  <c r="A4" i="10" s="1"/>
  <c r="I9" i="10" s="1"/>
  <c r="Q24" i="4"/>
  <c r="P24" i="4"/>
  <c r="I18" i="6" l="1"/>
  <c r="F6" i="10" s="1"/>
  <c r="K11" i="10" s="1"/>
  <c r="I18" i="5"/>
  <c r="F5" i="10" s="1"/>
  <c r="K10" i="10" s="1"/>
  <c r="I18" i="4"/>
  <c r="F4" i="10" s="1"/>
  <c r="K9" i="10" s="1"/>
  <c r="H16" i="1" l="1"/>
  <c r="H10" i="1"/>
  <c r="H14" i="1" s="1"/>
  <c r="H8" i="1"/>
  <c r="H18" i="1" l="1"/>
  <c r="I18" i="1" s="1"/>
  <c r="A2" i="10" l="1"/>
  <c r="I7" i="10" s="1"/>
  <c r="J17" i="10" s="1" a="1"/>
  <c r="F2" i="10"/>
  <c r="K7" i="10" l="1"/>
  <c r="M17" i="10" s="1" a="1"/>
  <c r="O23" i="10" s="1"/>
  <c r="J17" i="10"/>
  <c r="L17" i="10" s="1"/>
  <c r="L19" i="10"/>
  <c r="L18" i="10"/>
  <c r="L21" i="10"/>
  <c r="L20" i="10"/>
  <c r="L23" i="10"/>
  <c r="L24" i="10"/>
  <c r="L22" i="10"/>
  <c r="O21" i="10" l="1"/>
  <c r="S21" i="10" s="1"/>
  <c r="O24" i="10"/>
  <c r="S24" i="10" s="1"/>
  <c r="O18" i="10"/>
  <c r="S18" i="10" s="1"/>
  <c r="O22" i="10"/>
  <c r="S22" i="10" s="1"/>
  <c r="M17" i="10"/>
  <c r="O17" i="10" s="1"/>
  <c r="R17" i="10" s="1"/>
  <c r="O20" i="10"/>
  <c r="R20" i="10" s="1"/>
  <c r="O19" i="10"/>
  <c r="S19" i="10" s="1"/>
  <c r="R23" i="10"/>
  <c r="Q23" i="10"/>
  <c r="P23" i="10"/>
  <c r="S23" i="10"/>
  <c r="Q22" i="10" l="1"/>
  <c r="Q24" i="10"/>
  <c r="P18" i="10"/>
  <c r="R24" i="10"/>
  <c r="Q17" i="10"/>
  <c r="Q18" i="10"/>
  <c r="R18" i="10"/>
  <c r="P24" i="10"/>
  <c r="J32" i="10"/>
  <c r="Q20" i="10"/>
  <c r="Q19" i="10"/>
  <c r="R19" i="10"/>
  <c r="P20" i="10"/>
  <c r="P22" i="10"/>
  <c r="P21" i="10"/>
  <c r="S17" i="10"/>
  <c r="S20" i="10"/>
  <c r="Q21" i="10"/>
  <c r="R21" i="10"/>
  <c r="R22" i="10"/>
  <c r="P17" i="10"/>
  <c r="P19" i="10"/>
  <c r="J31" i="10" l="1"/>
  <c r="J28" i="10"/>
  <c r="J29" i="10"/>
  <c r="J30" i="10"/>
  <c r="M28" i="10" l="1"/>
  <c r="N29" i="10" s="1"/>
  <c r="N30" i="10" l="1"/>
  <c r="M29" i="10"/>
  <c r="M30" i="10"/>
  <c r="M32" i="10" s="1"/>
  <c r="N3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<sst xmlns="http://schemas.openxmlformats.org/spreadsheetml/2006/main" count="442" uniqueCount="62">
  <si>
    <t>ambient temp [C]</t>
  </si>
  <si>
    <t>time [s]</t>
  </si>
  <si>
    <t>temperature [C]</t>
  </si>
  <si>
    <t>time unc [s]</t>
  </si>
  <si>
    <t>temp unc [C]</t>
  </si>
  <si>
    <t>time of the day</t>
  </si>
  <si>
    <t>zenith angle [deg]</t>
  </si>
  <si>
    <t>plate (aluminum)</t>
  </si>
  <si>
    <t>thickness tB</t>
  </si>
  <si>
    <t>specific heat c [J/kgK]</t>
  </si>
  <si>
    <t>mass [kg]</t>
  </si>
  <si>
    <t>area [m^2]</t>
  </si>
  <si>
    <t>density rho [kg/m^3]</t>
  </si>
  <si>
    <t>reflectivity r</t>
  </si>
  <si>
    <t>epsilon</t>
  </si>
  <si>
    <t>slope</t>
  </si>
  <si>
    <t>Ignd</t>
  </si>
  <si>
    <t>zenith angle [rad]</t>
  </si>
  <si>
    <t>Least-squares fit</t>
  </si>
  <si>
    <t>x</t>
  </si>
  <si>
    <t>y</t>
  </si>
  <si>
    <t>x^2</t>
  </si>
  <si>
    <t>xy</t>
  </si>
  <si>
    <t>y error</t>
  </si>
  <si>
    <t>x error</t>
  </si>
  <si>
    <t>weight</t>
  </si>
  <si>
    <t>wx</t>
  </si>
  <si>
    <t>wy</t>
  </si>
  <si>
    <t>wxy</t>
  </si>
  <si>
    <t>wx^2</t>
  </si>
  <si>
    <t>Weighted least-squares</t>
  </si>
  <si>
    <t>N</t>
  </si>
  <si>
    <t>Value</t>
  </si>
  <si>
    <t>Unc</t>
  </si>
  <si>
    <t>sum(wx)</t>
  </si>
  <si>
    <t>Delta</t>
  </si>
  <si>
    <t>sum(wx^2)</t>
  </si>
  <si>
    <t>Slope</t>
  </si>
  <si>
    <t>sum(wy)</t>
  </si>
  <si>
    <t>Intercept</t>
  </si>
  <si>
    <t>sum(wxy)</t>
  </si>
  <si>
    <t>sum(w)</t>
  </si>
  <si>
    <t>val</t>
  </si>
  <si>
    <t>unc</t>
  </si>
  <si>
    <t>l1</t>
  </si>
  <si>
    <t>l2</t>
  </si>
  <si>
    <t>Ignd unc [C]</t>
  </si>
  <si>
    <t>mu = 1/cos(theta)</t>
  </si>
  <si>
    <t>Heat warning</t>
  </si>
  <si>
    <t>Least-squares exp fit</t>
  </si>
  <si>
    <t>Then we can recover I0 by exponentiation of the y-intercept. Keff will be the slope of the line.</t>
  </si>
  <si>
    <t>ln(Ignd)</t>
  </si>
  <si>
    <t>mu</t>
  </si>
  <si>
    <t>unc ln(Ignd)</t>
  </si>
  <si>
    <t>I0</t>
  </si>
  <si>
    <t>unc mu</t>
  </si>
  <si>
    <t>zenith angle unc [rad]</t>
  </si>
  <si>
    <t>Best way to proceed is to linearize the equation Ignd = I0exp(-mu * Keff), with  I0 and Keff unknown: ln(Ignd) = ln(I0) + Keff mu</t>
  </si>
  <si>
    <t>Best way to proceed is to linearize the equation Ignd = I0exp(-mu * Keff), with  I0 and Keff unknown: ln(Ignd) = ln(I0) - Keff mu</t>
  </si>
  <si>
    <t>d_Sun-Earth [m]</t>
  </si>
  <si>
    <t>L</t>
  </si>
  <si>
    <t>(retrieved on Aug. 31, 2020, from: https://www.nasa.gov/sites/default/files/files/YOSS_Act1.pdf)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</si>
</sst>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383792650918635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'run1'!$A$54:$A$63</c:f>
              <c:numCache>
                <c:formatCode>General</c:formatCode>
                <c:ptCount val="10"/>
                <c:pt idx="0">
                  <c:v>104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112</c:v>
                </c:pt>
                <c:pt idx="5">
                  <c:v>114</c:v>
                </c:pt>
                <c:pt idx="6">
                  <c:v>116</c:v>
                </c:pt>
                <c:pt idx="7">
                  <c:v>118</c:v>
                </c:pt>
                <c:pt idx="8">
                  <c:v>120</c:v>
                </c:pt>
                <c:pt idx="9">
                  <c:v>122</c:v>
                </c:pt>
              </c:numCache>
            </c:numRef>
          </c:xVal>
          <c:yVal>
            <c:numRef>
              <c:f>'run1'!$B$54:$B$63</c:f>
              <c:numCache>
                <c:formatCode>General</c:formatCode>
                <c:ptCount val="10"/>
                <c:pt idx="0">
                  <c:v>24.5</c:v>
                </c:pt>
                <c:pt idx="1">
                  <c:v>25.1</c:v>
                </c:pt>
                <c:pt idx="2">
                  <c:v>25</c:v>
                </c:pt>
                <c:pt idx="3">
                  <c:v>25.3</c:v>
                </c:pt>
                <c:pt idx="4">
                  <c:v>25.5</c:v>
                </c:pt>
                <c:pt idx="5">
                  <c:v>25.7</c:v>
                </c:pt>
                <c:pt idx="6">
                  <c:v>25.6</c:v>
                </c:pt>
                <c:pt idx="7">
                  <c:v>26</c:v>
                </c:pt>
                <c:pt idx="8">
                  <c:v>26.2</c:v>
                </c:pt>
                <c:pt idx="9">
                  <c:v>26.4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4-4BCA-BEFA-2BB52EB04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49424"/>
        <c:axId val="591950408"/>
      </c:scatterChart>
      <c:valAx>
        <c:axId val="59194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50408"/>
        <c:crosses val="autoZero"/>
        <c:crossBetween val="midCat"/>
      </c:valAx>
      <c:valAx>
        <c:axId val="5919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4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772681539807524"/>
                  <c:y val="8.980752405949256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'run2'!$A$58:$A$68</c:f>
              <c:numCache>
                <c:formatCode>General</c:formatCode>
                <c:ptCount val="11"/>
                <c:pt idx="0">
                  <c:v>112</c:v>
                </c:pt>
                <c:pt idx="1">
                  <c:v>114</c:v>
                </c:pt>
                <c:pt idx="2">
                  <c:v>116</c:v>
                </c:pt>
                <c:pt idx="3">
                  <c:v>118</c:v>
                </c:pt>
                <c:pt idx="4">
                  <c:v>120</c:v>
                </c:pt>
                <c:pt idx="5">
                  <c:v>122</c:v>
                </c:pt>
                <c:pt idx="6">
                  <c:v>124</c:v>
                </c:pt>
                <c:pt idx="7">
                  <c:v>126</c:v>
                </c:pt>
                <c:pt idx="8">
                  <c:v>128</c:v>
                </c:pt>
                <c:pt idx="9">
                  <c:v>130</c:v>
                </c:pt>
                <c:pt idx="10">
                  <c:v>132</c:v>
                </c:pt>
              </c:numCache>
            </c:numRef>
          </c:xVal>
          <c:yVal>
            <c:numRef>
              <c:f>'run2'!$B$58:$B$68</c:f>
              <c:numCache>
                <c:formatCode>General</c:formatCode>
                <c:ptCount val="11"/>
                <c:pt idx="0">
                  <c:v>25.5</c:v>
                </c:pt>
                <c:pt idx="1">
                  <c:v>25.7</c:v>
                </c:pt>
                <c:pt idx="2">
                  <c:v>25.9</c:v>
                </c:pt>
                <c:pt idx="3">
                  <c:v>26</c:v>
                </c:pt>
                <c:pt idx="4">
                  <c:v>26.4</c:v>
                </c:pt>
                <c:pt idx="5">
                  <c:v>26.5</c:v>
                </c:pt>
                <c:pt idx="6">
                  <c:v>26.6</c:v>
                </c:pt>
                <c:pt idx="7">
                  <c:v>26.7</c:v>
                </c:pt>
                <c:pt idx="8">
                  <c:v>27.1</c:v>
                </c:pt>
                <c:pt idx="9">
                  <c:v>27.3</c:v>
                </c:pt>
                <c:pt idx="10">
                  <c:v>27.4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9-4360-AF13-CC7F75AFC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498728"/>
        <c:axId val="617373792"/>
      </c:scatterChart>
      <c:valAx>
        <c:axId val="59849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73792"/>
        <c:crosses val="autoZero"/>
        <c:crossBetween val="midCat"/>
      </c:valAx>
      <c:valAx>
        <c:axId val="6173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9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797987751531058"/>
                  <c:y val="-2.144211140274132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('run3'!$A$69:$A$71,'run3'!$A$73,'run3'!$A$77:$A$79)</c:f>
              <c:numCache>
                <c:formatCode>General</c:formatCode>
                <c:ptCount val="7"/>
                <c:pt idx="0">
                  <c:v>134</c:v>
                </c:pt>
                <c:pt idx="1">
                  <c:v>136</c:v>
                </c:pt>
                <c:pt idx="2">
                  <c:v>138</c:v>
                </c:pt>
                <c:pt idx="3">
                  <c:v>142</c:v>
                </c:pt>
                <c:pt idx="4">
                  <c:v>150</c:v>
                </c:pt>
                <c:pt idx="5">
                  <c:v>152</c:v>
                </c:pt>
                <c:pt idx="6">
                  <c:v>154</c:v>
                </c:pt>
              </c:numCache>
            </c:numRef>
          </c:xVal>
          <c:yVal>
            <c:numRef>
              <c:f>('run3'!$B$69:$B$71,'run3'!$B$73,'run3'!$B$77:$B$79)</c:f>
              <c:numCache>
                <c:formatCode>General</c:formatCode>
                <c:ptCount val="7"/>
                <c:pt idx="0">
                  <c:v>26.4</c:v>
                </c:pt>
                <c:pt idx="1">
                  <c:v>26.6</c:v>
                </c:pt>
                <c:pt idx="2">
                  <c:v>26.7</c:v>
                </c:pt>
                <c:pt idx="3">
                  <c:v>27.3</c:v>
                </c:pt>
                <c:pt idx="4">
                  <c:v>28</c:v>
                </c:pt>
                <c:pt idx="5">
                  <c:v>28.3</c:v>
                </c:pt>
                <c:pt idx="6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5-4911-A232-3FA4F147F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10344"/>
        <c:axId val="621014608"/>
      </c:scatterChart>
      <c:valAx>
        <c:axId val="62101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14608"/>
        <c:crosses val="autoZero"/>
        <c:crossBetween val="midCat"/>
      </c:valAx>
      <c:valAx>
        <c:axId val="6210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10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40223097112861"/>
                  <c:y val="-3.33391659375911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'run4'!$E$75:$E$87</c:f>
                <c:numCache>
                  <c:formatCode>General</c:formatCode>
                  <c:ptCount val="13"/>
                  <c:pt idx="0">
                    <c:v>0.3</c:v>
                  </c:pt>
                  <c:pt idx="1">
                    <c:v>0.3</c:v>
                  </c:pt>
                  <c:pt idx="2">
                    <c:v>0.3</c:v>
                  </c:pt>
                  <c:pt idx="3">
                    <c:v>0.3</c:v>
                  </c:pt>
                  <c:pt idx="4">
                    <c:v>0.3</c:v>
                  </c:pt>
                  <c:pt idx="5">
                    <c:v>0.3</c:v>
                  </c:pt>
                  <c:pt idx="6">
                    <c:v>0.3</c:v>
                  </c:pt>
                  <c:pt idx="7">
                    <c:v>0.3</c:v>
                  </c:pt>
                  <c:pt idx="8">
                    <c:v>0.3</c:v>
                  </c:pt>
                  <c:pt idx="9">
                    <c:v>0.3</c:v>
                  </c:pt>
                  <c:pt idx="10">
                    <c:v>0.3</c:v>
                  </c:pt>
                  <c:pt idx="11">
                    <c:v>0.3</c:v>
                  </c:pt>
                  <c:pt idx="12">
                    <c:v>0.3</c:v>
                  </c:pt>
                </c:numCache>
              </c:numRef>
            </c:plus>
            <c:minus>
              <c:numRef>
                <c:f>'run4'!$E$75:$E$87</c:f>
                <c:numCache>
                  <c:formatCode>General</c:formatCode>
                  <c:ptCount val="13"/>
                  <c:pt idx="0">
                    <c:v>0.3</c:v>
                  </c:pt>
                  <c:pt idx="1">
                    <c:v>0.3</c:v>
                  </c:pt>
                  <c:pt idx="2">
                    <c:v>0.3</c:v>
                  </c:pt>
                  <c:pt idx="3">
                    <c:v>0.3</c:v>
                  </c:pt>
                  <c:pt idx="4">
                    <c:v>0.3</c:v>
                  </c:pt>
                  <c:pt idx="5">
                    <c:v>0.3</c:v>
                  </c:pt>
                  <c:pt idx="6">
                    <c:v>0.3</c:v>
                  </c:pt>
                  <c:pt idx="7">
                    <c:v>0.3</c:v>
                  </c:pt>
                  <c:pt idx="8">
                    <c:v>0.3</c:v>
                  </c:pt>
                  <c:pt idx="9">
                    <c:v>0.3</c:v>
                  </c:pt>
                  <c:pt idx="10">
                    <c:v>0.3</c:v>
                  </c:pt>
                  <c:pt idx="11">
                    <c:v>0.3</c:v>
                  </c:pt>
                  <c:pt idx="12">
                    <c:v>0.3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'run4'!$D$75:$D$87</c:f>
                <c:numCache>
                  <c:formatCode>General</c:formatCode>
                  <c:ptCount val="13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  <c:pt idx="11">
                    <c:v>0.5</c:v>
                  </c:pt>
                  <c:pt idx="12">
                    <c:v>0.5</c:v>
                  </c:pt>
                </c:numCache>
              </c:numRef>
            </c:plus>
            <c:minus>
              <c:numRef>
                <c:f>'run4'!$D$75:$D$87</c:f>
                <c:numCache>
                  <c:formatCode>General</c:formatCode>
                  <c:ptCount val="13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  <c:pt idx="11">
                    <c:v>0.5</c:v>
                  </c:pt>
                  <c:pt idx="12">
                    <c:v>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'run4'!$A$75:$A$87</c:f>
              <c:numCache>
                <c:formatCode>General</c:formatCode>
                <c:ptCount val="13"/>
                <c:pt idx="0">
                  <c:v>146</c:v>
                </c:pt>
                <c:pt idx="1">
                  <c:v>148</c:v>
                </c:pt>
                <c:pt idx="2">
                  <c:v>150</c:v>
                </c:pt>
                <c:pt idx="3">
                  <c:v>152</c:v>
                </c:pt>
                <c:pt idx="4">
                  <c:v>154</c:v>
                </c:pt>
                <c:pt idx="5">
                  <c:v>156</c:v>
                </c:pt>
                <c:pt idx="6">
                  <c:v>158</c:v>
                </c:pt>
                <c:pt idx="7">
                  <c:v>160</c:v>
                </c:pt>
                <c:pt idx="8">
                  <c:v>162</c:v>
                </c:pt>
                <c:pt idx="9">
                  <c:v>164</c:v>
                </c:pt>
                <c:pt idx="10">
                  <c:v>166</c:v>
                </c:pt>
                <c:pt idx="11">
                  <c:v>168</c:v>
                </c:pt>
                <c:pt idx="12">
                  <c:v>170</c:v>
                </c:pt>
              </c:numCache>
            </c:numRef>
          </c:xVal>
          <c:yVal>
            <c:numRef>
              <c:f>'run4'!$B$75:$B$87</c:f>
              <c:numCache>
                <c:formatCode>General</c:formatCode>
                <c:ptCount val="13"/>
                <c:pt idx="0">
                  <c:v>28.4</c:v>
                </c:pt>
                <c:pt idx="1">
                  <c:v>28.2</c:v>
                </c:pt>
                <c:pt idx="2">
                  <c:v>28.8</c:v>
                </c:pt>
                <c:pt idx="3">
                  <c:v>28.6</c:v>
                </c:pt>
                <c:pt idx="4">
                  <c:v>29.3</c:v>
                </c:pt>
                <c:pt idx="5">
                  <c:v>29.5</c:v>
                </c:pt>
                <c:pt idx="6">
                  <c:v>29.2</c:v>
                </c:pt>
                <c:pt idx="7">
                  <c:v>29.8</c:v>
                </c:pt>
                <c:pt idx="8">
                  <c:v>29.7</c:v>
                </c:pt>
                <c:pt idx="9">
                  <c:v>30.4</c:v>
                </c:pt>
                <c:pt idx="10">
                  <c:v>30.1</c:v>
                </c:pt>
                <c:pt idx="11">
                  <c:v>30.3</c:v>
                </c:pt>
                <c:pt idx="12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C-43B0-A1AB-7074D7A5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777504"/>
        <c:axId val="591778816"/>
      </c:scatterChart>
      <c:valAx>
        <c:axId val="5917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78816"/>
        <c:crosses val="autoZero"/>
        <c:crossBetween val="midCat"/>
      </c:valAx>
      <c:valAx>
        <c:axId val="5917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7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654461942257218"/>
                  <c:y val="9.25925925925925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'run5'!$E$76:$E$86</c:f>
                <c:numCache>
                  <c:formatCode>General</c:formatCode>
                  <c:ptCount val="11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</c:numCache>
              </c:numRef>
            </c:plus>
            <c:minus>
              <c:numRef>
                <c:f>'run5'!$E$76:$E$86</c:f>
                <c:numCache>
                  <c:formatCode>General</c:formatCode>
                  <c:ptCount val="11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'run5'!$D$76:$D$86</c:f>
                <c:numCache>
                  <c:formatCode>General</c:formatCode>
                  <c:ptCount val="11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</c:numCache>
              </c:numRef>
            </c:plus>
            <c:minus>
              <c:numRef>
                <c:f>'run5'!$D$76:$D$86</c:f>
                <c:numCache>
                  <c:formatCode>General</c:formatCode>
                  <c:ptCount val="11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('run5'!$A$76,'run5'!$A$77,'run5'!$A$79:$A$83,'run5'!$A$86)</c:f>
              <c:numCache>
                <c:formatCode>General</c:formatCode>
                <c:ptCount val="8"/>
                <c:pt idx="0">
                  <c:v>148</c:v>
                </c:pt>
                <c:pt idx="1">
                  <c:v>150</c:v>
                </c:pt>
                <c:pt idx="2">
                  <c:v>154</c:v>
                </c:pt>
                <c:pt idx="3">
                  <c:v>156</c:v>
                </c:pt>
                <c:pt idx="4">
                  <c:v>158</c:v>
                </c:pt>
                <c:pt idx="5">
                  <c:v>160</c:v>
                </c:pt>
                <c:pt idx="6">
                  <c:v>162</c:v>
                </c:pt>
                <c:pt idx="7">
                  <c:v>168</c:v>
                </c:pt>
              </c:numCache>
            </c:numRef>
          </c:xVal>
          <c:yVal>
            <c:numRef>
              <c:f>('run5'!$B$76:$B$77,'run5'!$B$79:$B$83,'run5'!$B$86)</c:f>
              <c:numCache>
                <c:formatCode>General</c:formatCode>
                <c:ptCount val="8"/>
                <c:pt idx="0">
                  <c:v>29.2</c:v>
                </c:pt>
                <c:pt idx="1">
                  <c:v>29.6</c:v>
                </c:pt>
                <c:pt idx="2">
                  <c:v>30.1</c:v>
                </c:pt>
                <c:pt idx="3">
                  <c:v>30.2</c:v>
                </c:pt>
                <c:pt idx="4">
                  <c:v>30.6</c:v>
                </c:pt>
                <c:pt idx="5">
                  <c:v>30.8</c:v>
                </c:pt>
                <c:pt idx="6">
                  <c:v>30.9</c:v>
                </c:pt>
                <c:pt idx="7">
                  <c:v>31.5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31-4483-989C-9C7BC0773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826064"/>
        <c:axId val="669825736"/>
      </c:scatterChart>
      <c:valAx>
        <c:axId val="66982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25736"/>
        <c:crosses val="autoZero"/>
        <c:crossBetween val="midCat"/>
      </c:valAx>
      <c:valAx>
        <c:axId val="66982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2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958748906386702"/>
                  <c:y val="-2.58220326625838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'run6'!$D$82:$D$92</c:f>
                <c:numCache>
                  <c:formatCode>General</c:formatCode>
                  <c:ptCount val="11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</c:numCache>
              </c:numRef>
            </c:plus>
            <c:minus>
              <c:numRef>
                <c:f>'run6'!$D$82:$D$92</c:f>
                <c:numCache>
                  <c:formatCode>General</c:formatCode>
                  <c:ptCount val="11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'run6'!$E$82:$E$92</c:f>
                <c:numCache>
                  <c:formatCode>General</c:formatCode>
                  <c:ptCount val="11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</c:numCache>
              </c:numRef>
            </c:plus>
            <c:minus>
              <c:numRef>
                <c:f>'run6'!$E$82:$E$92</c:f>
                <c:numCache>
                  <c:formatCode>General</c:formatCode>
                  <c:ptCount val="11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'run6'!$A$82:$A$92</c:f>
              <c:numCache>
                <c:formatCode>General</c:formatCode>
                <c:ptCount val="11"/>
                <c:pt idx="0">
                  <c:v>160</c:v>
                </c:pt>
                <c:pt idx="1">
                  <c:v>162</c:v>
                </c:pt>
                <c:pt idx="2">
                  <c:v>164</c:v>
                </c:pt>
                <c:pt idx="3">
                  <c:v>166</c:v>
                </c:pt>
                <c:pt idx="4">
                  <c:v>168</c:v>
                </c:pt>
                <c:pt idx="5">
                  <c:v>170</c:v>
                </c:pt>
                <c:pt idx="6">
                  <c:v>172</c:v>
                </c:pt>
                <c:pt idx="7">
                  <c:v>174</c:v>
                </c:pt>
                <c:pt idx="8">
                  <c:v>176</c:v>
                </c:pt>
                <c:pt idx="9">
                  <c:v>178</c:v>
                </c:pt>
                <c:pt idx="10">
                  <c:v>180</c:v>
                </c:pt>
              </c:numCache>
            </c:numRef>
          </c:xVal>
          <c:yVal>
            <c:numRef>
              <c:f>'run6'!$B$82:$B$92</c:f>
              <c:numCache>
                <c:formatCode>General</c:formatCode>
                <c:ptCount val="11"/>
                <c:pt idx="0">
                  <c:v>29.6</c:v>
                </c:pt>
                <c:pt idx="1">
                  <c:v>30.5</c:v>
                </c:pt>
                <c:pt idx="2">
                  <c:v>30.1</c:v>
                </c:pt>
                <c:pt idx="3">
                  <c:v>30.3</c:v>
                </c:pt>
                <c:pt idx="4">
                  <c:v>30.6</c:v>
                </c:pt>
                <c:pt idx="5">
                  <c:v>30.8</c:v>
                </c:pt>
                <c:pt idx="6">
                  <c:v>30.9</c:v>
                </c:pt>
                <c:pt idx="7">
                  <c:v>31.7</c:v>
                </c:pt>
                <c:pt idx="8">
                  <c:v>31.8</c:v>
                </c:pt>
                <c:pt idx="9">
                  <c:v>31.5</c:v>
                </c:pt>
                <c:pt idx="10">
                  <c:v>31.8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2-4885-B2C6-4969F405B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735080"/>
        <c:axId val="617737704"/>
      </c:scatterChart>
      <c:valAx>
        <c:axId val="61773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37704"/>
        <c:crosses val="autoZero"/>
        <c:crossBetween val="midCat"/>
      </c:valAx>
      <c:valAx>
        <c:axId val="61773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35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524234470691163"/>
                  <c:y val="8.340624088655584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'run7'!$D$86:$D$95</c:f>
                <c:numCache>
                  <c:formatCode>General</c:formatCode>
                  <c:ptCount val="10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</c:numCache>
              </c:numRef>
            </c:plus>
            <c:minus>
              <c:numRef>
                <c:f>'run7'!$D$86:$D$95</c:f>
                <c:numCache>
                  <c:formatCode>General</c:formatCode>
                  <c:ptCount val="10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'run7'!$E$86:$E$95</c:f>
                <c:numCache>
                  <c:formatCode>General</c:formatCode>
                  <c:ptCount val="10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</c:numCache>
              </c:numRef>
            </c:plus>
            <c:minus>
              <c:numRef>
                <c:f>'run7'!$E$86:$E$95</c:f>
                <c:numCache>
                  <c:formatCode>General</c:formatCode>
                  <c:ptCount val="10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('run7'!$A$86:$A$88,'run7'!$A$90:$A$95)</c:f>
              <c:numCache>
                <c:formatCode>General</c:formatCode>
                <c:ptCount val="9"/>
                <c:pt idx="0">
                  <c:v>168</c:v>
                </c:pt>
                <c:pt idx="1">
                  <c:v>170</c:v>
                </c:pt>
                <c:pt idx="2">
                  <c:v>172</c:v>
                </c:pt>
                <c:pt idx="3">
                  <c:v>176</c:v>
                </c:pt>
                <c:pt idx="4">
                  <c:v>178</c:v>
                </c:pt>
                <c:pt idx="5">
                  <c:v>180</c:v>
                </c:pt>
                <c:pt idx="6">
                  <c:v>182</c:v>
                </c:pt>
                <c:pt idx="7">
                  <c:v>184</c:v>
                </c:pt>
                <c:pt idx="8">
                  <c:v>186</c:v>
                </c:pt>
              </c:numCache>
            </c:numRef>
          </c:xVal>
          <c:yVal>
            <c:numRef>
              <c:f>('run7'!$B$86:$B$88,'run7'!$B$90:$B$95)</c:f>
              <c:numCache>
                <c:formatCode>General</c:formatCode>
                <c:ptCount val="9"/>
                <c:pt idx="0">
                  <c:v>29.1</c:v>
                </c:pt>
                <c:pt idx="1">
                  <c:v>29.6</c:v>
                </c:pt>
                <c:pt idx="2">
                  <c:v>29.7</c:v>
                </c:pt>
                <c:pt idx="3">
                  <c:v>30.2</c:v>
                </c:pt>
                <c:pt idx="4">
                  <c:v>30.3</c:v>
                </c:pt>
                <c:pt idx="5">
                  <c:v>30.5</c:v>
                </c:pt>
                <c:pt idx="6">
                  <c:v>30.6</c:v>
                </c:pt>
                <c:pt idx="7">
                  <c:v>30.9</c:v>
                </c:pt>
                <c:pt idx="8">
                  <c:v>31.1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7-4D59-BE76-89220C672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83096"/>
        <c:axId val="262327088"/>
      </c:scatterChart>
      <c:valAx>
        <c:axId val="44838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27088"/>
        <c:crosses val="autoZero"/>
        <c:crossBetween val="midCat"/>
      </c:valAx>
      <c:valAx>
        <c:axId val="26232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8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544685039370078"/>
                  <c:y val="-5.72871099445902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('run8'!$D$82,'run8'!$D$84:$D$87,'run8'!$D$89,'run8'!$D$91:$D$95)</c:f>
                <c:numCache>
                  <c:formatCode>General</c:formatCode>
                  <c:ptCount val="11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</c:numCache>
              </c:numRef>
            </c:plus>
            <c:minus>
              <c:numRef>
                <c:f>('run8'!$D$82,'run8'!$D$84:$D$87,'run8'!$D$89,'run8'!$D$91:$D$95)</c:f>
                <c:numCache>
                  <c:formatCode>General</c:formatCode>
                  <c:ptCount val="11"/>
                  <c:pt idx="0">
                    <c:v>0.5</c:v>
                  </c:pt>
                  <c:pt idx="1">
                    <c:v>0.5</c:v>
                  </c:pt>
                  <c:pt idx="2">
                    <c:v>0.5</c:v>
                  </c:pt>
                  <c:pt idx="3">
                    <c:v>0.5</c:v>
                  </c:pt>
                  <c:pt idx="4">
                    <c:v>0.5</c:v>
                  </c:pt>
                  <c:pt idx="5">
                    <c:v>0.5</c:v>
                  </c:pt>
                  <c:pt idx="6">
                    <c:v>0.5</c:v>
                  </c:pt>
                  <c:pt idx="7">
                    <c:v>0.5</c:v>
                  </c:pt>
                  <c:pt idx="8">
                    <c:v>0.5</c:v>
                  </c:pt>
                  <c:pt idx="9">
                    <c:v>0.5</c:v>
                  </c:pt>
                  <c:pt idx="10">
                    <c:v>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('run8'!$E$82,'run8'!$E$84:$E$87,'run8'!$E$89,'run8'!$E$91:$E$95)</c:f>
                <c:numCache>
                  <c:formatCode>General</c:formatCode>
                  <c:ptCount val="11"/>
                  <c:pt idx="0">
                    <c:v>0.3</c:v>
                  </c:pt>
                  <c:pt idx="1">
                    <c:v>0.3</c:v>
                  </c:pt>
                  <c:pt idx="2">
                    <c:v>0.3</c:v>
                  </c:pt>
                  <c:pt idx="3">
                    <c:v>0.3</c:v>
                  </c:pt>
                  <c:pt idx="4">
                    <c:v>0.3</c:v>
                  </c:pt>
                  <c:pt idx="5">
                    <c:v>0.3</c:v>
                  </c:pt>
                  <c:pt idx="6">
                    <c:v>0.3</c:v>
                  </c:pt>
                  <c:pt idx="7">
                    <c:v>0.3</c:v>
                  </c:pt>
                  <c:pt idx="8">
                    <c:v>0.3</c:v>
                  </c:pt>
                  <c:pt idx="9">
                    <c:v>0.3</c:v>
                  </c:pt>
                  <c:pt idx="10">
                    <c:v>0.3</c:v>
                  </c:pt>
                </c:numCache>
              </c:numRef>
            </c:plus>
            <c:minus>
              <c:numRef>
                <c:f>('run8'!$E$82,'run8'!$E$84:$E$87,'run8'!$E$89,'run8'!$E$91:$E$95)</c:f>
                <c:numCache>
                  <c:formatCode>General</c:formatCode>
                  <c:ptCount val="11"/>
                  <c:pt idx="0">
                    <c:v>0.3</c:v>
                  </c:pt>
                  <c:pt idx="1">
                    <c:v>0.3</c:v>
                  </c:pt>
                  <c:pt idx="2">
                    <c:v>0.3</c:v>
                  </c:pt>
                  <c:pt idx="3">
                    <c:v>0.3</c:v>
                  </c:pt>
                  <c:pt idx="4">
                    <c:v>0.3</c:v>
                  </c:pt>
                  <c:pt idx="5">
                    <c:v>0.3</c:v>
                  </c:pt>
                  <c:pt idx="6">
                    <c:v>0.3</c:v>
                  </c:pt>
                  <c:pt idx="7">
                    <c:v>0.3</c:v>
                  </c:pt>
                  <c:pt idx="8">
                    <c:v>0.3</c:v>
                  </c:pt>
                  <c:pt idx="9">
                    <c:v>0.3</c:v>
                  </c:pt>
                  <c:pt idx="10">
                    <c:v>0.3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('run8'!$A$82,'run8'!$A$84:$A$87,'run8'!$A$90,'run8'!$A$92:$A$95)</c:f>
              <c:numCache>
                <c:formatCode>General</c:formatCode>
                <c:ptCount val="10"/>
                <c:pt idx="0">
                  <c:v>160</c:v>
                </c:pt>
                <c:pt idx="1">
                  <c:v>164</c:v>
                </c:pt>
                <c:pt idx="2">
                  <c:v>166</c:v>
                </c:pt>
                <c:pt idx="3">
                  <c:v>168</c:v>
                </c:pt>
                <c:pt idx="4">
                  <c:v>170</c:v>
                </c:pt>
                <c:pt idx="5">
                  <c:v>176</c:v>
                </c:pt>
                <c:pt idx="6">
                  <c:v>180</c:v>
                </c:pt>
                <c:pt idx="7">
                  <c:v>182</c:v>
                </c:pt>
                <c:pt idx="8">
                  <c:v>184</c:v>
                </c:pt>
                <c:pt idx="9">
                  <c:v>186</c:v>
                </c:pt>
              </c:numCache>
            </c:numRef>
          </c:xVal>
          <c:yVal>
            <c:numRef>
              <c:f>('run8'!$B$82,'run8'!$B$84:$B$87,'run8'!$B$90,'run8'!$B$92:$B$95)</c:f>
              <c:numCache>
                <c:formatCode>General</c:formatCode>
                <c:ptCount val="10"/>
                <c:pt idx="0">
                  <c:v>28.6</c:v>
                </c:pt>
                <c:pt idx="1">
                  <c:v>29.3</c:v>
                </c:pt>
                <c:pt idx="2">
                  <c:v>29</c:v>
                </c:pt>
                <c:pt idx="3">
                  <c:v>29.8</c:v>
                </c:pt>
                <c:pt idx="4">
                  <c:v>29.4</c:v>
                </c:pt>
                <c:pt idx="5">
                  <c:v>29.9</c:v>
                </c:pt>
                <c:pt idx="6">
                  <c:v>30.3</c:v>
                </c:pt>
                <c:pt idx="7">
                  <c:v>30.5</c:v>
                </c:pt>
                <c:pt idx="8">
                  <c:v>30.6</c:v>
                </c:pt>
                <c:pt idx="9">
                  <c:v>30.7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6-45B5-B3EB-90FA9DCD8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97960"/>
        <c:axId val="592000256"/>
      </c:scatterChart>
      <c:valAx>
        <c:axId val="59199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00256"/>
        <c:crosses val="autoZero"/>
        <c:crossBetween val="midCat"/>
      </c:valAx>
      <c:valAx>
        <c:axId val="5920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97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8.5777340332458443E-2"/>
                  <c:y val="6.62146398366870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solarConstantExpFit!$G$2:$G$9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plus>
            <c:minus>
              <c:numRef>
                <c:f>solarConstantExpFit!$G$2:$G$9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solarConstantExpFit!$F$2:$F$9</c:f>
                <c:numCache>
                  <c:formatCode>General</c:formatCode>
                  <c:ptCount val="8"/>
                  <c:pt idx="0">
                    <c:v>108.78096493130646</c:v>
                  </c:pt>
                  <c:pt idx="1">
                    <c:v>94.269296527089068</c:v>
                  </c:pt>
                  <c:pt idx="2">
                    <c:v>97.937818903822603</c:v>
                  </c:pt>
                  <c:pt idx="3">
                    <c:v>141.23907715258693</c:v>
                  </c:pt>
                  <c:pt idx="4">
                    <c:v>114.91776742779581</c:v>
                  </c:pt>
                  <c:pt idx="5">
                    <c:v>114.88511032782021</c:v>
                  </c:pt>
                  <c:pt idx="6">
                    <c:v>110.49378305021969</c:v>
                  </c:pt>
                  <c:pt idx="7">
                    <c:v>107.5754564401761</c:v>
                  </c:pt>
                </c:numCache>
              </c:numRef>
            </c:plus>
            <c:minus>
              <c:numRef>
                <c:f>solarConstantExpFit!$F$2:$F$9</c:f>
                <c:numCache>
                  <c:formatCode>General</c:formatCode>
                  <c:ptCount val="8"/>
                  <c:pt idx="0">
                    <c:v>108.78096493130646</c:v>
                  </c:pt>
                  <c:pt idx="1">
                    <c:v>94.269296527089068</c:v>
                  </c:pt>
                  <c:pt idx="2">
                    <c:v>97.937818903822603</c:v>
                  </c:pt>
                  <c:pt idx="3">
                    <c:v>141.23907715258693</c:v>
                  </c:pt>
                  <c:pt idx="4">
                    <c:v>114.91776742779581</c:v>
                  </c:pt>
                  <c:pt idx="5">
                    <c:v>114.88511032782021</c:v>
                  </c:pt>
                  <c:pt idx="6">
                    <c:v>110.49378305021969</c:v>
                  </c:pt>
                  <c:pt idx="7">
                    <c:v>107.5754564401761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solarConstantExpFit!$E$2:$E$9</c:f>
              <c:numCache>
                <c:formatCode>General</c:formatCode>
                <c:ptCount val="8"/>
                <c:pt idx="0">
                  <c:v>1.4801872329222612</c:v>
                </c:pt>
                <c:pt idx="1">
                  <c:v>1.3673274610985953</c:v>
                </c:pt>
                <c:pt idx="2">
                  <c:v>1.3250129933488113</c:v>
                </c:pt>
                <c:pt idx="3">
                  <c:v>1.356341704909257</c:v>
                </c:pt>
                <c:pt idx="4">
                  <c:v>1.4527396712546816</c:v>
                </c:pt>
                <c:pt idx="5">
                  <c:v>1.7013016167040798</c:v>
                </c:pt>
                <c:pt idx="6">
                  <c:v>2.1300544681895124</c:v>
                </c:pt>
                <c:pt idx="7">
                  <c:v>2.6694671625540147</c:v>
                </c:pt>
              </c:numCache>
            </c:numRef>
          </c:xVal>
          <c:yVal>
            <c:numRef>
              <c:f>solarConstantExpFit!$A$2:$A$9</c:f>
              <c:numCache>
                <c:formatCode>General</c:formatCode>
                <c:ptCount val="8"/>
                <c:pt idx="0">
                  <c:v>923.64238580460687</c:v>
                </c:pt>
                <c:pt idx="1">
                  <c:v>946.06089031457338</c:v>
                </c:pt>
                <c:pt idx="2">
                  <c:v>1068.6153816350889</c:v>
                </c:pt>
                <c:pt idx="3">
                  <c:v>999.8653011382961</c:v>
                </c:pt>
                <c:pt idx="4">
                  <c:v>1116.3809340365965</c:v>
                </c:pt>
                <c:pt idx="5">
                  <c:v>1040.6669793460308</c:v>
                </c:pt>
                <c:pt idx="6">
                  <c:v>1002.8544350727944</c:v>
                </c:pt>
                <c:pt idx="7">
                  <c:v>747.09429796895188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D-425A-90F0-AEE10FDF3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599248"/>
        <c:axId val="636601216"/>
      </c:scatterChart>
      <c:valAx>
        <c:axId val="636599248"/>
        <c:scaling>
          <c:orientation val="minMax"/>
          <c:min val="1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01216"/>
        <c:crosses val="autoZero"/>
        <c:crossBetween val="midCat"/>
      </c:valAx>
      <c:valAx>
        <c:axId val="63660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59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8423009623797028E-3"/>
                  <c:y val="-0.2776388888888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solarConstantExpFit!$L$7:$L$14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plus>
            <c:minus>
              <c:numRef>
                <c:f>solarConstantExpFit!$L$7:$L$14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solarConstantExpFit!$K$7:$K$14</c:f>
                <c:numCache>
                  <c:formatCode>General</c:formatCode>
                  <c:ptCount val="8"/>
                  <c:pt idx="0">
                    <c:v>0.11777389886297257</c:v>
                  </c:pt>
                  <c:pt idx="1">
                    <c:v>9.9644005467495564E-2</c:v>
                  </c:pt>
                  <c:pt idx="2">
                    <c:v>9.1649269313312617E-2</c:v>
                  </c:pt>
                  <c:pt idx="3">
                    <c:v>0.14125810445846393</c:v>
                  </c:pt>
                  <c:pt idx="4">
                    <c:v>0.10293777323146998</c:v>
                  </c:pt>
                  <c:pt idx="5">
                    <c:v>0.11039565260350201</c:v>
                  </c:pt>
                  <c:pt idx="6">
                    <c:v>0.11017928343927526</c:v>
                  </c:pt>
                  <c:pt idx="7">
                    <c:v>0.14399180496040512</c:v>
                  </c:pt>
                </c:numCache>
              </c:numRef>
            </c:plus>
            <c:minus>
              <c:numRef>
                <c:f>solarConstantExpFit!$K$7:$K$14</c:f>
                <c:numCache>
                  <c:formatCode>General</c:formatCode>
                  <c:ptCount val="8"/>
                  <c:pt idx="0">
                    <c:v>0.11777389886297257</c:v>
                  </c:pt>
                  <c:pt idx="1">
                    <c:v>9.9644005467495564E-2</c:v>
                  </c:pt>
                  <c:pt idx="2">
                    <c:v>9.1649269313312617E-2</c:v>
                  </c:pt>
                  <c:pt idx="3">
                    <c:v>0.14125810445846393</c:v>
                  </c:pt>
                  <c:pt idx="4">
                    <c:v>0.10293777323146998</c:v>
                  </c:pt>
                  <c:pt idx="5">
                    <c:v>0.11039565260350201</c:v>
                  </c:pt>
                  <c:pt idx="6">
                    <c:v>0.11017928343927526</c:v>
                  </c:pt>
                  <c:pt idx="7">
                    <c:v>0.14399180496040512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solarConstantExpFit!$J$7:$J$14</c:f>
              <c:numCache>
                <c:formatCode>General</c:formatCode>
                <c:ptCount val="8"/>
                <c:pt idx="0">
                  <c:v>1.4801872329222612</c:v>
                </c:pt>
                <c:pt idx="1">
                  <c:v>1.3673274610985953</c:v>
                </c:pt>
                <c:pt idx="2">
                  <c:v>1.3250129933488113</c:v>
                </c:pt>
                <c:pt idx="3">
                  <c:v>1.356341704909257</c:v>
                </c:pt>
                <c:pt idx="4">
                  <c:v>1.4527396712546816</c:v>
                </c:pt>
                <c:pt idx="5">
                  <c:v>1.7013016167040798</c:v>
                </c:pt>
                <c:pt idx="6">
                  <c:v>2.1300544681895124</c:v>
                </c:pt>
                <c:pt idx="7">
                  <c:v>2.6694671625540147</c:v>
                </c:pt>
              </c:numCache>
            </c:numRef>
          </c:xVal>
          <c:yVal>
            <c:numRef>
              <c:f>solarConstantExpFit!$I$7:$I$14</c:f>
              <c:numCache>
                <c:formatCode>General</c:formatCode>
                <c:ptCount val="8"/>
                <c:pt idx="0">
                  <c:v>6.8283249683768901</c:v>
                </c:pt>
                <c:pt idx="1">
                  <c:v>6.8523069330635291</c:v>
                </c:pt>
                <c:pt idx="2">
                  <c:v>6.9741190536134958</c:v>
                </c:pt>
                <c:pt idx="3">
                  <c:v>6.907620571047727</c:v>
                </c:pt>
                <c:pt idx="4">
                  <c:v>7.0178474234409114</c:v>
                </c:pt>
                <c:pt idx="5">
                  <c:v>6.9476171128678539</c:v>
                </c:pt>
                <c:pt idx="6">
                  <c:v>6.9106056478910354</c:v>
                </c:pt>
                <c:pt idx="7">
                  <c:v>6.6161914127333175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B-4DF6-B9DF-103BB5A7C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62984"/>
        <c:axId val="570762000"/>
      </c:scatterChart>
      <c:valAx>
        <c:axId val="570762984"/>
        <c:scaling>
          <c:orientation val="minMax"/>
          <c:min val="1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62000"/>
        <c:crosses val="autoZero"/>
        <c:crossBetween val="midCat"/>
      </c:valAx>
      <c:valAx>
        <c:axId val="5707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6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5865923009623795E-2"/>
                  <c:y val="-0.10128681831437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solarConstantExpFit_corrected!$G$2:$G$9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plus>
            <c:minus>
              <c:numRef>
                <c:f>solarConstantExpFit_corrected!$G$2:$G$9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solarConstantExpFit_corrected!$F$2:$F$9</c:f>
                <c:numCache>
                  <c:formatCode>General</c:formatCode>
                  <c:ptCount val="8"/>
                  <c:pt idx="0">
                    <c:v>108.78096493130646</c:v>
                  </c:pt>
                  <c:pt idx="1">
                    <c:v>94.269296527089068</c:v>
                  </c:pt>
                  <c:pt idx="2">
                    <c:v>97.937818903822603</c:v>
                  </c:pt>
                  <c:pt idx="3">
                    <c:v>141.23907715258693</c:v>
                  </c:pt>
                  <c:pt idx="4">
                    <c:v>114.91776742779581</c:v>
                  </c:pt>
                  <c:pt idx="5">
                    <c:v>114.88511032782021</c:v>
                  </c:pt>
                  <c:pt idx="6">
                    <c:v>110.49378305021969</c:v>
                  </c:pt>
                  <c:pt idx="7">
                    <c:v>107.5754564401761</c:v>
                  </c:pt>
                </c:numCache>
              </c:numRef>
            </c:plus>
            <c:minus>
              <c:numRef>
                <c:f>solarConstantExpFit_corrected!$F$2:$F$9</c:f>
                <c:numCache>
                  <c:formatCode>General</c:formatCode>
                  <c:ptCount val="8"/>
                  <c:pt idx="0">
                    <c:v>108.78096493130646</c:v>
                  </c:pt>
                  <c:pt idx="1">
                    <c:v>94.269296527089068</c:v>
                  </c:pt>
                  <c:pt idx="2">
                    <c:v>97.937818903822603</c:v>
                  </c:pt>
                  <c:pt idx="3">
                    <c:v>141.23907715258693</c:v>
                  </c:pt>
                  <c:pt idx="4">
                    <c:v>114.91776742779581</c:v>
                  </c:pt>
                  <c:pt idx="5">
                    <c:v>114.88511032782021</c:v>
                  </c:pt>
                  <c:pt idx="6">
                    <c:v>110.49378305021969</c:v>
                  </c:pt>
                  <c:pt idx="7">
                    <c:v>107.5754564401761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solarConstantExpFit_corrected!$E$2:$E$9</c:f>
              <c:numCache>
                <c:formatCode>General</c:formatCode>
                <c:ptCount val="8"/>
                <c:pt idx="0">
                  <c:v>1.4801872329222612</c:v>
                </c:pt>
                <c:pt idx="1">
                  <c:v>1.3673274610985953</c:v>
                </c:pt>
                <c:pt idx="2">
                  <c:v>1.3250129933488113</c:v>
                </c:pt>
                <c:pt idx="3">
                  <c:v>1.356341704909257</c:v>
                </c:pt>
                <c:pt idx="4">
                  <c:v>1.4527396712546816</c:v>
                </c:pt>
                <c:pt idx="5">
                  <c:v>1.7013016167040798</c:v>
                </c:pt>
                <c:pt idx="6">
                  <c:v>2.1300544681895124</c:v>
                </c:pt>
                <c:pt idx="7">
                  <c:v>2.6694671625540147</c:v>
                </c:pt>
              </c:numCache>
            </c:numRef>
          </c:xVal>
          <c:yVal>
            <c:numRef>
              <c:f>solarConstantExpFit_corrected!$A$2:$A$9</c:f>
              <c:numCache>
                <c:formatCode>General</c:formatCode>
                <c:ptCount val="8"/>
                <c:pt idx="0">
                  <c:v>923.64238580460687</c:v>
                </c:pt>
                <c:pt idx="1">
                  <c:v>946.06089031457338</c:v>
                </c:pt>
                <c:pt idx="2">
                  <c:v>1068.6153816350889</c:v>
                </c:pt>
                <c:pt idx="3">
                  <c:v>999.8653011382961</c:v>
                </c:pt>
                <c:pt idx="4">
                  <c:v>966.3809340365965</c:v>
                </c:pt>
                <c:pt idx="5">
                  <c:v>890.66697934603076</c:v>
                </c:pt>
                <c:pt idx="6">
                  <c:v>852.85443507279444</c:v>
                </c:pt>
                <c:pt idx="7">
                  <c:v>747.09429796895188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E-47EA-820C-EDA177BF5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990608"/>
        <c:axId val="612991592"/>
      </c:scatterChart>
      <c:valAx>
        <c:axId val="612990608"/>
        <c:scaling>
          <c:orientation val="minMax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mu = 1/cos(theta)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1592"/>
        <c:crosses val="autoZero"/>
        <c:crossBetween val="midCat"/>
      </c:valAx>
      <c:valAx>
        <c:axId val="61299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Ignd = I0 exp(-mu Keff)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2996500437445319E-3"/>
                  <c:y val="-0.236824146981627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solarConstantExpFit_corrected!$L$7:$L$14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plus>
            <c:minus>
              <c:numRef>
                <c:f>solarConstantExpFit_corrected!$L$7:$L$14</c:f>
                <c:numCache>
                  <c:formatCode>General</c:formatCode>
                  <c:ptCount val="8"/>
                  <c:pt idx="0">
                    <c:v>2.5834140760477662E-2</c:v>
                  </c:pt>
                  <c:pt idx="1">
                    <c:v>2.3864366149105171E-2</c:v>
                  </c:pt>
                  <c:pt idx="2">
                    <c:v>2.3125839365642484E-2</c:v>
                  </c:pt>
                  <c:pt idx="3">
                    <c:v>2.367262853277987E-2</c:v>
                  </c:pt>
                  <c:pt idx="4">
                    <c:v>2.5355090437734214E-2</c:v>
                  </c:pt>
                  <c:pt idx="5">
                    <c:v>2.9693314780988751E-2</c:v>
                  </c:pt>
                  <c:pt idx="6">
                    <c:v>3.7176463716723812E-2</c:v>
                  </c:pt>
                  <c:pt idx="7">
                    <c:v>4.6590991260438232E-2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solarConstantExpFit_corrected!$K$7:$K$14</c:f>
                <c:numCache>
                  <c:formatCode>General</c:formatCode>
                  <c:ptCount val="8"/>
                  <c:pt idx="0">
                    <c:v>0.11777389886297257</c:v>
                  </c:pt>
                  <c:pt idx="1">
                    <c:v>9.9644005467495564E-2</c:v>
                  </c:pt>
                  <c:pt idx="2">
                    <c:v>9.1649269313312617E-2</c:v>
                  </c:pt>
                  <c:pt idx="3">
                    <c:v>0.14125810445846393</c:v>
                  </c:pt>
                  <c:pt idx="4">
                    <c:v>0.11891559878751076</c:v>
                  </c:pt>
                  <c:pt idx="5">
                    <c:v>0.12898772828894389</c:v>
                  </c:pt>
                  <c:pt idx="6">
                    <c:v>0.12955761089615325</c:v>
                  </c:pt>
                  <c:pt idx="7">
                    <c:v>0.14399180496040512</c:v>
                  </c:pt>
                </c:numCache>
              </c:numRef>
            </c:plus>
            <c:minus>
              <c:numRef>
                <c:f>solarConstantExpFit_corrected!$K$7:$K$14</c:f>
                <c:numCache>
                  <c:formatCode>General</c:formatCode>
                  <c:ptCount val="8"/>
                  <c:pt idx="0">
                    <c:v>0.11777389886297257</c:v>
                  </c:pt>
                  <c:pt idx="1">
                    <c:v>9.9644005467495564E-2</c:v>
                  </c:pt>
                  <c:pt idx="2">
                    <c:v>9.1649269313312617E-2</c:v>
                  </c:pt>
                  <c:pt idx="3">
                    <c:v>0.14125810445846393</c:v>
                  </c:pt>
                  <c:pt idx="4">
                    <c:v>0.11891559878751076</c:v>
                  </c:pt>
                  <c:pt idx="5">
                    <c:v>0.12898772828894389</c:v>
                  </c:pt>
                  <c:pt idx="6">
                    <c:v>0.12955761089615325</c:v>
                  </c:pt>
                  <c:pt idx="7">
                    <c:v>0.14399180496040512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solarConstantExpFit_corrected!$J$7:$J$14</c:f>
              <c:numCache>
                <c:formatCode>General</c:formatCode>
                <c:ptCount val="8"/>
                <c:pt idx="0">
                  <c:v>1.4801872329222612</c:v>
                </c:pt>
                <c:pt idx="1">
                  <c:v>1.3673274610985953</c:v>
                </c:pt>
                <c:pt idx="2">
                  <c:v>1.3250129933488113</c:v>
                </c:pt>
                <c:pt idx="3">
                  <c:v>1.356341704909257</c:v>
                </c:pt>
                <c:pt idx="4">
                  <c:v>1.4527396712546816</c:v>
                </c:pt>
                <c:pt idx="5">
                  <c:v>1.7013016167040798</c:v>
                </c:pt>
                <c:pt idx="6">
                  <c:v>2.1300544681895124</c:v>
                </c:pt>
                <c:pt idx="7">
                  <c:v>2.6694671625540147</c:v>
                </c:pt>
              </c:numCache>
            </c:numRef>
          </c:xVal>
          <c:yVal>
            <c:numRef>
              <c:f>solarConstantExpFit_corrected!$I$7:$I$14</c:f>
              <c:numCache>
                <c:formatCode>General</c:formatCode>
                <c:ptCount val="8"/>
                <c:pt idx="0">
                  <c:v>6.8283249683768901</c:v>
                </c:pt>
                <c:pt idx="1">
                  <c:v>6.8523069330635291</c:v>
                </c:pt>
                <c:pt idx="2">
                  <c:v>6.9741190536134958</c:v>
                </c:pt>
                <c:pt idx="3">
                  <c:v>6.907620571047727</c:v>
                </c:pt>
                <c:pt idx="4">
                  <c:v>6.8735580981330742</c:v>
                </c:pt>
                <c:pt idx="5">
                  <c:v>6.7919705970505255</c:v>
                </c:pt>
                <c:pt idx="6">
                  <c:v>6.7485888823697717</c:v>
                </c:pt>
                <c:pt idx="7">
                  <c:v>6.6161914127333175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6-4C02-A79C-B5B99A8F4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043120"/>
        <c:axId val="573043448"/>
      </c:scatterChart>
      <c:valAx>
        <c:axId val="573043120"/>
        <c:scaling>
          <c:orientation val="minMax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mu = 1/cos(theta)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43448"/>
        <c:crosses val="autoZero"/>
        <c:crossBetween val="midCat"/>
      </c:valAx>
      <c:valAx>
        <c:axId val="57304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ln(Ignd) = ln(I0)</a:t>
                </a:r>
                <a:r>
                  <a:rPr lang="en-CA" baseline="0"/>
                  <a:t> - mu Keff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4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27</xdr:row>
      <xdr:rowOff>160020</xdr:rowOff>
    </xdr:from>
    <xdr:to>
      <xdr:col>12</xdr:col>
      <xdr:colOff>541020</xdr:colOff>
      <xdr:row>42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B35AD-C9AB-460C-8328-EA3EB3451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30</xdr:row>
      <xdr:rowOff>83820</xdr:rowOff>
    </xdr:from>
    <xdr:to>
      <xdr:col>13</xdr:col>
      <xdr:colOff>373380</xdr:colOff>
      <xdr:row>45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584C5-EA6C-4FE0-A5DE-C72F07A30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27</xdr:row>
      <xdr:rowOff>68580</xdr:rowOff>
    </xdr:from>
    <xdr:to>
      <xdr:col>13</xdr:col>
      <xdr:colOff>381000</xdr:colOff>
      <xdr:row>42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3B2AC-70D5-4E40-8E61-669B46F8F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29</xdr:row>
      <xdr:rowOff>60960</xdr:rowOff>
    </xdr:from>
    <xdr:to>
      <xdr:col>13</xdr:col>
      <xdr:colOff>186690</xdr:colOff>
      <xdr:row>44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4DB7D-68F2-4CEF-91B1-D895649F8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30</xdr:row>
      <xdr:rowOff>137160</xdr:rowOff>
    </xdr:from>
    <xdr:to>
      <xdr:col>13</xdr:col>
      <xdr:colOff>396240</xdr:colOff>
      <xdr:row>45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8AF0B-1E9C-4E9A-AD88-567D67D84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339090</xdr:colOff>
      <xdr:row>29</xdr:row>
      <xdr:rowOff>167640</xdr:rowOff>
    </xdr:from>
    <xdr:to>
      <xdr:col>14</xdr:col>
      <xdr:colOff>34290</xdr:colOff>
      <xdr:row>44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1B4191-24C7-4D5A-AA35-0CBB87C77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31</xdr:row>
      <xdr:rowOff>45720</xdr:rowOff>
    </xdr:from>
    <xdr:to>
      <xdr:col>13</xdr:col>
      <xdr:colOff>354330</xdr:colOff>
      <xdr:row>46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A57B8-454D-4E88-A28E-21517A2DC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224790</xdr:colOff>
      <xdr:row>29</xdr:row>
      <xdr:rowOff>99060</xdr:rowOff>
    </xdr:from>
    <xdr:to>
      <xdr:col>13</xdr:col>
      <xdr:colOff>529590</xdr:colOff>
      <xdr:row>44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78FB4-65E4-433E-90CA-3E2B0B53C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</xdr:colOff>
      <xdr:row>10</xdr:row>
      <xdr:rowOff>76200</xdr:rowOff>
    </xdr:from>
    <xdr:to>
      <xdr:col>7</xdr:col>
      <xdr:colOff>453390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85850-945E-4DA9-BA7B-7B7C84645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167646</xdr:colOff>
      <xdr:row>26</xdr:row>
      <xdr:rowOff>68580</xdr:rowOff>
    </xdr:from>
    <xdr:to>
      <xdr:col>7</xdr:col>
      <xdr:colOff>464826</xdr:colOff>
      <xdr:row>41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10E6F9-3E2D-4D7E-B02A-61139BDFC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10</xdr:row>
      <xdr:rowOff>87630</xdr:rowOff>
    </xdr:from>
    <xdr:to>
      <xdr:col>7</xdr:col>
      <xdr:colOff>502920</xdr:colOff>
      <xdr:row>25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87A9B5-7FED-4372-897F-91794A150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26</xdr:row>
      <xdr:rowOff>57150</xdr:rowOff>
    </xdr:from>
    <xdr:to>
      <xdr:col>7</xdr:col>
      <xdr:colOff>525780</xdr:colOff>
      <xdr:row>41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E4343F-DC79-4F1B-837F-1BAA4E783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5B46-FF5A-419F-80BD-F82DE01655DD}">
  <dimension ref="A1:U103"/>
  <sheetViews>
    <sheetView topLeftCell="E1" workbookViewId="0">
      <selection activeCell="I4" sqref="I4"/>
    </sheetView>
  </sheetViews>
  <sheetFormatPr defaultRowHeight="14.4" x14ac:dyDescent="0.3"/>
  <cols>
    <col min="8" max="8" width="11" bestFit="1" customWidth="1"/>
    <col min="9" max="9" width="12" bestFit="1" customWidth="1"/>
  </cols>
  <sheetData>
    <row r="1" spans="1:21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0.47916666666666669</v>
      </c>
    </row>
    <row r="2" spans="1:21" x14ac:dyDescent="0.3">
      <c r="A2">
        <v>0</v>
      </c>
      <c r="B2">
        <v>12.3</v>
      </c>
      <c r="D2">
        <v>0.5</v>
      </c>
      <c r="E2">
        <v>0.2</v>
      </c>
      <c r="G2" t="s">
        <v>0</v>
      </c>
      <c r="H2">
        <v>25.5</v>
      </c>
    </row>
    <row r="3" spans="1:21" x14ac:dyDescent="0.3">
      <c r="A3">
        <v>2</v>
      </c>
      <c r="B3">
        <v>12.6</v>
      </c>
      <c r="D3">
        <v>0.5</v>
      </c>
      <c r="E3">
        <v>0.2</v>
      </c>
      <c r="G3" t="s">
        <v>6</v>
      </c>
      <c r="H3">
        <v>47.5</v>
      </c>
      <c r="I3">
        <v>1</v>
      </c>
    </row>
    <row r="4" spans="1:21" x14ac:dyDescent="0.3">
      <c r="A4">
        <v>4</v>
      </c>
      <c r="B4">
        <v>13.1</v>
      </c>
      <c r="D4">
        <v>0.5</v>
      </c>
      <c r="E4">
        <v>0.2</v>
      </c>
    </row>
    <row r="5" spans="1:21" x14ac:dyDescent="0.3">
      <c r="A5">
        <v>6</v>
      </c>
      <c r="B5">
        <v>13.2</v>
      </c>
      <c r="D5">
        <v>0.5</v>
      </c>
      <c r="E5">
        <v>0.2</v>
      </c>
    </row>
    <row r="6" spans="1:21" x14ac:dyDescent="0.3">
      <c r="A6">
        <v>8</v>
      </c>
      <c r="B6">
        <v>13.4</v>
      </c>
      <c r="D6">
        <v>0.5</v>
      </c>
      <c r="E6">
        <v>0.2</v>
      </c>
      <c r="G6" t="s">
        <v>7</v>
      </c>
      <c r="K6" t="s">
        <v>18</v>
      </c>
    </row>
    <row r="7" spans="1:21" x14ac:dyDescent="0.3">
      <c r="A7">
        <v>10</v>
      </c>
      <c r="B7">
        <v>13.8</v>
      </c>
      <c r="D7">
        <v>0.5</v>
      </c>
      <c r="E7">
        <v>0.2</v>
      </c>
      <c r="H7" t="s">
        <v>42</v>
      </c>
      <c r="I7" t="s">
        <v>43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</row>
    <row r="8" spans="1:21" x14ac:dyDescent="0.3">
      <c r="A8">
        <v>12</v>
      </c>
      <c r="B8">
        <v>14.5</v>
      </c>
      <c r="D8">
        <v>0.5</v>
      </c>
      <c r="E8">
        <v>0.2</v>
      </c>
      <c r="G8" t="s">
        <v>8</v>
      </c>
      <c r="H8">
        <f>3.27/1000</f>
        <v>3.2699999999999999E-3</v>
      </c>
      <c r="I8">
        <f>0.00001</f>
        <v>1.0000000000000001E-5</v>
      </c>
      <c r="K8" cm="1">
        <f t="array" ref="K8:K17">A54:A63</f>
        <v>104</v>
      </c>
      <c r="L8" cm="1">
        <f t="array" ref="L8:L17">B54:B63</f>
        <v>24.5</v>
      </c>
      <c r="M8">
        <f>K8^2</f>
        <v>10816</v>
      </c>
      <c r="N8">
        <f>K8*L8</f>
        <v>2548</v>
      </c>
      <c r="O8" cm="1">
        <f t="array" ref="O8:O17">E54:E63</f>
        <v>0.2</v>
      </c>
      <c r="P8" cm="1">
        <f t="array" ref="P8:P17">D54:D63</f>
        <v>0.5</v>
      </c>
      <c r="Q8">
        <f>1/O8^2</f>
        <v>24.999999999999996</v>
      </c>
      <c r="R8">
        <f>Q8*K8</f>
        <v>2599.9999999999995</v>
      </c>
      <c r="S8">
        <f>Q8*L8</f>
        <v>612.49999999999989</v>
      </c>
      <c r="T8">
        <f>Q8*K8*L8</f>
        <v>63699.999999999985</v>
      </c>
      <c r="U8">
        <f>Q8*M8</f>
        <v>270399.99999999994</v>
      </c>
    </row>
    <row r="9" spans="1:21" x14ac:dyDescent="0.3">
      <c r="A9">
        <v>14</v>
      </c>
      <c r="B9">
        <v>14.6</v>
      </c>
      <c r="D9">
        <v>0.5</v>
      </c>
      <c r="E9">
        <v>0.2</v>
      </c>
      <c r="G9" t="s">
        <v>9</v>
      </c>
      <c r="H9">
        <v>910</v>
      </c>
      <c r="I9">
        <v>1</v>
      </c>
      <c r="K9">
        <v>106</v>
      </c>
      <c r="L9">
        <v>25.1</v>
      </c>
      <c r="M9">
        <f t="shared" ref="M9:M17" si="0">K9^2</f>
        <v>11236</v>
      </c>
      <c r="N9">
        <f t="shared" ref="N9:N17" si="1">K9*L9</f>
        <v>2660.6000000000004</v>
      </c>
      <c r="O9">
        <v>0.2</v>
      </c>
      <c r="P9">
        <v>0.5</v>
      </c>
      <c r="Q9">
        <f t="shared" ref="Q9:Q17" si="2">1/O9^2</f>
        <v>24.999999999999996</v>
      </c>
      <c r="R9">
        <f t="shared" ref="R9:R17" si="3">Q9*K9</f>
        <v>2649.9999999999995</v>
      </c>
      <c r="S9">
        <f t="shared" ref="S9:S17" si="4">Q9*L9</f>
        <v>627.5</v>
      </c>
      <c r="T9">
        <f t="shared" ref="T9:T17" si="5">Q9*K9*L9</f>
        <v>66514.999999999985</v>
      </c>
      <c r="U9">
        <f t="shared" ref="U9:U17" si="6">Q9*M9</f>
        <v>280899.99999999994</v>
      </c>
    </row>
    <row r="10" spans="1:21" x14ac:dyDescent="0.3">
      <c r="A10">
        <v>16</v>
      </c>
      <c r="B10">
        <v>14.7</v>
      </c>
      <c r="D10">
        <v>0.5</v>
      </c>
      <c r="E10">
        <v>0.2</v>
      </c>
      <c r="G10" t="s">
        <v>10</v>
      </c>
      <c r="H10">
        <f>196/1000</f>
        <v>0.19600000000000001</v>
      </c>
      <c r="I10">
        <v>1E-3</v>
      </c>
      <c r="K10">
        <v>108</v>
      </c>
      <c r="L10">
        <v>25</v>
      </c>
      <c r="M10">
        <f t="shared" si="0"/>
        <v>11664</v>
      </c>
      <c r="N10">
        <f t="shared" si="1"/>
        <v>2700</v>
      </c>
      <c r="O10">
        <v>0.2</v>
      </c>
      <c r="P10">
        <v>0.5</v>
      </c>
      <c r="Q10">
        <f t="shared" si="2"/>
        <v>24.999999999999996</v>
      </c>
      <c r="R10">
        <f t="shared" si="3"/>
        <v>2699.9999999999995</v>
      </c>
      <c r="S10">
        <f t="shared" si="4"/>
        <v>624.99999999999989</v>
      </c>
      <c r="T10">
        <f t="shared" si="5"/>
        <v>67499.999999999985</v>
      </c>
      <c r="U10">
        <f t="shared" si="6"/>
        <v>291599.99999999994</v>
      </c>
    </row>
    <row r="11" spans="1:21" x14ac:dyDescent="0.3">
      <c r="A11">
        <v>18</v>
      </c>
      <c r="B11">
        <v>15</v>
      </c>
      <c r="D11">
        <v>0.5</v>
      </c>
      <c r="E11">
        <v>0.2</v>
      </c>
      <c r="G11" t="s">
        <v>44</v>
      </c>
      <c r="H11">
        <v>0.15012</v>
      </c>
      <c r="I11">
        <v>1.0000000000000001E-5</v>
      </c>
      <c r="K11">
        <v>110</v>
      </c>
      <c r="L11">
        <v>25.3</v>
      </c>
      <c r="M11">
        <f t="shared" si="0"/>
        <v>12100</v>
      </c>
      <c r="N11">
        <f t="shared" si="1"/>
        <v>2783</v>
      </c>
      <c r="O11">
        <v>0.2</v>
      </c>
      <c r="P11">
        <v>0.5</v>
      </c>
      <c r="Q11">
        <f t="shared" si="2"/>
        <v>24.999999999999996</v>
      </c>
      <c r="R11">
        <f t="shared" si="3"/>
        <v>2749.9999999999995</v>
      </c>
      <c r="S11">
        <f t="shared" si="4"/>
        <v>632.49999999999989</v>
      </c>
      <c r="T11">
        <f t="shared" si="5"/>
        <v>69574.999999999985</v>
      </c>
      <c r="U11">
        <f t="shared" si="6"/>
        <v>302499.99999999994</v>
      </c>
    </row>
    <row r="12" spans="1:21" x14ac:dyDescent="0.3">
      <c r="A12">
        <v>20</v>
      </c>
      <c r="B12">
        <v>15.3</v>
      </c>
      <c r="D12">
        <v>0.5</v>
      </c>
      <c r="E12">
        <v>0.2</v>
      </c>
      <c r="G12" t="s">
        <v>45</v>
      </c>
      <c r="H12">
        <v>0.15056</v>
      </c>
      <c r="I12">
        <v>1.0000000000000001E-5</v>
      </c>
      <c r="K12">
        <v>112</v>
      </c>
      <c r="L12">
        <v>25.5</v>
      </c>
      <c r="M12">
        <f t="shared" si="0"/>
        <v>12544</v>
      </c>
      <c r="N12">
        <f t="shared" si="1"/>
        <v>2856</v>
      </c>
      <c r="O12">
        <v>0.2</v>
      </c>
      <c r="P12">
        <v>0.5</v>
      </c>
      <c r="Q12">
        <f t="shared" si="2"/>
        <v>24.999999999999996</v>
      </c>
      <c r="R12">
        <f t="shared" si="3"/>
        <v>2799.9999999999995</v>
      </c>
      <c r="S12">
        <f t="shared" si="4"/>
        <v>637.49999999999989</v>
      </c>
      <c r="T12">
        <f t="shared" si="5"/>
        <v>71399.999999999985</v>
      </c>
      <c r="U12">
        <f t="shared" si="6"/>
        <v>313599.99999999994</v>
      </c>
    </row>
    <row r="13" spans="1:21" x14ac:dyDescent="0.3">
      <c r="A13">
        <v>22</v>
      </c>
      <c r="B13">
        <v>15.8</v>
      </c>
      <c r="D13">
        <v>0.5</v>
      </c>
      <c r="E13">
        <v>0.2</v>
      </c>
      <c r="G13" t="s">
        <v>11</v>
      </c>
      <c r="H13">
        <f>H11*H12</f>
        <v>2.2602067199999999E-2</v>
      </c>
      <c r="I13">
        <f>H13*SQRT((I11/H11)^2+(I12/H12)^2)</f>
        <v>2.126130946108447E-6</v>
      </c>
      <c r="K13">
        <v>114</v>
      </c>
      <c r="L13">
        <v>25.7</v>
      </c>
      <c r="M13">
        <f t="shared" si="0"/>
        <v>12996</v>
      </c>
      <c r="N13">
        <f t="shared" si="1"/>
        <v>2929.7999999999997</v>
      </c>
      <c r="O13">
        <v>0.2</v>
      </c>
      <c r="P13">
        <v>0.5</v>
      </c>
      <c r="Q13">
        <f t="shared" si="2"/>
        <v>24.999999999999996</v>
      </c>
      <c r="R13">
        <f t="shared" si="3"/>
        <v>2849.9999999999995</v>
      </c>
      <c r="S13">
        <f t="shared" si="4"/>
        <v>642.49999999999989</v>
      </c>
      <c r="T13">
        <f t="shared" si="5"/>
        <v>73244.999999999985</v>
      </c>
      <c r="U13">
        <f t="shared" si="6"/>
        <v>324899.99999999994</v>
      </c>
    </row>
    <row r="14" spans="1:21" x14ac:dyDescent="0.3">
      <c r="A14">
        <v>24</v>
      </c>
      <c r="B14">
        <v>16</v>
      </c>
      <c r="D14">
        <v>0.5</v>
      </c>
      <c r="E14">
        <v>0.2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K14">
        <v>116</v>
      </c>
      <c r="L14">
        <v>25.6</v>
      </c>
      <c r="M14">
        <f t="shared" si="0"/>
        <v>13456</v>
      </c>
      <c r="N14">
        <f t="shared" si="1"/>
        <v>2969.6000000000004</v>
      </c>
      <c r="O14">
        <v>0.2</v>
      </c>
      <c r="P14">
        <v>0.5</v>
      </c>
      <c r="Q14">
        <f t="shared" si="2"/>
        <v>24.999999999999996</v>
      </c>
      <c r="R14">
        <f t="shared" si="3"/>
        <v>2899.9999999999995</v>
      </c>
      <c r="S14">
        <f t="shared" si="4"/>
        <v>640</v>
      </c>
      <c r="T14">
        <f t="shared" si="5"/>
        <v>74239.999999999985</v>
      </c>
      <c r="U14">
        <f t="shared" si="6"/>
        <v>336399.99999999994</v>
      </c>
    </row>
    <row r="15" spans="1:21" x14ac:dyDescent="0.3">
      <c r="A15">
        <v>26</v>
      </c>
      <c r="B15">
        <v>16.3</v>
      </c>
      <c r="D15">
        <v>0.5</v>
      </c>
      <c r="E15">
        <v>0.2</v>
      </c>
      <c r="G15" t="s">
        <v>13</v>
      </c>
      <c r="H15">
        <v>0.2</v>
      </c>
      <c r="K15">
        <v>118</v>
      </c>
      <c r="L15">
        <v>26</v>
      </c>
      <c r="M15">
        <f t="shared" si="0"/>
        <v>13924</v>
      </c>
      <c r="N15">
        <f t="shared" si="1"/>
        <v>3068</v>
      </c>
      <c r="O15">
        <v>0.2</v>
      </c>
      <c r="P15">
        <v>0.5</v>
      </c>
      <c r="Q15">
        <f t="shared" si="2"/>
        <v>24.999999999999996</v>
      </c>
      <c r="R15">
        <f t="shared" si="3"/>
        <v>2949.9999999999995</v>
      </c>
      <c r="S15">
        <f t="shared" si="4"/>
        <v>649.99999999999989</v>
      </c>
      <c r="T15">
        <f t="shared" si="5"/>
        <v>76699.999999999985</v>
      </c>
      <c r="U15">
        <f t="shared" si="6"/>
        <v>348099.99999999994</v>
      </c>
    </row>
    <row r="16" spans="1:21" x14ac:dyDescent="0.3">
      <c r="A16">
        <v>28</v>
      </c>
      <c r="B16">
        <v>16.5</v>
      </c>
      <c r="D16">
        <v>0.5</v>
      </c>
      <c r="E16">
        <v>0.2</v>
      </c>
      <c r="G16" t="s">
        <v>14</v>
      </c>
      <c r="H16">
        <f>1-H15</f>
        <v>0.8</v>
      </c>
      <c r="K16">
        <v>120</v>
      </c>
      <c r="L16">
        <v>26.2</v>
      </c>
      <c r="M16">
        <f t="shared" si="0"/>
        <v>14400</v>
      </c>
      <c r="N16">
        <f t="shared" si="1"/>
        <v>3144</v>
      </c>
      <c r="O16">
        <v>0.2</v>
      </c>
      <c r="P16">
        <v>0.5</v>
      </c>
      <c r="Q16">
        <f t="shared" si="2"/>
        <v>24.999999999999996</v>
      </c>
      <c r="R16">
        <f t="shared" si="3"/>
        <v>2999.9999999999995</v>
      </c>
      <c r="S16">
        <f t="shared" si="4"/>
        <v>654.99999999999989</v>
      </c>
      <c r="T16">
        <f t="shared" si="5"/>
        <v>78599.999999999985</v>
      </c>
      <c r="U16">
        <f t="shared" si="6"/>
        <v>359999.99999999994</v>
      </c>
    </row>
    <row r="17" spans="1:21" x14ac:dyDescent="0.3">
      <c r="A17">
        <v>30</v>
      </c>
      <c r="B17">
        <v>16.8</v>
      </c>
      <c r="D17">
        <v>0.5</v>
      </c>
      <c r="E17">
        <v>0.2</v>
      </c>
      <c r="G17" t="s">
        <v>15</v>
      </c>
      <c r="H17">
        <f>O22</f>
        <v>9.3636363636349182E-2</v>
      </c>
      <c r="I17">
        <f>P22</f>
        <v>1.1009637651263605E-2</v>
      </c>
      <c r="K17">
        <v>122</v>
      </c>
      <c r="L17">
        <v>26.4</v>
      </c>
      <c r="M17">
        <f t="shared" si="0"/>
        <v>14884</v>
      </c>
      <c r="N17">
        <f t="shared" si="1"/>
        <v>3220.7999999999997</v>
      </c>
      <c r="O17">
        <v>0.2</v>
      </c>
      <c r="P17">
        <v>0.5</v>
      </c>
      <c r="Q17">
        <f t="shared" si="2"/>
        <v>24.999999999999996</v>
      </c>
      <c r="R17">
        <f t="shared" si="3"/>
        <v>3049.9999999999995</v>
      </c>
      <c r="S17">
        <f t="shared" si="4"/>
        <v>659.99999999999989</v>
      </c>
      <c r="T17">
        <f t="shared" si="5"/>
        <v>80519.999999999985</v>
      </c>
      <c r="U17">
        <f t="shared" si="6"/>
        <v>372099.99999999994</v>
      </c>
    </row>
    <row r="18" spans="1:21" x14ac:dyDescent="0.3">
      <c r="A18">
        <v>32</v>
      </c>
      <c r="B18">
        <v>17</v>
      </c>
      <c r="D18">
        <v>0.5</v>
      </c>
      <c r="E18">
        <v>0.2</v>
      </c>
      <c r="G18" t="s">
        <v>16</v>
      </c>
      <c r="H18">
        <f>H17*H9*H8*H14/H16</f>
        <v>923.64238580460687</v>
      </c>
      <c r="I18">
        <f>H18*SQRT((I17/H17)^2+(I9/H9)^2+(I8/H8)^2 + (I14/H14)^2)</f>
        <v>108.78096493130646</v>
      </c>
    </row>
    <row r="19" spans="1:21" x14ac:dyDescent="0.3">
      <c r="A19">
        <v>34</v>
      </c>
      <c r="B19">
        <v>17.399999999999999</v>
      </c>
      <c r="D19">
        <v>0.5</v>
      </c>
      <c r="E19">
        <v>0.2</v>
      </c>
      <c r="K19" t="s">
        <v>30</v>
      </c>
    </row>
    <row r="20" spans="1:21" x14ac:dyDescent="0.3">
      <c r="A20">
        <v>36</v>
      </c>
      <c r="B20">
        <v>17.3</v>
      </c>
      <c r="D20">
        <v>0.5</v>
      </c>
      <c r="E20">
        <v>0.2</v>
      </c>
      <c r="K20" t="s">
        <v>31</v>
      </c>
      <c r="L20">
        <v>10</v>
      </c>
      <c r="O20" t="s">
        <v>32</v>
      </c>
      <c r="P20" t="s">
        <v>33</v>
      </c>
    </row>
    <row r="21" spans="1:21" x14ac:dyDescent="0.3">
      <c r="A21">
        <v>38</v>
      </c>
      <c r="B21">
        <v>17.399999999999999</v>
      </c>
      <c r="D21">
        <v>0.5</v>
      </c>
      <c r="E21">
        <v>0.2</v>
      </c>
      <c r="K21" t="s">
        <v>34</v>
      </c>
      <c r="L21">
        <f>SUM(R8:R17)</f>
        <v>28249.999999999996</v>
      </c>
      <c r="N21" t="s">
        <v>35</v>
      </c>
      <c r="O21">
        <f>L25*L22 - L21^2</f>
        <v>2062500</v>
      </c>
    </row>
    <row r="22" spans="1:21" x14ac:dyDescent="0.3">
      <c r="A22">
        <v>40</v>
      </c>
      <c r="B22">
        <v>17.8</v>
      </c>
      <c r="D22">
        <v>0.5</v>
      </c>
      <c r="E22">
        <v>0.2</v>
      </c>
      <c r="K22" t="s">
        <v>36</v>
      </c>
      <c r="L22">
        <f>SUM(U8:U17)</f>
        <v>3200499.9999999995</v>
      </c>
      <c r="N22" t="s">
        <v>37</v>
      </c>
      <c r="O22">
        <f>(L25*L24 - L21*L23)/O21</f>
        <v>9.3636363636349182E-2</v>
      </c>
      <c r="P22">
        <f>SQRT(L25/O21)</f>
        <v>1.1009637651263605E-2</v>
      </c>
    </row>
    <row r="23" spans="1:21" x14ac:dyDescent="0.3">
      <c r="A23">
        <v>42</v>
      </c>
      <c r="B23">
        <v>18</v>
      </c>
      <c r="D23">
        <v>0.5</v>
      </c>
      <c r="E23">
        <v>0.2</v>
      </c>
      <c r="K23" t="s">
        <v>38</v>
      </c>
      <c r="L23">
        <f>SUM(S8:S17)</f>
        <v>6382.5</v>
      </c>
      <c r="N23" t="s">
        <v>39</v>
      </c>
      <c r="O23">
        <f>(L22*L23 - L21*L24)/O21</f>
        <v>14.949090909092758</v>
      </c>
      <c r="P23">
        <f>SQRT(L22/O21)</f>
        <v>1.2456956192254893</v>
      </c>
    </row>
    <row r="24" spans="1:21" x14ac:dyDescent="0.3">
      <c r="A24">
        <v>44</v>
      </c>
      <c r="B24">
        <v>18.3</v>
      </c>
      <c r="D24">
        <v>0.5</v>
      </c>
      <c r="E24">
        <v>0.2</v>
      </c>
      <c r="K24" t="s">
        <v>40</v>
      </c>
      <c r="L24">
        <f>SUM(T8:T17)</f>
        <v>721994.99999999988</v>
      </c>
    </row>
    <row r="25" spans="1:21" x14ac:dyDescent="0.3">
      <c r="A25">
        <v>46</v>
      </c>
      <c r="B25">
        <v>18.8</v>
      </c>
      <c r="D25">
        <v>0.5</v>
      </c>
      <c r="E25">
        <v>0.2</v>
      </c>
      <c r="K25" t="s">
        <v>41</v>
      </c>
      <c r="L25">
        <f>SUM(Q8:Q17)</f>
        <v>249.99999999999997</v>
      </c>
    </row>
    <row r="26" spans="1:21" x14ac:dyDescent="0.3">
      <c r="A26">
        <v>48</v>
      </c>
      <c r="B26">
        <v>19</v>
      </c>
      <c r="D26">
        <v>0.5</v>
      </c>
      <c r="E26">
        <v>0.2</v>
      </c>
    </row>
    <row r="27" spans="1:21" x14ac:dyDescent="0.3">
      <c r="A27">
        <v>50</v>
      </c>
      <c r="B27">
        <v>19.100000000000001</v>
      </c>
      <c r="D27">
        <v>0.5</v>
      </c>
      <c r="E27">
        <v>0.2</v>
      </c>
    </row>
    <row r="28" spans="1:21" x14ac:dyDescent="0.3">
      <c r="A28">
        <v>52</v>
      </c>
      <c r="B28">
        <v>19.2</v>
      </c>
      <c r="D28">
        <v>0.5</v>
      </c>
      <c r="E28">
        <v>0.2</v>
      </c>
    </row>
    <row r="29" spans="1:21" x14ac:dyDescent="0.3">
      <c r="A29">
        <v>54</v>
      </c>
      <c r="B29">
        <v>19.7</v>
      </c>
      <c r="D29">
        <v>0.5</v>
      </c>
      <c r="E29">
        <v>0.2</v>
      </c>
    </row>
    <row r="30" spans="1:21" x14ac:dyDescent="0.3">
      <c r="A30">
        <v>56</v>
      </c>
      <c r="B30">
        <v>19.600000000000001</v>
      </c>
      <c r="D30">
        <v>0.5</v>
      </c>
      <c r="E30">
        <v>0.2</v>
      </c>
    </row>
    <row r="31" spans="1:21" x14ac:dyDescent="0.3">
      <c r="A31">
        <v>58</v>
      </c>
      <c r="B31">
        <v>20.100000000000001</v>
      </c>
      <c r="D31">
        <v>0.5</v>
      </c>
      <c r="E31">
        <v>0.2</v>
      </c>
    </row>
    <row r="32" spans="1:21" x14ac:dyDescent="0.3">
      <c r="A32">
        <v>60</v>
      </c>
      <c r="B32">
        <v>20.100000000000001</v>
      </c>
      <c r="D32">
        <v>0.5</v>
      </c>
      <c r="E32">
        <v>0.2</v>
      </c>
    </row>
    <row r="33" spans="1:5" x14ac:dyDescent="0.3">
      <c r="A33">
        <v>62</v>
      </c>
      <c r="B33">
        <v>20.3</v>
      </c>
      <c r="D33">
        <v>0.5</v>
      </c>
      <c r="E33">
        <v>0.2</v>
      </c>
    </row>
    <row r="34" spans="1:5" x14ac:dyDescent="0.3">
      <c r="A34">
        <v>64</v>
      </c>
      <c r="B34">
        <v>20.6</v>
      </c>
      <c r="D34">
        <v>0.5</v>
      </c>
      <c r="E34">
        <v>0.2</v>
      </c>
    </row>
    <row r="35" spans="1:5" x14ac:dyDescent="0.3">
      <c r="A35">
        <v>66</v>
      </c>
      <c r="B35">
        <v>20.9</v>
      </c>
      <c r="D35">
        <v>0.5</v>
      </c>
      <c r="E35">
        <v>0.2</v>
      </c>
    </row>
    <row r="36" spans="1:5" x14ac:dyDescent="0.3">
      <c r="A36">
        <v>68</v>
      </c>
      <c r="B36">
        <v>21</v>
      </c>
      <c r="D36">
        <v>0.5</v>
      </c>
      <c r="E36">
        <v>0.2</v>
      </c>
    </row>
    <row r="37" spans="1:5" x14ac:dyDescent="0.3">
      <c r="A37">
        <v>70</v>
      </c>
      <c r="B37">
        <v>21.2</v>
      </c>
      <c r="D37">
        <v>0.5</v>
      </c>
      <c r="E37">
        <v>0.2</v>
      </c>
    </row>
    <row r="38" spans="1:5" x14ac:dyDescent="0.3">
      <c r="A38">
        <v>72</v>
      </c>
      <c r="B38">
        <v>21.3</v>
      </c>
      <c r="D38">
        <v>0.5</v>
      </c>
      <c r="E38">
        <v>0.2</v>
      </c>
    </row>
    <row r="39" spans="1:5" x14ac:dyDescent="0.3">
      <c r="A39">
        <v>74</v>
      </c>
      <c r="B39">
        <v>21.5</v>
      </c>
      <c r="D39">
        <v>0.5</v>
      </c>
      <c r="E39">
        <v>0.2</v>
      </c>
    </row>
    <row r="40" spans="1:5" x14ac:dyDescent="0.3">
      <c r="A40">
        <v>76</v>
      </c>
      <c r="B40">
        <v>21.8</v>
      </c>
      <c r="D40">
        <v>0.5</v>
      </c>
      <c r="E40">
        <v>0.2</v>
      </c>
    </row>
    <row r="41" spans="1:5" x14ac:dyDescent="0.3">
      <c r="A41">
        <v>78</v>
      </c>
      <c r="B41">
        <v>22</v>
      </c>
      <c r="D41">
        <v>0.5</v>
      </c>
      <c r="E41">
        <v>0.2</v>
      </c>
    </row>
    <row r="42" spans="1:5" x14ac:dyDescent="0.3">
      <c r="A42">
        <v>80</v>
      </c>
      <c r="B42">
        <v>22.2</v>
      </c>
      <c r="D42">
        <v>0.5</v>
      </c>
      <c r="E42">
        <v>0.2</v>
      </c>
    </row>
    <row r="43" spans="1:5" x14ac:dyDescent="0.3">
      <c r="A43">
        <v>82</v>
      </c>
      <c r="B43">
        <v>22.3</v>
      </c>
      <c r="D43">
        <v>0.5</v>
      </c>
      <c r="E43">
        <v>0.2</v>
      </c>
    </row>
    <row r="44" spans="1:5" x14ac:dyDescent="0.3">
      <c r="A44">
        <v>84</v>
      </c>
      <c r="B44">
        <v>22.7</v>
      </c>
      <c r="D44">
        <v>0.5</v>
      </c>
      <c r="E44">
        <v>0.2</v>
      </c>
    </row>
    <row r="45" spans="1:5" x14ac:dyDescent="0.3">
      <c r="A45">
        <v>86</v>
      </c>
      <c r="B45">
        <v>22.6</v>
      </c>
      <c r="D45">
        <v>0.5</v>
      </c>
      <c r="E45">
        <v>0.2</v>
      </c>
    </row>
    <row r="46" spans="1:5" x14ac:dyDescent="0.3">
      <c r="A46">
        <v>88</v>
      </c>
      <c r="B46">
        <v>23.1</v>
      </c>
      <c r="D46">
        <v>0.5</v>
      </c>
      <c r="E46">
        <v>0.2</v>
      </c>
    </row>
    <row r="47" spans="1:5" x14ac:dyDescent="0.3">
      <c r="A47">
        <v>90</v>
      </c>
      <c r="B47">
        <v>23.1</v>
      </c>
      <c r="D47">
        <v>0.5</v>
      </c>
      <c r="E47">
        <v>0.2</v>
      </c>
    </row>
    <row r="48" spans="1:5" x14ac:dyDescent="0.3">
      <c r="A48">
        <v>92</v>
      </c>
      <c r="B48">
        <v>23.2</v>
      </c>
      <c r="D48">
        <v>0.5</v>
      </c>
      <c r="E48">
        <v>0.2</v>
      </c>
    </row>
    <row r="49" spans="1:5" x14ac:dyDescent="0.3">
      <c r="A49">
        <v>94</v>
      </c>
      <c r="B49">
        <v>23.8</v>
      </c>
      <c r="D49">
        <v>0.5</v>
      </c>
      <c r="E49">
        <v>0.2</v>
      </c>
    </row>
    <row r="50" spans="1:5" x14ac:dyDescent="0.3">
      <c r="A50">
        <v>96</v>
      </c>
      <c r="B50">
        <v>23.9</v>
      </c>
      <c r="D50">
        <v>0.5</v>
      </c>
      <c r="E50">
        <v>0.2</v>
      </c>
    </row>
    <row r="51" spans="1:5" x14ac:dyDescent="0.3">
      <c r="A51">
        <v>98</v>
      </c>
      <c r="B51">
        <v>24</v>
      </c>
      <c r="D51">
        <v>0.5</v>
      </c>
      <c r="E51">
        <v>0.2</v>
      </c>
    </row>
    <row r="52" spans="1:5" x14ac:dyDescent="0.3">
      <c r="A52">
        <v>100</v>
      </c>
      <c r="B52">
        <v>24.2</v>
      </c>
      <c r="D52">
        <v>0.5</v>
      </c>
      <c r="E52">
        <v>0.2</v>
      </c>
    </row>
    <row r="53" spans="1:5" x14ac:dyDescent="0.3">
      <c r="A53">
        <v>102</v>
      </c>
      <c r="B53">
        <v>24.3</v>
      </c>
      <c r="D53">
        <v>0.5</v>
      </c>
      <c r="E53">
        <v>0.2</v>
      </c>
    </row>
    <row r="54" spans="1:5" x14ac:dyDescent="0.3">
      <c r="A54">
        <v>104</v>
      </c>
      <c r="B54">
        <v>24.5</v>
      </c>
      <c r="D54">
        <v>0.5</v>
      </c>
      <c r="E54">
        <v>0.2</v>
      </c>
    </row>
    <row r="55" spans="1:5" x14ac:dyDescent="0.3">
      <c r="A55">
        <v>106</v>
      </c>
      <c r="B55">
        <v>25.1</v>
      </c>
      <c r="D55">
        <v>0.5</v>
      </c>
      <c r="E55">
        <v>0.2</v>
      </c>
    </row>
    <row r="56" spans="1:5" x14ac:dyDescent="0.3">
      <c r="A56">
        <v>108</v>
      </c>
      <c r="B56">
        <v>25</v>
      </c>
      <c r="D56">
        <v>0.5</v>
      </c>
      <c r="E56">
        <v>0.2</v>
      </c>
    </row>
    <row r="57" spans="1:5" x14ac:dyDescent="0.3">
      <c r="A57">
        <v>110</v>
      </c>
      <c r="B57">
        <v>25.3</v>
      </c>
      <c r="D57">
        <v>0.5</v>
      </c>
      <c r="E57">
        <v>0.2</v>
      </c>
    </row>
    <row r="58" spans="1:5" x14ac:dyDescent="0.3">
      <c r="A58">
        <v>112</v>
      </c>
      <c r="B58">
        <v>25.5</v>
      </c>
      <c r="D58">
        <v>0.5</v>
      </c>
      <c r="E58">
        <v>0.2</v>
      </c>
    </row>
    <row r="59" spans="1:5" x14ac:dyDescent="0.3">
      <c r="A59">
        <v>114</v>
      </c>
      <c r="B59">
        <v>25.7</v>
      </c>
      <c r="D59">
        <v>0.5</v>
      </c>
      <c r="E59">
        <v>0.2</v>
      </c>
    </row>
    <row r="60" spans="1:5" x14ac:dyDescent="0.3">
      <c r="A60">
        <v>116</v>
      </c>
      <c r="B60">
        <v>25.6</v>
      </c>
      <c r="D60">
        <v>0.5</v>
      </c>
      <c r="E60">
        <v>0.2</v>
      </c>
    </row>
    <row r="61" spans="1:5" x14ac:dyDescent="0.3">
      <c r="A61">
        <v>118</v>
      </c>
      <c r="B61">
        <v>26</v>
      </c>
      <c r="D61">
        <v>0.5</v>
      </c>
      <c r="E61">
        <v>0.2</v>
      </c>
    </row>
    <row r="62" spans="1:5" x14ac:dyDescent="0.3">
      <c r="A62">
        <v>120</v>
      </c>
      <c r="B62">
        <v>26.2</v>
      </c>
      <c r="D62">
        <v>0.5</v>
      </c>
      <c r="E62">
        <v>0.2</v>
      </c>
    </row>
    <row r="63" spans="1:5" x14ac:dyDescent="0.3">
      <c r="A63">
        <v>122</v>
      </c>
      <c r="B63">
        <v>26.4</v>
      </c>
      <c r="D63">
        <v>0.5</v>
      </c>
      <c r="E63">
        <v>0.2</v>
      </c>
    </row>
    <row r="64" spans="1:5" x14ac:dyDescent="0.3">
      <c r="A64">
        <v>124</v>
      </c>
      <c r="B64">
        <v>26.7</v>
      </c>
      <c r="D64">
        <v>0.5</v>
      </c>
      <c r="E64">
        <v>0.2</v>
      </c>
    </row>
    <row r="65" spans="1:5" x14ac:dyDescent="0.3">
      <c r="A65">
        <v>126</v>
      </c>
      <c r="B65">
        <v>26.6</v>
      </c>
      <c r="D65">
        <v>0.5</v>
      </c>
      <c r="E65">
        <v>0.2</v>
      </c>
    </row>
    <row r="66" spans="1:5" x14ac:dyDescent="0.3">
      <c r="A66">
        <v>128</v>
      </c>
      <c r="B66">
        <v>27</v>
      </c>
      <c r="D66">
        <v>0.5</v>
      </c>
      <c r="E66">
        <v>0.2</v>
      </c>
    </row>
    <row r="67" spans="1:5" x14ac:dyDescent="0.3">
      <c r="A67">
        <v>130</v>
      </c>
      <c r="B67">
        <v>27.1</v>
      </c>
      <c r="D67">
        <v>0.5</v>
      </c>
      <c r="E67">
        <v>0.2</v>
      </c>
    </row>
    <row r="68" spans="1:5" x14ac:dyDescent="0.3">
      <c r="A68">
        <v>132</v>
      </c>
      <c r="B68">
        <v>27.4</v>
      </c>
      <c r="D68">
        <v>0.5</v>
      </c>
      <c r="E68">
        <v>0.2</v>
      </c>
    </row>
    <row r="69" spans="1:5" x14ac:dyDescent="0.3">
      <c r="A69">
        <v>134</v>
      </c>
      <c r="B69">
        <v>27.4</v>
      </c>
      <c r="D69">
        <v>0.5</v>
      </c>
      <c r="E69">
        <v>0.2</v>
      </c>
    </row>
    <row r="70" spans="1:5" x14ac:dyDescent="0.3">
      <c r="A70">
        <v>136</v>
      </c>
      <c r="B70">
        <v>27.8</v>
      </c>
      <c r="D70">
        <v>0.5</v>
      </c>
      <c r="E70">
        <v>0.2</v>
      </c>
    </row>
    <row r="71" spans="1:5" x14ac:dyDescent="0.3">
      <c r="A71">
        <v>138</v>
      </c>
      <c r="B71">
        <v>27.8</v>
      </c>
      <c r="D71">
        <v>0.5</v>
      </c>
      <c r="E71">
        <v>0.2</v>
      </c>
    </row>
    <row r="72" spans="1:5" x14ac:dyDescent="0.3">
      <c r="A72">
        <v>140</v>
      </c>
      <c r="B72">
        <v>28</v>
      </c>
      <c r="D72">
        <v>0.5</v>
      </c>
      <c r="E72">
        <v>0.2</v>
      </c>
    </row>
    <row r="73" spans="1:5" x14ac:dyDescent="0.3">
      <c r="A73">
        <v>142</v>
      </c>
      <c r="B73">
        <v>28.3</v>
      </c>
      <c r="D73">
        <v>0.5</v>
      </c>
      <c r="E73">
        <v>0.2</v>
      </c>
    </row>
    <row r="74" spans="1:5" x14ac:dyDescent="0.3">
      <c r="A74">
        <v>144</v>
      </c>
      <c r="B74">
        <v>28.4</v>
      </c>
      <c r="D74">
        <v>0.5</v>
      </c>
      <c r="E74">
        <v>0.2</v>
      </c>
    </row>
    <row r="75" spans="1:5" x14ac:dyDescent="0.3">
      <c r="A75">
        <v>146</v>
      </c>
      <c r="B75">
        <v>28.6</v>
      </c>
      <c r="D75">
        <v>0.5</v>
      </c>
      <c r="E75">
        <v>0.2</v>
      </c>
    </row>
    <row r="76" spans="1:5" x14ac:dyDescent="0.3">
      <c r="A76">
        <v>148</v>
      </c>
      <c r="B76">
        <v>28.9</v>
      </c>
      <c r="D76">
        <v>0.5</v>
      </c>
      <c r="E76">
        <v>0.2</v>
      </c>
    </row>
    <row r="77" spans="1:5" x14ac:dyDescent="0.3">
      <c r="A77">
        <v>150</v>
      </c>
      <c r="B77">
        <v>29</v>
      </c>
      <c r="D77">
        <v>0.5</v>
      </c>
      <c r="E77">
        <v>0.2</v>
      </c>
    </row>
    <row r="78" spans="1:5" x14ac:dyDescent="0.3">
      <c r="A78">
        <v>152</v>
      </c>
      <c r="B78">
        <v>29.2</v>
      </c>
      <c r="D78">
        <v>0.5</v>
      </c>
      <c r="E78">
        <v>0.2</v>
      </c>
    </row>
    <row r="79" spans="1:5" x14ac:dyDescent="0.3">
      <c r="A79">
        <v>154</v>
      </c>
      <c r="B79">
        <v>29.5</v>
      </c>
      <c r="D79">
        <v>0.5</v>
      </c>
      <c r="E79">
        <v>0.2</v>
      </c>
    </row>
    <row r="80" spans="1:5" x14ac:dyDescent="0.3">
      <c r="A80">
        <v>156</v>
      </c>
      <c r="B80">
        <v>29.6</v>
      </c>
      <c r="D80">
        <v>0.5</v>
      </c>
      <c r="E80">
        <v>0.2</v>
      </c>
    </row>
    <row r="81" spans="1:5" x14ac:dyDescent="0.3">
      <c r="A81">
        <v>158</v>
      </c>
      <c r="B81">
        <v>29.6</v>
      </c>
      <c r="D81">
        <v>0.5</v>
      </c>
      <c r="E81">
        <v>0.2</v>
      </c>
    </row>
    <row r="82" spans="1:5" x14ac:dyDescent="0.3">
      <c r="A82">
        <v>160</v>
      </c>
      <c r="B82">
        <v>29.7</v>
      </c>
      <c r="D82">
        <v>0.5</v>
      </c>
      <c r="E82">
        <v>0.2</v>
      </c>
    </row>
    <row r="83" spans="1:5" x14ac:dyDescent="0.3">
      <c r="A83">
        <v>162</v>
      </c>
      <c r="B83">
        <v>30</v>
      </c>
      <c r="D83">
        <v>0.5</v>
      </c>
      <c r="E83">
        <v>0.2</v>
      </c>
    </row>
    <row r="84" spans="1:5" x14ac:dyDescent="0.3">
      <c r="A84">
        <v>164</v>
      </c>
      <c r="B84">
        <v>29.9</v>
      </c>
      <c r="D84">
        <v>0.5</v>
      </c>
      <c r="E84">
        <v>0.2</v>
      </c>
    </row>
    <row r="85" spans="1:5" x14ac:dyDescent="0.3">
      <c r="A85">
        <v>166</v>
      </c>
      <c r="B85">
        <v>30.4</v>
      </c>
      <c r="D85">
        <v>0.5</v>
      </c>
      <c r="E85">
        <v>0.2</v>
      </c>
    </row>
    <row r="86" spans="1:5" x14ac:dyDescent="0.3">
      <c r="A86">
        <v>168</v>
      </c>
      <c r="B86">
        <v>30.5</v>
      </c>
      <c r="D86">
        <v>0.5</v>
      </c>
      <c r="E86">
        <v>0.2</v>
      </c>
    </row>
    <row r="87" spans="1:5" x14ac:dyDescent="0.3">
      <c r="A87">
        <v>170</v>
      </c>
      <c r="B87">
        <v>30.5</v>
      </c>
      <c r="D87">
        <v>0.5</v>
      </c>
      <c r="E87">
        <v>0.2</v>
      </c>
    </row>
    <row r="88" spans="1:5" x14ac:dyDescent="0.3">
      <c r="A88">
        <v>172</v>
      </c>
      <c r="B88">
        <v>30.9</v>
      </c>
      <c r="D88">
        <v>0.5</v>
      </c>
      <c r="E88">
        <v>0.2</v>
      </c>
    </row>
    <row r="89" spans="1:5" x14ac:dyDescent="0.3">
      <c r="A89">
        <v>174</v>
      </c>
      <c r="B89">
        <v>30.9</v>
      </c>
      <c r="D89">
        <v>0.5</v>
      </c>
      <c r="E89">
        <v>0.2</v>
      </c>
    </row>
    <row r="90" spans="1:5" x14ac:dyDescent="0.3">
      <c r="A90">
        <v>176</v>
      </c>
      <c r="B90">
        <v>31.1</v>
      </c>
      <c r="D90">
        <v>0.5</v>
      </c>
      <c r="E90">
        <v>0.2</v>
      </c>
    </row>
    <row r="91" spans="1:5" x14ac:dyDescent="0.3">
      <c r="A91">
        <v>178</v>
      </c>
      <c r="B91">
        <v>31.5</v>
      </c>
      <c r="D91">
        <v>0.5</v>
      </c>
      <c r="E91">
        <v>0.2</v>
      </c>
    </row>
    <row r="92" spans="1:5" x14ac:dyDescent="0.3">
      <c r="A92">
        <v>180</v>
      </c>
      <c r="B92">
        <v>31.6</v>
      </c>
      <c r="D92">
        <v>0.5</v>
      </c>
      <c r="E92">
        <v>0.2</v>
      </c>
    </row>
    <row r="93" spans="1:5" x14ac:dyDescent="0.3">
      <c r="A93">
        <v>182</v>
      </c>
      <c r="B93">
        <v>31.8</v>
      </c>
      <c r="D93">
        <v>0.5</v>
      </c>
      <c r="E93">
        <v>0.2</v>
      </c>
    </row>
    <row r="94" spans="1:5" x14ac:dyDescent="0.3">
      <c r="A94">
        <v>184</v>
      </c>
      <c r="B94">
        <v>32</v>
      </c>
      <c r="D94">
        <v>0.5</v>
      </c>
      <c r="E94">
        <v>0.2</v>
      </c>
    </row>
    <row r="95" spans="1:5" x14ac:dyDescent="0.3">
      <c r="A95">
        <v>186</v>
      </c>
      <c r="B95">
        <v>32.200000000000003</v>
      </c>
      <c r="D95">
        <v>0.5</v>
      </c>
      <c r="E95">
        <v>0.2</v>
      </c>
    </row>
    <row r="96" spans="1:5" x14ac:dyDescent="0.3">
      <c r="A96">
        <v>188</v>
      </c>
      <c r="B96">
        <v>32.200000000000003</v>
      </c>
      <c r="D96">
        <v>0.5</v>
      </c>
      <c r="E96">
        <v>0.2</v>
      </c>
    </row>
    <row r="97" spans="1:5" x14ac:dyDescent="0.3">
      <c r="A97">
        <v>190</v>
      </c>
      <c r="B97">
        <v>32.6</v>
      </c>
      <c r="D97">
        <v>0.5</v>
      </c>
      <c r="E97">
        <v>0.2</v>
      </c>
    </row>
    <row r="98" spans="1:5" x14ac:dyDescent="0.3">
      <c r="A98">
        <v>192</v>
      </c>
      <c r="B98">
        <v>32.700000000000003</v>
      </c>
      <c r="D98">
        <v>0.5</v>
      </c>
      <c r="E98">
        <v>0.2</v>
      </c>
    </row>
    <row r="99" spans="1:5" x14ac:dyDescent="0.3">
      <c r="A99">
        <v>194</v>
      </c>
      <c r="B99">
        <v>33</v>
      </c>
      <c r="D99">
        <v>0.5</v>
      </c>
      <c r="E99">
        <v>0.2</v>
      </c>
    </row>
    <row r="100" spans="1:5" x14ac:dyDescent="0.3">
      <c r="A100">
        <v>196</v>
      </c>
      <c r="B100">
        <v>33.1</v>
      </c>
      <c r="D100">
        <v>0.5</v>
      </c>
      <c r="E100">
        <v>0.2</v>
      </c>
    </row>
    <row r="101" spans="1:5" x14ac:dyDescent="0.3">
      <c r="A101">
        <v>198</v>
      </c>
      <c r="B101">
        <v>33.200000000000003</v>
      </c>
      <c r="D101">
        <v>0.5</v>
      </c>
      <c r="E101">
        <v>0.2</v>
      </c>
    </row>
    <row r="102" spans="1:5" x14ac:dyDescent="0.3">
      <c r="A102">
        <v>200</v>
      </c>
      <c r="B102">
        <v>33.4</v>
      </c>
      <c r="D102">
        <v>0.5</v>
      </c>
      <c r="E102">
        <v>0.2</v>
      </c>
    </row>
    <row r="103" spans="1:5" x14ac:dyDescent="0.3">
      <c r="A103">
        <v>202</v>
      </c>
      <c r="B103">
        <v>33.6</v>
      </c>
      <c r="C103" s="2">
        <v>0.14027777777777778</v>
      </c>
      <c r="D103">
        <v>0.5</v>
      </c>
      <c r="E103">
        <v>0.2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2E6C-0F26-4942-8277-C823D53BEEE4}">
  <dimension ref="A1:V135"/>
  <sheetViews>
    <sheetView topLeftCell="D1" workbookViewId="0">
      <selection activeCell="I4" sqref="I4"/>
    </sheetView>
  </sheetViews>
  <sheetFormatPr defaultRowHeight="14.4" x14ac:dyDescent="0.3"/>
  <cols>
    <col min="9" max="9" width="12" bestFit="1" customWidth="1"/>
  </cols>
  <sheetData>
    <row r="1" spans="1:22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0.52083333333333337</v>
      </c>
    </row>
    <row r="2" spans="1:22" x14ac:dyDescent="0.3">
      <c r="A2">
        <v>0</v>
      </c>
      <c r="B2">
        <v>12.4</v>
      </c>
      <c r="D2">
        <v>0.5</v>
      </c>
      <c r="E2">
        <v>0.2</v>
      </c>
      <c r="G2" t="s">
        <v>0</v>
      </c>
      <c r="H2">
        <v>26.5</v>
      </c>
    </row>
    <row r="3" spans="1:22" x14ac:dyDescent="0.3">
      <c r="A3">
        <v>2</v>
      </c>
      <c r="B3">
        <v>12.7</v>
      </c>
      <c r="D3">
        <v>0.5</v>
      </c>
      <c r="E3">
        <v>0.2</v>
      </c>
      <c r="G3" t="s">
        <v>6</v>
      </c>
      <c r="H3">
        <v>43</v>
      </c>
      <c r="I3">
        <v>1</v>
      </c>
    </row>
    <row r="4" spans="1:22" x14ac:dyDescent="0.3">
      <c r="A4">
        <v>4</v>
      </c>
      <c r="B4">
        <v>13.5</v>
      </c>
      <c r="D4">
        <v>0.5</v>
      </c>
      <c r="E4">
        <v>0.2</v>
      </c>
    </row>
    <row r="5" spans="1:22" x14ac:dyDescent="0.3">
      <c r="A5">
        <v>6</v>
      </c>
      <c r="B5">
        <v>13.3</v>
      </c>
      <c r="D5">
        <v>0.5</v>
      </c>
      <c r="E5">
        <v>0.2</v>
      </c>
    </row>
    <row r="6" spans="1:22" x14ac:dyDescent="0.3">
      <c r="A6">
        <v>8</v>
      </c>
      <c r="B6">
        <v>13.5</v>
      </c>
      <c r="D6">
        <v>0.5</v>
      </c>
      <c r="E6">
        <v>0.2</v>
      </c>
      <c r="G6" t="s">
        <v>7</v>
      </c>
      <c r="L6" t="s">
        <v>18</v>
      </c>
    </row>
    <row r="7" spans="1:22" x14ac:dyDescent="0.3">
      <c r="A7">
        <v>10</v>
      </c>
      <c r="B7">
        <v>13.7</v>
      </c>
      <c r="D7">
        <v>0.5</v>
      </c>
      <c r="E7">
        <v>0.2</v>
      </c>
      <c r="H7" t="s">
        <v>42</v>
      </c>
      <c r="I7" t="s">
        <v>43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</row>
    <row r="8" spans="1:22" x14ac:dyDescent="0.3">
      <c r="A8">
        <v>12</v>
      </c>
      <c r="B8">
        <v>14</v>
      </c>
      <c r="D8">
        <v>0.5</v>
      </c>
      <c r="E8">
        <v>0.2</v>
      </c>
      <c r="G8" t="s">
        <v>8</v>
      </c>
      <c r="H8">
        <f>3.27/1000</f>
        <v>3.2699999999999999E-3</v>
      </c>
      <c r="I8">
        <f>0.00001</f>
        <v>1.0000000000000001E-5</v>
      </c>
      <c r="L8" cm="1">
        <f t="array" ref="L8:L18">A58:A68</f>
        <v>112</v>
      </c>
      <c r="M8" cm="1">
        <f t="array" ref="M8:M18">B58:B68</f>
        <v>25.5</v>
      </c>
      <c r="N8">
        <f>L8^2</f>
        <v>12544</v>
      </c>
      <c r="O8">
        <f>L8*M8</f>
        <v>2856</v>
      </c>
      <c r="P8" cm="1">
        <f t="array" ref="P8:P18">E58:E68</f>
        <v>0.2</v>
      </c>
      <c r="Q8" cm="1">
        <f t="array" ref="Q8:Q18">D58:D68</f>
        <v>0.5</v>
      </c>
      <c r="R8">
        <f>1/P8^2</f>
        <v>24.999999999999996</v>
      </c>
      <c r="S8">
        <f>R8*L8</f>
        <v>2799.9999999999995</v>
      </c>
      <c r="T8">
        <f>R8*M8</f>
        <v>637.49999999999989</v>
      </c>
      <c r="U8">
        <f>R8*L8*M8</f>
        <v>71399.999999999985</v>
      </c>
      <c r="V8">
        <f>R8*N8</f>
        <v>313599.99999999994</v>
      </c>
    </row>
    <row r="9" spans="1:22" x14ac:dyDescent="0.3">
      <c r="A9">
        <v>14</v>
      </c>
      <c r="B9">
        <v>14.5</v>
      </c>
      <c r="D9">
        <v>0.5</v>
      </c>
      <c r="E9">
        <v>0.2</v>
      </c>
      <c r="G9" t="s">
        <v>9</v>
      </c>
      <c r="H9">
        <v>910</v>
      </c>
      <c r="I9">
        <v>1</v>
      </c>
      <c r="L9">
        <v>114</v>
      </c>
      <c r="M9">
        <v>25.7</v>
      </c>
      <c r="N9">
        <f t="shared" ref="N9:N18" si="0">L9^2</f>
        <v>12996</v>
      </c>
      <c r="O9">
        <f t="shared" ref="O9:O18" si="1">L9*M9</f>
        <v>2929.7999999999997</v>
      </c>
      <c r="P9">
        <v>0.2</v>
      </c>
      <c r="Q9">
        <v>0.5</v>
      </c>
      <c r="R9">
        <f t="shared" ref="R9:R18" si="2">1/P9^2</f>
        <v>24.999999999999996</v>
      </c>
      <c r="S9">
        <f t="shared" ref="S9:S18" si="3">R9*L9</f>
        <v>2849.9999999999995</v>
      </c>
      <c r="T9">
        <f t="shared" ref="T9:T18" si="4">R9*M9</f>
        <v>642.49999999999989</v>
      </c>
      <c r="U9">
        <f t="shared" ref="U9:U18" si="5">R9*L9*M9</f>
        <v>73244.999999999985</v>
      </c>
      <c r="V9">
        <f t="shared" ref="V9:V18" si="6">R9*N9</f>
        <v>324899.99999999994</v>
      </c>
    </row>
    <row r="10" spans="1:22" x14ac:dyDescent="0.3">
      <c r="A10">
        <v>16</v>
      </c>
      <c r="B10">
        <v>14.7</v>
      </c>
      <c r="D10">
        <v>0.5</v>
      </c>
      <c r="E10">
        <v>0.2</v>
      </c>
      <c r="G10" t="s">
        <v>10</v>
      </c>
      <c r="H10">
        <f>196/1000</f>
        <v>0.19600000000000001</v>
      </c>
      <c r="I10">
        <v>1E-3</v>
      </c>
      <c r="L10">
        <v>116</v>
      </c>
      <c r="M10">
        <v>25.9</v>
      </c>
      <c r="N10">
        <f t="shared" si="0"/>
        <v>13456</v>
      </c>
      <c r="O10">
        <f t="shared" si="1"/>
        <v>3004.3999999999996</v>
      </c>
      <c r="P10">
        <v>0.2</v>
      </c>
      <c r="Q10">
        <v>0.5</v>
      </c>
      <c r="R10">
        <f t="shared" si="2"/>
        <v>24.999999999999996</v>
      </c>
      <c r="S10">
        <f t="shared" si="3"/>
        <v>2899.9999999999995</v>
      </c>
      <c r="T10">
        <f t="shared" si="4"/>
        <v>647.49999999999989</v>
      </c>
      <c r="U10">
        <f t="shared" si="5"/>
        <v>75109.999999999985</v>
      </c>
      <c r="V10">
        <f t="shared" si="6"/>
        <v>336399.99999999994</v>
      </c>
    </row>
    <row r="11" spans="1:22" x14ac:dyDescent="0.3">
      <c r="A11">
        <v>18</v>
      </c>
      <c r="B11">
        <v>14.8</v>
      </c>
      <c r="D11">
        <v>0.5</v>
      </c>
      <c r="E11">
        <v>0.2</v>
      </c>
      <c r="G11" t="s">
        <v>44</v>
      </c>
      <c r="H11">
        <v>0.15012</v>
      </c>
      <c r="I11">
        <v>1.0000000000000001E-5</v>
      </c>
      <c r="L11">
        <v>118</v>
      </c>
      <c r="M11">
        <v>26</v>
      </c>
      <c r="N11">
        <f t="shared" si="0"/>
        <v>13924</v>
      </c>
      <c r="O11">
        <f t="shared" si="1"/>
        <v>3068</v>
      </c>
      <c r="P11">
        <v>0.2</v>
      </c>
      <c r="Q11">
        <v>0.5</v>
      </c>
      <c r="R11">
        <f t="shared" si="2"/>
        <v>24.999999999999996</v>
      </c>
      <c r="S11">
        <f t="shared" si="3"/>
        <v>2949.9999999999995</v>
      </c>
      <c r="T11">
        <f t="shared" si="4"/>
        <v>649.99999999999989</v>
      </c>
      <c r="U11">
        <f t="shared" si="5"/>
        <v>76699.999999999985</v>
      </c>
      <c r="V11">
        <f t="shared" si="6"/>
        <v>348099.99999999994</v>
      </c>
    </row>
    <row r="12" spans="1:22" x14ac:dyDescent="0.3">
      <c r="A12">
        <v>20</v>
      </c>
      <c r="B12">
        <v>15.2</v>
      </c>
      <c r="D12">
        <v>0.5</v>
      </c>
      <c r="E12">
        <v>0.2</v>
      </c>
      <c r="G12" t="s">
        <v>45</v>
      </c>
      <c r="H12">
        <v>0.15056</v>
      </c>
      <c r="I12">
        <v>1.0000000000000001E-5</v>
      </c>
      <c r="L12">
        <v>120</v>
      </c>
      <c r="M12">
        <v>26.4</v>
      </c>
      <c r="N12">
        <f t="shared" si="0"/>
        <v>14400</v>
      </c>
      <c r="O12">
        <f t="shared" si="1"/>
        <v>3168</v>
      </c>
      <c r="P12">
        <v>0.2</v>
      </c>
      <c r="Q12">
        <v>0.5</v>
      </c>
      <c r="R12">
        <f t="shared" si="2"/>
        <v>24.999999999999996</v>
      </c>
      <c r="S12">
        <f t="shared" si="3"/>
        <v>2999.9999999999995</v>
      </c>
      <c r="T12">
        <f t="shared" si="4"/>
        <v>659.99999999999989</v>
      </c>
      <c r="U12">
        <f t="shared" si="5"/>
        <v>79199.999999999985</v>
      </c>
      <c r="V12">
        <f t="shared" si="6"/>
        <v>359999.99999999994</v>
      </c>
    </row>
    <row r="13" spans="1:22" x14ac:dyDescent="0.3">
      <c r="A13">
        <v>22</v>
      </c>
      <c r="B13">
        <v>15.6</v>
      </c>
      <c r="D13">
        <v>0.5</v>
      </c>
      <c r="E13">
        <v>0.2</v>
      </c>
      <c r="G13" t="s">
        <v>11</v>
      </c>
      <c r="H13">
        <f>H11*H12</f>
        <v>2.2602067199999999E-2</v>
      </c>
      <c r="I13">
        <f>H13*SQRT((I11/H11)^2 + (I12/H12)^2)</f>
        <v>2.126130946108447E-6</v>
      </c>
      <c r="L13">
        <v>122</v>
      </c>
      <c r="M13">
        <v>26.5</v>
      </c>
      <c r="N13">
        <f t="shared" si="0"/>
        <v>14884</v>
      </c>
      <c r="O13">
        <f t="shared" si="1"/>
        <v>3233</v>
      </c>
      <c r="P13">
        <v>0.2</v>
      </c>
      <c r="Q13">
        <v>0.5</v>
      </c>
      <c r="R13">
        <f t="shared" si="2"/>
        <v>24.999999999999996</v>
      </c>
      <c r="S13">
        <f t="shared" si="3"/>
        <v>3049.9999999999995</v>
      </c>
      <c r="T13">
        <f t="shared" si="4"/>
        <v>662.49999999999989</v>
      </c>
      <c r="U13">
        <f t="shared" si="5"/>
        <v>80824.999999999985</v>
      </c>
      <c r="V13">
        <f t="shared" si="6"/>
        <v>372099.99999999994</v>
      </c>
    </row>
    <row r="14" spans="1:22" x14ac:dyDescent="0.3">
      <c r="A14">
        <v>24</v>
      </c>
      <c r="B14">
        <v>15.8</v>
      </c>
      <c r="D14">
        <v>0.5</v>
      </c>
      <c r="E14">
        <v>0.2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L14">
        <v>124</v>
      </c>
      <c r="M14">
        <v>26.6</v>
      </c>
      <c r="N14">
        <f t="shared" si="0"/>
        <v>15376</v>
      </c>
      <c r="O14">
        <f t="shared" si="1"/>
        <v>3298.4</v>
      </c>
      <c r="P14">
        <v>0.2</v>
      </c>
      <c r="Q14">
        <v>0.5</v>
      </c>
      <c r="R14">
        <f t="shared" si="2"/>
        <v>24.999999999999996</v>
      </c>
      <c r="S14">
        <f t="shared" si="3"/>
        <v>3099.9999999999995</v>
      </c>
      <c r="T14">
        <f t="shared" si="4"/>
        <v>664.99999999999989</v>
      </c>
      <c r="U14">
        <f t="shared" si="5"/>
        <v>82459.999999999985</v>
      </c>
      <c r="V14">
        <f t="shared" si="6"/>
        <v>384399.99999999994</v>
      </c>
    </row>
    <row r="15" spans="1:22" x14ac:dyDescent="0.3">
      <c r="A15">
        <v>26</v>
      </c>
      <c r="B15">
        <v>16</v>
      </c>
      <c r="D15">
        <v>0.5</v>
      </c>
      <c r="E15">
        <v>0.2</v>
      </c>
      <c r="G15" t="s">
        <v>13</v>
      </c>
      <c r="H15">
        <v>0.2</v>
      </c>
      <c r="L15">
        <v>126</v>
      </c>
      <c r="M15">
        <v>26.7</v>
      </c>
      <c r="N15">
        <f t="shared" si="0"/>
        <v>15876</v>
      </c>
      <c r="O15">
        <f t="shared" si="1"/>
        <v>3364.2</v>
      </c>
      <c r="P15">
        <v>0.2</v>
      </c>
      <c r="Q15">
        <v>0.5</v>
      </c>
      <c r="R15">
        <f t="shared" si="2"/>
        <v>24.999999999999996</v>
      </c>
      <c r="S15">
        <f t="shared" si="3"/>
        <v>3149.9999999999995</v>
      </c>
      <c r="T15">
        <f t="shared" si="4"/>
        <v>667.49999999999989</v>
      </c>
      <c r="U15">
        <f t="shared" si="5"/>
        <v>84104.999999999985</v>
      </c>
      <c r="V15">
        <f t="shared" si="6"/>
        <v>396899.99999999994</v>
      </c>
    </row>
    <row r="16" spans="1:22" x14ac:dyDescent="0.3">
      <c r="A16">
        <v>28</v>
      </c>
      <c r="B16">
        <v>16.3</v>
      </c>
      <c r="D16">
        <v>0.5</v>
      </c>
      <c r="E16">
        <v>0.2</v>
      </c>
      <c r="G16" t="s">
        <v>14</v>
      </c>
      <c r="H16">
        <f>1-H15</f>
        <v>0.8</v>
      </c>
      <c r="L16">
        <v>128</v>
      </c>
      <c r="M16">
        <v>27.1</v>
      </c>
      <c r="N16">
        <f t="shared" si="0"/>
        <v>16384</v>
      </c>
      <c r="O16">
        <f t="shared" si="1"/>
        <v>3468.8</v>
      </c>
      <c r="P16">
        <v>0.2</v>
      </c>
      <c r="Q16">
        <v>0.5</v>
      </c>
      <c r="R16">
        <f t="shared" si="2"/>
        <v>24.999999999999996</v>
      </c>
      <c r="S16">
        <f t="shared" si="3"/>
        <v>3199.9999999999995</v>
      </c>
      <c r="T16">
        <f t="shared" si="4"/>
        <v>677.49999999999989</v>
      </c>
      <c r="U16">
        <f t="shared" si="5"/>
        <v>86719.999999999985</v>
      </c>
      <c r="V16">
        <f t="shared" si="6"/>
        <v>409599.99999999994</v>
      </c>
    </row>
    <row r="17" spans="1:22" x14ac:dyDescent="0.3">
      <c r="A17">
        <v>30</v>
      </c>
      <c r="B17">
        <v>16.399999999999999</v>
      </c>
      <c r="D17">
        <v>0.5</v>
      </c>
      <c r="E17">
        <v>0.2</v>
      </c>
      <c r="G17" t="s">
        <v>15</v>
      </c>
      <c r="H17">
        <f>P23</f>
        <v>9.5909090909090902E-2</v>
      </c>
      <c r="I17">
        <f>Q23</f>
        <v>9.5346258924559214E-3</v>
      </c>
      <c r="L17">
        <v>130</v>
      </c>
      <c r="M17">
        <v>27.3</v>
      </c>
      <c r="N17">
        <f t="shared" si="0"/>
        <v>16900</v>
      </c>
      <c r="O17">
        <f t="shared" si="1"/>
        <v>3549</v>
      </c>
      <c r="P17">
        <v>0.2</v>
      </c>
      <c r="Q17">
        <v>0.5</v>
      </c>
      <c r="R17">
        <f t="shared" si="2"/>
        <v>24.999999999999996</v>
      </c>
      <c r="S17">
        <f t="shared" si="3"/>
        <v>3249.9999999999995</v>
      </c>
      <c r="T17">
        <f t="shared" si="4"/>
        <v>682.49999999999989</v>
      </c>
      <c r="U17">
        <f t="shared" si="5"/>
        <v>88724.999999999985</v>
      </c>
      <c r="V17">
        <f t="shared" si="6"/>
        <v>422499.99999999994</v>
      </c>
    </row>
    <row r="18" spans="1:22" x14ac:dyDescent="0.3">
      <c r="A18">
        <v>32</v>
      </c>
      <c r="B18">
        <v>16.7</v>
      </c>
      <c r="D18">
        <v>0.5</v>
      </c>
      <c r="E18">
        <v>0.2</v>
      </c>
      <c r="G18" t="s">
        <v>16</v>
      </c>
      <c r="H18">
        <f>H17*H9*H8*H14/H16</f>
        <v>946.06089031457338</v>
      </c>
      <c r="I18">
        <f>H18*SQRT((I17/H17)^2+(I9/H9)^2+(I8/H8)^2 + (I14/H14)^2)</f>
        <v>94.269296527089068</v>
      </c>
      <c r="L18">
        <v>132</v>
      </c>
      <c r="M18">
        <v>27.4</v>
      </c>
      <c r="N18">
        <f t="shared" si="0"/>
        <v>17424</v>
      </c>
      <c r="O18">
        <f t="shared" si="1"/>
        <v>3616.7999999999997</v>
      </c>
      <c r="P18">
        <v>0.2</v>
      </c>
      <c r="Q18">
        <v>0.5</v>
      </c>
      <c r="R18">
        <f t="shared" si="2"/>
        <v>24.999999999999996</v>
      </c>
      <c r="S18">
        <f t="shared" si="3"/>
        <v>3299.9999999999995</v>
      </c>
      <c r="T18">
        <f t="shared" si="4"/>
        <v>684.99999999999989</v>
      </c>
      <c r="U18">
        <f t="shared" si="5"/>
        <v>90419.999999999985</v>
      </c>
      <c r="V18">
        <f t="shared" si="6"/>
        <v>435599.99999999994</v>
      </c>
    </row>
    <row r="19" spans="1:22" x14ac:dyDescent="0.3">
      <c r="A19">
        <v>34</v>
      </c>
      <c r="B19">
        <v>16.899999999999999</v>
      </c>
      <c r="D19">
        <v>0.5</v>
      </c>
      <c r="E19">
        <v>0.2</v>
      </c>
    </row>
    <row r="20" spans="1:22" x14ac:dyDescent="0.3">
      <c r="A20">
        <v>36</v>
      </c>
      <c r="B20">
        <v>17.3</v>
      </c>
      <c r="D20">
        <v>0.5</v>
      </c>
      <c r="E20">
        <v>0.2</v>
      </c>
      <c r="L20" t="s">
        <v>30</v>
      </c>
    </row>
    <row r="21" spans="1:22" x14ac:dyDescent="0.3">
      <c r="A21">
        <v>38</v>
      </c>
      <c r="B21">
        <v>17.100000000000001</v>
      </c>
      <c r="D21">
        <v>0.5</v>
      </c>
      <c r="E21">
        <v>0.2</v>
      </c>
      <c r="L21" t="s">
        <v>31</v>
      </c>
      <c r="M21">
        <v>11</v>
      </c>
      <c r="P21" t="s">
        <v>32</v>
      </c>
      <c r="Q21" t="s">
        <v>33</v>
      </c>
    </row>
    <row r="22" spans="1:22" x14ac:dyDescent="0.3">
      <c r="A22">
        <v>40</v>
      </c>
      <c r="B22">
        <v>17.600000000000001</v>
      </c>
      <c r="D22">
        <v>0.5</v>
      </c>
      <c r="E22">
        <v>0.2</v>
      </c>
      <c r="L22" t="s">
        <v>34</v>
      </c>
      <c r="M22">
        <f>SUM(S8:S18)</f>
        <v>33549.999999999993</v>
      </c>
      <c r="O22" t="s">
        <v>35</v>
      </c>
      <c r="P22">
        <f>M26*M23 - M22^2</f>
        <v>3025000</v>
      </c>
    </row>
    <row r="23" spans="1:22" x14ac:dyDescent="0.3">
      <c r="A23">
        <v>42</v>
      </c>
      <c r="B23">
        <v>17.8</v>
      </c>
      <c r="D23">
        <v>0.5</v>
      </c>
      <c r="E23">
        <v>0.2</v>
      </c>
      <c r="L23" t="s">
        <v>36</v>
      </c>
      <c r="M23">
        <f>SUM(V8:V18)</f>
        <v>4104099.9999999995</v>
      </c>
      <c r="O23" t="s">
        <v>37</v>
      </c>
      <c r="P23">
        <f>(M26*M25 - M22*M24)/P22</f>
        <v>9.5909090909090902E-2</v>
      </c>
      <c r="Q23">
        <f>SQRT(M26/P22)</f>
        <v>9.5346258924559214E-3</v>
      </c>
    </row>
    <row r="24" spans="1:22" x14ac:dyDescent="0.3">
      <c r="A24">
        <v>44</v>
      </c>
      <c r="B24">
        <v>18</v>
      </c>
      <c r="D24">
        <v>0.5</v>
      </c>
      <c r="E24">
        <v>0.2</v>
      </c>
      <c r="L24" t="s">
        <v>38</v>
      </c>
      <c r="M24">
        <f>SUM(T8:T18)</f>
        <v>7277.4999999999991</v>
      </c>
      <c r="O24" t="s">
        <v>39</v>
      </c>
      <c r="P24">
        <f>(M23*M24 - M22*M25)/P22</f>
        <v>14.762727272728533</v>
      </c>
      <c r="Q24">
        <f>SQRT(M23/P22)</f>
        <v>1.1647863635565419</v>
      </c>
    </row>
    <row r="25" spans="1:22" x14ac:dyDescent="0.3">
      <c r="A25">
        <v>46</v>
      </c>
      <c r="B25">
        <v>18.600000000000001</v>
      </c>
      <c r="D25">
        <v>0.5</v>
      </c>
      <c r="E25">
        <v>0.2</v>
      </c>
      <c r="L25" t="s">
        <v>40</v>
      </c>
      <c r="M25">
        <f>SUM(U8:U18)</f>
        <v>888909.99999999988</v>
      </c>
    </row>
    <row r="26" spans="1:22" x14ac:dyDescent="0.3">
      <c r="A26">
        <v>48</v>
      </c>
      <c r="B26">
        <v>18.8</v>
      </c>
      <c r="D26">
        <v>0.5</v>
      </c>
      <c r="E26">
        <v>0.2</v>
      </c>
      <c r="L26" t="s">
        <v>41</v>
      </c>
      <c r="M26">
        <f>SUM(R8:R18)</f>
        <v>274.99999999999994</v>
      </c>
    </row>
    <row r="27" spans="1:22" x14ac:dyDescent="0.3">
      <c r="A27">
        <v>50</v>
      </c>
      <c r="B27">
        <v>18.8</v>
      </c>
      <c r="D27">
        <v>0.5</v>
      </c>
      <c r="E27">
        <v>0.2</v>
      </c>
    </row>
    <row r="28" spans="1:22" x14ac:dyDescent="0.3">
      <c r="A28">
        <v>52</v>
      </c>
      <c r="B28">
        <v>19.2</v>
      </c>
      <c r="D28">
        <v>0.5</v>
      </c>
      <c r="E28">
        <v>0.2</v>
      </c>
    </row>
    <row r="29" spans="1:22" x14ac:dyDescent="0.3">
      <c r="A29">
        <v>54</v>
      </c>
      <c r="B29">
        <v>19.3</v>
      </c>
      <c r="D29">
        <v>0.5</v>
      </c>
      <c r="E29">
        <v>0.2</v>
      </c>
    </row>
    <row r="30" spans="1:22" x14ac:dyDescent="0.3">
      <c r="A30">
        <v>56</v>
      </c>
      <c r="B30">
        <v>19.5</v>
      </c>
      <c r="D30">
        <v>0.5</v>
      </c>
      <c r="E30">
        <v>0.2</v>
      </c>
    </row>
    <row r="31" spans="1:22" x14ac:dyDescent="0.3">
      <c r="A31">
        <v>58</v>
      </c>
      <c r="B31">
        <v>19.7</v>
      </c>
      <c r="D31">
        <v>0.5</v>
      </c>
      <c r="E31">
        <v>0.2</v>
      </c>
    </row>
    <row r="32" spans="1:22" x14ac:dyDescent="0.3">
      <c r="A32">
        <v>60</v>
      </c>
      <c r="B32">
        <v>19.899999999999999</v>
      </c>
      <c r="D32">
        <v>0.5</v>
      </c>
      <c r="E32">
        <v>0.2</v>
      </c>
    </row>
    <row r="33" spans="1:5" x14ac:dyDescent="0.3">
      <c r="A33">
        <v>62</v>
      </c>
      <c r="B33">
        <v>20.3</v>
      </c>
      <c r="D33">
        <v>0.5</v>
      </c>
      <c r="E33">
        <v>0.2</v>
      </c>
    </row>
    <row r="34" spans="1:5" x14ac:dyDescent="0.3">
      <c r="A34">
        <v>64</v>
      </c>
      <c r="B34">
        <v>20.2</v>
      </c>
      <c r="D34">
        <v>0.5</v>
      </c>
      <c r="E34">
        <v>0.2</v>
      </c>
    </row>
    <row r="35" spans="1:5" x14ac:dyDescent="0.3">
      <c r="A35">
        <v>66</v>
      </c>
      <c r="B35">
        <v>20.7</v>
      </c>
      <c r="D35">
        <v>0.5</v>
      </c>
      <c r="E35">
        <v>0.2</v>
      </c>
    </row>
    <row r="36" spans="1:5" x14ac:dyDescent="0.3">
      <c r="A36">
        <v>68</v>
      </c>
      <c r="B36">
        <v>20.7</v>
      </c>
      <c r="D36">
        <v>0.5</v>
      </c>
      <c r="E36">
        <v>0.2</v>
      </c>
    </row>
    <row r="37" spans="1:5" x14ac:dyDescent="0.3">
      <c r="A37">
        <v>70</v>
      </c>
      <c r="B37">
        <v>20.8</v>
      </c>
      <c r="D37">
        <v>0.5</v>
      </c>
      <c r="E37">
        <v>0.2</v>
      </c>
    </row>
    <row r="38" spans="1:5" x14ac:dyDescent="0.3">
      <c r="A38">
        <v>72</v>
      </c>
      <c r="B38">
        <v>21.1</v>
      </c>
      <c r="D38">
        <v>0.5</v>
      </c>
      <c r="E38">
        <v>0.2</v>
      </c>
    </row>
    <row r="39" spans="1:5" x14ac:dyDescent="0.3">
      <c r="A39">
        <v>74</v>
      </c>
      <c r="B39">
        <v>21.3</v>
      </c>
      <c r="D39">
        <v>0.5</v>
      </c>
      <c r="E39">
        <v>0.2</v>
      </c>
    </row>
    <row r="40" spans="1:5" x14ac:dyDescent="0.3">
      <c r="A40">
        <v>76</v>
      </c>
      <c r="B40">
        <v>21.5</v>
      </c>
      <c r="D40">
        <v>0.5</v>
      </c>
      <c r="E40">
        <v>0.2</v>
      </c>
    </row>
    <row r="41" spans="1:5" x14ac:dyDescent="0.3">
      <c r="A41">
        <v>78</v>
      </c>
      <c r="B41">
        <v>21.9</v>
      </c>
      <c r="D41">
        <v>0.5</v>
      </c>
      <c r="E41">
        <v>0.2</v>
      </c>
    </row>
    <row r="42" spans="1:5" x14ac:dyDescent="0.3">
      <c r="A42">
        <v>80</v>
      </c>
      <c r="B42">
        <v>22.1</v>
      </c>
      <c r="D42">
        <v>0.5</v>
      </c>
      <c r="E42">
        <v>0.2</v>
      </c>
    </row>
    <row r="43" spans="1:5" x14ac:dyDescent="0.3">
      <c r="A43">
        <v>82</v>
      </c>
      <c r="B43">
        <v>22.2</v>
      </c>
      <c r="D43">
        <v>0.5</v>
      </c>
      <c r="E43">
        <v>0.2</v>
      </c>
    </row>
    <row r="44" spans="1:5" x14ac:dyDescent="0.3">
      <c r="A44">
        <v>84</v>
      </c>
      <c r="B44">
        <v>22.7</v>
      </c>
      <c r="D44">
        <v>0.5</v>
      </c>
      <c r="E44">
        <v>0.2</v>
      </c>
    </row>
    <row r="45" spans="1:5" x14ac:dyDescent="0.3">
      <c r="A45">
        <v>86</v>
      </c>
      <c r="B45">
        <v>22.6</v>
      </c>
      <c r="D45">
        <v>0.5</v>
      </c>
      <c r="E45">
        <v>0.2</v>
      </c>
    </row>
    <row r="46" spans="1:5" x14ac:dyDescent="0.3">
      <c r="A46">
        <v>88</v>
      </c>
      <c r="B46">
        <v>23</v>
      </c>
      <c r="D46">
        <v>0.5</v>
      </c>
      <c r="E46">
        <v>0.2</v>
      </c>
    </row>
    <row r="47" spans="1:5" x14ac:dyDescent="0.3">
      <c r="A47">
        <v>90</v>
      </c>
      <c r="B47">
        <v>23.1</v>
      </c>
      <c r="D47">
        <v>0.5</v>
      </c>
      <c r="E47">
        <v>0.2</v>
      </c>
    </row>
    <row r="48" spans="1:5" x14ac:dyDescent="0.3">
      <c r="A48">
        <v>92</v>
      </c>
      <c r="B48">
        <v>23.2</v>
      </c>
      <c r="D48">
        <v>0.5</v>
      </c>
      <c r="E48">
        <v>0.2</v>
      </c>
    </row>
    <row r="49" spans="1:5" x14ac:dyDescent="0.3">
      <c r="A49">
        <v>94</v>
      </c>
      <c r="B49">
        <v>23.5</v>
      </c>
      <c r="D49">
        <v>0.5</v>
      </c>
      <c r="E49">
        <v>0.2</v>
      </c>
    </row>
    <row r="50" spans="1:5" x14ac:dyDescent="0.3">
      <c r="A50">
        <v>96</v>
      </c>
      <c r="B50">
        <v>23.9</v>
      </c>
      <c r="D50">
        <v>0.5</v>
      </c>
      <c r="E50">
        <v>0.2</v>
      </c>
    </row>
    <row r="51" spans="1:5" x14ac:dyDescent="0.3">
      <c r="A51">
        <v>98</v>
      </c>
      <c r="B51">
        <v>24</v>
      </c>
      <c r="D51">
        <v>0.5</v>
      </c>
      <c r="E51">
        <v>0.2</v>
      </c>
    </row>
    <row r="52" spans="1:5" x14ac:dyDescent="0.3">
      <c r="A52">
        <v>100</v>
      </c>
      <c r="B52">
        <v>24.3</v>
      </c>
      <c r="D52">
        <v>0.5</v>
      </c>
      <c r="E52">
        <v>0.2</v>
      </c>
    </row>
    <row r="53" spans="1:5" x14ac:dyDescent="0.3">
      <c r="A53">
        <v>102</v>
      </c>
      <c r="B53">
        <v>24.2</v>
      </c>
      <c r="D53">
        <v>0.5</v>
      </c>
      <c r="E53">
        <v>0.2</v>
      </c>
    </row>
    <row r="54" spans="1:5" x14ac:dyDescent="0.3">
      <c r="A54">
        <v>104</v>
      </c>
      <c r="B54">
        <v>24.5</v>
      </c>
      <c r="D54">
        <v>0.5</v>
      </c>
      <c r="E54">
        <v>0.2</v>
      </c>
    </row>
    <row r="55" spans="1:5" x14ac:dyDescent="0.3">
      <c r="A55">
        <v>106</v>
      </c>
      <c r="B55">
        <v>25</v>
      </c>
      <c r="D55">
        <v>0.5</v>
      </c>
      <c r="E55">
        <v>0.2</v>
      </c>
    </row>
    <row r="56" spans="1:5" x14ac:dyDescent="0.3">
      <c r="A56">
        <v>108</v>
      </c>
      <c r="B56">
        <v>25.2</v>
      </c>
      <c r="D56">
        <v>0.5</v>
      </c>
      <c r="E56">
        <v>0.2</v>
      </c>
    </row>
    <row r="57" spans="1:5" x14ac:dyDescent="0.3">
      <c r="A57">
        <v>110</v>
      </c>
      <c r="B57">
        <v>25.3</v>
      </c>
      <c r="D57">
        <v>0.5</v>
      </c>
      <c r="E57">
        <v>0.2</v>
      </c>
    </row>
    <row r="58" spans="1:5" x14ac:dyDescent="0.3">
      <c r="A58">
        <v>112</v>
      </c>
      <c r="B58">
        <v>25.5</v>
      </c>
      <c r="D58">
        <v>0.5</v>
      </c>
      <c r="E58">
        <v>0.2</v>
      </c>
    </row>
    <row r="59" spans="1:5" x14ac:dyDescent="0.3">
      <c r="A59">
        <v>114</v>
      </c>
      <c r="B59">
        <v>25.7</v>
      </c>
      <c r="D59">
        <v>0.5</v>
      </c>
      <c r="E59">
        <v>0.2</v>
      </c>
    </row>
    <row r="60" spans="1:5" x14ac:dyDescent="0.3">
      <c r="A60">
        <v>116</v>
      </c>
      <c r="B60">
        <v>25.9</v>
      </c>
      <c r="D60">
        <v>0.5</v>
      </c>
      <c r="E60">
        <v>0.2</v>
      </c>
    </row>
    <row r="61" spans="1:5" x14ac:dyDescent="0.3">
      <c r="A61">
        <v>118</v>
      </c>
      <c r="B61">
        <v>26</v>
      </c>
      <c r="D61">
        <v>0.5</v>
      </c>
      <c r="E61">
        <v>0.2</v>
      </c>
    </row>
    <row r="62" spans="1:5" x14ac:dyDescent="0.3">
      <c r="A62">
        <v>120</v>
      </c>
      <c r="B62">
        <v>26.4</v>
      </c>
      <c r="D62">
        <v>0.5</v>
      </c>
      <c r="E62">
        <v>0.2</v>
      </c>
    </row>
    <row r="63" spans="1:5" x14ac:dyDescent="0.3">
      <c r="A63">
        <v>122</v>
      </c>
      <c r="B63">
        <v>26.5</v>
      </c>
      <c r="D63">
        <v>0.5</v>
      </c>
      <c r="E63">
        <v>0.2</v>
      </c>
    </row>
    <row r="64" spans="1:5" x14ac:dyDescent="0.3">
      <c r="A64">
        <v>124</v>
      </c>
      <c r="B64">
        <v>26.6</v>
      </c>
      <c r="D64">
        <v>0.5</v>
      </c>
      <c r="E64">
        <v>0.2</v>
      </c>
    </row>
    <row r="65" spans="1:5" x14ac:dyDescent="0.3">
      <c r="A65">
        <v>126</v>
      </c>
      <c r="B65">
        <v>26.7</v>
      </c>
      <c r="D65">
        <v>0.5</v>
      </c>
      <c r="E65">
        <v>0.2</v>
      </c>
    </row>
    <row r="66" spans="1:5" x14ac:dyDescent="0.3">
      <c r="A66">
        <v>128</v>
      </c>
      <c r="B66">
        <v>27.1</v>
      </c>
      <c r="D66">
        <v>0.5</v>
      </c>
      <c r="E66">
        <v>0.2</v>
      </c>
    </row>
    <row r="67" spans="1:5" x14ac:dyDescent="0.3">
      <c r="A67">
        <v>130</v>
      </c>
      <c r="B67">
        <v>27.3</v>
      </c>
      <c r="D67">
        <v>0.5</v>
      </c>
      <c r="E67">
        <v>0.2</v>
      </c>
    </row>
    <row r="68" spans="1:5" x14ac:dyDescent="0.3">
      <c r="A68">
        <v>132</v>
      </c>
      <c r="B68">
        <v>27.4</v>
      </c>
      <c r="D68">
        <v>0.5</v>
      </c>
      <c r="E68">
        <v>0.2</v>
      </c>
    </row>
    <row r="69" spans="1:5" x14ac:dyDescent="0.3">
      <c r="A69">
        <v>134</v>
      </c>
      <c r="B69">
        <v>27.8</v>
      </c>
      <c r="D69">
        <v>0.5</v>
      </c>
      <c r="E69">
        <v>0.2</v>
      </c>
    </row>
    <row r="70" spans="1:5" x14ac:dyDescent="0.3">
      <c r="A70">
        <v>136</v>
      </c>
      <c r="B70">
        <v>27.9</v>
      </c>
      <c r="D70">
        <v>0.5</v>
      </c>
      <c r="E70">
        <v>0.2</v>
      </c>
    </row>
    <row r="71" spans="1:5" x14ac:dyDescent="0.3">
      <c r="A71">
        <v>138</v>
      </c>
      <c r="B71">
        <v>28.1</v>
      </c>
      <c r="D71">
        <v>0.5</v>
      </c>
      <c r="E71">
        <v>0.2</v>
      </c>
    </row>
    <row r="72" spans="1:5" x14ac:dyDescent="0.3">
      <c r="A72">
        <v>140</v>
      </c>
      <c r="B72">
        <v>28.4</v>
      </c>
      <c r="D72">
        <v>0.5</v>
      </c>
      <c r="E72">
        <v>0.2</v>
      </c>
    </row>
    <row r="73" spans="1:5" x14ac:dyDescent="0.3">
      <c r="A73">
        <v>142</v>
      </c>
      <c r="B73">
        <v>28.4</v>
      </c>
      <c r="D73">
        <v>0.5</v>
      </c>
      <c r="E73">
        <v>0.2</v>
      </c>
    </row>
    <row r="74" spans="1:5" x14ac:dyDescent="0.3">
      <c r="A74">
        <v>144</v>
      </c>
      <c r="B74">
        <v>28.6</v>
      </c>
      <c r="D74">
        <v>0.5</v>
      </c>
      <c r="E74">
        <v>0.2</v>
      </c>
    </row>
    <row r="75" spans="1:5" x14ac:dyDescent="0.3">
      <c r="A75">
        <v>146</v>
      </c>
      <c r="B75">
        <v>29</v>
      </c>
      <c r="D75">
        <v>0.5</v>
      </c>
      <c r="E75">
        <v>0.2</v>
      </c>
    </row>
    <row r="76" spans="1:5" x14ac:dyDescent="0.3">
      <c r="A76">
        <v>148</v>
      </c>
      <c r="B76">
        <v>29.2</v>
      </c>
      <c r="D76">
        <v>0.5</v>
      </c>
      <c r="E76">
        <v>0.2</v>
      </c>
    </row>
    <row r="77" spans="1:5" x14ac:dyDescent="0.3">
      <c r="A77">
        <v>150</v>
      </c>
      <c r="B77">
        <v>29.3</v>
      </c>
      <c r="D77">
        <v>0.5</v>
      </c>
      <c r="E77">
        <v>0.2</v>
      </c>
    </row>
    <row r="78" spans="1:5" x14ac:dyDescent="0.3">
      <c r="A78">
        <v>152</v>
      </c>
      <c r="B78">
        <v>29.6</v>
      </c>
      <c r="D78">
        <v>0.5</v>
      </c>
      <c r="E78">
        <v>0.2</v>
      </c>
    </row>
    <row r="79" spans="1:5" x14ac:dyDescent="0.3">
      <c r="A79">
        <v>154</v>
      </c>
      <c r="B79">
        <v>29.7</v>
      </c>
      <c r="D79">
        <v>0.5</v>
      </c>
      <c r="E79">
        <v>0.2</v>
      </c>
    </row>
    <row r="80" spans="1:5" x14ac:dyDescent="0.3">
      <c r="A80">
        <v>156</v>
      </c>
      <c r="B80">
        <v>30</v>
      </c>
      <c r="D80">
        <v>0.5</v>
      </c>
      <c r="E80">
        <v>0.2</v>
      </c>
    </row>
    <row r="81" spans="1:5" x14ac:dyDescent="0.3">
      <c r="A81">
        <v>158</v>
      </c>
      <c r="B81">
        <v>30.2</v>
      </c>
      <c r="D81">
        <v>0.5</v>
      </c>
      <c r="E81">
        <v>0.2</v>
      </c>
    </row>
    <row r="82" spans="1:5" x14ac:dyDescent="0.3">
      <c r="A82">
        <v>160</v>
      </c>
      <c r="B82">
        <v>30.4</v>
      </c>
      <c r="D82">
        <v>0.5</v>
      </c>
      <c r="E82">
        <v>0.2</v>
      </c>
    </row>
    <row r="83" spans="1:5" x14ac:dyDescent="0.3">
      <c r="A83">
        <v>162</v>
      </c>
      <c r="B83">
        <v>30.6</v>
      </c>
      <c r="D83">
        <v>0.5</v>
      </c>
      <c r="E83">
        <v>0.2</v>
      </c>
    </row>
    <row r="84" spans="1:5" x14ac:dyDescent="0.3">
      <c r="A84">
        <v>164</v>
      </c>
      <c r="B84">
        <v>30.8</v>
      </c>
      <c r="D84">
        <v>0.5</v>
      </c>
      <c r="E84">
        <v>0.2</v>
      </c>
    </row>
    <row r="85" spans="1:5" x14ac:dyDescent="0.3">
      <c r="A85">
        <v>166</v>
      </c>
      <c r="B85">
        <v>30.8</v>
      </c>
      <c r="D85">
        <v>0.5</v>
      </c>
      <c r="E85">
        <v>0.2</v>
      </c>
    </row>
    <row r="86" spans="1:5" x14ac:dyDescent="0.3">
      <c r="A86">
        <v>168</v>
      </c>
      <c r="B86">
        <v>31.1</v>
      </c>
      <c r="C86" s="2">
        <v>0.11666666666666665</v>
      </c>
      <c r="D86">
        <v>0.5</v>
      </c>
      <c r="E86">
        <v>0.2</v>
      </c>
    </row>
    <row r="87" spans="1:5" x14ac:dyDescent="0.3">
      <c r="A87">
        <v>170</v>
      </c>
      <c r="B87">
        <v>31.4</v>
      </c>
      <c r="D87">
        <v>0.5</v>
      </c>
      <c r="E87">
        <v>0.2</v>
      </c>
    </row>
    <row r="88" spans="1:5" x14ac:dyDescent="0.3">
      <c r="A88">
        <v>172</v>
      </c>
      <c r="B88">
        <v>31.5</v>
      </c>
      <c r="D88">
        <v>0.5</v>
      </c>
      <c r="E88">
        <v>0.2</v>
      </c>
    </row>
    <row r="89" spans="1:5" x14ac:dyDescent="0.3">
      <c r="A89">
        <v>174</v>
      </c>
      <c r="B89">
        <v>31.6</v>
      </c>
      <c r="D89">
        <v>0.5</v>
      </c>
      <c r="E89">
        <v>0.2</v>
      </c>
    </row>
    <row r="90" spans="1:5" x14ac:dyDescent="0.3">
      <c r="A90">
        <v>176</v>
      </c>
      <c r="B90">
        <v>31.8</v>
      </c>
      <c r="D90">
        <v>0.5</v>
      </c>
      <c r="E90">
        <v>0.2</v>
      </c>
    </row>
    <row r="91" spans="1:5" x14ac:dyDescent="0.3">
      <c r="A91">
        <v>178</v>
      </c>
      <c r="B91">
        <v>32</v>
      </c>
      <c r="D91">
        <v>0.5</v>
      </c>
      <c r="E91">
        <v>0.2</v>
      </c>
    </row>
    <row r="92" spans="1:5" x14ac:dyDescent="0.3">
      <c r="A92">
        <v>180</v>
      </c>
      <c r="B92">
        <v>32.200000000000003</v>
      </c>
      <c r="D92">
        <v>0.5</v>
      </c>
      <c r="E92">
        <v>0.2</v>
      </c>
    </row>
    <row r="93" spans="1:5" x14ac:dyDescent="0.3">
      <c r="A93">
        <v>182</v>
      </c>
      <c r="B93">
        <v>32.5</v>
      </c>
      <c r="D93">
        <v>0.5</v>
      </c>
      <c r="E93">
        <v>0.2</v>
      </c>
    </row>
    <row r="94" spans="1:5" x14ac:dyDescent="0.3">
      <c r="A94">
        <v>184</v>
      </c>
      <c r="B94">
        <v>32.6</v>
      </c>
      <c r="D94">
        <v>0.5</v>
      </c>
      <c r="E94">
        <v>0.2</v>
      </c>
    </row>
    <row r="95" spans="1:5" x14ac:dyDescent="0.3">
      <c r="A95">
        <v>186</v>
      </c>
      <c r="B95">
        <v>32.700000000000003</v>
      </c>
      <c r="D95">
        <v>0.5</v>
      </c>
      <c r="E95">
        <v>0.2</v>
      </c>
    </row>
    <row r="96" spans="1:5" x14ac:dyDescent="0.3">
      <c r="A96">
        <v>188</v>
      </c>
      <c r="B96">
        <v>32.700000000000003</v>
      </c>
      <c r="D96">
        <v>0.5</v>
      </c>
      <c r="E96">
        <v>0.2</v>
      </c>
    </row>
    <row r="97" spans="1:5" x14ac:dyDescent="0.3">
      <c r="A97">
        <v>190</v>
      </c>
      <c r="B97">
        <v>33.200000000000003</v>
      </c>
      <c r="D97">
        <v>0.5</v>
      </c>
      <c r="E97">
        <v>0.2</v>
      </c>
    </row>
    <row r="98" spans="1:5" x14ac:dyDescent="0.3">
      <c r="A98">
        <v>192</v>
      </c>
      <c r="B98">
        <v>33.299999999999997</v>
      </c>
      <c r="D98">
        <v>0.5</v>
      </c>
      <c r="E98">
        <v>0.2</v>
      </c>
    </row>
    <row r="99" spans="1:5" x14ac:dyDescent="0.3">
      <c r="A99">
        <v>194</v>
      </c>
      <c r="B99">
        <v>33.6</v>
      </c>
      <c r="D99">
        <v>0.5</v>
      </c>
      <c r="E99">
        <v>0.2</v>
      </c>
    </row>
    <row r="100" spans="1:5" x14ac:dyDescent="0.3">
      <c r="A100">
        <v>196</v>
      </c>
      <c r="B100">
        <v>33.700000000000003</v>
      </c>
      <c r="D100">
        <v>0.5</v>
      </c>
      <c r="E100">
        <v>0.2</v>
      </c>
    </row>
    <row r="101" spans="1:5" x14ac:dyDescent="0.3">
      <c r="A101">
        <v>198</v>
      </c>
      <c r="B101">
        <v>33.700000000000003</v>
      </c>
      <c r="D101">
        <v>0.5</v>
      </c>
      <c r="E101">
        <v>0.2</v>
      </c>
    </row>
    <row r="102" spans="1:5" x14ac:dyDescent="0.3">
      <c r="A102">
        <v>200</v>
      </c>
      <c r="B102">
        <v>34.1</v>
      </c>
      <c r="D102">
        <v>0.5</v>
      </c>
      <c r="E102">
        <v>0.2</v>
      </c>
    </row>
    <row r="103" spans="1:5" x14ac:dyDescent="0.3">
      <c r="A103">
        <v>202</v>
      </c>
      <c r="B103">
        <v>34.200000000000003</v>
      </c>
      <c r="D103">
        <v>0.5</v>
      </c>
      <c r="E103">
        <v>0.2</v>
      </c>
    </row>
    <row r="104" spans="1:5" x14ac:dyDescent="0.3">
      <c r="A104">
        <v>204</v>
      </c>
      <c r="B104">
        <v>34.5</v>
      </c>
      <c r="D104">
        <v>0.5</v>
      </c>
      <c r="E104">
        <v>0.2</v>
      </c>
    </row>
    <row r="105" spans="1:5" x14ac:dyDescent="0.3">
      <c r="A105">
        <v>206</v>
      </c>
      <c r="B105">
        <v>34.700000000000003</v>
      </c>
      <c r="D105">
        <v>0.5</v>
      </c>
      <c r="E105">
        <v>0.2</v>
      </c>
    </row>
    <row r="106" spans="1:5" x14ac:dyDescent="0.3">
      <c r="A106">
        <v>208</v>
      </c>
      <c r="B106">
        <v>34.799999999999997</v>
      </c>
      <c r="D106">
        <v>0.5</v>
      </c>
      <c r="E106">
        <v>0.2</v>
      </c>
    </row>
    <row r="107" spans="1:5" x14ac:dyDescent="0.3">
      <c r="A107">
        <v>210</v>
      </c>
      <c r="B107">
        <v>35</v>
      </c>
      <c r="D107">
        <v>0.5</v>
      </c>
      <c r="E107">
        <v>0.2</v>
      </c>
    </row>
    <row r="108" spans="1:5" x14ac:dyDescent="0.3">
      <c r="A108">
        <v>212</v>
      </c>
      <c r="B108">
        <v>35.4</v>
      </c>
      <c r="D108">
        <v>0.5</v>
      </c>
      <c r="E108">
        <v>0.2</v>
      </c>
    </row>
    <row r="109" spans="1:5" x14ac:dyDescent="0.3">
      <c r="A109">
        <v>214</v>
      </c>
      <c r="B109">
        <v>35.6</v>
      </c>
      <c r="D109">
        <v>0.5</v>
      </c>
      <c r="E109">
        <v>0.2</v>
      </c>
    </row>
    <row r="110" spans="1:5" x14ac:dyDescent="0.3">
      <c r="A110">
        <v>216</v>
      </c>
      <c r="B110">
        <v>35.5</v>
      </c>
      <c r="D110">
        <v>0.5</v>
      </c>
      <c r="E110">
        <v>0.2</v>
      </c>
    </row>
    <row r="111" spans="1:5" x14ac:dyDescent="0.3">
      <c r="A111">
        <v>218</v>
      </c>
      <c r="B111">
        <v>35.799999999999997</v>
      </c>
      <c r="D111">
        <v>0.5</v>
      </c>
      <c r="E111">
        <v>0.2</v>
      </c>
    </row>
    <row r="112" spans="1:5" x14ac:dyDescent="0.3">
      <c r="A112">
        <v>220</v>
      </c>
      <c r="B112">
        <v>35.799999999999997</v>
      </c>
      <c r="D112">
        <v>0.5</v>
      </c>
      <c r="E112">
        <v>0.2</v>
      </c>
    </row>
    <row r="113" spans="1:5" x14ac:dyDescent="0.3">
      <c r="A113">
        <v>222</v>
      </c>
      <c r="B113">
        <v>36.1</v>
      </c>
      <c r="D113">
        <v>0.5</v>
      </c>
      <c r="E113">
        <v>0.2</v>
      </c>
    </row>
    <row r="114" spans="1:5" x14ac:dyDescent="0.3">
      <c r="A114">
        <v>224</v>
      </c>
      <c r="B114">
        <v>36.6</v>
      </c>
      <c r="D114">
        <v>0.5</v>
      </c>
      <c r="E114">
        <v>0.2</v>
      </c>
    </row>
    <row r="115" spans="1:5" x14ac:dyDescent="0.3">
      <c r="A115">
        <v>226</v>
      </c>
      <c r="B115">
        <v>36.4</v>
      </c>
      <c r="D115">
        <v>0.5</v>
      </c>
      <c r="E115">
        <v>0.2</v>
      </c>
    </row>
    <row r="116" spans="1:5" x14ac:dyDescent="0.3">
      <c r="A116">
        <v>228</v>
      </c>
      <c r="B116">
        <v>36.700000000000003</v>
      </c>
      <c r="D116">
        <v>0.5</v>
      </c>
      <c r="E116">
        <v>0.2</v>
      </c>
    </row>
    <row r="117" spans="1:5" x14ac:dyDescent="0.3">
      <c r="A117">
        <v>230</v>
      </c>
      <c r="B117">
        <v>36.700000000000003</v>
      </c>
      <c r="D117">
        <v>0.5</v>
      </c>
      <c r="E117">
        <v>0.2</v>
      </c>
    </row>
    <row r="118" spans="1:5" x14ac:dyDescent="0.3">
      <c r="A118">
        <v>232</v>
      </c>
      <c r="B118">
        <v>37</v>
      </c>
      <c r="D118">
        <v>0.5</v>
      </c>
      <c r="E118">
        <v>0.2</v>
      </c>
    </row>
    <row r="119" spans="1:5" x14ac:dyDescent="0.3">
      <c r="A119">
        <v>234</v>
      </c>
      <c r="B119">
        <v>37</v>
      </c>
      <c r="D119">
        <v>0.5</v>
      </c>
      <c r="E119">
        <v>0.2</v>
      </c>
    </row>
    <row r="120" spans="1:5" x14ac:dyDescent="0.3">
      <c r="A120">
        <v>236</v>
      </c>
      <c r="B120">
        <v>37.4</v>
      </c>
      <c r="D120">
        <v>0.5</v>
      </c>
      <c r="E120">
        <v>0.2</v>
      </c>
    </row>
    <row r="121" spans="1:5" x14ac:dyDescent="0.3">
      <c r="A121">
        <v>238</v>
      </c>
      <c r="B121">
        <v>37.6</v>
      </c>
      <c r="D121">
        <v>0.5</v>
      </c>
      <c r="E121">
        <v>0.2</v>
      </c>
    </row>
    <row r="122" spans="1:5" x14ac:dyDescent="0.3">
      <c r="A122">
        <v>240</v>
      </c>
      <c r="B122">
        <v>37.6</v>
      </c>
      <c r="D122">
        <v>0.5</v>
      </c>
      <c r="E122">
        <v>0.2</v>
      </c>
    </row>
    <row r="123" spans="1:5" x14ac:dyDescent="0.3">
      <c r="A123">
        <v>242</v>
      </c>
      <c r="B123">
        <v>38</v>
      </c>
      <c r="D123">
        <v>0.5</v>
      </c>
      <c r="E123">
        <v>0.2</v>
      </c>
    </row>
    <row r="124" spans="1:5" x14ac:dyDescent="0.3">
      <c r="A124">
        <v>244</v>
      </c>
      <c r="B124">
        <v>38.1</v>
      </c>
      <c r="D124">
        <v>0.5</v>
      </c>
      <c r="E124">
        <v>0.2</v>
      </c>
    </row>
    <row r="125" spans="1:5" x14ac:dyDescent="0.3">
      <c r="A125">
        <v>246</v>
      </c>
      <c r="B125">
        <v>38.200000000000003</v>
      </c>
      <c r="D125">
        <v>0.5</v>
      </c>
      <c r="E125">
        <v>0.2</v>
      </c>
    </row>
    <row r="126" spans="1:5" x14ac:dyDescent="0.3">
      <c r="A126">
        <v>248</v>
      </c>
      <c r="B126">
        <v>38.5</v>
      </c>
      <c r="D126">
        <v>0.5</v>
      </c>
      <c r="E126">
        <v>0.2</v>
      </c>
    </row>
    <row r="127" spans="1:5" x14ac:dyDescent="0.3">
      <c r="A127">
        <v>250</v>
      </c>
      <c r="B127">
        <v>38.5</v>
      </c>
      <c r="D127">
        <v>0.5</v>
      </c>
      <c r="E127">
        <v>0.2</v>
      </c>
    </row>
    <row r="128" spans="1:5" x14ac:dyDescent="0.3">
      <c r="A128">
        <v>252</v>
      </c>
      <c r="B128">
        <v>38.799999999999997</v>
      </c>
      <c r="D128">
        <v>0.5</v>
      </c>
      <c r="E128">
        <v>0.2</v>
      </c>
    </row>
    <row r="129" spans="1:5" x14ac:dyDescent="0.3">
      <c r="A129">
        <v>254</v>
      </c>
      <c r="B129">
        <v>39</v>
      </c>
      <c r="D129">
        <v>0.5</v>
      </c>
      <c r="E129">
        <v>0.2</v>
      </c>
    </row>
    <row r="130" spans="1:5" x14ac:dyDescent="0.3">
      <c r="A130">
        <v>256</v>
      </c>
      <c r="B130">
        <v>39.200000000000003</v>
      </c>
      <c r="D130">
        <v>0.5</v>
      </c>
      <c r="E130">
        <v>0.2</v>
      </c>
    </row>
    <row r="131" spans="1:5" x14ac:dyDescent="0.3">
      <c r="A131">
        <v>258</v>
      </c>
      <c r="B131">
        <v>39.200000000000003</v>
      </c>
      <c r="D131">
        <v>0.5</v>
      </c>
      <c r="E131">
        <v>0.2</v>
      </c>
    </row>
    <row r="132" spans="1:5" x14ac:dyDescent="0.3">
      <c r="A132">
        <v>260</v>
      </c>
      <c r="B132">
        <v>39.9</v>
      </c>
      <c r="D132">
        <v>0.5</v>
      </c>
      <c r="E132">
        <v>0.2</v>
      </c>
    </row>
    <row r="133" spans="1:5" x14ac:dyDescent="0.3">
      <c r="A133">
        <v>262</v>
      </c>
      <c r="B133">
        <v>39.700000000000003</v>
      </c>
      <c r="D133">
        <v>0.5</v>
      </c>
      <c r="E133">
        <v>0.2</v>
      </c>
    </row>
    <row r="134" spans="1:5" x14ac:dyDescent="0.3">
      <c r="A134">
        <v>264</v>
      </c>
      <c r="B134">
        <v>39.700000000000003</v>
      </c>
      <c r="D134">
        <v>0.5</v>
      </c>
      <c r="E134">
        <v>0.2</v>
      </c>
    </row>
    <row r="135" spans="1:5" x14ac:dyDescent="0.3">
      <c r="A135">
        <v>266</v>
      </c>
      <c r="B135">
        <v>40</v>
      </c>
      <c r="D135">
        <v>0.5</v>
      </c>
      <c r="E135">
        <v>0.2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9F17-01D8-4948-A8C9-7376A77EBE3B}">
  <dimension ref="A1:V97"/>
  <sheetViews>
    <sheetView workbookViewId="0">
      <selection activeCell="I4" sqref="I4"/>
    </sheetView>
  </sheetViews>
  <sheetFormatPr defaultRowHeight="14.4" x14ac:dyDescent="0.3"/>
  <cols>
    <col min="9" max="9" width="12" bestFit="1" customWidth="1"/>
  </cols>
  <sheetData>
    <row r="1" spans="1:22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0.5625</v>
      </c>
    </row>
    <row r="2" spans="1:22" x14ac:dyDescent="0.3">
      <c r="A2">
        <v>0</v>
      </c>
      <c r="B2">
        <v>8.1</v>
      </c>
      <c r="D2">
        <v>0.5</v>
      </c>
      <c r="E2">
        <v>0.2</v>
      </c>
      <c r="G2" t="s">
        <v>0</v>
      </c>
      <c r="H2">
        <v>27.5</v>
      </c>
    </row>
    <row r="3" spans="1:22" x14ac:dyDescent="0.3">
      <c r="A3">
        <v>2</v>
      </c>
      <c r="B3">
        <v>8.6</v>
      </c>
      <c r="D3">
        <v>0.5</v>
      </c>
      <c r="E3">
        <v>0.2</v>
      </c>
      <c r="G3" t="s">
        <v>6</v>
      </c>
      <c r="H3">
        <v>41</v>
      </c>
      <c r="I3">
        <v>1</v>
      </c>
    </row>
    <row r="4" spans="1:22" x14ac:dyDescent="0.3">
      <c r="A4">
        <v>4</v>
      </c>
      <c r="B4">
        <v>9</v>
      </c>
      <c r="D4">
        <v>0.5</v>
      </c>
      <c r="E4">
        <v>0.2</v>
      </c>
    </row>
    <row r="5" spans="1:22" x14ac:dyDescent="0.3">
      <c r="A5">
        <v>6</v>
      </c>
      <c r="B5">
        <v>9.4</v>
      </c>
      <c r="D5">
        <v>0.5</v>
      </c>
      <c r="E5">
        <v>0.2</v>
      </c>
    </row>
    <row r="6" spans="1:22" x14ac:dyDescent="0.3">
      <c r="A6">
        <v>8</v>
      </c>
      <c r="B6">
        <v>9.6999999999999993</v>
      </c>
      <c r="D6">
        <v>0.5</v>
      </c>
      <c r="E6">
        <v>0.2</v>
      </c>
      <c r="G6" t="s">
        <v>7</v>
      </c>
      <c r="L6" t="s">
        <v>18</v>
      </c>
    </row>
    <row r="7" spans="1:22" x14ac:dyDescent="0.3">
      <c r="A7">
        <v>10</v>
      </c>
      <c r="B7">
        <v>9.9</v>
      </c>
      <c r="D7">
        <v>0.5</v>
      </c>
      <c r="E7">
        <v>0.2</v>
      </c>
      <c r="H7" t="s">
        <v>42</v>
      </c>
      <c r="I7" t="s">
        <v>43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</row>
    <row r="8" spans="1:22" x14ac:dyDescent="0.3">
      <c r="A8">
        <v>12</v>
      </c>
      <c r="B8">
        <v>10.6</v>
      </c>
      <c r="D8">
        <v>0.5</v>
      </c>
      <c r="E8">
        <v>0.2</v>
      </c>
      <c r="G8" t="s">
        <v>8</v>
      </c>
      <c r="H8">
        <f>3.27/1000</f>
        <v>3.2699999999999999E-3</v>
      </c>
      <c r="I8">
        <f>0.00001</f>
        <v>1.0000000000000001E-5</v>
      </c>
      <c r="L8" cm="1">
        <f t="array" ref="L8:L10">A69:A71</f>
        <v>134</v>
      </c>
      <c r="M8" cm="1">
        <f t="array" ref="M8:M10">B69:B71</f>
        <v>26.4</v>
      </c>
      <c r="N8">
        <f>L8^2</f>
        <v>17956</v>
      </c>
      <c r="O8">
        <f>L8*M8</f>
        <v>3537.6</v>
      </c>
      <c r="P8" cm="1">
        <f t="array" ref="P8:P10">E69:E71</f>
        <v>0.2</v>
      </c>
      <c r="Q8" cm="1">
        <f t="array" ref="Q8:Q10">D69:D71</f>
        <v>0.5</v>
      </c>
      <c r="R8">
        <f>1/P8^2</f>
        <v>24.999999999999996</v>
      </c>
      <c r="S8">
        <f>R8*L8</f>
        <v>3349.9999999999995</v>
      </c>
      <c r="T8">
        <f>R8*M8</f>
        <v>659.99999999999989</v>
      </c>
      <c r="U8">
        <f>R8*L8*M8</f>
        <v>88439.999999999985</v>
      </c>
      <c r="V8">
        <f>R8*N8</f>
        <v>448899.99999999994</v>
      </c>
    </row>
    <row r="9" spans="1:22" x14ac:dyDescent="0.3">
      <c r="A9">
        <v>14</v>
      </c>
      <c r="B9">
        <v>10.9</v>
      </c>
      <c r="D9">
        <v>0.5</v>
      </c>
      <c r="E9">
        <v>0.2</v>
      </c>
      <c r="G9" t="s">
        <v>9</v>
      </c>
      <c r="H9">
        <v>910</v>
      </c>
      <c r="I9">
        <v>1</v>
      </c>
      <c r="L9">
        <v>136</v>
      </c>
      <c r="M9">
        <v>26.6</v>
      </c>
      <c r="N9">
        <f t="shared" ref="N9:N15" si="0">L9^2</f>
        <v>18496</v>
      </c>
      <c r="O9">
        <f t="shared" ref="O9:O15" si="1">L9*M9</f>
        <v>3617.6000000000004</v>
      </c>
      <c r="P9">
        <v>0.2</v>
      </c>
      <c r="Q9">
        <v>0.5</v>
      </c>
      <c r="R9">
        <f t="shared" ref="R9:R15" si="2">1/P9^2</f>
        <v>24.999999999999996</v>
      </c>
      <c r="S9">
        <f t="shared" ref="S9:S15" si="3">R9*L9</f>
        <v>3399.9999999999995</v>
      </c>
      <c r="T9">
        <f t="shared" ref="T9:T15" si="4">R9*M9</f>
        <v>664.99999999999989</v>
      </c>
      <c r="U9">
        <f t="shared" ref="U9:U15" si="5">R9*L9*M9</f>
        <v>90440</v>
      </c>
      <c r="V9">
        <f t="shared" ref="V9:V15" si="6">R9*N9</f>
        <v>462399.99999999994</v>
      </c>
    </row>
    <row r="10" spans="1:22" x14ac:dyDescent="0.3">
      <c r="A10">
        <v>16</v>
      </c>
      <c r="B10">
        <v>11.2</v>
      </c>
      <c r="D10">
        <v>0.5</v>
      </c>
      <c r="E10">
        <v>0.2</v>
      </c>
      <c r="G10" t="s">
        <v>10</v>
      </c>
      <c r="H10">
        <f>196/1000</f>
        <v>0.19600000000000001</v>
      </c>
      <c r="I10">
        <v>1E-3</v>
      </c>
      <c r="L10">
        <v>138</v>
      </c>
      <c r="M10">
        <v>26.7</v>
      </c>
      <c r="N10">
        <f t="shared" si="0"/>
        <v>19044</v>
      </c>
      <c r="O10">
        <f t="shared" si="1"/>
        <v>3684.6</v>
      </c>
      <c r="P10">
        <v>0.2</v>
      </c>
      <c r="Q10">
        <v>0.5</v>
      </c>
      <c r="R10">
        <f t="shared" si="2"/>
        <v>24.999999999999996</v>
      </c>
      <c r="S10">
        <f t="shared" si="3"/>
        <v>3449.9999999999995</v>
      </c>
      <c r="T10">
        <f t="shared" si="4"/>
        <v>667.49999999999989</v>
      </c>
      <c r="U10">
        <f t="shared" si="5"/>
        <v>92114.999999999985</v>
      </c>
      <c r="V10">
        <f t="shared" si="6"/>
        <v>476099.99999999994</v>
      </c>
    </row>
    <row r="11" spans="1:22" x14ac:dyDescent="0.3">
      <c r="A11">
        <v>18</v>
      </c>
      <c r="B11">
        <v>11.8</v>
      </c>
      <c r="D11">
        <v>0.5</v>
      </c>
      <c r="E11">
        <v>0.2</v>
      </c>
      <c r="G11" t="s">
        <v>44</v>
      </c>
      <c r="H11">
        <v>0.15012</v>
      </c>
      <c r="I11">
        <v>1.0000000000000001E-5</v>
      </c>
      <c r="L11">
        <f>A73</f>
        <v>142</v>
      </c>
      <c r="M11">
        <f>B73</f>
        <v>27.3</v>
      </c>
      <c r="N11">
        <f t="shared" si="0"/>
        <v>20164</v>
      </c>
      <c r="O11">
        <f t="shared" si="1"/>
        <v>3876.6</v>
      </c>
      <c r="P11">
        <f>E73</f>
        <v>0.2</v>
      </c>
      <c r="Q11">
        <f>D73</f>
        <v>0.5</v>
      </c>
      <c r="R11">
        <f t="shared" si="2"/>
        <v>24.999999999999996</v>
      </c>
      <c r="S11">
        <f t="shared" si="3"/>
        <v>3549.9999999999995</v>
      </c>
      <c r="T11">
        <f t="shared" si="4"/>
        <v>682.49999999999989</v>
      </c>
      <c r="U11">
        <f t="shared" si="5"/>
        <v>96914.999999999985</v>
      </c>
      <c r="V11">
        <f t="shared" si="6"/>
        <v>504099.99999999994</v>
      </c>
    </row>
    <row r="12" spans="1:22" x14ac:dyDescent="0.3">
      <c r="A12">
        <v>20</v>
      </c>
      <c r="B12">
        <v>11.7</v>
      </c>
      <c r="D12">
        <v>0.5</v>
      </c>
      <c r="E12">
        <v>0.2</v>
      </c>
      <c r="G12" t="s">
        <v>45</v>
      </c>
      <c r="H12">
        <v>0.15056</v>
      </c>
      <c r="I12">
        <v>1.0000000000000001E-5</v>
      </c>
      <c r="L12">
        <f>A75</f>
        <v>146</v>
      </c>
      <c r="M12">
        <f>B75</f>
        <v>27.7</v>
      </c>
      <c r="N12">
        <f t="shared" si="0"/>
        <v>21316</v>
      </c>
      <c r="O12">
        <f t="shared" si="1"/>
        <v>4044.2</v>
      </c>
      <c r="P12">
        <f>E75</f>
        <v>0.2</v>
      </c>
      <c r="Q12">
        <f>D75</f>
        <v>0.5</v>
      </c>
      <c r="R12">
        <f t="shared" si="2"/>
        <v>24.999999999999996</v>
      </c>
      <c r="S12">
        <f t="shared" si="3"/>
        <v>3649.9999999999995</v>
      </c>
      <c r="T12">
        <f t="shared" si="4"/>
        <v>692.49999999999989</v>
      </c>
      <c r="U12">
        <f t="shared" si="5"/>
        <v>101104.99999999999</v>
      </c>
      <c r="V12">
        <f t="shared" si="6"/>
        <v>532899.99999999988</v>
      </c>
    </row>
    <row r="13" spans="1:22" x14ac:dyDescent="0.3">
      <c r="A13">
        <v>22</v>
      </c>
      <c r="B13">
        <v>12</v>
      </c>
      <c r="D13">
        <v>0.5</v>
      </c>
      <c r="E13">
        <v>0.2</v>
      </c>
      <c r="G13" t="s">
        <v>11</v>
      </c>
      <c r="H13">
        <f>H11*H12</f>
        <v>2.2602067199999999E-2</v>
      </c>
      <c r="I13">
        <f>H13*SQRT((I11/H11)^2 + (I12/H12)^2)</f>
        <v>2.126130946108447E-6</v>
      </c>
      <c r="L13" cm="1">
        <f t="array" ref="L13:L15">A77:A79</f>
        <v>150</v>
      </c>
      <c r="M13" cm="1">
        <f t="array" ref="M13:M15">B77:B79</f>
        <v>28</v>
      </c>
      <c r="N13">
        <f t="shared" si="0"/>
        <v>22500</v>
      </c>
      <c r="O13">
        <f t="shared" si="1"/>
        <v>4200</v>
      </c>
      <c r="P13" cm="1">
        <f t="array" ref="P13:P15">E77:E79</f>
        <v>0.2</v>
      </c>
      <c r="Q13" cm="1">
        <f t="array" ref="Q13:Q15">D77:D79</f>
        <v>0.5</v>
      </c>
      <c r="R13">
        <f t="shared" si="2"/>
        <v>24.999999999999996</v>
      </c>
      <c r="S13">
        <f t="shared" si="3"/>
        <v>3749.9999999999995</v>
      </c>
      <c r="T13">
        <f t="shared" si="4"/>
        <v>699.99999999999989</v>
      </c>
      <c r="U13">
        <f t="shared" si="5"/>
        <v>104999.99999999999</v>
      </c>
      <c r="V13">
        <f t="shared" si="6"/>
        <v>562499.99999999988</v>
      </c>
    </row>
    <row r="14" spans="1:22" x14ac:dyDescent="0.3">
      <c r="A14">
        <v>24</v>
      </c>
      <c r="B14">
        <v>12.4</v>
      </c>
      <c r="D14">
        <v>0.5</v>
      </c>
      <c r="E14">
        <v>0.2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L14">
        <v>152</v>
      </c>
      <c r="M14">
        <v>28.3</v>
      </c>
      <c r="N14">
        <f t="shared" si="0"/>
        <v>23104</v>
      </c>
      <c r="O14">
        <f t="shared" si="1"/>
        <v>4301.6000000000004</v>
      </c>
      <c r="P14">
        <v>0.2</v>
      </c>
      <c r="Q14">
        <v>0.5</v>
      </c>
      <c r="R14">
        <f t="shared" si="2"/>
        <v>24.999999999999996</v>
      </c>
      <c r="S14">
        <f t="shared" si="3"/>
        <v>3799.9999999999995</v>
      </c>
      <c r="T14">
        <f t="shared" si="4"/>
        <v>707.49999999999989</v>
      </c>
      <c r="U14">
        <f t="shared" si="5"/>
        <v>107539.99999999999</v>
      </c>
      <c r="V14">
        <f t="shared" si="6"/>
        <v>577599.99999999988</v>
      </c>
    </row>
    <row r="15" spans="1:22" x14ac:dyDescent="0.3">
      <c r="A15">
        <v>26</v>
      </c>
      <c r="B15">
        <v>12.8</v>
      </c>
      <c r="D15">
        <v>0.5</v>
      </c>
      <c r="E15">
        <v>0.2</v>
      </c>
      <c r="G15" t="s">
        <v>13</v>
      </c>
      <c r="H15">
        <v>0.2</v>
      </c>
      <c r="L15">
        <v>154</v>
      </c>
      <c r="M15">
        <v>28.6</v>
      </c>
      <c r="N15">
        <f t="shared" si="0"/>
        <v>23716</v>
      </c>
      <c r="O15">
        <f t="shared" si="1"/>
        <v>4404.4000000000005</v>
      </c>
      <c r="P15">
        <v>0.2</v>
      </c>
      <c r="Q15">
        <v>0.5</v>
      </c>
      <c r="R15">
        <f t="shared" si="2"/>
        <v>24.999999999999996</v>
      </c>
      <c r="S15">
        <f t="shared" si="3"/>
        <v>3849.9999999999995</v>
      </c>
      <c r="T15">
        <f t="shared" si="4"/>
        <v>714.99999999999989</v>
      </c>
      <c r="U15">
        <f t="shared" si="5"/>
        <v>110109.99999999999</v>
      </c>
      <c r="V15">
        <f t="shared" si="6"/>
        <v>592899.99999999988</v>
      </c>
    </row>
    <row r="16" spans="1:22" x14ac:dyDescent="0.3">
      <c r="A16">
        <v>28</v>
      </c>
      <c r="B16">
        <v>13</v>
      </c>
      <c r="D16">
        <v>0.5</v>
      </c>
      <c r="E16">
        <v>0.2</v>
      </c>
      <c r="G16" t="s">
        <v>14</v>
      </c>
      <c r="H16">
        <f>1-H15</f>
        <v>0.8</v>
      </c>
    </row>
    <row r="17" spans="1:17" x14ac:dyDescent="0.3">
      <c r="A17">
        <v>30</v>
      </c>
      <c r="B17">
        <v>13.3</v>
      </c>
      <c r="D17">
        <v>0.5</v>
      </c>
      <c r="E17">
        <v>0.2</v>
      </c>
      <c r="G17" t="s">
        <v>15</v>
      </c>
      <c r="H17">
        <f>P23</f>
        <v>0.10833333333334794</v>
      </c>
      <c r="I17">
        <f>Q23</f>
        <v>9.9014754297667429E-3</v>
      </c>
    </row>
    <row r="18" spans="1:17" x14ac:dyDescent="0.3">
      <c r="A18">
        <v>32</v>
      </c>
      <c r="B18">
        <v>13.8</v>
      </c>
      <c r="D18">
        <v>0.5</v>
      </c>
      <c r="E18">
        <v>0.2</v>
      </c>
      <c r="G18" t="s">
        <v>16</v>
      </c>
      <c r="H18">
        <f>H17*H9*H8*H14/H16</f>
        <v>1068.6153816350889</v>
      </c>
      <c r="I18">
        <f>H18*SQRT((I17/H17)^2+(I9/H9)^2+(I8/H8)^2 + (I14/H14)^2)</f>
        <v>97.937818903822603</v>
      </c>
    </row>
    <row r="19" spans="1:17" x14ac:dyDescent="0.3">
      <c r="A19">
        <v>34</v>
      </c>
      <c r="B19">
        <v>14</v>
      </c>
      <c r="D19">
        <v>0.5</v>
      </c>
      <c r="E19">
        <v>0.2</v>
      </c>
    </row>
    <row r="20" spans="1:17" x14ac:dyDescent="0.3">
      <c r="A20">
        <v>36</v>
      </c>
      <c r="B20">
        <v>14.5</v>
      </c>
      <c r="D20">
        <v>0.5</v>
      </c>
      <c r="E20">
        <v>0.2</v>
      </c>
      <c r="L20" t="s">
        <v>30</v>
      </c>
    </row>
    <row r="21" spans="1:17" x14ac:dyDescent="0.3">
      <c r="A21">
        <v>38</v>
      </c>
      <c r="B21">
        <v>14.7</v>
      </c>
      <c r="D21">
        <v>0.5</v>
      </c>
      <c r="E21">
        <v>0.2</v>
      </c>
      <c r="L21" t="s">
        <v>31</v>
      </c>
      <c r="M21">
        <v>8</v>
      </c>
      <c r="P21" t="s">
        <v>32</v>
      </c>
      <c r="Q21" t="s">
        <v>33</v>
      </c>
    </row>
    <row r="22" spans="1:17" x14ac:dyDescent="0.3">
      <c r="A22">
        <v>40</v>
      </c>
      <c r="B22">
        <v>14.8</v>
      </c>
      <c r="D22">
        <v>0.5</v>
      </c>
      <c r="E22">
        <v>0.2</v>
      </c>
      <c r="L22" t="s">
        <v>34</v>
      </c>
      <c r="M22">
        <f>SUM(S8:S18)</f>
        <v>28799.999999999996</v>
      </c>
      <c r="O22" t="s">
        <v>35</v>
      </c>
      <c r="P22">
        <f>M26*M23 - M22^2</f>
        <v>2040000</v>
      </c>
    </row>
    <row r="23" spans="1:17" x14ac:dyDescent="0.3">
      <c r="A23">
        <v>42</v>
      </c>
      <c r="B23">
        <v>15.2</v>
      </c>
      <c r="D23">
        <v>0.5</v>
      </c>
      <c r="E23">
        <v>0.2</v>
      </c>
      <c r="L23" t="s">
        <v>36</v>
      </c>
      <c r="M23">
        <f>SUM(V8:V18)</f>
        <v>4157399.9999999995</v>
      </c>
      <c r="O23" t="s">
        <v>37</v>
      </c>
      <c r="P23">
        <f>(M26*M25 - M22*M24)/P22</f>
        <v>0.10833333333334794</v>
      </c>
      <c r="Q23">
        <f>SQRT(M26/P22)</f>
        <v>9.9014754297667429E-3</v>
      </c>
    </row>
    <row r="24" spans="1:17" x14ac:dyDescent="0.3">
      <c r="A24">
        <v>44</v>
      </c>
      <c r="B24">
        <v>15.6</v>
      </c>
      <c r="D24">
        <v>0.5</v>
      </c>
      <c r="E24">
        <v>0.2</v>
      </c>
      <c r="L24" t="s">
        <v>38</v>
      </c>
      <c r="M24">
        <f>SUM(T8:T18)</f>
        <v>5489.9999999999991</v>
      </c>
      <c r="O24" t="s">
        <v>39</v>
      </c>
      <c r="P24">
        <f>(M23*M24 - M22*M25)/P22</f>
        <v>11.849999999998131</v>
      </c>
      <c r="Q24">
        <f>SQRT(M23/P22)</f>
        <v>1.4275647713748711</v>
      </c>
    </row>
    <row r="25" spans="1:17" x14ac:dyDescent="0.3">
      <c r="A25">
        <v>46</v>
      </c>
      <c r="B25">
        <v>15.9</v>
      </c>
      <c r="D25">
        <v>0.5</v>
      </c>
      <c r="E25">
        <v>0.2</v>
      </c>
      <c r="L25" t="s">
        <v>40</v>
      </c>
      <c r="M25">
        <f>SUM(U8:U18)</f>
        <v>791665</v>
      </c>
    </row>
    <row r="26" spans="1:17" x14ac:dyDescent="0.3">
      <c r="A26">
        <v>48</v>
      </c>
      <c r="B26">
        <v>16</v>
      </c>
      <c r="D26">
        <v>0.5</v>
      </c>
      <c r="E26">
        <v>0.2</v>
      </c>
      <c r="L26" t="s">
        <v>41</v>
      </c>
      <c r="M26">
        <f>SUM(R8:R18)</f>
        <v>199.99999999999997</v>
      </c>
    </row>
    <row r="27" spans="1:17" x14ac:dyDescent="0.3">
      <c r="A27">
        <v>50</v>
      </c>
      <c r="B27">
        <v>16.3</v>
      </c>
      <c r="D27">
        <v>0.5</v>
      </c>
      <c r="E27">
        <v>0.2</v>
      </c>
    </row>
    <row r="28" spans="1:17" x14ac:dyDescent="0.3">
      <c r="A28">
        <v>52</v>
      </c>
      <c r="B28">
        <v>16.5</v>
      </c>
      <c r="D28">
        <v>0.5</v>
      </c>
      <c r="E28">
        <v>0.2</v>
      </c>
    </row>
    <row r="29" spans="1:17" x14ac:dyDescent="0.3">
      <c r="A29">
        <v>54</v>
      </c>
      <c r="B29">
        <v>16.899999999999999</v>
      </c>
      <c r="D29">
        <v>0.5</v>
      </c>
      <c r="E29">
        <v>0.2</v>
      </c>
    </row>
    <row r="30" spans="1:17" x14ac:dyDescent="0.3">
      <c r="A30">
        <v>56</v>
      </c>
      <c r="B30">
        <v>17</v>
      </c>
      <c r="D30">
        <v>0.5</v>
      </c>
      <c r="E30">
        <v>0.2</v>
      </c>
    </row>
    <row r="31" spans="1:17" x14ac:dyDescent="0.3">
      <c r="A31">
        <v>58</v>
      </c>
      <c r="B31">
        <v>17.2</v>
      </c>
      <c r="D31">
        <v>0.5</v>
      </c>
      <c r="E31">
        <v>0.2</v>
      </c>
    </row>
    <row r="32" spans="1:17" x14ac:dyDescent="0.3">
      <c r="A32">
        <v>60</v>
      </c>
      <c r="B32">
        <v>17.8</v>
      </c>
      <c r="D32">
        <v>0.5</v>
      </c>
      <c r="E32">
        <v>0.2</v>
      </c>
    </row>
    <row r="33" spans="1:5" x14ac:dyDescent="0.3">
      <c r="A33">
        <v>62</v>
      </c>
      <c r="B33">
        <v>17.600000000000001</v>
      </c>
      <c r="D33">
        <v>0.5</v>
      </c>
      <c r="E33">
        <v>0.2</v>
      </c>
    </row>
    <row r="34" spans="1:5" x14ac:dyDescent="0.3">
      <c r="A34">
        <v>64</v>
      </c>
      <c r="B34">
        <v>18</v>
      </c>
      <c r="D34">
        <v>0.5</v>
      </c>
      <c r="E34">
        <v>0.2</v>
      </c>
    </row>
    <row r="35" spans="1:5" x14ac:dyDescent="0.3">
      <c r="A35">
        <v>66</v>
      </c>
      <c r="B35">
        <v>18.5</v>
      </c>
      <c r="D35">
        <v>0.5</v>
      </c>
      <c r="E35">
        <v>0.2</v>
      </c>
    </row>
    <row r="36" spans="1:5" x14ac:dyDescent="0.3">
      <c r="A36">
        <v>68</v>
      </c>
      <c r="B36">
        <v>18.7</v>
      </c>
      <c r="D36">
        <v>0.5</v>
      </c>
      <c r="E36">
        <v>0.2</v>
      </c>
    </row>
    <row r="37" spans="1:5" x14ac:dyDescent="0.3">
      <c r="A37">
        <v>70</v>
      </c>
      <c r="B37">
        <v>18.899999999999999</v>
      </c>
      <c r="D37">
        <v>0.5</v>
      </c>
      <c r="E37">
        <v>0.2</v>
      </c>
    </row>
    <row r="38" spans="1:5" x14ac:dyDescent="0.3">
      <c r="A38">
        <v>72</v>
      </c>
      <c r="B38">
        <v>19.2</v>
      </c>
      <c r="D38">
        <v>0.5</v>
      </c>
      <c r="E38">
        <v>0.2</v>
      </c>
    </row>
    <row r="39" spans="1:5" x14ac:dyDescent="0.3">
      <c r="A39">
        <v>74</v>
      </c>
      <c r="B39">
        <v>19.399999999999999</v>
      </c>
      <c r="D39">
        <v>0.5</v>
      </c>
      <c r="E39">
        <v>0.2</v>
      </c>
    </row>
    <row r="40" spans="1:5" x14ac:dyDescent="0.3">
      <c r="A40">
        <v>76</v>
      </c>
      <c r="B40">
        <v>19.7</v>
      </c>
      <c r="D40">
        <v>0.5</v>
      </c>
      <c r="E40">
        <v>0.2</v>
      </c>
    </row>
    <row r="41" spans="1:5" x14ac:dyDescent="0.3">
      <c r="A41">
        <v>78</v>
      </c>
      <c r="B41">
        <v>19.899999999999999</v>
      </c>
      <c r="D41">
        <v>0.5</v>
      </c>
      <c r="E41">
        <v>0.2</v>
      </c>
    </row>
    <row r="42" spans="1:5" x14ac:dyDescent="0.3">
      <c r="A42">
        <v>80</v>
      </c>
      <c r="B42">
        <v>20.3</v>
      </c>
      <c r="D42">
        <v>0.5</v>
      </c>
      <c r="E42">
        <v>0.2</v>
      </c>
    </row>
    <row r="43" spans="1:5" x14ac:dyDescent="0.3">
      <c r="A43">
        <v>82</v>
      </c>
      <c r="B43">
        <v>20.5</v>
      </c>
      <c r="D43">
        <v>0.5</v>
      </c>
      <c r="E43">
        <v>0.2</v>
      </c>
    </row>
    <row r="44" spans="1:5" x14ac:dyDescent="0.3">
      <c r="A44">
        <v>84</v>
      </c>
      <c r="B44">
        <v>20.8</v>
      </c>
      <c r="D44">
        <v>0.5</v>
      </c>
      <c r="E44">
        <v>0.2</v>
      </c>
    </row>
    <row r="45" spans="1:5" x14ac:dyDescent="0.3">
      <c r="A45">
        <v>86</v>
      </c>
      <c r="B45">
        <v>21</v>
      </c>
      <c r="D45">
        <v>0.5</v>
      </c>
      <c r="E45">
        <v>0.2</v>
      </c>
    </row>
    <row r="46" spans="1:5" x14ac:dyDescent="0.3">
      <c r="A46">
        <v>88</v>
      </c>
      <c r="B46">
        <v>21</v>
      </c>
      <c r="D46">
        <v>0.5</v>
      </c>
      <c r="E46">
        <v>0.2</v>
      </c>
    </row>
    <row r="47" spans="1:5" x14ac:dyDescent="0.3">
      <c r="A47">
        <v>90</v>
      </c>
      <c r="B47">
        <v>21.2</v>
      </c>
      <c r="D47">
        <v>0.5</v>
      </c>
      <c r="E47">
        <v>0.2</v>
      </c>
    </row>
    <row r="48" spans="1:5" x14ac:dyDescent="0.3">
      <c r="A48">
        <v>92</v>
      </c>
      <c r="B48">
        <v>21.4</v>
      </c>
      <c r="D48">
        <v>0.5</v>
      </c>
      <c r="E48">
        <v>0.2</v>
      </c>
    </row>
    <row r="49" spans="1:5" x14ac:dyDescent="0.3">
      <c r="A49">
        <v>94</v>
      </c>
      <c r="B49">
        <v>22</v>
      </c>
      <c r="D49">
        <v>0.5</v>
      </c>
      <c r="E49">
        <v>0.2</v>
      </c>
    </row>
    <row r="50" spans="1:5" x14ac:dyDescent="0.3">
      <c r="A50">
        <v>96</v>
      </c>
      <c r="B50">
        <v>22.1</v>
      </c>
      <c r="D50">
        <v>0.5</v>
      </c>
      <c r="E50">
        <v>0.2</v>
      </c>
    </row>
    <row r="51" spans="1:5" x14ac:dyDescent="0.3">
      <c r="A51">
        <v>98</v>
      </c>
      <c r="B51">
        <v>22.2</v>
      </c>
      <c r="D51">
        <v>0.5</v>
      </c>
      <c r="E51">
        <v>0.2</v>
      </c>
    </row>
    <row r="52" spans="1:5" x14ac:dyDescent="0.3">
      <c r="A52">
        <v>100</v>
      </c>
      <c r="B52">
        <v>22.3</v>
      </c>
      <c r="D52">
        <v>0.5</v>
      </c>
      <c r="E52">
        <v>0.2</v>
      </c>
    </row>
    <row r="53" spans="1:5" x14ac:dyDescent="0.3">
      <c r="A53">
        <v>102</v>
      </c>
      <c r="B53">
        <v>22.7</v>
      </c>
      <c r="D53">
        <v>0.5</v>
      </c>
      <c r="E53">
        <v>0.2</v>
      </c>
    </row>
    <row r="54" spans="1:5" x14ac:dyDescent="0.3">
      <c r="A54">
        <v>104</v>
      </c>
      <c r="B54">
        <v>23.4</v>
      </c>
      <c r="D54">
        <v>0.5</v>
      </c>
      <c r="E54">
        <v>0.2</v>
      </c>
    </row>
    <row r="55" spans="1:5" x14ac:dyDescent="0.3">
      <c r="A55">
        <v>106</v>
      </c>
      <c r="B55">
        <v>23</v>
      </c>
      <c r="D55">
        <v>0.5</v>
      </c>
      <c r="E55">
        <v>0.2</v>
      </c>
    </row>
    <row r="56" spans="1:5" x14ac:dyDescent="0.3">
      <c r="A56">
        <v>108</v>
      </c>
      <c r="B56">
        <v>23.4</v>
      </c>
      <c r="D56">
        <v>0.5</v>
      </c>
      <c r="E56">
        <v>0.2</v>
      </c>
    </row>
    <row r="57" spans="1:5" x14ac:dyDescent="0.3">
      <c r="A57">
        <v>110</v>
      </c>
      <c r="B57">
        <v>23.5</v>
      </c>
      <c r="D57">
        <v>0.5</v>
      </c>
      <c r="E57">
        <v>0.2</v>
      </c>
    </row>
    <row r="58" spans="1:5" x14ac:dyDescent="0.3">
      <c r="A58">
        <v>112</v>
      </c>
      <c r="B58">
        <v>23.7</v>
      </c>
      <c r="D58">
        <v>0.5</v>
      </c>
      <c r="E58">
        <v>0.2</v>
      </c>
    </row>
    <row r="59" spans="1:5" x14ac:dyDescent="0.3">
      <c r="A59">
        <v>114</v>
      </c>
      <c r="B59">
        <v>24.1</v>
      </c>
      <c r="D59">
        <v>0.5</v>
      </c>
      <c r="E59">
        <v>0.2</v>
      </c>
    </row>
    <row r="60" spans="1:5" x14ac:dyDescent="0.3">
      <c r="A60">
        <v>116</v>
      </c>
      <c r="B60">
        <v>24.9</v>
      </c>
      <c r="D60">
        <v>0.5</v>
      </c>
      <c r="E60">
        <v>0.2</v>
      </c>
    </row>
    <row r="61" spans="1:5" x14ac:dyDescent="0.3">
      <c r="A61">
        <v>118</v>
      </c>
      <c r="B61">
        <v>24.5</v>
      </c>
      <c r="D61">
        <v>0.5</v>
      </c>
      <c r="E61">
        <v>0.2</v>
      </c>
    </row>
    <row r="62" spans="1:5" x14ac:dyDescent="0.3">
      <c r="A62">
        <v>120</v>
      </c>
      <c r="B62">
        <v>25</v>
      </c>
      <c r="D62">
        <v>0.5</v>
      </c>
      <c r="E62">
        <v>0.2</v>
      </c>
    </row>
    <row r="63" spans="1:5" x14ac:dyDescent="0.3">
      <c r="A63">
        <v>122</v>
      </c>
      <c r="B63">
        <v>25</v>
      </c>
      <c r="D63">
        <v>0.5</v>
      </c>
      <c r="E63">
        <v>0.2</v>
      </c>
    </row>
    <row r="64" spans="1:5" x14ac:dyDescent="0.3">
      <c r="A64">
        <v>124</v>
      </c>
      <c r="B64">
        <v>25.2</v>
      </c>
      <c r="D64">
        <v>0.5</v>
      </c>
      <c r="E64">
        <v>0.2</v>
      </c>
    </row>
    <row r="65" spans="1:5" x14ac:dyDescent="0.3">
      <c r="A65">
        <v>126</v>
      </c>
      <c r="B65">
        <v>25.5</v>
      </c>
      <c r="D65">
        <v>0.5</v>
      </c>
      <c r="E65">
        <v>0.2</v>
      </c>
    </row>
    <row r="66" spans="1:5" x14ac:dyDescent="0.3">
      <c r="A66">
        <v>128</v>
      </c>
      <c r="B66">
        <v>25.7</v>
      </c>
      <c r="D66">
        <v>0.5</v>
      </c>
      <c r="E66">
        <v>0.2</v>
      </c>
    </row>
    <row r="67" spans="1:5" x14ac:dyDescent="0.3">
      <c r="A67">
        <v>130</v>
      </c>
      <c r="B67">
        <v>26.3</v>
      </c>
      <c r="D67">
        <v>0.5</v>
      </c>
      <c r="E67">
        <v>0.2</v>
      </c>
    </row>
    <row r="68" spans="1:5" x14ac:dyDescent="0.3">
      <c r="A68">
        <v>132</v>
      </c>
      <c r="B68">
        <v>26</v>
      </c>
      <c r="D68">
        <v>0.5</v>
      </c>
      <c r="E68">
        <v>0.2</v>
      </c>
    </row>
    <row r="69" spans="1:5" x14ac:dyDescent="0.3">
      <c r="A69">
        <v>134</v>
      </c>
      <c r="B69">
        <v>26.4</v>
      </c>
      <c r="D69">
        <v>0.5</v>
      </c>
      <c r="E69">
        <v>0.2</v>
      </c>
    </row>
    <row r="70" spans="1:5" x14ac:dyDescent="0.3">
      <c r="A70">
        <v>136</v>
      </c>
      <c r="B70">
        <v>26.6</v>
      </c>
      <c r="D70">
        <v>0.5</v>
      </c>
      <c r="E70">
        <v>0.2</v>
      </c>
    </row>
    <row r="71" spans="1:5" x14ac:dyDescent="0.3">
      <c r="A71">
        <v>138</v>
      </c>
      <c r="B71">
        <v>26.7</v>
      </c>
      <c r="D71">
        <v>0.5</v>
      </c>
      <c r="E71">
        <v>0.2</v>
      </c>
    </row>
    <row r="72" spans="1:5" x14ac:dyDescent="0.3">
      <c r="A72">
        <v>140</v>
      </c>
      <c r="B72">
        <v>27.5</v>
      </c>
      <c r="D72">
        <v>0.5</v>
      </c>
      <c r="E72">
        <v>0.2</v>
      </c>
    </row>
    <row r="73" spans="1:5" x14ac:dyDescent="0.3">
      <c r="A73">
        <v>142</v>
      </c>
      <c r="B73">
        <v>27.3</v>
      </c>
      <c r="D73">
        <v>0.5</v>
      </c>
      <c r="E73">
        <v>0.2</v>
      </c>
    </row>
    <row r="74" spans="1:5" x14ac:dyDescent="0.3">
      <c r="A74">
        <v>144</v>
      </c>
      <c r="B74">
        <v>28</v>
      </c>
      <c r="D74">
        <v>0.5</v>
      </c>
      <c r="E74">
        <v>0.2</v>
      </c>
    </row>
    <row r="75" spans="1:5" x14ac:dyDescent="0.3">
      <c r="A75">
        <v>146</v>
      </c>
      <c r="B75">
        <v>27.7</v>
      </c>
      <c r="D75">
        <v>0.5</v>
      </c>
      <c r="E75">
        <v>0.2</v>
      </c>
    </row>
    <row r="76" spans="1:5" x14ac:dyDescent="0.3">
      <c r="A76">
        <v>148</v>
      </c>
      <c r="B76">
        <v>28.5</v>
      </c>
      <c r="D76">
        <v>0.5</v>
      </c>
      <c r="E76">
        <v>0.2</v>
      </c>
    </row>
    <row r="77" spans="1:5" x14ac:dyDescent="0.3">
      <c r="A77">
        <v>150</v>
      </c>
      <c r="B77">
        <v>28</v>
      </c>
      <c r="D77">
        <v>0.5</v>
      </c>
      <c r="E77">
        <v>0.2</v>
      </c>
    </row>
    <row r="78" spans="1:5" x14ac:dyDescent="0.3">
      <c r="A78">
        <v>152</v>
      </c>
      <c r="B78">
        <v>28.3</v>
      </c>
      <c r="D78">
        <v>0.5</v>
      </c>
      <c r="E78">
        <v>0.2</v>
      </c>
    </row>
    <row r="79" spans="1:5" x14ac:dyDescent="0.3">
      <c r="A79">
        <v>154</v>
      </c>
      <c r="B79">
        <v>28.6</v>
      </c>
      <c r="D79">
        <v>0.5</v>
      </c>
      <c r="E79">
        <v>0.2</v>
      </c>
    </row>
    <row r="80" spans="1:5" x14ac:dyDescent="0.3">
      <c r="A80">
        <v>156</v>
      </c>
      <c r="B80">
        <v>28.7</v>
      </c>
      <c r="D80">
        <v>0.5</v>
      </c>
      <c r="E80">
        <v>0.2</v>
      </c>
    </row>
    <row r="81" spans="1:5" x14ac:dyDescent="0.3">
      <c r="A81">
        <v>158</v>
      </c>
      <c r="B81">
        <v>29</v>
      </c>
      <c r="D81">
        <v>0.5</v>
      </c>
      <c r="E81">
        <v>0.2</v>
      </c>
    </row>
    <row r="82" spans="1:5" x14ac:dyDescent="0.3">
      <c r="A82">
        <v>160</v>
      </c>
      <c r="B82">
        <v>29.1</v>
      </c>
      <c r="D82">
        <v>0.5</v>
      </c>
      <c r="E82">
        <v>0.2</v>
      </c>
    </row>
    <row r="83" spans="1:5" x14ac:dyDescent="0.3">
      <c r="A83">
        <v>162</v>
      </c>
      <c r="B83">
        <v>29.8</v>
      </c>
      <c r="D83">
        <v>0.5</v>
      </c>
      <c r="E83">
        <v>0.2</v>
      </c>
    </row>
    <row r="84" spans="1:5" x14ac:dyDescent="0.3">
      <c r="A84">
        <v>164</v>
      </c>
      <c r="B84">
        <v>29.4</v>
      </c>
      <c r="D84">
        <v>0.5</v>
      </c>
      <c r="E84">
        <v>0.2</v>
      </c>
    </row>
    <row r="85" spans="1:5" x14ac:dyDescent="0.3">
      <c r="A85">
        <v>166</v>
      </c>
      <c r="B85">
        <v>29.6</v>
      </c>
      <c r="D85">
        <v>0.5</v>
      </c>
      <c r="E85">
        <v>0.2</v>
      </c>
    </row>
    <row r="86" spans="1:5" x14ac:dyDescent="0.3">
      <c r="A86">
        <v>168</v>
      </c>
      <c r="B86">
        <v>30.4</v>
      </c>
      <c r="D86">
        <v>0.5</v>
      </c>
      <c r="E86">
        <v>0.2</v>
      </c>
    </row>
    <row r="87" spans="1:5" x14ac:dyDescent="0.3">
      <c r="A87">
        <v>170</v>
      </c>
      <c r="B87">
        <v>30</v>
      </c>
      <c r="D87">
        <v>0.5</v>
      </c>
      <c r="E87">
        <v>0.2</v>
      </c>
    </row>
    <row r="88" spans="1:5" x14ac:dyDescent="0.3">
      <c r="A88">
        <v>172</v>
      </c>
      <c r="B88">
        <v>30.3</v>
      </c>
      <c r="D88">
        <v>0.5</v>
      </c>
      <c r="E88">
        <v>0.2</v>
      </c>
    </row>
    <row r="89" spans="1:5" x14ac:dyDescent="0.3">
      <c r="A89">
        <v>174</v>
      </c>
      <c r="B89">
        <v>30.5</v>
      </c>
      <c r="D89">
        <v>0.5</v>
      </c>
      <c r="E89">
        <v>0.2</v>
      </c>
    </row>
    <row r="90" spans="1:5" x14ac:dyDescent="0.3">
      <c r="A90">
        <v>176</v>
      </c>
      <c r="B90">
        <v>30.6</v>
      </c>
      <c r="D90">
        <v>0.5</v>
      </c>
      <c r="E90">
        <v>0.2</v>
      </c>
    </row>
    <row r="91" spans="1:5" x14ac:dyDescent="0.3">
      <c r="A91">
        <v>178</v>
      </c>
      <c r="B91">
        <v>30.8</v>
      </c>
      <c r="D91">
        <v>0.5</v>
      </c>
      <c r="E91">
        <v>0.2</v>
      </c>
    </row>
    <row r="92" spans="1:5" x14ac:dyDescent="0.3">
      <c r="A92">
        <v>180</v>
      </c>
      <c r="B92">
        <v>31.1</v>
      </c>
      <c r="D92">
        <v>0.5</v>
      </c>
      <c r="E92">
        <v>0.2</v>
      </c>
    </row>
    <row r="93" spans="1:5" x14ac:dyDescent="0.3">
      <c r="A93">
        <v>182</v>
      </c>
      <c r="B93">
        <v>31.7</v>
      </c>
      <c r="D93">
        <v>0.5</v>
      </c>
      <c r="E93">
        <v>0.2</v>
      </c>
    </row>
    <row r="94" spans="1:5" x14ac:dyDescent="0.3">
      <c r="A94">
        <v>184</v>
      </c>
      <c r="B94">
        <v>31.8</v>
      </c>
      <c r="D94">
        <v>0.5</v>
      </c>
      <c r="E94">
        <v>0.2</v>
      </c>
    </row>
    <row r="95" spans="1:5" x14ac:dyDescent="0.3">
      <c r="A95">
        <v>186</v>
      </c>
      <c r="B95">
        <v>31.8</v>
      </c>
      <c r="D95">
        <v>0.5</v>
      </c>
      <c r="E95">
        <v>0.2</v>
      </c>
    </row>
    <row r="96" spans="1:5" x14ac:dyDescent="0.3">
      <c r="A96">
        <v>188</v>
      </c>
      <c r="B96">
        <v>31.9</v>
      </c>
      <c r="D96">
        <v>0.5</v>
      </c>
      <c r="E96">
        <v>0.2</v>
      </c>
    </row>
    <row r="97" spans="1:5" x14ac:dyDescent="0.3">
      <c r="A97">
        <v>190</v>
      </c>
      <c r="B97">
        <v>32</v>
      </c>
      <c r="C97" s="2">
        <v>0.13194444444444445</v>
      </c>
      <c r="D97">
        <v>0.5</v>
      </c>
      <c r="E97">
        <v>0.2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F633-98C3-4207-B3F7-76A863A15C1D}">
  <dimension ref="A1:V92"/>
  <sheetViews>
    <sheetView topLeftCell="B1" workbookViewId="0">
      <selection activeCell="I3" sqref="I3"/>
    </sheetView>
  </sheetViews>
  <sheetFormatPr defaultRowHeight="14.4" x14ac:dyDescent="0.3"/>
  <cols>
    <col min="9" max="9" width="12" bestFit="1" customWidth="1"/>
  </cols>
  <sheetData>
    <row r="1" spans="1:22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0.60416666666666663</v>
      </c>
    </row>
    <row r="2" spans="1:22" x14ac:dyDescent="0.3">
      <c r="A2">
        <v>0</v>
      </c>
      <c r="B2">
        <v>8.6</v>
      </c>
      <c r="D2">
        <v>0.5</v>
      </c>
      <c r="E2">
        <v>0.3</v>
      </c>
      <c r="G2" t="s">
        <v>0</v>
      </c>
      <c r="H2">
        <v>29.4</v>
      </c>
    </row>
    <row r="3" spans="1:22" x14ac:dyDescent="0.3">
      <c r="A3">
        <v>2</v>
      </c>
      <c r="B3">
        <v>8.8000000000000007</v>
      </c>
      <c r="D3">
        <v>0.5</v>
      </c>
      <c r="E3">
        <v>0.3</v>
      </c>
      <c r="G3" t="s">
        <v>6</v>
      </c>
      <c r="H3">
        <v>42.5</v>
      </c>
      <c r="I3">
        <v>1</v>
      </c>
    </row>
    <row r="4" spans="1:22" x14ac:dyDescent="0.3">
      <c r="A4">
        <v>4</v>
      </c>
      <c r="B4">
        <v>9</v>
      </c>
      <c r="D4">
        <v>0.5</v>
      </c>
      <c r="E4">
        <v>0.3</v>
      </c>
    </row>
    <row r="5" spans="1:22" x14ac:dyDescent="0.3">
      <c r="A5">
        <v>6</v>
      </c>
      <c r="B5">
        <v>9.9</v>
      </c>
      <c r="D5">
        <v>0.5</v>
      </c>
      <c r="E5">
        <v>0.3</v>
      </c>
    </row>
    <row r="6" spans="1:22" x14ac:dyDescent="0.3">
      <c r="A6">
        <v>8</v>
      </c>
      <c r="B6">
        <v>9.8000000000000007</v>
      </c>
      <c r="D6">
        <v>0.5</v>
      </c>
      <c r="E6">
        <v>0.3</v>
      </c>
      <c r="G6" t="s">
        <v>7</v>
      </c>
      <c r="L6" t="s">
        <v>18</v>
      </c>
    </row>
    <row r="7" spans="1:22" x14ac:dyDescent="0.3">
      <c r="A7">
        <v>10</v>
      </c>
      <c r="B7">
        <v>10.1</v>
      </c>
      <c r="D7">
        <v>0.5</v>
      </c>
      <c r="E7">
        <v>0.3</v>
      </c>
      <c r="H7" t="s">
        <v>42</v>
      </c>
      <c r="I7" t="s">
        <v>43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</row>
    <row r="8" spans="1:22" x14ac:dyDescent="0.3">
      <c r="A8">
        <v>12</v>
      </c>
      <c r="B8">
        <v>10.8</v>
      </c>
      <c r="D8">
        <v>0.5</v>
      </c>
      <c r="E8">
        <v>0.3</v>
      </c>
      <c r="G8" t="s">
        <v>8</v>
      </c>
      <c r="H8">
        <f>3.27/1000</f>
        <v>3.2699999999999999E-3</v>
      </c>
      <c r="I8">
        <f>0.00001</f>
        <v>1.0000000000000001E-5</v>
      </c>
      <c r="L8" cm="1">
        <f t="array" ref="L8:L20">A75:A87</f>
        <v>146</v>
      </c>
      <c r="M8" cm="1">
        <f t="array" ref="M8:M20">B75:B87</f>
        <v>28.4</v>
      </c>
      <c r="N8">
        <f>L8^2</f>
        <v>21316</v>
      </c>
      <c r="O8">
        <f>L8*M8</f>
        <v>4146.3999999999996</v>
      </c>
      <c r="P8" cm="1">
        <f t="array" ref="P8:P20">E75:E87</f>
        <v>0.3</v>
      </c>
      <c r="Q8" cm="1">
        <f t="array" ref="Q8:Q20">D75:D87</f>
        <v>0.5</v>
      </c>
      <c r="R8">
        <f>1/P8^2</f>
        <v>11.111111111111111</v>
      </c>
      <c r="S8">
        <f>R8*L8</f>
        <v>1622.2222222222222</v>
      </c>
      <c r="T8">
        <f>R8*M8</f>
        <v>315.55555555555554</v>
      </c>
      <c r="U8">
        <f>R8*L8*M8</f>
        <v>46071.111111111109</v>
      </c>
      <c r="V8">
        <f>R8*N8</f>
        <v>236844.44444444444</v>
      </c>
    </row>
    <row r="9" spans="1:22" x14ac:dyDescent="0.3">
      <c r="A9">
        <v>14</v>
      </c>
      <c r="B9">
        <v>10.8</v>
      </c>
      <c r="D9">
        <v>0.5</v>
      </c>
      <c r="E9">
        <v>0.3</v>
      </c>
      <c r="G9" t="s">
        <v>9</v>
      </c>
      <c r="H9">
        <v>910</v>
      </c>
      <c r="I9">
        <v>1</v>
      </c>
      <c r="L9">
        <v>148</v>
      </c>
      <c r="M9">
        <v>28.2</v>
      </c>
      <c r="N9">
        <f t="shared" ref="N9:N20" si="0">L9^2</f>
        <v>21904</v>
      </c>
      <c r="O9">
        <f t="shared" ref="O9:O20" si="1">L9*M9</f>
        <v>4173.5999999999995</v>
      </c>
      <c r="P9">
        <v>0.3</v>
      </c>
      <c r="Q9">
        <v>0.5</v>
      </c>
      <c r="R9">
        <f t="shared" ref="R9:R20" si="2">1/P9^2</f>
        <v>11.111111111111111</v>
      </c>
      <c r="S9">
        <f t="shared" ref="S9:S20" si="3">R9*L9</f>
        <v>1644.4444444444443</v>
      </c>
      <c r="T9">
        <f t="shared" ref="T9:T20" si="4">R9*M9</f>
        <v>313.33333333333331</v>
      </c>
      <c r="U9">
        <f t="shared" ref="U9:U20" si="5">R9*L9*M9</f>
        <v>46373.333333333328</v>
      </c>
      <c r="V9">
        <f t="shared" ref="V9:V20" si="6">R9*N9</f>
        <v>243377.77777777778</v>
      </c>
    </row>
    <row r="10" spans="1:22" x14ac:dyDescent="0.3">
      <c r="A10">
        <v>16</v>
      </c>
      <c r="B10">
        <v>11.5</v>
      </c>
      <c r="D10">
        <v>0.5</v>
      </c>
      <c r="E10">
        <v>0.3</v>
      </c>
      <c r="G10" t="s">
        <v>10</v>
      </c>
      <c r="H10">
        <f>196/1000</f>
        <v>0.19600000000000001</v>
      </c>
      <c r="I10">
        <v>1E-3</v>
      </c>
      <c r="L10">
        <v>150</v>
      </c>
      <c r="M10">
        <v>28.8</v>
      </c>
      <c r="N10">
        <f t="shared" si="0"/>
        <v>22500</v>
      </c>
      <c r="O10">
        <f t="shared" si="1"/>
        <v>4320</v>
      </c>
      <c r="P10">
        <v>0.3</v>
      </c>
      <c r="Q10">
        <v>0.5</v>
      </c>
      <c r="R10">
        <f t="shared" si="2"/>
        <v>11.111111111111111</v>
      </c>
      <c r="S10">
        <f t="shared" si="3"/>
        <v>1666.6666666666665</v>
      </c>
      <c r="T10">
        <f t="shared" si="4"/>
        <v>320</v>
      </c>
      <c r="U10">
        <f t="shared" si="5"/>
        <v>48000</v>
      </c>
      <c r="V10">
        <f t="shared" si="6"/>
        <v>250000</v>
      </c>
    </row>
    <row r="11" spans="1:22" x14ac:dyDescent="0.3">
      <c r="A11">
        <v>18</v>
      </c>
      <c r="B11">
        <v>11.8</v>
      </c>
      <c r="D11">
        <v>0.5</v>
      </c>
      <c r="E11">
        <v>0.3</v>
      </c>
      <c r="G11" t="s">
        <v>44</v>
      </c>
      <c r="H11">
        <v>0.15012</v>
      </c>
      <c r="I11">
        <v>1.0000000000000001E-5</v>
      </c>
      <c r="L11">
        <v>152</v>
      </c>
      <c r="M11">
        <v>28.6</v>
      </c>
      <c r="N11">
        <f t="shared" si="0"/>
        <v>23104</v>
      </c>
      <c r="O11">
        <f t="shared" si="1"/>
        <v>4347.2</v>
      </c>
      <c r="P11">
        <v>0.3</v>
      </c>
      <c r="Q11">
        <v>0.5</v>
      </c>
      <c r="R11">
        <f t="shared" si="2"/>
        <v>11.111111111111111</v>
      </c>
      <c r="S11">
        <f t="shared" si="3"/>
        <v>1688.8888888888889</v>
      </c>
      <c r="T11">
        <f t="shared" si="4"/>
        <v>317.77777777777777</v>
      </c>
      <c r="U11">
        <f t="shared" si="5"/>
        <v>48302.222222222226</v>
      </c>
      <c r="V11">
        <f t="shared" si="6"/>
        <v>256711.11111111109</v>
      </c>
    </row>
    <row r="12" spans="1:22" x14ac:dyDescent="0.3">
      <c r="A12">
        <v>20</v>
      </c>
      <c r="B12">
        <v>12.4</v>
      </c>
      <c r="D12">
        <v>0.5</v>
      </c>
      <c r="E12">
        <v>0.3</v>
      </c>
      <c r="G12" t="s">
        <v>45</v>
      </c>
      <c r="H12">
        <v>0.15056</v>
      </c>
      <c r="I12">
        <v>1.0000000000000001E-5</v>
      </c>
      <c r="L12">
        <v>154</v>
      </c>
      <c r="M12">
        <v>29.3</v>
      </c>
      <c r="N12">
        <f t="shared" si="0"/>
        <v>23716</v>
      </c>
      <c r="O12">
        <f t="shared" si="1"/>
        <v>4512.2</v>
      </c>
      <c r="P12">
        <v>0.3</v>
      </c>
      <c r="Q12">
        <v>0.5</v>
      </c>
      <c r="R12">
        <f t="shared" si="2"/>
        <v>11.111111111111111</v>
      </c>
      <c r="S12">
        <f t="shared" si="3"/>
        <v>1711.1111111111111</v>
      </c>
      <c r="T12">
        <f t="shared" si="4"/>
        <v>325.55555555555554</v>
      </c>
      <c r="U12">
        <f t="shared" si="5"/>
        <v>50135.555555555555</v>
      </c>
      <c r="V12">
        <f t="shared" si="6"/>
        <v>263511.11111111112</v>
      </c>
    </row>
    <row r="13" spans="1:22" x14ac:dyDescent="0.3">
      <c r="A13">
        <v>22</v>
      </c>
      <c r="B13">
        <v>12.6</v>
      </c>
      <c r="D13">
        <v>0.5</v>
      </c>
      <c r="E13">
        <v>0.3</v>
      </c>
      <c r="G13" t="s">
        <v>11</v>
      </c>
      <c r="H13">
        <f>H11*H12</f>
        <v>2.2602067199999999E-2</v>
      </c>
      <c r="I13">
        <f>H13*SQRT((I11/H11)^2 + (I12/H12)^2)</f>
        <v>2.126130946108447E-6</v>
      </c>
      <c r="L13">
        <v>156</v>
      </c>
      <c r="M13">
        <v>29.5</v>
      </c>
      <c r="N13">
        <f t="shared" si="0"/>
        <v>24336</v>
      </c>
      <c r="O13">
        <f t="shared" si="1"/>
        <v>4602</v>
      </c>
      <c r="P13">
        <v>0.3</v>
      </c>
      <c r="Q13">
        <v>0.5</v>
      </c>
      <c r="R13">
        <f t="shared" si="2"/>
        <v>11.111111111111111</v>
      </c>
      <c r="S13">
        <f t="shared" si="3"/>
        <v>1733.3333333333333</v>
      </c>
      <c r="T13">
        <f t="shared" si="4"/>
        <v>327.77777777777777</v>
      </c>
      <c r="U13">
        <f t="shared" si="5"/>
        <v>51133.333333333328</v>
      </c>
      <c r="V13">
        <f t="shared" si="6"/>
        <v>270400</v>
      </c>
    </row>
    <row r="14" spans="1:22" x14ac:dyDescent="0.3">
      <c r="A14">
        <v>24</v>
      </c>
      <c r="B14">
        <v>12.8</v>
      </c>
      <c r="D14">
        <v>0.5</v>
      </c>
      <c r="E14">
        <v>0.3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L14">
        <v>158</v>
      </c>
      <c r="M14">
        <v>29.2</v>
      </c>
      <c r="N14">
        <f t="shared" si="0"/>
        <v>24964</v>
      </c>
      <c r="O14">
        <f t="shared" si="1"/>
        <v>4613.5999999999995</v>
      </c>
      <c r="P14">
        <v>0.3</v>
      </c>
      <c r="Q14">
        <v>0.5</v>
      </c>
      <c r="R14">
        <f t="shared" si="2"/>
        <v>11.111111111111111</v>
      </c>
      <c r="S14">
        <f t="shared" si="3"/>
        <v>1755.5555555555554</v>
      </c>
      <c r="T14">
        <f t="shared" si="4"/>
        <v>324.4444444444444</v>
      </c>
      <c r="U14">
        <f t="shared" si="5"/>
        <v>51262.222222222219</v>
      </c>
      <c r="V14">
        <f t="shared" si="6"/>
        <v>277377.77777777775</v>
      </c>
    </row>
    <row r="15" spans="1:22" x14ac:dyDescent="0.3">
      <c r="A15">
        <v>26</v>
      </c>
      <c r="B15">
        <v>13.1</v>
      </c>
      <c r="D15">
        <v>0.5</v>
      </c>
      <c r="E15">
        <v>0.3</v>
      </c>
      <c r="G15" t="s">
        <v>13</v>
      </c>
      <c r="H15">
        <v>0.2</v>
      </c>
      <c r="L15">
        <v>160</v>
      </c>
      <c r="M15">
        <v>29.8</v>
      </c>
      <c r="N15">
        <f t="shared" si="0"/>
        <v>25600</v>
      </c>
      <c r="O15">
        <f t="shared" si="1"/>
        <v>4768</v>
      </c>
      <c r="P15">
        <v>0.3</v>
      </c>
      <c r="Q15">
        <v>0.5</v>
      </c>
      <c r="R15">
        <f t="shared" si="2"/>
        <v>11.111111111111111</v>
      </c>
      <c r="S15">
        <f t="shared" si="3"/>
        <v>1777.7777777777778</v>
      </c>
      <c r="T15">
        <f t="shared" si="4"/>
        <v>331.11111111111109</v>
      </c>
      <c r="U15">
        <f t="shared" si="5"/>
        <v>52977.777777777781</v>
      </c>
      <c r="V15">
        <f t="shared" si="6"/>
        <v>284444.44444444444</v>
      </c>
    </row>
    <row r="16" spans="1:22" x14ac:dyDescent="0.3">
      <c r="A16">
        <v>28</v>
      </c>
      <c r="B16">
        <v>13.7</v>
      </c>
      <c r="D16">
        <v>0.5</v>
      </c>
      <c r="E16">
        <v>0.3</v>
      </c>
      <c r="G16" t="s">
        <v>14</v>
      </c>
      <c r="H16">
        <f>1-H15</f>
        <v>0.8</v>
      </c>
      <c r="L16">
        <v>162</v>
      </c>
      <c r="M16">
        <v>29.7</v>
      </c>
      <c r="N16">
        <f t="shared" si="0"/>
        <v>26244</v>
      </c>
      <c r="O16">
        <f t="shared" si="1"/>
        <v>4811.3999999999996</v>
      </c>
      <c r="P16">
        <v>0.3</v>
      </c>
      <c r="Q16">
        <v>0.5</v>
      </c>
      <c r="R16">
        <f t="shared" si="2"/>
        <v>11.111111111111111</v>
      </c>
      <c r="S16">
        <f t="shared" si="3"/>
        <v>1800</v>
      </c>
      <c r="T16">
        <f t="shared" si="4"/>
        <v>330</v>
      </c>
      <c r="U16">
        <f t="shared" si="5"/>
        <v>53460</v>
      </c>
      <c r="V16">
        <f t="shared" si="6"/>
        <v>291600</v>
      </c>
    </row>
    <row r="17" spans="1:22" x14ac:dyDescent="0.3">
      <c r="A17">
        <v>30</v>
      </c>
      <c r="B17">
        <v>13.8</v>
      </c>
      <c r="D17">
        <v>0.5</v>
      </c>
      <c r="E17">
        <v>0.3</v>
      </c>
      <c r="G17" t="s">
        <v>15</v>
      </c>
      <c r="H17">
        <f>P25</f>
        <v>0.10136363636365106</v>
      </c>
      <c r="I17">
        <f>Q25</f>
        <v>1.4301938838681491E-2</v>
      </c>
      <c r="L17">
        <v>164</v>
      </c>
      <c r="M17">
        <v>30.4</v>
      </c>
      <c r="N17">
        <f t="shared" si="0"/>
        <v>26896</v>
      </c>
      <c r="O17">
        <f t="shared" si="1"/>
        <v>4985.5999999999995</v>
      </c>
      <c r="P17">
        <v>0.3</v>
      </c>
      <c r="Q17">
        <v>0.5</v>
      </c>
      <c r="R17">
        <f t="shared" si="2"/>
        <v>11.111111111111111</v>
      </c>
      <c r="S17">
        <f t="shared" si="3"/>
        <v>1822.2222222222222</v>
      </c>
      <c r="T17">
        <f t="shared" si="4"/>
        <v>337.77777777777777</v>
      </c>
      <c r="U17">
        <f t="shared" si="5"/>
        <v>55395.555555555555</v>
      </c>
      <c r="V17">
        <f t="shared" si="6"/>
        <v>298844.44444444444</v>
      </c>
    </row>
    <row r="18" spans="1:22" x14ac:dyDescent="0.3">
      <c r="A18">
        <v>32</v>
      </c>
      <c r="B18">
        <v>14.2</v>
      </c>
      <c r="D18">
        <v>0.5</v>
      </c>
      <c r="E18">
        <v>0.3</v>
      </c>
      <c r="G18" t="s">
        <v>16</v>
      </c>
      <c r="H18">
        <f>H17*H9*H8*H14/H16</f>
        <v>999.8653011382961</v>
      </c>
      <c r="I18">
        <f>H18*SQRT((I17/H17)^2+(I9/H9)^2+(I8/H8)^2 + (I14/H14)^2)</f>
        <v>141.23907715258693</v>
      </c>
      <c r="L18">
        <v>166</v>
      </c>
      <c r="M18">
        <v>30.1</v>
      </c>
      <c r="N18">
        <f t="shared" si="0"/>
        <v>27556</v>
      </c>
      <c r="O18">
        <f t="shared" si="1"/>
        <v>4996.6000000000004</v>
      </c>
      <c r="P18">
        <v>0.3</v>
      </c>
      <c r="Q18">
        <v>0.5</v>
      </c>
      <c r="R18">
        <f t="shared" si="2"/>
        <v>11.111111111111111</v>
      </c>
      <c r="S18">
        <f t="shared" si="3"/>
        <v>1844.4444444444443</v>
      </c>
      <c r="T18">
        <f t="shared" si="4"/>
        <v>334.44444444444446</v>
      </c>
      <c r="U18">
        <f t="shared" si="5"/>
        <v>55517.777777777774</v>
      </c>
      <c r="V18">
        <f t="shared" si="6"/>
        <v>306177.77777777775</v>
      </c>
    </row>
    <row r="19" spans="1:22" x14ac:dyDescent="0.3">
      <c r="A19">
        <v>34</v>
      </c>
      <c r="B19">
        <v>14.4</v>
      </c>
      <c r="D19">
        <v>0.5</v>
      </c>
      <c r="E19">
        <v>0.3</v>
      </c>
      <c r="L19">
        <v>168</v>
      </c>
      <c r="M19">
        <v>30.3</v>
      </c>
      <c r="N19">
        <f t="shared" si="0"/>
        <v>28224</v>
      </c>
      <c r="O19">
        <f t="shared" si="1"/>
        <v>5090.4000000000005</v>
      </c>
      <c r="P19">
        <v>0.3</v>
      </c>
      <c r="Q19">
        <v>0.5</v>
      </c>
      <c r="R19">
        <f>1/P19^2</f>
        <v>11.111111111111111</v>
      </c>
      <c r="S19">
        <f t="shared" si="3"/>
        <v>1866.6666666666665</v>
      </c>
      <c r="T19">
        <f t="shared" si="4"/>
        <v>336.66666666666669</v>
      </c>
      <c r="U19">
        <f t="shared" si="5"/>
        <v>56560</v>
      </c>
      <c r="V19">
        <f t="shared" si="6"/>
        <v>313600</v>
      </c>
    </row>
    <row r="20" spans="1:22" x14ac:dyDescent="0.3">
      <c r="A20">
        <v>36</v>
      </c>
      <c r="B20">
        <v>14.6</v>
      </c>
      <c r="D20">
        <v>0.5</v>
      </c>
      <c r="E20">
        <v>0.3</v>
      </c>
      <c r="L20">
        <v>170</v>
      </c>
      <c r="M20">
        <v>30.5</v>
      </c>
      <c r="N20">
        <f t="shared" si="0"/>
        <v>28900</v>
      </c>
      <c r="O20">
        <f t="shared" si="1"/>
        <v>5185</v>
      </c>
      <c r="P20">
        <v>0.3</v>
      </c>
      <c r="Q20">
        <v>0.5</v>
      </c>
      <c r="R20">
        <f t="shared" si="2"/>
        <v>11.111111111111111</v>
      </c>
      <c r="S20">
        <f t="shared" si="3"/>
        <v>1888.8888888888889</v>
      </c>
      <c r="T20">
        <f t="shared" si="4"/>
        <v>338.88888888888886</v>
      </c>
      <c r="U20">
        <f t="shared" si="5"/>
        <v>57611.111111111109</v>
      </c>
      <c r="V20">
        <f t="shared" si="6"/>
        <v>321111.11111111112</v>
      </c>
    </row>
    <row r="21" spans="1:22" x14ac:dyDescent="0.3">
      <c r="A21">
        <v>38</v>
      </c>
      <c r="B21">
        <v>14.8</v>
      </c>
      <c r="D21">
        <v>0.5</v>
      </c>
      <c r="E21">
        <v>0.3</v>
      </c>
    </row>
    <row r="22" spans="1:22" x14ac:dyDescent="0.3">
      <c r="A22">
        <v>40</v>
      </c>
      <c r="B22">
        <v>15</v>
      </c>
      <c r="D22">
        <v>0.5</v>
      </c>
      <c r="E22">
        <v>0.3</v>
      </c>
      <c r="L22" t="s">
        <v>30</v>
      </c>
    </row>
    <row r="23" spans="1:22" x14ac:dyDescent="0.3">
      <c r="A23">
        <v>42</v>
      </c>
      <c r="B23">
        <v>15.4</v>
      </c>
      <c r="D23">
        <v>0.5</v>
      </c>
      <c r="E23">
        <v>0.3</v>
      </c>
      <c r="L23" t="s">
        <v>31</v>
      </c>
      <c r="M23">
        <v>13</v>
      </c>
      <c r="P23" t="s">
        <v>32</v>
      </c>
      <c r="Q23" t="s">
        <v>33</v>
      </c>
    </row>
    <row r="24" spans="1:22" x14ac:dyDescent="0.3">
      <c r="A24">
        <v>44</v>
      </c>
      <c r="B24">
        <v>15.6</v>
      </c>
      <c r="D24">
        <v>0.5</v>
      </c>
      <c r="E24">
        <v>0.3</v>
      </c>
      <c r="L24" t="s">
        <v>34</v>
      </c>
      <c r="M24">
        <f>SUM(S8:S18)</f>
        <v>19066.666666666664</v>
      </c>
      <c r="O24" t="s">
        <v>35</v>
      </c>
      <c r="P24">
        <f>M28*M25 - M24^2</f>
        <v>597530.86419773102</v>
      </c>
    </row>
    <row r="25" spans="1:22" x14ac:dyDescent="0.3">
      <c r="A25">
        <v>46</v>
      </c>
      <c r="B25">
        <v>15.7</v>
      </c>
      <c r="D25">
        <v>0.5</v>
      </c>
      <c r="E25">
        <v>0.3</v>
      </c>
      <c r="L25" t="s">
        <v>36</v>
      </c>
      <c r="M25">
        <f>SUM(V8:V18)</f>
        <v>2979288.888888889</v>
      </c>
      <c r="O25" t="s">
        <v>37</v>
      </c>
      <c r="P25">
        <f>(M28*M27 - M24*M26)/P24</f>
        <v>0.10136363636365106</v>
      </c>
      <c r="Q25">
        <f>SQRT(M28/P24)</f>
        <v>1.4301938838681491E-2</v>
      </c>
    </row>
    <row r="26" spans="1:22" x14ac:dyDescent="0.3">
      <c r="A26">
        <v>48</v>
      </c>
      <c r="B26">
        <v>16.3</v>
      </c>
      <c r="D26">
        <v>0.5</v>
      </c>
      <c r="E26">
        <v>0.3</v>
      </c>
      <c r="L26" t="s">
        <v>38</v>
      </c>
      <c r="M26">
        <f>SUM(T8:T18)</f>
        <v>3577.7777777777778</v>
      </c>
      <c r="O26" t="s">
        <v>39</v>
      </c>
      <c r="P26">
        <f>(M25*M26 - M24*M27)/P24</f>
        <v>13.459999999998052</v>
      </c>
      <c r="Q26">
        <f>SQRT(M25/P24)</f>
        <v>2.2329352879110336</v>
      </c>
    </row>
    <row r="27" spans="1:22" x14ac:dyDescent="0.3">
      <c r="A27">
        <v>50</v>
      </c>
      <c r="B27">
        <v>16.399999999999999</v>
      </c>
      <c r="D27">
        <v>0.5</v>
      </c>
      <c r="E27">
        <v>0.3</v>
      </c>
      <c r="L27" t="s">
        <v>40</v>
      </c>
      <c r="M27">
        <f>SUM(U8:U18)</f>
        <v>558628.88888888888</v>
      </c>
    </row>
    <row r="28" spans="1:22" x14ac:dyDescent="0.3">
      <c r="A28">
        <v>52</v>
      </c>
      <c r="B28">
        <v>16.7</v>
      </c>
      <c r="D28">
        <v>0.5</v>
      </c>
      <c r="E28">
        <v>0.3</v>
      </c>
      <c r="L28" t="s">
        <v>41</v>
      </c>
      <c r="M28">
        <f>SUM(R8:R18)</f>
        <v>122.22222222222224</v>
      </c>
    </row>
    <row r="29" spans="1:22" x14ac:dyDescent="0.3">
      <c r="A29">
        <v>54</v>
      </c>
      <c r="B29">
        <v>17.2</v>
      </c>
      <c r="D29">
        <v>0.5</v>
      </c>
      <c r="E29">
        <v>0.3</v>
      </c>
    </row>
    <row r="30" spans="1:22" x14ac:dyDescent="0.3">
      <c r="A30">
        <v>56</v>
      </c>
      <c r="B30">
        <v>17.399999999999999</v>
      </c>
      <c r="D30">
        <v>0.5</v>
      </c>
      <c r="E30">
        <v>0.3</v>
      </c>
    </row>
    <row r="31" spans="1:22" x14ac:dyDescent="0.3">
      <c r="A31">
        <v>58</v>
      </c>
      <c r="B31">
        <v>17.8</v>
      </c>
      <c r="D31">
        <v>0.5</v>
      </c>
      <c r="E31">
        <v>0.3</v>
      </c>
    </row>
    <row r="32" spans="1:22" x14ac:dyDescent="0.3">
      <c r="A32">
        <v>60</v>
      </c>
      <c r="B32">
        <v>17.899999999999999</v>
      </c>
      <c r="D32">
        <v>0.5</v>
      </c>
      <c r="E32">
        <v>0.3</v>
      </c>
    </row>
    <row r="33" spans="1:5" x14ac:dyDescent="0.3">
      <c r="A33">
        <v>62</v>
      </c>
      <c r="B33">
        <v>18.2</v>
      </c>
      <c r="D33">
        <v>0.5</v>
      </c>
      <c r="E33">
        <v>0.3</v>
      </c>
    </row>
    <row r="34" spans="1:5" x14ac:dyDescent="0.3">
      <c r="A34">
        <v>64</v>
      </c>
      <c r="B34">
        <v>18.2</v>
      </c>
      <c r="D34">
        <v>0.5</v>
      </c>
      <c r="E34">
        <v>0.3</v>
      </c>
    </row>
    <row r="35" spans="1:5" x14ac:dyDescent="0.3">
      <c r="A35">
        <v>66</v>
      </c>
      <c r="B35">
        <v>18.399999999999999</v>
      </c>
      <c r="D35">
        <v>0.5</v>
      </c>
      <c r="E35">
        <v>0.3</v>
      </c>
    </row>
    <row r="36" spans="1:5" x14ac:dyDescent="0.3">
      <c r="A36">
        <v>68</v>
      </c>
      <c r="B36">
        <v>18.600000000000001</v>
      </c>
      <c r="D36">
        <v>0.5</v>
      </c>
      <c r="E36">
        <v>0.3</v>
      </c>
    </row>
    <row r="37" spans="1:5" x14ac:dyDescent="0.3">
      <c r="A37">
        <v>70</v>
      </c>
      <c r="B37">
        <v>19.100000000000001</v>
      </c>
      <c r="D37">
        <v>0.5</v>
      </c>
      <c r="E37">
        <v>0.3</v>
      </c>
    </row>
    <row r="38" spans="1:5" x14ac:dyDescent="0.3">
      <c r="A38">
        <v>72</v>
      </c>
      <c r="B38">
        <v>19.7</v>
      </c>
      <c r="D38">
        <v>0.5</v>
      </c>
      <c r="E38">
        <v>0.3</v>
      </c>
    </row>
    <row r="39" spans="1:5" x14ac:dyDescent="0.3">
      <c r="A39">
        <v>74</v>
      </c>
      <c r="B39">
        <v>19.899999999999999</v>
      </c>
      <c r="D39">
        <v>0.5</v>
      </c>
      <c r="E39">
        <v>0.3</v>
      </c>
    </row>
    <row r="40" spans="1:5" x14ac:dyDescent="0.3">
      <c r="A40">
        <v>76</v>
      </c>
      <c r="B40">
        <v>19.600000000000001</v>
      </c>
      <c r="D40">
        <v>0.5</v>
      </c>
      <c r="E40">
        <v>0.3</v>
      </c>
    </row>
    <row r="41" spans="1:5" x14ac:dyDescent="0.3">
      <c r="A41">
        <v>78</v>
      </c>
      <c r="B41">
        <v>19.899999999999999</v>
      </c>
      <c r="D41">
        <v>0.5</v>
      </c>
      <c r="E41">
        <v>0.3</v>
      </c>
    </row>
    <row r="42" spans="1:5" x14ac:dyDescent="0.3">
      <c r="A42">
        <v>80</v>
      </c>
      <c r="B42">
        <v>20.2</v>
      </c>
      <c r="D42">
        <v>0.5</v>
      </c>
      <c r="E42">
        <v>0.3</v>
      </c>
    </row>
    <row r="43" spans="1:5" x14ac:dyDescent="0.3">
      <c r="A43">
        <v>82</v>
      </c>
      <c r="B43">
        <v>20.9</v>
      </c>
      <c r="D43">
        <v>0.5</v>
      </c>
      <c r="E43">
        <v>0.3</v>
      </c>
    </row>
    <row r="44" spans="1:5" x14ac:dyDescent="0.3">
      <c r="A44">
        <v>84</v>
      </c>
      <c r="B44">
        <v>20.5</v>
      </c>
      <c r="D44">
        <v>0.5</v>
      </c>
      <c r="E44">
        <v>0.3</v>
      </c>
    </row>
    <row r="45" spans="1:5" x14ac:dyDescent="0.3">
      <c r="A45">
        <v>86</v>
      </c>
      <c r="B45">
        <v>21</v>
      </c>
      <c r="D45">
        <v>0.5</v>
      </c>
      <c r="E45">
        <v>0.3</v>
      </c>
    </row>
    <row r="46" spans="1:5" x14ac:dyDescent="0.3">
      <c r="A46">
        <v>88</v>
      </c>
      <c r="B46">
        <v>21.2</v>
      </c>
      <c r="D46">
        <v>0.5</v>
      </c>
      <c r="E46">
        <v>0.3</v>
      </c>
    </row>
    <row r="47" spans="1:5" x14ac:dyDescent="0.3">
      <c r="A47">
        <v>90</v>
      </c>
      <c r="B47">
        <v>21.9</v>
      </c>
      <c r="D47">
        <v>0.5</v>
      </c>
      <c r="E47">
        <v>0.3</v>
      </c>
    </row>
    <row r="48" spans="1:5" x14ac:dyDescent="0.3">
      <c r="A48">
        <v>92</v>
      </c>
      <c r="B48">
        <v>22.3</v>
      </c>
      <c r="D48">
        <v>0.5</v>
      </c>
      <c r="E48">
        <v>0.3</v>
      </c>
    </row>
    <row r="49" spans="1:5" x14ac:dyDescent="0.3">
      <c r="A49">
        <v>94</v>
      </c>
      <c r="B49">
        <v>22.6</v>
      </c>
      <c r="D49">
        <v>0.5</v>
      </c>
      <c r="E49">
        <v>0.3</v>
      </c>
    </row>
    <row r="50" spans="1:5" x14ac:dyDescent="0.3">
      <c r="A50">
        <v>96</v>
      </c>
      <c r="B50">
        <v>22.2</v>
      </c>
      <c r="D50">
        <v>0.5</v>
      </c>
      <c r="E50">
        <v>0.3</v>
      </c>
    </row>
    <row r="51" spans="1:5" x14ac:dyDescent="0.3">
      <c r="A51">
        <v>98</v>
      </c>
      <c r="B51">
        <v>22.8</v>
      </c>
      <c r="D51">
        <v>0.5</v>
      </c>
      <c r="E51">
        <v>0.3</v>
      </c>
    </row>
    <row r="52" spans="1:5" x14ac:dyDescent="0.3">
      <c r="A52">
        <v>100</v>
      </c>
      <c r="B52">
        <v>22.9</v>
      </c>
      <c r="D52">
        <v>0.5</v>
      </c>
      <c r="E52">
        <v>0.3</v>
      </c>
    </row>
    <row r="53" spans="1:5" x14ac:dyDescent="0.3">
      <c r="A53">
        <v>102</v>
      </c>
      <c r="B53">
        <v>22.9</v>
      </c>
      <c r="D53">
        <v>0.5</v>
      </c>
      <c r="E53">
        <v>0.3</v>
      </c>
    </row>
    <row r="54" spans="1:5" x14ac:dyDescent="0.3">
      <c r="A54">
        <v>104</v>
      </c>
      <c r="B54">
        <v>23.1</v>
      </c>
      <c r="D54">
        <v>0.5</v>
      </c>
      <c r="E54">
        <v>0.3</v>
      </c>
    </row>
    <row r="55" spans="1:5" x14ac:dyDescent="0.3">
      <c r="A55">
        <v>106</v>
      </c>
      <c r="B55">
        <v>23.8</v>
      </c>
      <c r="D55">
        <v>0.5</v>
      </c>
      <c r="E55">
        <v>0.3</v>
      </c>
    </row>
    <row r="56" spans="1:5" x14ac:dyDescent="0.3">
      <c r="A56">
        <v>108</v>
      </c>
      <c r="B56">
        <v>23.6</v>
      </c>
      <c r="D56">
        <v>0.5</v>
      </c>
      <c r="E56">
        <v>0.3</v>
      </c>
    </row>
    <row r="57" spans="1:5" x14ac:dyDescent="0.3">
      <c r="A57">
        <v>110</v>
      </c>
      <c r="B57">
        <v>23.7</v>
      </c>
      <c r="D57">
        <v>0.5</v>
      </c>
      <c r="E57">
        <v>0.3</v>
      </c>
    </row>
    <row r="58" spans="1:5" x14ac:dyDescent="0.3">
      <c r="A58">
        <v>112</v>
      </c>
      <c r="B58">
        <v>24.7</v>
      </c>
      <c r="D58">
        <v>0.5</v>
      </c>
      <c r="E58">
        <v>0.3</v>
      </c>
    </row>
    <row r="59" spans="1:5" x14ac:dyDescent="0.3">
      <c r="A59">
        <v>114</v>
      </c>
      <c r="B59">
        <v>24.9</v>
      </c>
      <c r="D59">
        <v>0.5</v>
      </c>
      <c r="E59">
        <v>0.3</v>
      </c>
    </row>
    <row r="60" spans="1:5" x14ac:dyDescent="0.3">
      <c r="A60">
        <v>116</v>
      </c>
      <c r="B60">
        <v>25</v>
      </c>
      <c r="D60">
        <v>0.5</v>
      </c>
      <c r="E60">
        <v>0.3</v>
      </c>
    </row>
    <row r="61" spans="1:5" x14ac:dyDescent="0.3">
      <c r="A61">
        <v>118</v>
      </c>
      <c r="B61">
        <v>24.5</v>
      </c>
      <c r="D61">
        <v>0.5</v>
      </c>
      <c r="E61">
        <v>0.3</v>
      </c>
    </row>
    <row r="62" spans="1:5" x14ac:dyDescent="0.3">
      <c r="A62">
        <v>120</v>
      </c>
      <c r="B62">
        <v>25</v>
      </c>
      <c r="D62">
        <v>0.5</v>
      </c>
      <c r="E62">
        <v>0.3</v>
      </c>
    </row>
    <row r="63" spans="1:5" x14ac:dyDescent="0.3">
      <c r="A63">
        <v>122</v>
      </c>
      <c r="B63">
        <v>25.3</v>
      </c>
      <c r="D63">
        <v>0.5</v>
      </c>
      <c r="E63">
        <v>0.3</v>
      </c>
    </row>
    <row r="64" spans="1:5" x14ac:dyDescent="0.3">
      <c r="A64">
        <v>124</v>
      </c>
      <c r="B64">
        <v>25.9</v>
      </c>
      <c r="D64">
        <v>0.5</v>
      </c>
      <c r="E64">
        <v>0.3</v>
      </c>
    </row>
    <row r="65" spans="1:5" x14ac:dyDescent="0.3">
      <c r="A65">
        <v>126</v>
      </c>
      <c r="B65">
        <v>25.7</v>
      </c>
      <c r="D65">
        <v>0.5</v>
      </c>
      <c r="E65">
        <v>0.3</v>
      </c>
    </row>
    <row r="66" spans="1:5" x14ac:dyDescent="0.3">
      <c r="A66">
        <v>128</v>
      </c>
      <c r="B66">
        <v>26.5</v>
      </c>
      <c r="D66">
        <v>0.5</v>
      </c>
      <c r="E66">
        <v>0.3</v>
      </c>
    </row>
    <row r="67" spans="1:5" x14ac:dyDescent="0.3">
      <c r="A67">
        <v>130</v>
      </c>
      <c r="B67">
        <v>26.1</v>
      </c>
      <c r="D67">
        <v>0.5</v>
      </c>
      <c r="E67">
        <v>0.3</v>
      </c>
    </row>
    <row r="68" spans="1:5" x14ac:dyDescent="0.3">
      <c r="A68">
        <v>132</v>
      </c>
      <c r="B68">
        <v>26.7</v>
      </c>
      <c r="D68">
        <v>0.5</v>
      </c>
      <c r="E68">
        <v>0.3</v>
      </c>
    </row>
    <row r="69" spans="1:5" x14ac:dyDescent="0.3">
      <c r="A69">
        <v>134</v>
      </c>
      <c r="B69">
        <v>27.1</v>
      </c>
      <c r="D69">
        <v>0.5</v>
      </c>
      <c r="E69">
        <v>0.3</v>
      </c>
    </row>
    <row r="70" spans="1:5" x14ac:dyDescent="0.3">
      <c r="A70">
        <v>136</v>
      </c>
      <c r="B70">
        <v>27.4</v>
      </c>
      <c r="D70">
        <v>0.5</v>
      </c>
      <c r="E70">
        <v>0.3</v>
      </c>
    </row>
    <row r="71" spans="1:5" x14ac:dyDescent="0.3">
      <c r="A71">
        <v>138</v>
      </c>
      <c r="B71">
        <v>27.6</v>
      </c>
      <c r="D71">
        <v>0.5</v>
      </c>
      <c r="E71">
        <v>0.3</v>
      </c>
    </row>
    <row r="72" spans="1:5" x14ac:dyDescent="0.3">
      <c r="A72">
        <v>140</v>
      </c>
      <c r="B72">
        <v>27.9</v>
      </c>
      <c r="D72">
        <v>0.5</v>
      </c>
      <c r="E72">
        <v>0.3</v>
      </c>
    </row>
    <row r="73" spans="1:5" x14ac:dyDescent="0.3">
      <c r="A73">
        <v>142</v>
      </c>
      <c r="B73">
        <v>27.5</v>
      </c>
      <c r="D73">
        <v>0.5</v>
      </c>
      <c r="E73">
        <v>0.3</v>
      </c>
    </row>
    <row r="74" spans="1:5" x14ac:dyDescent="0.3">
      <c r="A74">
        <v>144</v>
      </c>
      <c r="B74">
        <v>28.1</v>
      </c>
      <c r="D74">
        <v>0.5</v>
      </c>
      <c r="E74">
        <v>0.3</v>
      </c>
    </row>
    <row r="75" spans="1:5" x14ac:dyDescent="0.3">
      <c r="A75">
        <v>146</v>
      </c>
      <c r="B75">
        <v>28.4</v>
      </c>
      <c r="D75">
        <v>0.5</v>
      </c>
      <c r="E75">
        <v>0.3</v>
      </c>
    </row>
    <row r="76" spans="1:5" x14ac:dyDescent="0.3">
      <c r="A76">
        <v>148</v>
      </c>
      <c r="B76">
        <v>28.2</v>
      </c>
      <c r="D76">
        <v>0.5</v>
      </c>
      <c r="E76">
        <v>0.3</v>
      </c>
    </row>
    <row r="77" spans="1:5" x14ac:dyDescent="0.3">
      <c r="A77">
        <v>150</v>
      </c>
      <c r="B77">
        <v>28.8</v>
      </c>
      <c r="D77">
        <v>0.5</v>
      </c>
      <c r="E77">
        <v>0.3</v>
      </c>
    </row>
    <row r="78" spans="1:5" x14ac:dyDescent="0.3">
      <c r="A78">
        <v>152</v>
      </c>
      <c r="B78">
        <v>28.6</v>
      </c>
      <c r="D78">
        <v>0.5</v>
      </c>
      <c r="E78">
        <v>0.3</v>
      </c>
    </row>
    <row r="79" spans="1:5" x14ac:dyDescent="0.3">
      <c r="A79">
        <v>154</v>
      </c>
      <c r="B79">
        <v>29.3</v>
      </c>
      <c r="D79">
        <v>0.5</v>
      </c>
      <c r="E79">
        <v>0.3</v>
      </c>
    </row>
    <row r="80" spans="1:5" x14ac:dyDescent="0.3">
      <c r="A80">
        <v>156</v>
      </c>
      <c r="B80">
        <v>29.5</v>
      </c>
      <c r="D80">
        <v>0.5</v>
      </c>
      <c r="E80">
        <v>0.3</v>
      </c>
    </row>
    <row r="81" spans="1:5" x14ac:dyDescent="0.3">
      <c r="A81">
        <v>158</v>
      </c>
      <c r="B81">
        <v>29.2</v>
      </c>
      <c r="D81">
        <v>0.5</v>
      </c>
      <c r="E81">
        <v>0.3</v>
      </c>
    </row>
    <row r="82" spans="1:5" x14ac:dyDescent="0.3">
      <c r="A82">
        <v>160</v>
      </c>
      <c r="B82">
        <v>29.8</v>
      </c>
      <c r="D82">
        <v>0.5</v>
      </c>
      <c r="E82">
        <v>0.3</v>
      </c>
    </row>
    <row r="83" spans="1:5" x14ac:dyDescent="0.3">
      <c r="A83">
        <v>162</v>
      </c>
      <c r="B83">
        <v>29.7</v>
      </c>
      <c r="D83">
        <v>0.5</v>
      </c>
      <c r="E83">
        <v>0.3</v>
      </c>
    </row>
    <row r="84" spans="1:5" x14ac:dyDescent="0.3">
      <c r="A84">
        <v>164</v>
      </c>
      <c r="B84">
        <v>30.4</v>
      </c>
      <c r="D84">
        <v>0.5</v>
      </c>
      <c r="E84">
        <v>0.3</v>
      </c>
    </row>
    <row r="85" spans="1:5" x14ac:dyDescent="0.3">
      <c r="A85">
        <v>166</v>
      </c>
      <c r="B85">
        <v>30.1</v>
      </c>
      <c r="D85">
        <v>0.5</v>
      </c>
      <c r="E85">
        <v>0.3</v>
      </c>
    </row>
    <row r="86" spans="1:5" x14ac:dyDescent="0.3">
      <c r="A86">
        <v>168</v>
      </c>
      <c r="B86">
        <v>30.3</v>
      </c>
      <c r="D86">
        <v>0.5</v>
      </c>
      <c r="E86">
        <v>0.3</v>
      </c>
    </row>
    <row r="87" spans="1:5" x14ac:dyDescent="0.3">
      <c r="A87">
        <v>170</v>
      </c>
      <c r="B87">
        <v>30.5</v>
      </c>
      <c r="D87">
        <v>0.5</v>
      </c>
      <c r="E87">
        <v>0.3</v>
      </c>
    </row>
    <row r="88" spans="1:5" x14ac:dyDescent="0.3">
      <c r="A88">
        <v>172</v>
      </c>
      <c r="B88">
        <v>30.6</v>
      </c>
      <c r="D88">
        <v>0.5</v>
      </c>
      <c r="E88">
        <v>0.3</v>
      </c>
    </row>
    <row r="89" spans="1:5" x14ac:dyDescent="0.3">
      <c r="A89">
        <v>174</v>
      </c>
      <c r="B89">
        <v>30.8</v>
      </c>
      <c r="D89">
        <v>0.5</v>
      </c>
      <c r="E89">
        <v>0.3</v>
      </c>
    </row>
    <row r="90" spans="1:5" x14ac:dyDescent="0.3">
      <c r="A90">
        <v>176</v>
      </c>
      <c r="B90">
        <v>31.1</v>
      </c>
      <c r="D90">
        <v>0.5</v>
      </c>
      <c r="E90">
        <v>0.3</v>
      </c>
    </row>
    <row r="91" spans="1:5" x14ac:dyDescent="0.3">
      <c r="A91">
        <v>178</v>
      </c>
      <c r="B91">
        <v>31.7</v>
      </c>
      <c r="D91">
        <v>0.5</v>
      </c>
      <c r="E91">
        <v>0.3</v>
      </c>
    </row>
    <row r="92" spans="1:5" x14ac:dyDescent="0.3">
      <c r="A92">
        <v>180</v>
      </c>
      <c r="B92">
        <v>32</v>
      </c>
      <c r="C92" s="2">
        <v>0.125</v>
      </c>
      <c r="D92">
        <v>0.5</v>
      </c>
      <c r="E92">
        <v>0.3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F334-60DA-4C70-830C-F75B9DD9D48D}">
  <dimension ref="A1:V91"/>
  <sheetViews>
    <sheetView workbookViewId="0">
      <selection activeCell="I4" sqref="I4"/>
    </sheetView>
  </sheetViews>
  <sheetFormatPr defaultRowHeight="14.4" x14ac:dyDescent="0.3"/>
  <sheetData>
    <row r="1" spans="1:22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0.64583333333333337</v>
      </c>
    </row>
    <row r="2" spans="1:22" x14ac:dyDescent="0.3">
      <c r="A2">
        <v>0</v>
      </c>
      <c r="B2">
        <v>10.7</v>
      </c>
      <c r="D2">
        <v>0.5</v>
      </c>
      <c r="E2">
        <v>0.2</v>
      </c>
      <c r="G2" t="s">
        <v>0</v>
      </c>
      <c r="H2">
        <v>30.3</v>
      </c>
      <c r="I2" t="s">
        <v>48</v>
      </c>
    </row>
    <row r="3" spans="1:22" x14ac:dyDescent="0.3">
      <c r="A3">
        <v>2</v>
      </c>
      <c r="B3">
        <v>11</v>
      </c>
      <c r="D3">
        <v>0.5</v>
      </c>
      <c r="E3">
        <v>0.2</v>
      </c>
      <c r="G3" t="s">
        <v>6</v>
      </c>
      <c r="H3">
        <v>46.5</v>
      </c>
      <c r="I3">
        <v>1</v>
      </c>
    </row>
    <row r="4" spans="1:22" x14ac:dyDescent="0.3">
      <c r="A4">
        <v>4</v>
      </c>
      <c r="B4">
        <v>11.2</v>
      </c>
      <c r="D4">
        <v>0.5</v>
      </c>
      <c r="E4">
        <v>0.2</v>
      </c>
    </row>
    <row r="5" spans="1:22" x14ac:dyDescent="0.3">
      <c r="A5">
        <v>6</v>
      </c>
      <c r="B5">
        <v>11.7</v>
      </c>
      <c r="D5">
        <v>0.5</v>
      </c>
      <c r="E5">
        <v>0.2</v>
      </c>
    </row>
    <row r="6" spans="1:22" x14ac:dyDescent="0.3">
      <c r="A6">
        <v>8</v>
      </c>
      <c r="B6">
        <v>11.9</v>
      </c>
      <c r="D6">
        <v>0.5</v>
      </c>
      <c r="E6">
        <v>0.2</v>
      </c>
      <c r="G6" t="s">
        <v>7</v>
      </c>
      <c r="L6" t="s">
        <v>18</v>
      </c>
    </row>
    <row r="7" spans="1:22" x14ac:dyDescent="0.3">
      <c r="A7">
        <v>10</v>
      </c>
      <c r="B7">
        <v>12.2</v>
      </c>
      <c r="D7">
        <v>0.5</v>
      </c>
      <c r="E7">
        <v>0.2</v>
      </c>
      <c r="H7" t="s">
        <v>42</v>
      </c>
      <c r="I7" t="s">
        <v>43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</row>
    <row r="8" spans="1:22" x14ac:dyDescent="0.3">
      <c r="A8">
        <v>12</v>
      </c>
      <c r="B8">
        <v>12.7</v>
      </c>
      <c r="D8">
        <v>0.5</v>
      </c>
      <c r="E8">
        <v>0.2</v>
      </c>
      <c r="G8" t="s">
        <v>8</v>
      </c>
      <c r="H8">
        <f>3.27/1000</f>
        <v>3.2699999999999999E-3</v>
      </c>
      <c r="I8">
        <f>0.00001</f>
        <v>1.0000000000000001E-5</v>
      </c>
      <c r="L8">
        <f>A76</f>
        <v>148</v>
      </c>
      <c r="M8">
        <f>B76</f>
        <v>29.2</v>
      </c>
      <c r="N8">
        <f>L8^2</f>
        <v>21904</v>
      </c>
      <c r="O8">
        <f>L8*M8</f>
        <v>4321.5999999999995</v>
      </c>
      <c r="P8">
        <f>E76</f>
        <v>0.2</v>
      </c>
      <c r="Q8">
        <f>D76</f>
        <v>0.5</v>
      </c>
      <c r="R8">
        <f>1/P8^2</f>
        <v>24.999999999999996</v>
      </c>
      <c r="S8">
        <f>R8*L8</f>
        <v>3699.9999999999995</v>
      </c>
      <c r="T8">
        <f>R8*M8</f>
        <v>729.99999999999989</v>
      </c>
      <c r="U8">
        <f>R8*L8*M8</f>
        <v>108039.99999999999</v>
      </c>
      <c r="V8">
        <f>R8*N8</f>
        <v>547599.99999999988</v>
      </c>
    </row>
    <row r="9" spans="1:22" x14ac:dyDescent="0.3">
      <c r="A9">
        <v>14</v>
      </c>
      <c r="B9">
        <v>13.2</v>
      </c>
      <c r="D9">
        <v>0.5</v>
      </c>
      <c r="E9">
        <v>0.2</v>
      </c>
      <c r="G9" t="s">
        <v>9</v>
      </c>
      <c r="H9">
        <v>910</v>
      </c>
      <c r="I9">
        <v>1</v>
      </c>
      <c r="L9">
        <f>A77</f>
        <v>150</v>
      </c>
      <c r="M9">
        <f>B77</f>
        <v>29.6</v>
      </c>
      <c r="N9">
        <f t="shared" ref="N9:N15" si="0">L9^2</f>
        <v>22500</v>
      </c>
      <c r="O9">
        <f t="shared" ref="O9:O15" si="1">L9*M9</f>
        <v>4440</v>
      </c>
      <c r="P9">
        <f>E77</f>
        <v>0.2</v>
      </c>
      <c r="Q9">
        <f>D77</f>
        <v>0.5</v>
      </c>
      <c r="R9">
        <f t="shared" ref="R9:R15" si="2">1/P9^2</f>
        <v>24.999999999999996</v>
      </c>
      <c r="S9">
        <f t="shared" ref="S9:S15" si="3">R9*L9</f>
        <v>3749.9999999999995</v>
      </c>
      <c r="T9">
        <f t="shared" ref="T9:T15" si="4">R9*M9</f>
        <v>739.99999999999989</v>
      </c>
      <c r="U9">
        <f t="shared" ref="U9:U15" si="5">R9*L9*M9</f>
        <v>110999.99999999999</v>
      </c>
      <c r="V9">
        <f t="shared" ref="V9:V15" si="6">R9*N9</f>
        <v>562499.99999999988</v>
      </c>
    </row>
    <row r="10" spans="1:22" x14ac:dyDescent="0.3">
      <c r="A10">
        <v>16</v>
      </c>
      <c r="B10">
        <v>13.5</v>
      </c>
      <c r="D10">
        <v>0.5</v>
      </c>
      <c r="E10">
        <v>0.2</v>
      </c>
      <c r="G10" t="s">
        <v>10</v>
      </c>
      <c r="H10">
        <f>196/1000</f>
        <v>0.19600000000000001</v>
      </c>
      <c r="I10">
        <v>1E-3</v>
      </c>
      <c r="L10" cm="1">
        <f t="array" ref="L10:L14">A79:A83</f>
        <v>154</v>
      </c>
      <c r="M10" cm="1">
        <f t="array" ref="M10:M14">B79:B83</f>
        <v>30.1</v>
      </c>
      <c r="N10">
        <f t="shared" si="0"/>
        <v>23716</v>
      </c>
      <c r="O10">
        <f t="shared" si="1"/>
        <v>4635.4000000000005</v>
      </c>
      <c r="P10" cm="1">
        <f t="array" ref="P10:P14">E79:E83</f>
        <v>0.2</v>
      </c>
      <c r="Q10" cm="1">
        <f t="array" ref="Q10:Q14">D79:D83</f>
        <v>0.5</v>
      </c>
      <c r="R10">
        <f t="shared" si="2"/>
        <v>24.999999999999996</v>
      </c>
      <c r="S10">
        <f t="shared" si="3"/>
        <v>3849.9999999999995</v>
      </c>
      <c r="T10">
        <f t="shared" si="4"/>
        <v>752.49999999999989</v>
      </c>
      <c r="U10">
        <f t="shared" si="5"/>
        <v>115884.99999999999</v>
      </c>
      <c r="V10">
        <f t="shared" si="6"/>
        <v>592899.99999999988</v>
      </c>
    </row>
    <row r="11" spans="1:22" x14ac:dyDescent="0.3">
      <c r="A11">
        <v>18</v>
      </c>
      <c r="B11">
        <v>13.5</v>
      </c>
      <c r="D11">
        <v>0.5</v>
      </c>
      <c r="E11">
        <v>0.2</v>
      </c>
      <c r="G11" t="s">
        <v>44</v>
      </c>
      <c r="H11">
        <v>0.15012</v>
      </c>
      <c r="I11">
        <v>1.0000000000000001E-5</v>
      </c>
      <c r="L11">
        <v>156</v>
      </c>
      <c r="M11">
        <v>30.2</v>
      </c>
      <c r="N11">
        <f t="shared" si="0"/>
        <v>24336</v>
      </c>
      <c r="O11">
        <f t="shared" si="1"/>
        <v>4711.2</v>
      </c>
      <c r="P11">
        <v>0.2</v>
      </c>
      <c r="Q11">
        <v>0.5</v>
      </c>
      <c r="R11">
        <f t="shared" si="2"/>
        <v>24.999999999999996</v>
      </c>
      <c r="S11">
        <f t="shared" si="3"/>
        <v>3899.9999999999995</v>
      </c>
      <c r="T11">
        <f t="shared" si="4"/>
        <v>754.99999999999989</v>
      </c>
      <c r="U11">
        <f t="shared" si="5"/>
        <v>117779.99999999999</v>
      </c>
      <c r="V11">
        <f t="shared" si="6"/>
        <v>608399.99999999988</v>
      </c>
    </row>
    <row r="12" spans="1:22" x14ac:dyDescent="0.3">
      <c r="A12">
        <v>20</v>
      </c>
      <c r="B12">
        <v>14.2</v>
      </c>
      <c r="D12">
        <v>0.5</v>
      </c>
      <c r="E12">
        <v>0.2</v>
      </c>
      <c r="G12" t="s">
        <v>45</v>
      </c>
      <c r="H12">
        <v>0.15056</v>
      </c>
      <c r="I12">
        <v>1.0000000000000001E-5</v>
      </c>
      <c r="L12">
        <v>158</v>
      </c>
      <c r="M12">
        <v>30.6</v>
      </c>
      <c r="N12">
        <f t="shared" si="0"/>
        <v>24964</v>
      </c>
      <c r="O12">
        <f t="shared" si="1"/>
        <v>4834.8</v>
      </c>
      <c r="P12">
        <v>0.2</v>
      </c>
      <c r="Q12">
        <v>0.5</v>
      </c>
      <c r="R12">
        <f t="shared" si="2"/>
        <v>24.999999999999996</v>
      </c>
      <c r="S12">
        <f t="shared" si="3"/>
        <v>3949.9999999999995</v>
      </c>
      <c r="T12">
        <f t="shared" si="4"/>
        <v>764.99999999999989</v>
      </c>
      <c r="U12">
        <f t="shared" si="5"/>
        <v>120869.99999999999</v>
      </c>
      <c r="V12">
        <f t="shared" si="6"/>
        <v>624099.99999999988</v>
      </c>
    </row>
    <row r="13" spans="1:22" x14ac:dyDescent="0.3">
      <c r="A13">
        <v>22</v>
      </c>
      <c r="B13">
        <v>14.1</v>
      </c>
      <c r="D13">
        <v>0.5</v>
      </c>
      <c r="E13">
        <v>0.2</v>
      </c>
      <c r="G13" t="s">
        <v>11</v>
      </c>
      <c r="H13">
        <f>H11*H12</f>
        <v>2.2602067199999999E-2</v>
      </c>
      <c r="I13">
        <f>H13*SQRT((I11/H11)^2 + (I12/H12)^2)</f>
        <v>2.126130946108447E-6</v>
      </c>
      <c r="L13">
        <v>160</v>
      </c>
      <c r="M13">
        <v>30.8</v>
      </c>
      <c r="N13">
        <f t="shared" si="0"/>
        <v>25600</v>
      </c>
      <c r="O13">
        <f t="shared" si="1"/>
        <v>4928</v>
      </c>
      <c r="P13">
        <v>0.2</v>
      </c>
      <c r="Q13">
        <v>0.5</v>
      </c>
      <c r="R13">
        <f t="shared" si="2"/>
        <v>24.999999999999996</v>
      </c>
      <c r="S13">
        <f t="shared" si="3"/>
        <v>3999.9999999999995</v>
      </c>
      <c r="T13">
        <f t="shared" si="4"/>
        <v>769.99999999999989</v>
      </c>
      <c r="U13">
        <f t="shared" si="5"/>
        <v>123199.99999999999</v>
      </c>
      <c r="V13">
        <f t="shared" si="6"/>
        <v>639999.99999999988</v>
      </c>
    </row>
    <row r="14" spans="1:22" x14ac:dyDescent="0.3">
      <c r="A14">
        <v>24</v>
      </c>
      <c r="B14">
        <v>14.7</v>
      </c>
      <c r="D14">
        <v>0.5</v>
      </c>
      <c r="E14">
        <v>0.2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L14">
        <v>162</v>
      </c>
      <c r="M14">
        <v>30.9</v>
      </c>
      <c r="N14">
        <f t="shared" si="0"/>
        <v>26244</v>
      </c>
      <c r="O14">
        <f t="shared" si="1"/>
        <v>5005.8</v>
      </c>
      <c r="P14">
        <v>0.2</v>
      </c>
      <c r="Q14">
        <v>0.5</v>
      </c>
      <c r="R14">
        <f t="shared" si="2"/>
        <v>24.999999999999996</v>
      </c>
      <c r="S14">
        <f t="shared" si="3"/>
        <v>4049.9999999999995</v>
      </c>
      <c r="T14">
        <f t="shared" si="4"/>
        <v>772.49999999999989</v>
      </c>
      <c r="U14">
        <f t="shared" si="5"/>
        <v>125144.99999999999</v>
      </c>
      <c r="V14">
        <f t="shared" si="6"/>
        <v>656099.99999999988</v>
      </c>
    </row>
    <row r="15" spans="1:22" x14ac:dyDescent="0.3">
      <c r="A15">
        <v>26</v>
      </c>
      <c r="B15">
        <v>14.7</v>
      </c>
      <c r="D15">
        <v>0.5</v>
      </c>
      <c r="E15">
        <v>0.2</v>
      </c>
      <c r="G15" t="s">
        <v>13</v>
      </c>
      <c r="H15">
        <v>0.2</v>
      </c>
      <c r="L15">
        <f>A86</f>
        <v>168</v>
      </c>
      <c r="M15">
        <f>B86</f>
        <v>31.5</v>
      </c>
      <c r="N15">
        <f t="shared" si="0"/>
        <v>28224</v>
      </c>
      <c r="O15">
        <f t="shared" si="1"/>
        <v>5292</v>
      </c>
      <c r="P15">
        <f>E86</f>
        <v>0.2</v>
      </c>
      <c r="Q15">
        <f>D86</f>
        <v>0.5</v>
      </c>
      <c r="R15">
        <f t="shared" si="2"/>
        <v>24.999999999999996</v>
      </c>
      <c r="S15">
        <f t="shared" si="3"/>
        <v>4199.9999999999991</v>
      </c>
      <c r="T15">
        <f t="shared" si="4"/>
        <v>787.49999999999989</v>
      </c>
      <c r="U15">
        <f t="shared" si="5"/>
        <v>132299.99999999997</v>
      </c>
      <c r="V15">
        <f t="shared" si="6"/>
        <v>705599.99999999988</v>
      </c>
    </row>
    <row r="16" spans="1:22" x14ac:dyDescent="0.3">
      <c r="A16">
        <v>28</v>
      </c>
      <c r="B16">
        <v>14.9</v>
      </c>
      <c r="D16">
        <v>0.5</v>
      </c>
      <c r="E16">
        <v>0.2</v>
      </c>
      <c r="G16" t="s">
        <v>14</v>
      </c>
      <c r="H16">
        <f>1-H15</f>
        <v>0.8</v>
      </c>
    </row>
    <row r="17" spans="1:17" x14ac:dyDescent="0.3">
      <c r="A17">
        <v>30</v>
      </c>
      <c r="B17">
        <v>15.3</v>
      </c>
      <c r="D17">
        <v>0.5</v>
      </c>
      <c r="E17">
        <v>0.2</v>
      </c>
      <c r="G17" t="s">
        <v>15</v>
      </c>
      <c r="H17">
        <f>P25</f>
        <v>0.11317567567568479</v>
      </c>
      <c r="I17">
        <f>Q25</f>
        <v>1.1624763874382396E-2</v>
      </c>
    </row>
    <row r="18" spans="1:17" x14ac:dyDescent="0.3">
      <c r="A18">
        <v>32</v>
      </c>
      <c r="B18">
        <v>15.8</v>
      </c>
      <c r="D18">
        <v>0.5</v>
      </c>
      <c r="E18">
        <v>0.2</v>
      </c>
      <c r="G18" t="s">
        <v>16</v>
      </c>
      <c r="H18">
        <f>H17*H9*H8*H14/H16</f>
        <v>1116.3809340365965</v>
      </c>
      <c r="I18">
        <f>H18*SQRT((I17/H17)^2+(I9/H9)^2+(I8/H8)^2 + (I14/H14)^2)</f>
        <v>114.91776742779581</v>
      </c>
    </row>
    <row r="19" spans="1:17" x14ac:dyDescent="0.3">
      <c r="A19">
        <v>34</v>
      </c>
      <c r="B19">
        <v>16</v>
      </c>
      <c r="D19">
        <v>0.5</v>
      </c>
      <c r="E19">
        <v>0.2</v>
      </c>
    </row>
    <row r="20" spans="1:17" x14ac:dyDescent="0.3">
      <c r="A20">
        <v>36</v>
      </c>
      <c r="B20">
        <v>16.3</v>
      </c>
      <c r="D20">
        <v>0.5</v>
      </c>
      <c r="E20">
        <v>0.2</v>
      </c>
    </row>
    <row r="21" spans="1:17" x14ac:dyDescent="0.3">
      <c r="A21">
        <v>38</v>
      </c>
      <c r="B21">
        <v>16.7</v>
      </c>
      <c r="D21">
        <v>0.5</v>
      </c>
      <c r="E21">
        <v>0.2</v>
      </c>
    </row>
    <row r="22" spans="1:17" x14ac:dyDescent="0.3">
      <c r="A22">
        <v>40</v>
      </c>
      <c r="B22">
        <v>16.7</v>
      </c>
      <c r="D22">
        <v>0.5</v>
      </c>
      <c r="E22">
        <v>0.2</v>
      </c>
      <c r="L22" t="s">
        <v>30</v>
      </c>
    </row>
    <row r="23" spans="1:17" x14ac:dyDescent="0.3">
      <c r="A23">
        <v>42</v>
      </c>
      <c r="B23">
        <v>16.899999999999999</v>
      </c>
      <c r="D23">
        <v>0.5</v>
      </c>
      <c r="E23">
        <v>0.2</v>
      </c>
      <c r="L23" t="s">
        <v>31</v>
      </c>
      <c r="M23">
        <v>8</v>
      </c>
      <c r="P23" t="s">
        <v>32</v>
      </c>
      <c r="Q23" t="s">
        <v>33</v>
      </c>
    </row>
    <row r="24" spans="1:17" x14ac:dyDescent="0.3">
      <c r="A24">
        <v>44</v>
      </c>
      <c r="B24">
        <v>17.3</v>
      </c>
      <c r="D24">
        <v>0.5</v>
      </c>
      <c r="E24">
        <v>0.2</v>
      </c>
      <c r="L24" t="s">
        <v>34</v>
      </c>
      <c r="M24">
        <f>SUM(S8:S15)</f>
        <v>31399.999999999996</v>
      </c>
      <c r="O24" t="s">
        <v>35</v>
      </c>
      <c r="P24">
        <f>M28*M25 - M24^2</f>
        <v>1479999.9999998808</v>
      </c>
    </row>
    <row r="25" spans="1:17" x14ac:dyDescent="0.3">
      <c r="A25">
        <v>46</v>
      </c>
      <c r="B25">
        <v>17.899999999999999</v>
      </c>
      <c r="D25">
        <v>0.5</v>
      </c>
      <c r="E25">
        <v>0.2</v>
      </c>
      <c r="L25" t="s">
        <v>36</v>
      </c>
      <c r="M25">
        <f>SUM(V8:V15)</f>
        <v>4937199.9999999991</v>
      </c>
      <c r="O25" t="s">
        <v>37</v>
      </c>
      <c r="P25">
        <f>(M28*M27 - M24*M26)/P24</f>
        <v>0.11317567567568479</v>
      </c>
      <c r="Q25">
        <f>SQRT(M28/P24)</f>
        <v>1.1624763874382396E-2</v>
      </c>
    </row>
    <row r="26" spans="1:17" x14ac:dyDescent="0.3">
      <c r="A26">
        <v>48</v>
      </c>
      <c r="B26">
        <v>17.7</v>
      </c>
      <c r="D26">
        <v>0.5</v>
      </c>
      <c r="E26">
        <v>0.2</v>
      </c>
      <c r="L26" t="s">
        <v>38</v>
      </c>
      <c r="M26">
        <f>SUM(T8:T15)</f>
        <v>6072.4999999999991</v>
      </c>
      <c r="O26" t="s">
        <v>39</v>
      </c>
      <c r="P26">
        <f>(M25*M26 - M24*M27)/P24</f>
        <v>12.593918918917355</v>
      </c>
      <c r="Q26">
        <f>SQRT(M25/P24)</f>
        <v>1.8264572116384807</v>
      </c>
    </row>
    <row r="27" spans="1:17" x14ac:dyDescent="0.3">
      <c r="A27">
        <v>50</v>
      </c>
      <c r="B27">
        <v>17.8</v>
      </c>
      <c r="D27">
        <v>0.5</v>
      </c>
      <c r="E27">
        <v>0.2</v>
      </c>
      <c r="L27" t="s">
        <v>40</v>
      </c>
      <c r="M27">
        <f>SUM(U8:U15)</f>
        <v>954219.99999999988</v>
      </c>
    </row>
    <row r="28" spans="1:17" x14ac:dyDescent="0.3">
      <c r="A28">
        <v>52</v>
      </c>
      <c r="B28">
        <v>18.600000000000001</v>
      </c>
      <c r="D28">
        <v>0.5</v>
      </c>
      <c r="E28">
        <v>0.2</v>
      </c>
      <c r="L28" t="s">
        <v>41</v>
      </c>
      <c r="M28">
        <f>SUM(R8:R15)</f>
        <v>199.99999999999997</v>
      </c>
    </row>
    <row r="29" spans="1:17" x14ac:dyDescent="0.3">
      <c r="A29">
        <v>54</v>
      </c>
      <c r="B29">
        <v>18.8</v>
      </c>
      <c r="D29">
        <v>0.5</v>
      </c>
      <c r="E29">
        <v>0.2</v>
      </c>
    </row>
    <row r="30" spans="1:17" x14ac:dyDescent="0.3">
      <c r="A30">
        <v>56</v>
      </c>
      <c r="B30">
        <v>18.899999999999999</v>
      </c>
      <c r="D30">
        <v>0.5</v>
      </c>
      <c r="E30">
        <v>0.2</v>
      </c>
    </row>
    <row r="31" spans="1:17" x14ac:dyDescent="0.3">
      <c r="A31">
        <v>58</v>
      </c>
      <c r="B31">
        <v>19.3</v>
      </c>
      <c r="D31">
        <v>0.5</v>
      </c>
      <c r="E31">
        <v>0.2</v>
      </c>
    </row>
    <row r="32" spans="1:17" x14ac:dyDescent="0.3">
      <c r="A32">
        <v>60</v>
      </c>
      <c r="B32">
        <v>19.399999999999999</v>
      </c>
      <c r="D32">
        <v>0.5</v>
      </c>
      <c r="E32">
        <v>0.2</v>
      </c>
    </row>
    <row r="33" spans="1:5" x14ac:dyDescent="0.3">
      <c r="A33">
        <v>62</v>
      </c>
      <c r="B33">
        <v>19.600000000000001</v>
      </c>
      <c r="D33">
        <v>0.5</v>
      </c>
      <c r="E33">
        <v>0.2</v>
      </c>
    </row>
    <row r="34" spans="1:5" x14ac:dyDescent="0.3">
      <c r="A34">
        <v>64</v>
      </c>
      <c r="B34">
        <v>19.7</v>
      </c>
      <c r="D34">
        <v>0.5</v>
      </c>
      <c r="E34">
        <v>0.2</v>
      </c>
    </row>
    <row r="35" spans="1:5" x14ac:dyDescent="0.3">
      <c r="A35">
        <v>66</v>
      </c>
      <c r="B35">
        <v>19.899999999999999</v>
      </c>
      <c r="D35">
        <v>0.5</v>
      </c>
      <c r="E35">
        <v>0.2</v>
      </c>
    </row>
    <row r="36" spans="1:5" x14ac:dyDescent="0.3">
      <c r="A36">
        <v>68</v>
      </c>
      <c r="B36">
        <v>20.100000000000001</v>
      </c>
      <c r="D36">
        <v>0.5</v>
      </c>
      <c r="E36">
        <v>0.2</v>
      </c>
    </row>
    <row r="37" spans="1:5" x14ac:dyDescent="0.3">
      <c r="A37">
        <v>70</v>
      </c>
      <c r="B37">
        <v>20.5</v>
      </c>
      <c r="D37">
        <v>0.5</v>
      </c>
      <c r="E37">
        <v>0.2</v>
      </c>
    </row>
    <row r="38" spans="1:5" x14ac:dyDescent="0.3">
      <c r="A38">
        <v>72</v>
      </c>
      <c r="B38">
        <v>20.7</v>
      </c>
      <c r="D38">
        <v>0.5</v>
      </c>
      <c r="E38">
        <v>0.2</v>
      </c>
    </row>
    <row r="39" spans="1:5" x14ac:dyDescent="0.3">
      <c r="A39">
        <v>74</v>
      </c>
      <c r="B39">
        <v>21.3</v>
      </c>
      <c r="D39">
        <v>0.5</v>
      </c>
      <c r="E39">
        <v>0.2</v>
      </c>
    </row>
    <row r="40" spans="1:5" x14ac:dyDescent="0.3">
      <c r="A40">
        <v>76</v>
      </c>
      <c r="B40">
        <v>21.2</v>
      </c>
      <c r="D40">
        <v>0.5</v>
      </c>
      <c r="E40">
        <v>0.2</v>
      </c>
    </row>
    <row r="41" spans="1:5" x14ac:dyDescent="0.3">
      <c r="A41">
        <v>78</v>
      </c>
      <c r="B41">
        <v>22</v>
      </c>
      <c r="D41">
        <v>0.5</v>
      </c>
      <c r="E41">
        <v>0.2</v>
      </c>
    </row>
    <row r="42" spans="1:5" x14ac:dyDescent="0.3">
      <c r="A42">
        <v>80</v>
      </c>
      <c r="B42">
        <v>21.7</v>
      </c>
      <c r="D42">
        <v>0.5</v>
      </c>
      <c r="E42">
        <v>0.2</v>
      </c>
    </row>
    <row r="43" spans="1:5" x14ac:dyDescent="0.3">
      <c r="A43">
        <v>82</v>
      </c>
      <c r="B43">
        <v>22.4</v>
      </c>
      <c r="D43">
        <v>0.5</v>
      </c>
      <c r="E43">
        <v>0.2</v>
      </c>
    </row>
    <row r="44" spans="1:5" x14ac:dyDescent="0.3">
      <c r="A44">
        <v>84</v>
      </c>
      <c r="B44">
        <v>22.7</v>
      </c>
      <c r="D44">
        <v>0.5</v>
      </c>
      <c r="E44">
        <v>0.2</v>
      </c>
    </row>
    <row r="45" spans="1:5" x14ac:dyDescent="0.3">
      <c r="A45">
        <v>86</v>
      </c>
      <c r="B45">
        <v>22.9</v>
      </c>
      <c r="D45">
        <v>0.5</v>
      </c>
      <c r="E45">
        <v>0.2</v>
      </c>
    </row>
    <row r="46" spans="1:5" x14ac:dyDescent="0.3">
      <c r="A46">
        <v>88</v>
      </c>
      <c r="B46">
        <v>22.7</v>
      </c>
      <c r="D46">
        <v>0.5</v>
      </c>
      <c r="E46">
        <v>0.2</v>
      </c>
    </row>
    <row r="47" spans="1:5" x14ac:dyDescent="0.3">
      <c r="A47">
        <v>90</v>
      </c>
      <c r="B47">
        <v>23.3</v>
      </c>
      <c r="D47">
        <v>0.5</v>
      </c>
      <c r="E47">
        <v>0.2</v>
      </c>
    </row>
    <row r="48" spans="1:5" x14ac:dyDescent="0.3">
      <c r="A48">
        <v>92</v>
      </c>
      <c r="B48">
        <v>23.1</v>
      </c>
      <c r="D48">
        <v>0.5</v>
      </c>
      <c r="E48">
        <v>0.2</v>
      </c>
    </row>
    <row r="49" spans="1:5" x14ac:dyDescent="0.3">
      <c r="A49">
        <v>94</v>
      </c>
      <c r="B49">
        <v>23.8</v>
      </c>
      <c r="D49">
        <v>0.5</v>
      </c>
      <c r="E49">
        <v>0.2</v>
      </c>
    </row>
    <row r="50" spans="1:5" x14ac:dyDescent="0.3">
      <c r="A50">
        <v>96</v>
      </c>
      <c r="B50">
        <v>23.5</v>
      </c>
      <c r="D50">
        <v>0.5</v>
      </c>
      <c r="E50">
        <v>0.2</v>
      </c>
    </row>
    <row r="51" spans="1:5" x14ac:dyDescent="0.3">
      <c r="A51">
        <v>98</v>
      </c>
      <c r="B51">
        <v>24.3</v>
      </c>
      <c r="D51">
        <v>0.5</v>
      </c>
      <c r="E51">
        <v>0.2</v>
      </c>
    </row>
    <row r="52" spans="1:5" x14ac:dyDescent="0.3">
      <c r="A52">
        <v>100</v>
      </c>
      <c r="B52">
        <v>24.5</v>
      </c>
      <c r="D52">
        <v>0.5</v>
      </c>
      <c r="E52">
        <v>0.2</v>
      </c>
    </row>
    <row r="53" spans="1:5" x14ac:dyDescent="0.3">
      <c r="A53">
        <v>102</v>
      </c>
      <c r="B53">
        <v>24.2</v>
      </c>
      <c r="D53">
        <v>0.5</v>
      </c>
      <c r="E53">
        <v>0.2</v>
      </c>
    </row>
    <row r="54" spans="1:5" x14ac:dyDescent="0.3">
      <c r="A54">
        <v>104</v>
      </c>
      <c r="B54">
        <v>24.6</v>
      </c>
      <c r="D54">
        <v>0.5</v>
      </c>
      <c r="E54">
        <v>0.2</v>
      </c>
    </row>
    <row r="55" spans="1:5" x14ac:dyDescent="0.3">
      <c r="A55">
        <v>106</v>
      </c>
      <c r="B55">
        <v>25</v>
      </c>
      <c r="D55">
        <v>0.5</v>
      </c>
      <c r="E55">
        <v>0.2</v>
      </c>
    </row>
    <row r="56" spans="1:5" x14ac:dyDescent="0.3">
      <c r="A56">
        <v>108</v>
      </c>
      <c r="B56">
        <v>25</v>
      </c>
      <c r="D56">
        <v>0.5</v>
      </c>
      <c r="E56">
        <v>0.2</v>
      </c>
    </row>
    <row r="57" spans="1:5" x14ac:dyDescent="0.3">
      <c r="A57">
        <v>110</v>
      </c>
      <c r="B57">
        <v>25.2</v>
      </c>
      <c r="D57">
        <v>0.5</v>
      </c>
      <c r="E57">
        <v>0.2</v>
      </c>
    </row>
    <row r="58" spans="1:5" x14ac:dyDescent="0.3">
      <c r="A58">
        <v>112</v>
      </c>
      <c r="B58">
        <v>25.4</v>
      </c>
      <c r="D58">
        <v>0.5</v>
      </c>
      <c r="E58">
        <v>0.2</v>
      </c>
    </row>
    <row r="59" spans="1:5" x14ac:dyDescent="0.3">
      <c r="A59">
        <v>114</v>
      </c>
      <c r="B59">
        <v>25.6</v>
      </c>
      <c r="D59">
        <v>0.5</v>
      </c>
      <c r="E59">
        <v>0.2</v>
      </c>
    </row>
    <row r="60" spans="1:5" x14ac:dyDescent="0.3">
      <c r="A60">
        <v>116</v>
      </c>
      <c r="B60">
        <v>25.7</v>
      </c>
      <c r="D60">
        <v>0.5</v>
      </c>
      <c r="E60">
        <v>0.2</v>
      </c>
    </row>
    <row r="61" spans="1:5" x14ac:dyDescent="0.3">
      <c r="A61">
        <v>118</v>
      </c>
      <c r="B61">
        <v>26.2</v>
      </c>
      <c r="D61">
        <v>0.5</v>
      </c>
      <c r="E61">
        <v>0.2</v>
      </c>
    </row>
    <row r="62" spans="1:5" x14ac:dyDescent="0.3">
      <c r="A62">
        <v>120</v>
      </c>
      <c r="B62">
        <v>26.4</v>
      </c>
      <c r="D62">
        <v>0.5</v>
      </c>
      <c r="E62">
        <v>0.2</v>
      </c>
    </row>
    <row r="63" spans="1:5" x14ac:dyDescent="0.3">
      <c r="A63">
        <v>122</v>
      </c>
      <c r="B63">
        <v>26.5</v>
      </c>
      <c r="D63">
        <v>0.5</v>
      </c>
      <c r="E63">
        <v>0.2</v>
      </c>
    </row>
    <row r="64" spans="1:5" x14ac:dyDescent="0.3">
      <c r="A64">
        <v>124</v>
      </c>
      <c r="B64">
        <v>26.8</v>
      </c>
      <c r="D64">
        <v>0.5</v>
      </c>
      <c r="E64">
        <v>0.2</v>
      </c>
    </row>
    <row r="65" spans="1:5" x14ac:dyDescent="0.3">
      <c r="A65">
        <v>126</v>
      </c>
      <c r="B65">
        <v>27.5</v>
      </c>
      <c r="D65">
        <v>0.5</v>
      </c>
      <c r="E65">
        <v>0.2</v>
      </c>
    </row>
    <row r="66" spans="1:5" x14ac:dyDescent="0.3">
      <c r="A66">
        <v>128</v>
      </c>
      <c r="B66">
        <v>27.1</v>
      </c>
      <c r="D66">
        <v>0.5</v>
      </c>
      <c r="E66">
        <v>0.2</v>
      </c>
    </row>
    <row r="67" spans="1:5" x14ac:dyDescent="0.3">
      <c r="A67">
        <v>130</v>
      </c>
      <c r="B67">
        <v>27.5</v>
      </c>
      <c r="D67">
        <v>0.5</v>
      </c>
      <c r="E67">
        <v>0.2</v>
      </c>
    </row>
    <row r="68" spans="1:5" x14ac:dyDescent="0.3">
      <c r="A68">
        <v>132</v>
      </c>
      <c r="B68">
        <v>27.7</v>
      </c>
      <c r="D68">
        <v>0.5</v>
      </c>
      <c r="E68">
        <v>0.2</v>
      </c>
    </row>
    <row r="69" spans="1:5" x14ac:dyDescent="0.3">
      <c r="A69">
        <v>134</v>
      </c>
      <c r="B69">
        <v>28.3</v>
      </c>
      <c r="D69">
        <v>0.5</v>
      </c>
      <c r="E69">
        <v>0.2</v>
      </c>
    </row>
    <row r="70" spans="1:5" x14ac:dyDescent="0.3">
      <c r="A70">
        <v>136</v>
      </c>
      <c r="B70">
        <v>28</v>
      </c>
      <c r="D70">
        <v>0.5</v>
      </c>
      <c r="E70">
        <v>0.2</v>
      </c>
    </row>
    <row r="71" spans="1:5" x14ac:dyDescent="0.3">
      <c r="A71">
        <v>138</v>
      </c>
      <c r="B71">
        <v>28.3</v>
      </c>
      <c r="D71">
        <v>0.5</v>
      </c>
      <c r="E71">
        <v>0.2</v>
      </c>
    </row>
    <row r="72" spans="1:5" x14ac:dyDescent="0.3">
      <c r="A72">
        <v>140</v>
      </c>
      <c r="B72">
        <v>28.5</v>
      </c>
      <c r="D72">
        <v>0.5</v>
      </c>
      <c r="E72">
        <v>0.2</v>
      </c>
    </row>
    <row r="73" spans="1:5" x14ac:dyDescent="0.3">
      <c r="A73">
        <v>142</v>
      </c>
      <c r="B73">
        <v>28.8</v>
      </c>
      <c r="D73">
        <v>0.5</v>
      </c>
      <c r="E73">
        <v>0.2</v>
      </c>
    </row>
    <row r="74" spans="1:5" x14ac:dyDescent="0.3">
      <c r="A74">
        <v>144</v>
      </c>
      <c r="B74">
        <v>29</v>
      </c>
      <c r="D74">
        <v>0.5</v>
      </c>
      <c r="E74">
        <v>0.2</v>
      </c>
    </row>
    <row r="75" spans="1:5" x14ac:dyDescent="0.3">
      <c r="A75">
        <v>146</v>
      </c>
      <c r="B75">
        <v>29.2</v>
      </c>
      <c r="D75">
        <v>0.5</v>
      </c>
      <c r="E75">
        <v>0.2</v>
      </c>
    </row>
    <row r="76" spans="1:5" x14ac:dyDescent="0.3">
      <c r="A76">
        <v>148</v>
      </c>
      <c r="B76">
        <v>29.2</v>
      </c>
      <c r="D76">
        <v>0.5</v>
      </c>
      <c r="E76">
        <v>0.2</v>
      </c>
    </row>
    <row r="77" spans="1:5" x14ac:dyDescent="0.3">
      <c r="A77">
        <v>150</v>
      </c>
      <c r="B77">
        <v>29.6</v>
      </c>
      <c r="D77">
        <v>0.5</v>
      </c>
      <c r="E77">
        <v>0.2</v>
      </c>
    </row>
    <row r="78" spans="1:5" x14ac:dyDescent="0.3">
      <c r="A78">
        <v>152</v>
      </c>
      <c r="B78">
        <v>30.4</v>
      </c>
      <c r="D78">
        <v>0.5</v>
      </c>
      <c r="E78">
        <v>0.2</v>
      </c>
    </row>
    <row r="79" spans="1:5" x14ac:dyDescent="0.3">
      <c r="A79">
        <v>154</v>
      </c>
      <c r="B79">
        <v>30.1</v>
      </c>
      <c r="D79">
        <v>0.5</v>
      </c>
      <c r="E79">
        <v>0.2</v>
      </c>
    </row>
    <row r="80" spans="1:5" x14ac:dyDescent="0.3">
      <c r="A80">
        <v>156</v>
      </c>
      <c r="B80">
        <v>30.2</v>
      </c>
      <c r="D80">
        <v>0.5</v>
      </c>
      <c r="E80">
        <v>0.2</v>
      </c>
    </row>
    <row r="81" spans="1:5" x14ac:dyDescent="0.3">
      <c r="A81">
        <v>158</v>
      </c>
      <c r="B81">
        <v>30.6</v>
      </c>
      <c r="D81">
        <v>0.5</v>
      </c>
      <c r="E81">
        <v>0.2</v>
      </c>
    </row>
    <row r="82" spans="1:5" x14ac:dyDescent="0.3">
      <c r="A82">
        <v>160</v>
      </c>
      <c r="B82">
        <v>30.8</v>
      </c>
      <c r="D82">
        <v>0.5</v>
      </c>
      <c r="E82">
        <v>0.2</v>
      </c>
    </row>
    <row r="83" spans="1:5" x14ac:dyDescent="0.3">
      <c r="A83">
        <v>162</v>
      </c>
      <c r="B83">
        <v>30.9</v>
      </c>
      <c r="D83">
        <v>0.5</v>
      </c>
      <c r="E83">
        <v>0.2</v>
      </c>
    </row>
    <row r="84" spans="1:5" x14ac:dyDescent="0.3">
      <c r="A84">
        <v>164</v>
      </c>
      <c r="B84">
        <v>31.7</v>
      </c>
      <c r="D84">
        <v>0.5</v>
      </c>
      <c r="E84">
        <v>0.2</v>
      </c>
    </row>
    <row r="85" spans="1:5" x14ac:dyDescent="0.3">
      <c r="A85">
        <v>166</v>
      </c>
      <c r="B85">
        <v>31.8</v>
      </c>
      <c r="D85">
        <v>0.5</v>
      </c>
      <c r="E85">
        <v>0.2</v>
      </c>
    </row>
    <row r="86" spans="1:5" x14ac:dyDescent="0.3">
      <c r="A86">
        <v>168</v>
      </c>
      <c r="B86">
        <v>31.5</v>
      </c>
      <c r="D86">
        <v>0.5</v>
      </c>
      <c r="E86">
        <v>0.2</v>
      </c>
    </row>
    <row r="87" spans="1:5" x14ac:dyDescent="0.3">
      <c r="A87">
        <v>170</v>
      </c>
      <c r="B87">
        <v>31.8</v>
      </c>
      <c r="D87">
        <v>0.5</v>
      </c>
      <c r="E87">
        <v>0.2</v>
      </c>
    </row>
    <row r="88" spans="1:5" x14ac:dyDescent="0.3">
      <c r="A88">
        <v>172</v>
      </c>
      <c r="B88">
        <v>32</v>
      </c>
      <c r="D88">
        <v>0.5</v>
      </c>
      <c r="E88">
        <v>0.2</v>
      </c>
    </row>
    <row r="89" spans="1:5" x14ac:dyDescent="0.3">
      <c r="A89">
        <v>174</v>
      </c>
      <c r="B89">
        <v>32.200000000000003</v>
      </c>
      <c r="D89">
        <v>0.5</v>
      </c>
      <c r="E89">
        <v>0.2</v>
      </c>
    </row>
    <row r="90" spans="1:5" x14ac:dyDescent="0.3">
      <c r="A90">
        <v>176</v>
      </c>
      <c r="B90">
        <v>32.5</v>
      </c>
      <c r="D90">
        <v>0.5</v>
      </c>
      <c r="E90">
        <v>0.2</v>
      </c>
    </row>
    <row r="91" spans="1:5" x14ac:dyDescent="0.3">
      <c r="A91">
        <v>178</v>
      </c>
      <c r="B91">
        <v>33.200000000000003</v>
      </c>
      <c r="C91" s="2">
        <v>0.12361111111111112</v>
      </c>
      <c r="D91">
        <v>0.5</v>
      </c>
      <c r="E91">
        <v>0.2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D841-0FD1-477C-BFE9-601A8F74A8CD}">
  <dimension ref="A1:V98"/>
  <sheetViews>
    <sheetView topLeftCell="C1" workbookViewId="0">
      <selection activeCell="I4" sqref="I4"/>
    </sheetView>
  </sheetViews>
  <sheetFormatPr defaultRowHeight="14.4" x14ac:dyDescent="0.3"/>
  <sheetData>
    <row r="1" spans="1:22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0.6875</v>
      </c>
    </row>
    <row r="2" spans="1:22" x14ac:dyDescent="0.3">
      <c r="A2">
        <v>0</v>
      </c>
      <c r="B2">
        <v>9.8000000000000007</v>
      </c>
      <c r="D2">
        <v>0.5</v>
      </c>
      <c r="E2">
        <v>0.2</v>
      </c>
      <c r="G2" t="s">
        <v>0</v>
      </c>
      <c r="H2">
        <v>30.8</v>
      </c>
      <c r="I2" t="s">
        <v>48</v>
      </c>
    </row>
    <row r="3" spans="1:22" x14ac:dyDescent="0.3">
      <c r="A3">
        <v>2</v>
      </c>
      <c r="B3">
        <v>10</v>
      </c>
      <c r="D3">
        <v>0.5</v>
      </c>
      <c r="E3">
        <v>0.2</v>
      </c>
      <c r="G3" t="s">
        <v>6</v>
      </c>
      <c r="H3">
        <v>54</v>
      </c>
      <c r="I3">
        <v>1</v>
      </c>
    </row>
    <row r="4" spans="1:22" x14ac:dyDescent="0.3">
      <c r="A4">
        <v>4</v>
      </c>
      <c r="B4">
        <v>10.4</v>
      </c>
      <c r="D4">
        <v>0.5</v>
      </c>
      <c r="E4">
        <v>0.2</v>
      </c>
    </row>
    <row r="5" spans="1:22" x14ac:dyDescent="0.3">
      <c r="A5">
        <v>6</v>
      </c>
      <c r="B5">
        <v>10.9</v>
      </c>
      <c r="D5">
        <v>0.5</v>
      </c>
      <c r="E5">
        <v>0.2</v>
      </c>
    </row>
    <row r="6" spans="1:22" x14ac:dyDescent="0.3">
      <c r="A6">
        <v>8</v>
      </c>
      <c r="B6">
        <v>11</v>
      </c>
      <c r="D6">
        <v>0.5</v>
      </c>
      <c r="E6">
        <v>0.2</v>
      </c>
      <c r="G6" t="s">
        <v>7</v>
      </c>
      <c r="L6" t="s">
        <v>18</v>
      </c>
    </row>
    <row r="7" spans="1:22" x14ac:dyDescent="0.3">
      <c r="A7">
        <v>10</v>
      </c>
      <c r="B7">
        <v>11.1</v>
      </c>
      <c r="D7">
        <v>0.5</v>
      </c>
      <c r="E7">
        <v>0.2</v>
      </c>
      <c r="H7" t="s">
        <v>42</v>
      </c>
      <c r="I7" t="s">
        <v>43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</row>
    <row r="8" spans="1:22" x14ac:dyDescent="0.3">
      <c r="A8">
        <v>12</v>
      </c>
      <c r="B8">
        <v>11.4</v>
      </c>
      <c r="D8">
        <v>0.5</v>
      </c>
      <c r="E8">
        <v>0.2</v>
      </c>
      <c r="G8" t="s">
        <v>8</v>
      </c>
      <c r="H8">
        <f>3.27/1000</f>
        <v>3.2699999999999999E-3</v>
      </c>
      <c r="I8">
        <f>0.00001</f>
        <v>1.0000000000000001E-5</v>
      </c>
      <c r="L8">
        <f>A76</f>
        <v>148</v>
      </c>
      <c r="M8">
        <f>B76</f>
        <v>28.4</v>
      </c>
      <c r="N8">
        <f>L8^2</f>
        <v>21904</v>
      </c>
      <c r="O8">
        <f>L8*M8</f>
        <v>4203.2</v>
      </c>
      <c r="P8">
        <f>E76</f>
        <v>0.2</v>
      </c>
      <c r="Q8">
        <f>D76</f>
        <v>0.5</v>
      </c>
      <c r="R8">
        <f>1/P8^2</f>
        <v>24.999999999999996</v>
      </c>
      <c r="S8">
        <f>R8*L8</f>
        <v>3699.9999999999995</v>
      </c>
      <c r="T8">
        <f>R8*M8</f>
        <v>709.99999999999989</v>
      </c>
      <c r="U8">
        <f>R8*L8*M8</f>
        <v>105079.99999999999</v>
      </c>
      <c r="V8">
        <f>R8*N8</f>
        <v>547599.99999999988</v>
      </c>
    </row>
    <row r="9" spans="1:22" x14ac:dyDescent="0.3">
      <c r="A9">
        <v>14</v>
      </c>
      <c r="B9">
        <v>11.8</v>
      </c>
      <c r="D9">
        <v>0.5</v>
      </c>
      <c r="E9">
        <v>0.2</v>
      </c>
      <c r="G9" t="s">
        <v>9</v>
      </c>
      <c r="H9">
        <v>910</v>
      </c>
      <c r="I9">
        <v>1</v>
      </c>
      <c r="L9">
        <f>A77</f>
        <v>150</v>
      </c>
      <c r="M9">
        <f>B77</f>
        <v>28.7</v>
      </c>
      <c r="N9">
        <f t="shared" ref="N9:N15" si="0">L9^2</f>
        <v>22500</v>
      </c>
      <c r="O9">
        <f t="shared" ref="O9:O15" si="1">L9*M9</f>
        <v>4305</v>
      </c>
      <c r="P9">
        <f>E77</f>
        <v>0.2</v>
      </c>
      <c r="Q9">
        <f>D77</f>
        <v>0.5</v>
      </c>
      <c r="R9">
        <f t="shared" ref="R9:R15" si="2">1/P9^2</f>
        <v>24.999999999999996</v>
      </c>
      <c r="S9">
        <f t="shared" ref="S9:S15" si="3">R9*L9</f>
        <v>3749.9999999999995</v>
      </c>
      <c r="T9">
        <f t="shared" ref="T9:T15" si="4">R9*M9</f>
        <v>717.49999999999989</v>
      </c>
      <c r="U9">
        <f t="shared" ref="U9:U15" si="5">R9*L9*M9</f>
        <v>107624.99999999999</v>
      </c>
      <c r="V9">
        <f t="shared" ref="V9:V15" si="6">R9*N9</f>
        <v>562499.99999999988</v>
      </c>
    </row>
    <row r="10" spans="1:22" x14ac:dyDescent="0.3">
      <c r="A10">
        <v>16</v>
      </c>
      <c r="B10">
        <v>12.1</v>
      </c>
      <c r="D10">
        <v>0.5</v>
      </c>
      <c r="E10">
        <v>0.2</v>
      </c>
      <c r="G10" t="s">
        <v>10</v>
      </c>
      <c r="H10">
        <f>196/1000</f>
        <v>0.19600000000000001</v>
      </c>
      <c r="I10">
        <v>1E-3</v>
      </c>
      <c r="L10" cm="1">
        <f t="array" ref="L10:L14">A79:A83</f>
        <v>154</v>
      </c>
      <c r="M10" cm="1">
        <f t="array" ref="M10:M14">B79:B83</f>
        <v>29</v>
      </c>
      <c r="N10">
        <f t="shared" si="0"/>
        <v>23716</v>
      </c>
      <c r="O10">
        <f t="shared" si="1"/>
        <v>4466</v>
      </c>
      <c r="P10" cm="1">
        <f t="array" ref="P10:P14">E79:E83</f>
        <v>0.2</v>
      </c>
      <c r="Q10" cm="1">
        <f t="array" ref="Q10:Q14">D79:D83</f>
        <v>0.5</v>
      </c>
      <c r="R10">
        <f t="shared" si="2"/>
        <v>24.999999999999996</v>
      </c>
      <c r="S10">
        <f t="shared" si="3"/>
        <v>3849.9999999999995</v>
      </c>
      <c r="T10">
        <f t="shared" si="4"/>
        <v>724.99999999999989</v>
      </c>
      <c r="U10">
        <f t="shared" si="5"/>
        <v>111649.99999999999</v>
      </c>
      <c r="V10">
        <f t="shared" si="6"/>
        <v>592899.99999999988</v>
      </c>
    </row>
    <row r="11" spans="1:22" x14ac:dyDescent="0.3">
      <c r="A11">
        <v>18</v>
      </c>
      <c r="B11">
        <v>12.9</v>
      </c>
      <c r="D11">
        <v>0.5</v>
      </c>
      <c r="E11">
        <v>0.2</v>
      </c>
      <c r="G11" t="s">
        <v>44</v>
      </c>
      <c r="H11">
        <v>0.15012</v>
      </c>
      <c r="I11">
        <v>1.0000000000000001E-5</v>
      </c>
      <c r="L11">
        <v>156</v>
      </c>
      <c r="M11">
        <v>29.2</v>
      </c>
      <c r="N11">
        <f t="shared" si="0"/>
        <v>24336</v>
      </c>
      <c r="O11">
        <f t="shared" si="1"/>
        <v>4555.2</v>
      </c>
      <c r="P11">
        <v>0.2</v>
      </c>
      <c r="Q11">
        <v>0.5</v>
      </c>
      <c r="R11">
        <f t="shared" si="2"/>
        <v>24.999999999999996</v>
      </c>
      <c r="S11">
        <f t="shared" si="3"/>
        <v>3899.9999999999995</v>
      </c>
      <c r="T11">
        <f t="shared" si="4"/>
        <v>729.99999999999989</v>
      </c>
      <c r="U11">
        <f t="shared" si="5"/>
        <v>113879.99999999999</v>
      </c>
      <c r="V11">
        <f t="shared" si="6"/>
        <v>608399.99999999988</v>
      </c>
    </row>
    <row r="12" spans="1:22" x14ac:dyDescent="0.3">
      <c r="A12">
        <v>20</v>
      </c>
      <c r="B12">
        <v>12.9</v>
      </c>
      <c r="D12">
        <v>0.5</v>
      </c>
      <c r="E12">
        <v>0.2</v>
      </c>
      <c r="G12" t="s">
        <v>45</v>
      </c>
      <c r="H12">
        <v>0.15056</v>
      </c>
      <c r="I12">
        <v>1.0000000000000001E-5</v>
      </c>
      <c r="L12">
        <v>158</v>
      </c>
      <c r="M12">
        <v>29.4</v>
      </c>
      <c r="N12">
        <f t="shared" si="0"/>
        <v>24964</v>
      </c>
      <c r="O12">
        <f t="shared" si="1"/>
        <v>4645.2</v>
      </c>
      <c r="P12">
        <v>0.2</v>
      </c>
      <c r="Q12">
        <v>0.5</v>
      </c>
      <c r="R12">
        <f t="shared" si="2"/>
        <v>24.999999999999996</v>
      </c>
      <c r="S12">
        <f t="shared" si="3"/>
        <v>3949.9999999999995</v>
      </c>
      <c r="T12">
        <f t="shared" si="4"/>
        <v>734.99999999999989</v>
      </c>
      <c r="U12">
        <f t="shared" si="5"/>
        <v>116129.99999999999</v>
      </c>
      <c r="V12">
        <f t="shared" si="6"/>
        <v>624099.99999999988</v>
      </c>
    </row>
    <row r="13" spans="1:22" x14ac:dyDescent="0.3">
      <c r="A13">
        <v>22</v>
      </c>
      <c r="B13">
        <v>13.1</v>
      </c>
      <c r="D13">
        <v>0.5</v>
      </c>
      <c r="E13">
        <v>0.2</v>
      </c>
      <c r="G13" t="s">
        <v>11</v>
      </c>
      <c r="H13">
        <f>H11*H12</f>
        <v>2.2602067199999999E-2</v>
      </c>
      <c r="I13">
        <f>H13*SQRT((I11/H11)^2 + (I12/H12)^2)</f>
        <v>2.126130946108447E-6</v>
      </c>
      <c r="L13">
        <v>160</v>
      </c>
      <c r="M13">
        <v>29.6</v>
      </c>
      <c r="N13">
        <f t="shared" si="0"/>
        <v>25600</v>
      </c>
      <c r="O13">
        <f t="shared" si="1"/>
        <v>4736</v>
      </c>
      <c r="P13">
        <v>0.2</v>
      </c>
      <c r="Q13">
        <v>0.5</v>
      </c>
      <c r="R13">
        <f t="shared" si="2"/>
        <v>24.999999999999996</v>
      </c>
      <c r="S13">
        <f t="shared" si="3"/>
        <v>3999.9999999999995</v>
      </c>
      <c r="T13">
        <f t="shared" si="4"/>
        <v>739.99999999999989</v>
      </c>
      <c r="U13">
        <f t="shared" si="5"/>
        <v>118399.99999999999</v>
      </c>
      <c r="V13">
        <f t="shared" si="6"/>
        <v>639999.99999999988</v>
      </c>
    </row>
    <row r="14" spans="1:22" x14ac:dyDescent="0.3">
      <c r="A14">
        <v>24</v>
      </c>
      <c r="B14">
        <v>13.7</v>
      </c>
      <c r="D14">
        <v>0.5</v>
      </c>
      <c r="E14">
        <v>0.2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L14">
        <v>162</v>
      </c>
      <c r="M14">
        <v>30.5</v>
      </c>
      <c r="N14">
        <f t="shared" si="0"/>
        <v>26244</v>
      </c>
      <c r="O14">
        <f t="shared" si="1"/>
        <v>4941</v>
      </c>
      <c r="P14">
        <v>0.2</v>
      </c>
      <c r="Q14">
        <v>0.5</v>
      </c>
      <c r="R14">
        <f t="shared" si="2"/>
        <v>24.999999999999996</v>
      </c>
      <c r="S14">
        <f t="shared" si="3"/>
        <v>4049.9999999999995</v>
      </c>
      <c r="T14">
        <f t="shared" si="4"/>
        <v>762.49999999999989</v>
      </c>
      <c r="U14">
        <f t="shared" si="5"/>
        <v>123524.99999999999</v>
      </c>
      <c r="V14">
        <f t="shared" si="6"/>
        <v>656099.99999999988</v>
      </c>
    </row>
    <row r="15" spans="1:22" x14ac:dyDescent="0.3">
      <c r="A15">
        <v>26</v>
      </c>
      <c r="B15">
        <v>14</v>
      </c>
      <c r="D15">
        <v>0.5</v>
      </c>
      <c r="E15">
        <v>0.2</v>
      </c>
      <c r="G15" t="s">
        <v>13</v>
      </c>
      <c r="H15">
        <v>0.2</v>
      </c>
      <c r="L15">
        <f>A86</f>
        <v>168</v>
      </c>
      <c r="M15">
        <f>B86</f>
        <v>30.6</v>
      </c>
      <c r="N15">
        <f t="shared" si="0"/>
        <v>28224</v>
      </c>
      <c r="O15">
        <f t="shared" si="1"/>
        <v>5140.8</v>
      </c>
      <c r="P15">
        <f>E86</f>
        <v>0.2</v>
      </c>
      <c r="Q15">
        <f>D86</f>
        <v>0.5</v>
      </c>
      <c r="R15">
        <f t="shared" si="2"/>
        <v>24.999999999999996</v>
      </c>
      <c r="S15">
        <f t="shared" si="3"/>
        <v>4199.9999999999991</v>
      </c>
      <c r="T15">
        <f t="shared" si="4"/>
        <v>764.99999999999989</v>
      </c>
      <c r="U15">
        <f t="shared" si="5"/>
        <v>128519.99999999997</v>
      </c>
      <c r="V15">
        <f t="shared" si="6"/>
        <v>705599.99999999988</v>
      </c>
    </row>
    <row r="16" spans="1:22" x14ac:dyDescent="0.3">
      <c r="A16">
        <v>28</v>
      </c>
      <c r="B16">
        <v>14.5</v>
      </c>
      <c r="D16">
        <v>0.5</v>
      </c>
      <c r="E16">
        <v>0.2</v>
      </c>
      <c r="G16" t="s">
        <v>14</v>
      </c>
      <c r="H16">
        <f>1-H15</f>
        <v>0.8</v>
      </c>
    </row>
    <row r="17" spans="1:17" x14ac:dyDescent="0.3">
      <c r="A17">
        <v>30</v>
      </c>
      <c r="B17">
        <v>14.5</v>
      </c>
      <c r="D17">
        <v>0.5</v>
      </c>
      <c r="E17">
        <v>0.2</v>
      </c>
      <c r="G17" t="s">
        <v>15</v>
      </c>
      <c r="H17">
        <v>0.1055</v>
      </c>
      <c r="I17">
        <f>Q25</f>
        <v>1.1624763874382396E-2</v>
      </c>
    </row>
    <row r="18" spans="1:17" x14ac:dyDescent="0.3">
      <c r="A18">
        <v>32</v>
      </c>
      <c r="B18">
        <v>14.8</v>
      </c>
      <c r="D18">
        <v>0.5</v>
      </c>
      <c r="E18">
        <v>0.2</v>
      </c>
      <c r="G18" t="s">
        <v>16</v>
      </c>
      <c r="H18">
        <f>H17*H9*H8*H14/H16</f>
        <v>1040.6669793460308</v>
      </c>
      <c r="I18">
        <f>H18*SQRT((I17/H17)^2+(I9/H9)^2+(I8/H8)^2 + (I14/H14)^2)</f>
        <v>114.88511032782021</v>
      </c>
    </row>
    <row r="19" spans="1:17" x14ac:dyDescent="0.3">
      <c r="A19">
        <v>34</v>
      </c>
      <c r="B19">
        <v>15</v>
      </c>
      <c r="D19">
        <v>0.5</v>
      </c>
      <c r="E19">
        <v>0.2</v>
      </c>
    </row>
    <row r="20" spans="1:17" x14ac:dyDescent="0.3">
      <c r="A20">
        <v>36</v>
      </c>
      <c r="B20">
        <v>15.5</v>
      </c>
      <c r="D20">
        <v>0.5</v>
      </c>
      <c r="E20">
        <v>0.2</v>
      </c>
    </row>
    <row r="21" spans="1:17" x14ac:dyDescent="0.3">
      <c r="A21">
        <v>38</v>
      </c>
      <c r="B21">
        <v>15.8</v>
      </c>
      <c r="D21">
        <v>0.5</v>
      </c>
      <c r="E21">
        <v>0.2</v>
      </c>
    </row>
    <row r="22" spans="1:17" x14ac:dyDescent="0.3">
      <c r="A22">
        <v>40</v>
      </c>
      <c r="B22">
        <v>16</v>
      </c>
      <c r="D22">
        <v>0.5</v>
      </c>
      <c r="E22">
        <v>0.2</v>
      </c>
      <c r="L22" t="s">
        <v>30</v>
      </c>
    </row>
    <row r="23" spans="1:17" x14ac:dyDescent="0.3">
      <c r="A23">
        <v>42</v>
      </c>
      <c r="B23">
        <v>16.3</v>
      </c>
      <c r="D23">
        <v>0.5</v>
      </c>
      <c r="E23">
        <v>0.2</v>
      </c>
      <c r="L23" t="s">
        <v>31</v>
      </c>
      <c r="M23">
        <v>8</v>
      </c>
      <c r="P23" t="s">
        <v>32</v>
      </c>
      <c r="Q23" t="s">
        <v>33</v>
      </c>
    </row>
    <row r="24" spans="1:17" x14ac:dyDescent="0.3">
      <c r="A24">
        <v>44</v>
      </c>
      <c r="B24">
        <v>16.600000000000001</v>
      </c>
      <c r="D24">
        <v>0.5</v>
      </c>
      <c r="E24">
        <v>0.2</v>
      </c>
      <c r="L24" t="s">
        <v>34</v>
      </c>
      <c r="M24">
        <f>SUM(S8:S15)</f>
        <v>31399.999999999996</v>
      </c>
      <c r="O24" t="s">
        <v>35</v>
      </c>
      <c r="P24">
        <f>M28*M25 - M24^2</f>
        <v>1479999.9999998808</v>
      </c>
    </row>
    <row r="25" spans="1:17" x14ac:dyDescent="0.3">
      <c r="A25">
        <v>46</v>
      </c>
      <c r="B25">
        <v>17</v>
      </c>
      <c r="D25">
        <v>0.5</v>
      </c>
      <c r="E25">
        <v>0.2</v>
      </c>
      <c r="L25" t="s">
        <v>36</v>
      </c>
      <c r="M25">
        <f>SUM(V8:V15)</f>
        <v>4937199.9999999991</v>
      </c>
      <c r="O25" t="s">
        <v>37</v>
      </c>
      <c r="P25">
        <f>(M28*M27 - M24*M26)/P24</f>
        <v>0.1168918918919013</v>
      </c>
      <c r="Q25">
        <f>SQRT(M28/P24)</f>
        <v>1.1624763874382396E-2</v>
      </c>
    </row>
    <row r="26" spans="1:17" x14ac:dyDescent="0.3">
      <c r="A26">
        <v>48</v>
      </c>
      <c r="B26">
        <v>16.8</v>
      </c>
      <c r="D26">
        <v>0.5</v>
      </c>
      <c r="E26">
        <v>0.2</v>
      </c>
      <c r="L26" t="s">
        <v>38</v>
      </c>
      <c r="M26">
        <f>SUM(T8:T15)</f>
        <v>5884.9999999999991</v>
      </c>
      <c r="O26" t="s">
        <v>39</v>
      </c>
      <c r="P26">
        <f>(M25*M26 - M24*M27)/P24</f>
        <v>11.072972972971288</v>
      </c>
      <c r="Q26">
        <f>SQRT(M25/P24)</f>
        <v>1.8264572116384807</v>
      </c>
    </row>
    <row r="27" spans="1:17" x14ac:dyDescent="0.3">
      <c r="A27">
        <v>50</v>
      </c>
      <c r="B27">
        <v>17.3</v>
      </c>
      <c r="D27">
        <v>0.5</v>
      </c>
      <c r="E27">
        <v>0.2</v>
      </c>
      <c r="L27" t="s">
        <v>40</v>
      </c>
      <c r="M27">
        <f>SUM(U8:U15)</f>
        <v>924809.99999999988</v>
      </c>
    </row>
    <row r="28" spans="1:17" x14ac:dyDescent="0.3">
      <c r="A28">
        <v>52</v>
      </c>
      <c r="B28">
        <v>17.399999999999999</v>
      </c>
      <c r="D28">
        <v>0.5</v>
      </c>
      <c r="E28">
        <v>0.2</v>
      </c>
      <c r="L28" t="s">
        <v>41</v>
      </c>
      <c r="M28">
        <f>SUM(R8:R15)</f>
        <v>199.99999999999997</v>
      </c>
    </row>
    <row r="29" spans="1:17" x14ac:dyDescent="0.3">
      <c r="A29">
        <v>54</v>
      </c>
      <c r="B29">
        <v>17.600000000000001</v>
      </c>
      <c r="D29">
        <v>0.5</v>
      </c>
      <c r="E29">
        <v>0.2</v>
      </c>
    </row>
    <row r="30" spans="1:17" x14ac:dyDescent="0.3">
      <c r="A30">
        <v>56</v>
      </c>
      <c r="B30">
        <v>17.899999999999999</v>
      </c>
      <c r="D30">
        <v>0.5</v>
      </c>
      <c r="E30">
        <v>0.2</v>
      </c>
    </row>
    <row r="31" spans="1:17" x14ac:dyDescent="0.3">
      <c r="A31">
        <v>58</v>
      </c>
      <c r="B31">
        <v>18.5</v>
      </c>
      <c r="D31">
        <v>0.5</v>
      </c>
      <c r="E31">
        <v>0.2</v>
      </c>
    </row>
    <row r="32" spans="1:17" x14ac:dyDescent="0.3">
      <c r="A32">
        <v>60</v>
      </c>
      <c r="B32">
        <v>18.7</v>
      </c>
      <c r="D32">
        <v>0.5</v>
      </c>
      <c r="E32">
        <v>0.2</v>
      </c>
    </row>
    <row r="33" spans="1:5" x14ac:dyDescent="0.3">
      <c r="A33">
        <v>62</v>
      </c>
      <c r="B33">
        <v>18.899999999999999</v>
      </c>
      <c r="D33">
        <v>0.5</v>
      </c>
      <c r="E33">
        <v>0.2</v>
      </c>
    </row>
    <row r="34" spans="1:5" x14ac:dyDescent="0.3">
      <c r="A34">
        <v>64</v>
      </c>
      <c r="B34">
        <v>19.2</v>
      </c>
      <c r="D34">
        <v>0.5</v>
      </c>
      <c r="E34">
        <v>0.2</v>
      </c>
    </row>
    <row r="35" spans="1:5" x14ac:dyDescent="0.3">
      <c r="A35">
        <v>66</v>
      </c>
      <c r="B35">
        <v>19.399999999999999</v>
      </c>
      <c r="D35">
        <v>0.5</v>
      </c>
      <c r="E35">
        <v>0.2</v>
      </c>
    </row>
    <row r="36" spans="1:5" x14ac:dyDescent="0.3">
      <c r="A36">
        <v>68</v>
      </c>
      <c r="B36">
        <v>19.7</v>
      </c>
      <c r="D36">
        <v>0.5</v>
      </c>
      <c r="E36">
        <v>0.2</v>
      </c>
    </row>
    <row r="37" spans="1:5" x14ac:dyDescent="0.3">
      <c r="A37">
        <v>70</v>
      </c>
      <c r="B37">
        <v>20.100000000000001</v>
      </c>
      <c r="D37">
        <v>0.5</v>
      </c>
      <c r="E37">
        <v>0.2</v>
      </c>
    </row>
    <row r="38" spans="1:5" x14ac:dyDescent="0.3">
      <c r="A38">
        <v>72</v>
      </c>
      <c r="B38">
        <v>20.399999999999999</v>
      </c>
      <c r="D38">
        <v>0.5</v>
      </c>
      <c r="E38">
        <v>0.2</v>
      </c>
    </row>
    <row r="39" spans="1:5" x14ac:dyDescent="0.3">
      <c r="A39">
        <v>74</v>
      </c>
      <c r="B39">
        <v>20.2</v>
      </c>
      <c r="D39">
        <v>0.5</v>
      </c>
      <c r="E39">
        <v>0.2</v>
      </c>
    </row>
    <row r="40" spans="1:5" x14ac:dyDescent="0.3">
      <c r="A40">
        <v>76</v>
      </c>
      <c r="B40">
        <v>20.7</v>
      </c>
      <c r="D40">
        <v>0.5</v>
      </c>
      <c r="E40">
        <v>0.2</v>
      </c>
    </row>
    <row r="41" spans="1:5" x14ac:dyDescent="0.3">
      <c r="A41">
        <v>78</v>
      </c>
      <c r="B41">
        <v>21.1</v>
      </c>
      <c r="D41">
        <v>0.5</v>
      </c>
      <c r="E41">
        <v>0.2</v>
      </c>
    </row>
    <row r="42" spans="1:5" x14ac:dyDescent="0.3">
      <c r="A42">
        <v>80</v>
      </c>
      <c r="B42">
        <v>21.4</v>
      </c>
      <c r="D42">
        <v>0.5</v>
      </c>
      <c r="E42">
        <v>0.2</v>
      </c>
    </row>
    <row r="43" spans="1:5" x14ac:dyDescent="0.3">
      <c r="A43">
        <v>82</v>
      </c>
      <c r="B43">
        <v>21.5</v>
      </c>
      <c r="D43">
        <v>0.5</v>
      </c>
      <c r="E43">
        <v>0.2</v>
      </c>
    </row>
    <row r="44" spans="1:5" x14ac:dyDescent="0.3">
      <c r="A44">
        <v>84</v>
      </c>
      <c r="B44">
        <v>21.8</v>
      </c>
      <c r="D44">
        <v>0.5</v>
      </c>
      <c r="E44">
        <v>0.2</v>
      </c>
    </row>
    <row r="45" spans="1:5" x14ac:dyDescent="0.3">
      <c r="A45">
        <v>86</v>
      </c>
      <c r="B45">
        <v>21.5</v>
      </c>
      <c r="D45">
        <v>0.5</v>
      </c>
      <c r="E45">
        <v>0.2</v>
      </c>
    </row>
    <row r="46" spans="1:5" x14ac:dyDescent="0.3">
      <c r="A46">
        <v>88</v>
      </c>
      <c r="B46">
        <v>21.6</v>
      </c>
      <c r="D46">
        <v>0.5</v>
      </c>
      <c r="E46">
        <v>0.2</v>
      </c>
    </row>
    <row r="47" spans="1:5" x14ac:dyDescent="0.3">
      <c r="A47">
        <v>90</v>
      </c>
      <c r="B47">
        <v>21.9</v>
      </c>
      <c r="D47">
        <v>0.5</v>
      </c>
      <c r="E47">
        <v>0.2</v>
      </c>
    </row>
    <row r="48" spans="1:5" x14ac:dyDescent="0.3">
      <c r="A48">
        <v>92</v>
      </c>
      <c r="B48">
        <v>22.2</v>
      </c>
      <c r="D48">
        <v>0.5</v>
      </c>
      <c r="E48">
        <v>0.2</v>
      </c>
    </row>
    <row r="49" spans="1:5" x14ac:dyDescent="0.3">
      <c r="A49">
        <v>94</v>
      </c>
      <c r="B49">
        <v>22.3</v>
      </c>
      <c r="D49">
        <v>0.5</v>
      </c>
      <c r="E49">
        <v>0.2</v>
      </c>
    </row>
    <row r="50" spans="1:5" x14ac:dyDescent="0.3">
      <c r="A50">
        <v>96</v>
      </c>
      <c r="B50">
        <v>22.6</v>
      </c>
      <c r="D50">
        <v>0.5</v>
      </c>
      <c r="E50">
        <v>0.2</v>
      </c>
    </row>
    <row r="51" spans="1:5" x14ac:dyDescent="0.3">
      <c r="A51">
        <v>98</v>
      </c>
      <c r="B51">
        <v>23.4</v>
      </c>
      <c r="D51">
        <v>0.5</v>
      </c>
      <c r="E51">
        <v>0.2</v>
      </c>
    </row>
    <row r="52" spans="1:5" x14ac:dyDescent="0.3">
      <c r="A52">
        <v>100</v>
      </c>
      <c r="B52">
        <v>23.1</v>
      </c>
      <c r="D52">
        <v>0.5</v>
      </c>
      <c r="E52">
        <v>0.2</v>
      </c>
    </row>
    <row r="53" spans="1:5" x14ac:dyDescent="0.3">
      <c r="A53">
        <v>102</v>
      </c>
      <c r="B53">
        <v>23.8</v>
      </c>
      <c r="D53">
        <v>0.5</v>
      </c>
      <c r="E53">
        <v>0.2</v>
      </c>
    </row>
    <row r="54" spans="1:5" x14ac:dyDescent="0.3">
      <c r="A54">
        <v>104</v>
      </c>
      <c r="B54">
        <v>23.5</v>
      </c>
      <c r="D54">
        <v>0.5</v>
      </c>
      <c r="E54">
        <v>0.2</v>
      </c>
    </row>
    <row r="55" spans="1:5" x14ac:dyDescent="0.3">
      <c r="A55">
        <v>106</v>
      </c>
      <c r="B55">
        <v>23.8</v>
      </c>
      <c r="D55">
        <v>0.5</v>
      </c>
      <c r="E55">
        <v>0.2</v>
      </c>
    </row>
    <row r="56" spans="1:5" x14ac:dyDescent="0.3">
      <c r="A56">
        <v>108</v>
      </c>
      <c r="B56">
        <v>23.9</v>
      </c>
      <c r="D56">
        <v>0.5</v>
      </c>
      <c r="E56">
        <v>0.2</v>
      </c>
    </row>
    <row r="57" spans="1:5" x14ac:dyDescent="0.3">
      <c r="A57">
        <v>110</v>
      </c>
      <c r="B57">
        <v>24.9</v>
      </c>
      <c r="D57">
        <v>0.5</v>
      </c>
      <c r="E57">
        <v>0.2</v>
      </c>
    </row>
    <row r="58" spans="1:5" x14ac:dyDescent="0.3">
      <c r="A58">
        <v>112</v>
      </c>
      <c r="B58">
        <v>24.5</v>
      </c>
      <c r="D58">
        <v>0.5</v>
      </c>
      <c r="E58">
        <v>0.2</v>
      </c>
    </row>
    <row r="59" spans="1:5" x14ac:dyDescent="0.3">
      <c r="A59">
        <v>114</v>
      </c>
      <c r="B59">
        <v>24.5</v>
      </c>
      <c r="D59">
        <v>0.5</v>
      </c>
      <c r="E59">
        <v>0.2</v>
      </c>
    </row>
    <row r="60" spans="1:5" x14ac:dyDescent="0.3">
      <c r="A60">
        <v>116</v>
      </c>
      <c r="B60">
        <v>25</v>
      </c>
      <c r="D60">
        <v>0.5</v>
      </c>
      <c r="E60">
        <v>0.2</v>
      </c>
    </row>
    <row r="61" spans="1:5" x14ac:dyDescent="0.3">
      <c r="A61">
        <v>118</v>
      </c>
      <c r="B61">
        <v>25.2</v>
      </c>
      <c r="D61">
        <v>0.5</v>
      </c>
      <c r="E61">
        <v>0.2</v>
      </c>
    </row>
    <row r="62" spans="1:5" x14ac:dyDescent="0.3">
      <c r="A62">
        <v>120</v>
      </c>
      <c r="B62">
        <v>25.4</v>
      </c>
      <c r="D62">
        <v>0.5</v>
      </c>
      <c r="E62">
        <v>0.2</v>
      </c>
    </row>
    <row r="63" spans="1:5" x14ac:dyDescent="0.3">
      <c r="A63">
        <v>122</v>
      </c>
      <c r="B63">
        <v>25.7</v>
      </c>
      <c r="D63">
        <v>0.5</v>
      </c>
      <c r="E63">
        <v>0.2</v>
      </c>
    </row>
    <row r="64" spans="1:5" x14ac:dyDescent="0.3">
      <c r="A64">
        <v>124</v>
      </c>
      <c r="B64">
        <v>26.3</v>
      </c>
      <c r="D64">
        <v>0.5</v>
      </c>
      <c r="E64">
        <v>0.2</v>
      </c>
    </row>
    <row r="65" spans="1:5" x14ac:dyDescent="0.3">
      <c r="A65">
        <v>126</v>
      </c>
      <c r="B65">
        <v>26</v>
      </c>
      <c r="D65">
        <v>0.5</v>
      </c>
      <c r="E65">
        <v>0.2</v>
      </c>
    </row>
    <row r="66" spans="1:5" x14ac:dyDescent="0.3">
      <c r="A66">
        <v>128</v>
      </c>
      <c r="B66">
        <v>26.4</v>
      </c>
      <c r="D66">
        <v>0.5</v>
      </c>
      <c r="E66">
        <v>0.2</v>
      </c>
    </row>
    <row r="67" spans="1:5" x14ac:dyDescent="0.3">
      <c r="A67">
        <v>130</v>
      </c>
      <c r="B67">
        <v>26.6</v>
      </c>
      <c r="D67">
        <v>0.5</v>
      </c>
      <c r="E67">
        <v>0.2</v>
      </c>
    </row>
    <row r="68" spans="1:5" x14ac:dyDescent="0.3">
      <c r="A68">
        <v>132</v>
      </c>
      <c r="B68">
        <v>26.8</v>
      </c>
      <c r="D68">
        <v>0.5</v>
      </c>
      <c r="E68">
        <v>0.2</v>
      </c>
    </row>
    <row r="69" spans="1:5" x14ac:dyDescent="0.3">
      <c r="A69">
        <v>134</v>
      </c>
      <c r="B69">
        <v>26.9</v>
      </c>
      <c r="D69">
        <v>0.5</v>
      </c>
      <c r="E69">
        <v>0.2</v>
      </c>
    </row>
    <row r="70" spans="1:5" x14ac:dyDescent="0.3">
      <c r="A70">
        <v>136</v>
      </c>
      <c r="B70">
        <v>27.2</v>
      </c>
      <c r="D70">
        <v>0.5</v>
      </c>
      <c r="E70">
        <v>0.2</v>
      </c>
    </row>
    <row r="71" spans="1:5" x14ac:dyDescent="0.3">
      <c r="A71">
        <v>138</v>
      </c>
      <c r="B71">
        <v>28</v>
      </c>
      <c r="D71">
        <v>0.5</v>
      </c>
      <c r="E71">
        <v>0.2</v>
      </c>
    </row>
    <row r="72" spans="1:5" x14ac:dyDescent="0.3">
      <c r="A72">
        <v>140</v>
      </c>
      <c r="B72">
        <v>27.5</v>
      </c>
      <c r="D72">
        <v>0.5</v>
      </c>
      <c r="E72">
        <v>0.2</v>
      </c>
    </row>
    <row r="73" spans="1:5" x14ac:dyDescent="0.3">
      <c r="A73">
        <v>142</v>
      </c>
      <c r="B73">
        <v>28.3</v>
      </c>
      <c r="D73">
        <v>0.5</v>
      </c>
      <c r="E73">
        <v>0.2</v>
      </c>
    </row>
    <row r="74" spans="1:5" x14ac:dyDescent="0.3">
      <c r="A74">
        <v>144</v>
      </c>
      <c r="B74">
        <v>28</v>
      </c>
      <c r="D74">
        <v>0.5</v>
      </c>
      <c r="E74">
        <v>0.2</v>
      </c>
    </row>
    <row r="75" spans="1:5" x14ac:dyDescent="0.3">
      <c r="A75">
        <v>146</v>
      </c>
      <c r="B75">
        <v>28.2</v>
      </c>
      <c r="D75">
        <v>0.5</v>
      </c>
      <c r="E75">
        <v>0.2</v>
      </c>
    </row>
    <row r="76" spans="1:5" x14ac:dyDescent="0.3">
      <c r="A76">
        <v>148</v>
      </c>
      <c r="B76">
        <v>28.4</v>
      </c>
      <c r="D76">
        <v>0.5</v>
      </c>
      <c r="E76">
        <v>0.2</v>
      </c>
    </row>
    <row r="77" spans="1:5" x14ac:dyDescent="0.3">
      <c r="A77">
        <v>150</v>
      </c>
      <c r="B77">
        <v>28.7</v>
      </c>
      <c r="D77">
        <v>0.5</v>
      </c>
      <c r="E77">
        <v>0.2</v>
      </c>
    </row>
    <row r="78" spans="1:5" x14ac:dyDescent="0.3">
      <c r="A78">
        <v>152</v>
      </c>
      <c r="B78">
        <v>29.3</v>
      </c>
      <c r="D78">
        <v>0.5</v>
      </c>
      <c r="E78">
        <v>0.2</v>
      </c>
    </row>
    <row r="79" spans="1:5" x14ac:dyDescent="0.3">
      <c r="A79">
        <v>154</v>
      </c>
      <c r="B79">
        <v>29</v>
      </c>
      <c r="D79">
        <v>0.5</v>
      </c>
      <c r="E79">
        <v>0.2</v>
      </c>
    </row>
    <row r="80" spans="1:5" x14ac:dyDescent="0.3">
      <c r="A80">
        <v>156</v>
      </c>
      <c r="B80">
        <v>29.2</v>
      </c>
      <c r="D80">
        <v>0.5</v>
      </c>
      <c r="E80">
        <v>0.2</v>
      </c>
    </row>
    <row r="81" spans="1:5" x14ac:dyDescent="0.3">
      <c r="A81">
        <v>158</v>
      </c>
      <c r="B81">
        <v>29.4</v>
      </c>
      <c r="D81">
        <v>0.5</v>
      </c>
      <c r="E81">
        <v>0.2</v>
      </c>
    </row>
    <row r="82" spans="1:5" x14ac:dyDescent="0.3">
      <c r="A82">
        <v>160</v>
      </c>
      <c r="B82">
        <v>29.6</v>
      </c>
      <c r="D82">
        <v>0.5</v>
      </c>
      <c r="E82">
        <v>0.2</v>
      </c>
    </row>
    <row r="83" spans="1:5" x14ac:dyDescent="0.3">
      <c r="A83">
        <v>162</v>
      </c>
      <c r="B83">
        <v>30.5</v>
      </c>
      <c r="D83">
        <v>0.5</v>
      </c>
      <c r="E83">
        <v>0.2</v>
      </c>
    </row>
    <row r="84" spans="1:5" x14ac:dyDescent="0.3">
      <c r="A84">
        <v>164</v>
      </c>
      <c r="B84">
        <v>30.1</v>
      </c>
      <c r="D84">
        <v>0.5</v>
      </c>
      <c r="E84">
        <v>0.2</v>
      </c>
    </row>
    <row r="85" spans="1:5" x14ac:dyDescent="0.3">
      <c r="A85">
        <v>166</v>
      </c>
      <c r="B85">
        <v>30.3</v>
      </c>
      <c r="D85">
        <v>0.5</v>
      </c>
      <c r="E85">
        <v>0.2</v>
      </c>
    </row>
    <row r="86" spans="1:5" x14ac:dyDescent="0.3">
      <c r="A86">
        <v>168</v>
      </c>
      <c r="B86">
        <v>30.6</v>
      </c>
      <c r="D86">
        <v>0.5</v>
      </c>
      <c r="E86">
        <v>0.2</v>
      </c>
    </row>
    <row r="87" spans="1:5" x14ac:dyDescent="0.3">
      <c r="A87">
        <v>170</v>
      </c>
      <c r="B87">
        <v>30.8</v>
      </c>
      <c r="D87">
        <v>0.5</v>
      </c>
      <c r="E87">
        <v>0.2</v>
      </c>
    </row>
    <row r="88" spans="1:5" x14ac:dyDescent="0.3">
      <c r="A88">
        <v>172</v>
      </c>
      <c r="B88">
        <v>30.9</v>
      </c>
      <c r="D88">
        <v>0.5</v>
      </c>
      <c r="E88">
        <v>0.2</v>
      </c>
    </row>
    <row r="89" spans="1:5" x14ac:dyDescent="0.3">
      <c r="A89">
        <v>174</v>
      </c>
      <c r="B89">
        <v>31.7</v>
      </c>
      <c r="D89">
        <v>0.5</v>
      </c>
      <c r="E89">
        <v>0.2</v>
      </c>
    </row>
    <row r="90" spans="1:5" x14ac:dyDescent="0.3">
      <c r="A90">
        <v>176</v>
      </c>
      <c r="B90">
        <v>31.8</v>
      </c>
      <c r="D90">
        <v>0.5</v>
      </c>
      <c r="E90">
        <v>0.2</v>
      </c>
    </row>
    <row r="91" spans="1:5" x14ac:dyDescent="0.3">
      <c r="A91">
        <v>178</v>
      </c>
      <c r="B91">
        <v>31.5</v>
      </c>
      <c r="D91">
        <v>0.5</v>
      </c>
      <c r="E91">
        <v>0.2</v>
      </c>
    </row>
    <row r="92" spans="1:5" x14ac:dyDescent="0.3">
      <c r="A92">
        <v>180</v>
      </c>
      <c r="B92">
        <v>31.8</v>
      </c>
      <c r="D92">
        <v>0.5</v>
      </c>
      <c r="E92">
        <v>0.2</v>
      </c>
    </row>
    <row r="93" spans="1:5" x14ac:dyDescent="0.3">
      <c r="A93">
        <v>182</v>
      </c>
      <c r="B93">
        <v>32</v>
      </c>
      <c r="D93">
        <v>0.5</v>
      </c>
      <c r="E93">
        <v>0.2</v>
      </c>
    </row>
    <row r="94" spans="1:5" x14ac:dyDescent="0.3">
      <c r="A94">
        <v>184</v>
      </c>
      <c r="B94">
        <v>32.200000000000003</v>
      </c>
      <c r="D94">
        <v>0.5</v>
      </c>
      <c r="E94">
        <v>0.2</v>
      </c>
    </row>
    <row r="95" spans="1:5" x14ac:dyDescent="0.3">
      <c r="A95">
        <v>186</v>
      </c>
      <c r="B95">
        <v>32.299999999999997</v>
      </c>
      <c r="D95">
        <v>0.5</v>
      </c>
      <c r="E95">
        <v>0.2</v>
      </c>
    </row>
    <row r="96" spans="1:5" x14ac:dyDescent="0.3">
      <c r="A96">
        <v>188</v>
      </c>
      <c r="B96">
        <v>32.5</v>
      </c>
      <c r="D96">
        <v>0.5</v>
      </c>
      <c r="E96">
        <v>0.2</v>
      </c>
    </row>
    <row r="97" spans="1:5" x14ac:dyDescent="0.3">
      <c r="A97">
        <v>190</v>
      </c>
      <c r="B97">
        <v>32.700000000000003</v>
      </c>
      <c r="D97">
        <v>0.5</v>
      </c>
      <c r="E97">
        <v>0.2</v>
      </c>
    </row>
    <row r="98" spans="1:5" x14ac:dyDescent="0.3">
      <c r="A98">
        <v>192</v>
      </c>
      <c r="B98">
        <v>33.200000000000003</v>
      </c>
      <c r="C98" s="2">
        <v>0.13402777777777777</v>
      </c>
      <c r="D98">
        <v>0.5</v>
      </c>
      <c r="E98">
        <v>0.2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B59A-2BF1-40FC-9076-F02D3CF3E315}">
  <dimension ref="A1:V104"/>
  <sheetViews>
    <sheetView topLeftCell="E1" workbookViewId="0">
      <selection activeCell="I4" sqref="I4"/>
    </sheetView>
  </sheetViews>
  <sheetFormatPr defaultRowHeight="14.4" x14ac:dyDescent="0.3"/>
  <sheetData>
    <row r="1" spans="1:22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0.72916666666666663</v>
      </c>
    </row>
    <row r="2" spans="1:22" x14ac:dyDescent="0.3">
      <c r="A2">
        <v>0</v>
      </c>
      <c r="B2">
        <v>9.8000000000000007</v>
      </c>
      <c r="D2">
        <v>0.5</v>
      </c>
      <c r="E2">
        <v>0.2</v>
      </c>
      <c r="G2" t="s">
        <v>0</v>
      </c>
      <c r="H2">
        <v>30.2</v>
      </c>
      <c r="I2" t="s">
        <v>48</v>
      </c>
    </row>
    <row r="3" spans="1:22" x14ac:dyDescent="0.3">
      <c r="A3">
        <v>2</v>
      </c>
      <c r="B3">
        <v>10.5</v>
      </c>
      <c r="D3">
        <v>0.5</v>
      </c>
      <c r="E3">
        <v>0.2</v>
      </c>
      <c r="G3" t="s">
        <v>6</v>
      </c>
      <c r="H3">
        <v>62</v>
      </c>
      <c r="I3">
        <v>1</v>
      </c>
    </row>
    <row r="4" spans="1:22" x14ac:dyDescent="0.3">
      <c r="A4">
        <v>4</v>
      </c>
      <c r="B4">
        <v>11</v>
      </c>
      <c r="D4">
        <v>0.5</v>
      </c>
      <c r="E4">
        <v>0.2</v>
      </c>
    </row>
    <row r="5" spans="1:22" x14ac:dyDescent="0.3">
      <c r="A5">
        <v>6</v>
      </c>
      <c r="B5">
        <v>11.1</v>
      </c>
      <c r="D5">
        <v>0.5</v>
      </c>
      <c r="E5">
        <v>0.2</v>
      </c>
    </row>
    <row r="6" spans="1:22" x14ac:dyDescent="0.3">
      <c r="A6">
        <v>8</v>
      </c>
      <c r="B6">
        <v>11.3</v>
      </c>
      <c r="D6">
        <v>0.5</v>
      </c>
      <c r="E6">
        <v>0.2</v>
      </c>
      <c r="G6" t="s">
        <v>7</v>
      </c>
      <c r="L6" t="s">
        <v>18</v>
      </c>
    </row>
    <row r="7" spans="1:22" x14ac:dyDescent="0.3">
      <c r="A7">
        <v>10</v>
      </c>
      <c r="B7">
        <v>11.7</v>
      </c>
      <c r="D7">
        <v>0.5</v>
      </c>
      <c r="E7">
        <v>0.2</v>
      </c>
      <c r="H7" t="s">
        <v>42</v>
      </c>
      <c r="I7" t="s">
        <v>43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</row>
    <row r="8" spans="1:22" x14ac:dyDescent="0.3">
      <c r="A8">
        <v>12</v>
      </c>
      <c r="B8">
        <v>11.9</v>
      </c>
      <c r="D8">
        <v>0.5</v>
      </c>
      <c r="E8">
        <v>0.2</v>
      </c>
      <c r="G8" t="s">
        <v>8</v>
      </c>
      <c r="H8">
        <f>3.27/1000</f>
        <v>3.2699999999999999E-3</v>
      </c>
      <c r="I8">
        <f>0.00001</f>
        <v>1.0000000000000001E-5</v>
      </c>
      <c r="L8" cm="1">
        <f t="array" ref="L8:L10">A86:A88</f>
        <v>168</v>
      </c>
      <c r="M8" cm="1">
        <f t="array" ref="M8:M10">B86:B88</f>
        <v>29.1</v>
      </c>
      <c r="N8">
        <f>L8^2</f>
        <v>28224</v>
      </c>
      <c r="O8">
        <f>L8*M8</f>
        <v>4888.8</v>
      </c>
      <c r="P8" cm="1">
        <f t="array" ref="P8:P10">E86:E88</f>
        <v>0.2</v>
      </c>
      <c r="Q8" cm="1">
        <f t="array" ref="Q8:Q10">D86:D88</f>
        <v>0.5</v>
      </c>
      <c r="R8">
        <f>1/P8^2</f>
        <v>24.999999999999996</v>
      </c>
      <c r="S8">
        <f>R8*L8</f>
        <v>4199.9999999999991</v>
      </c>
      <c r="T8">
        <f>R8*M8</f>
        <v>727.49999999999989</v>
      </c>
      <c r="U8">
        <f>R8*L8*M8</f>
        <v>122219.99999999999</v>
      </c>
      <c r="V8">
        <f>R8*N8</f>
        <v>705599.99999999988</v>
      </c>
    </row>
    <row r="9" spans="1:22" x14ac:dyDescent="0.3">
      <c r="A9">
        <v>14</v>
      </c>
      <c r="B9">
        <v>12.1</v>
      </c>
      <c r="D9">
        <v>0.5</v>
      </c>
      <c r="E9">
        <v>0.2</v>
      </c>
      <c r="G9" t="s">
        <v>9</v>
      </c>
      <c r="H9">
        <v>910</v>
      </c>
      <c r="I9">
        <v>1</v>
      </c>
      <c r="L9">
        <v>170</v>
      </c>
      <c r="M9">
        <v>29.6</v>
      </c>
      <c r="N9">
        <f t="shared" ref="N9:N16" si="0">L9^2</f>
        <v>28900</v>
      </c>
      <c r="O9">
        <f t="shared" ref="O9:O15" si="1">L9*M9</f>
        <v>5032</v>
      </c>
      <c r="P9">
        <v>0.2</v>
      </c>
      <c r="Q9">
        <v>0.5</v>
      </c>
      <c r="R9">
        <f t="shared" ref="R9:R16" si="2">1/P9^2</f>
        <v>24.999999999999996</v>
      </c>
      <c r="S9">
        <f t="shared" ref="S9:S15" si="3">R9*L9</f>
        <v>4249.9999999999991</v>
      </c>
      <c r="T9">
        <f t="shared" ref="T9:T15" si="4">R9*M9</f>
        <v>739.99999999999989</v>
      </c>
      <c r="U9">
        <f t="shared" ref="U9:U15" si="5">R9*L9*M9</f>
        <v>125799.99999999999</v>
      </c>
      <c r="V9">
        <f t="shared" ref="V9:V15" si="6">R9*N9</f>
        <v>722499.99999999988</v>
      </c>
    </row>
    <row r="10" spans="1:22" x14ac:dyDescent="0.3">
      <c r="A10">
        <v>16</v>
      </c>
      <c r="B10">
        <v>12.7</v>
      </c>
      <c r="D10">
        <v>0.5</v>
      </c>
      <c r="E10">
        <v>0.2</v>
      </c>
      <c r="G10" t="s">
        <v>10</v>
      </c>
      <c r="H10">
        <f>196/1000</f>
        <v>0.19600000000000001</v>
      </c>
      <c r="I10">
        <v>1E-3</v>
      </c>
      <c r="L10">
        <v>172</v>
      </c>
      <c r="M10">
        <v>29.7</v>
      </c>
      <c r="N10">
        <f t="shared" si="0"/>
        <v>29584</v>
      </c>
      <c r="O10">
        <f t="shared" si="1"/>
        <v>5108.3999999999996</v>
      </c>
      <c r="P10">
        <v>0.2</v>
      </c>
      <c r="Q10">
        <v>0.5</v>
      </c>
      <c r="R10">
        <f t="shared" si="2"/>
        <v>24.999999999999996</v>
      </c>
      <c r="S10">
        <f t="shared" si="3"/>
        <v>4299.9999999999991</v>
      </c>
      <c r="T10">
        <f t="shared" si="4"/>
        <v>742.49999999999989</v>
      </c>
      <c r="U10">
        <f t="shared" si="5"/>
        <v>127709.99999999997</v>
      </c>
      <c r="V10">
        <f t="shared" si="6"/>
        <v>739599.99999999988</v>
      </c>
    </row>
    <row r="11" spans="1:22" x14ac:dyDescent="0.3">
      <c r="A11">
        <v>18</v>
      </c>
      <c r="B11">
        <v>12.8</v>
      </c>
      <c r="D11">
        <v>0.5</v>
      </c>
      <c r="E11">
        <v>0.2</v>
      </c>
      <c r="G11" t="s">
        <v>44</v>
      </c>
      <c r="H11">
        <v>0.15012</v>
      </c>
      <c r="I11">
        <v>1.0000000000000001E-5</v>
      </c>
      <c r="L11" cm="1">
        <f t="array" ref="L11:L16">A90:A95</f>
        <v>176</v>
      </c>
      <c r="M11" cm="1">
        <f t="array" ref="M11:M16">B90:B95</f>
        <v>30.2</v>
      </c>
      <c r="N11">
        <f t="shared" si="0"/>
        <v>30976</v>
      </c>
      <c r="O11">
        <f t="shared" si="1"/>
        <v>5315.2</v>
      </c>
      <c r="P11" cm="1">
        <f t="array" ref="P11:P16">E90:E95</f>
        <v>0.2</v>
      </c>
      <c r="Q11" cm="1">
        <f t="array" ref="Q11:Q16">D90:D95</f>
        <v>0.5</v>
      </c>
      <c r="R11">
        <f t="shared" si="2"/>
        <v>24.999999999999996</v>
      </c>
      <c r="S11">
        <f t="shared" si="3"/>
        <v>4399.9999999999991</v>
      </c>
      <c r="T11">
        <f t="shared" si="4"/>
        <v>754.99999999999989</v>
      </c>
      <c r="U11">
        <f t="shared" si="5"/>
        <v>132879.99999999997</v>
      </c>
      <c r="V11">
        <f t="shared" si="6"/>
        <v>774399.99999999988</v>
      </c>
    </row>
    <row r="12" spans="1:22" x14ac:dyDescent="0.3">
      <c r="A12">
        <v>20</v>
      </c>
      <c r="B12">
        <v>13</v>
      </c>
      <c r="D12">
        <v>0.5</v>
      </c>
      <c r="E12">
        <v>0.2</v>
      </c>
      <c r="G12" t="s">
        <v>45</v>
      </c>
      <c r="H12">
        <v>0.15056</v>
      </c>
      <c r="I12">
        <v>1.0000000000000001E-5</v>
      </c>
      <c r="L12">
        <v>178</v>
      </c>
      <c r="M12">
        <v>30.3</v>
      </c>
      <c r="N12">
        <f t="shared" si="0"/>
        <v>31684</v>
      </c>
      <c r="O12">
        <f t="shared" si="1"/>
        <v>5393.4000000000005</v>
      </c>
      <c r="P12">
        <v>0.2</v>
      </c>
      <c r="Q12">
        <v>0.5</v>
      </c>
      <c r="R12">
        <f t="shared" si="2"/>
        <v>24.999999999999996</v>
      </c>
      <c r="S12">
        <f t="shared" si="3"/>
        <v>4449.9999999999991</v>
      </c>
      <c r="T12">
        <f t="shared" si="4"/>
        <v>757.49999999999989</v>
      </c>
      <c r="U12">
        <f t="shared" si="5"/>
        <v>134834.99999999997</v>
      </c>
      <c r="V12">
        <f t="shared" si="6"/>
        <v>792099.99999999988</v>
      </c>
    </row>
    <row r="13" spans="1:22" x14ac:dyDescent="0.3">
      <c r="A13">
        <v>22</v>
      </c>
      <c r="B13">
        <v>13.3</v>
      </c>
      <c r="D13">
        <v>0.5</v>
      </c>
      <c r="E13">
        <v>0.2</v>
      </c>
      <c r="G13" t="s">
        <v>11</v>
      </c>
      <c r="H13">
        <f>H11*H12</f>
        <v>2.2602067199999999E-2</v>
      </c>
      <c r="I13">
        <f>H13*SQRT((I11/H11)^2 + (I12/H12)^2)</f>
        <v>2.126130946108447E-6</v>
      </c>
      <c r="L13">
        <v>180</v>
      </c>
      <c r="M13">
        <v>30.5</v>
      </c>
      <c r="N13">
        <f t="shared" si="0"/>
        <v>32400</v>
      </c>
      <c r="O13">
        <f t="shared" si="1"/>
        <v>5490</v>
      </c>
      <c r="P13">
        <v>0.2</v>
      </c>
      <c r="Q13">
        <v>0.5</v>
      </c>
      <c r="R13">
        <f t="shared" si="2"/>
        <v>24.999999999999996</v>
      </c>
      <c r="S13">
        <f t="shared" si="3"/>
        <v>4499.9999999999991</v>
      </c>
      <c r="T13">
        <f t="shared" si="4"/>
        <v>762.49999999999989</v>
      </c>
      <c r="U13">
        <f t="shared" si="5"/>
        <v>137249.99999999997</v>
      </c>
      <c r="V13">
        <f t="shared" si="6"/>
        <v>809999.99999999988</v>
      </c>
    </row>
    <row r="14" spans="1:22" x14ac:dyDescent="0.3">
      <c r="A14">
        <v>24</v>
      </c>
      <c r="B14">
        <v>13.5</v>
      </c>
      <c r="D14">
        <v>0.5</v>
      </c>
      <c r="E14">
        <v>0.2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L14">
        <v>182</v>
      </c>
      <c r="M14">
        <v>30.6</v>
      </c>
      <c r="N14">
        <f t="shared" si="0"/>
        <v>33124</v>
      </c>
      <c r="O14">
        <f t="shared" si="1"/>
        <v>5569.2</v>
      </c>
      <c r="P14">
        <v>0.2</v>
      </c>
      <c r="Q14">
        <v>0.5</v>
      </c>
      <c r="R14">
        <f t="shared" si="2"/>
        <v>24.999999999999996</v>
      </c>
      <c r="S14">
        <f t="shared" si="3"/>
        <v>4549.9999999999991</v>
      </c>
      <c r="T14">
        <f t="shared" si="4"/>
        <v>764.99999999999989</v>
      </c>
      <c r="U14">
        <f t="shared" si="5"/>
        <v>139229.99999999997</v>
      </c>
      <c r="V14">
        <f t="shared" si="6"/>
        <v>828099.99999999988</v>
      </c>
    </row>
    <row r="15" spans="1:22" x14ac:dyDescent="0.3">
      <c r="A15">
        <v>26</v>
      </c>
      <c r="B15">
        <v>13.8</v>
      </c>
      <c r="D15">
        <v>0.5</v>
      </c>
      <c r="E15">
        <v>0.2</v>
      </c>
      <c r="G15" t="s">
        <v>13</v>
      </c>
      <c r="H15">
        <v>0.2</v>
      </c>
      <c r="L15">
        <v>184</v>
      </c>
      <c r="M15">
        <v>30.9</v>
      </c>
      <c r="N15">
        <f t="shared" si="0"/>
        <v>33856</v>
      </c>
      <c r="O15">
        <f t="shared" si="1"/>
        <v>5685.5999999999995</v>
      </c>
      <c r="P15">
        <v>0.2</v>
      </c>
      <c r="Q15">
        <v>0.5</v>
      </c>
      <c r="R15">
        <f t="shared" si="2"/>
        <v>24.999999999999996</v>
      </c>
      <c r="S15">
        <f t="shared" si="3"/>
        <v>4599.9999999999991</v>
      </c>
      <c r="T15">
        <f t="shared" si="4"/>
        <v>772.49999999999989</v>
      </c>
      <c r="U15">
        <f t="shared" si="5"/>
        <v>142139.99999999997</v>
      </c>
      <c r="V15">
        <f t="shared" si="6"/>
        <v>846399.99999999988</v>
      </c>
    </row>
    <row r="16" spans="1:22" x14ac:dyDescent="0.3">
      <c r="A16">
        <v>28</v>
      </c>
      <c r="B16">
        <v>14</v>
      </c>
      <c r="D16">
        <v>0.5</v>
      </c>
      <c r="E16">
        <v>0.2</v>
      </c>
      <c r="G16" t="s">
        <v>14</v>
      </c>
      <c r="H16">
        <f>1-H15</f>
        <v>0.8</v>
      </c>
      <c r="L16">
        <v>186</v>
      </c>
      <c r="M16">
        <v>31.1</v>
      </c>
      <c r="N16">
        <f t="shared" si="0"/>
        <v>34596</v>
      </c>
      <c r="O16">
        <f>L16*M16</f>
        <v>5784.6</v>
      </c>
      <c r="P16">
        <v>0.2</v>
      </c>
      <c r="Q16">
        <v>0.5</v>
      </c>
      <c r="R16">
        <f t="shared" si="2"/>
        <v>24.999999999999996</v>
      </c>
      <c r="S16">
        <f>R16*L16</f>
        <v>4649.9999999999991</v>
      </c>
      <c r="T16">
        <f>R16*M16</f>
        <v>777.49999999999989</v>
      </c>
      <c r="U16">
        <f>R16*L16*M16</f>
        <v>144614.99999999997</v>
      </c>
      <c r="V16">
        <f>R16*N16</f>
        <v>864899.99999999988</v>
      </c>
    </row>
    <row r="17" spans="1:17" x14ac:dyDescent="0.3">
      <c r="A17">
        <v>30</v>
      </c>
      <c r="B17">
        <v>14.5</v>
      </c>
      <c r="D17">
        <v>0.5</v>
      </c>
      <c r="E17">
        <v>0.2</v>
      </c>
      <c r="G17" t="s">
        <v>15</v>
      </c>
      <c r="H17">
        <f>P25</f>
        <v>0.10166666666666667</v>
      </c>
      <c r="I17">
        <f>Q25</f>
        <v>1.1180339887498947E-2</v>
      </c>
    </row>
    <row r="18" spans="1:17" x14ac:dyDescent="0.3">
      <c r="A18">
        <v>32</v>
      </c>
      <c r="B18">
        <v>14.6</v>
      </c>
      <c r="D18">
        <v>0.5</v>
      </c>
      <c r="E18">
        <v>0.2</v>
      </c>
      <c r="G18" t="s">
        <v>16</v>
      </c>
      <c r="H18">
        <f>H17*H9*H8*H14/H16</f>
        <v>1002.8544350727944</v>
      </c>
      <c r="I18">
        <f>H18*SQRT((I17/H17)^2+(I9/H9)^2+(I8/H8)^2 + (I14/H14)^2)</f>
        <v>110.49378305021969</v>
      </c>
    </row>
    <row r="19" spans="1:17" x14ac:dyDescent="0.3">
      <c r="A19">
        <v>34</v>
      </c>
      <c r="B19">
        <v>14.8</v>
      </c>
      <c r="D19">
        <v>0.5</v>
      </c>
      <c r="E19">
        <v>0.2</v>
      </c>
    </row>
    <row r="20" spans="1:17" x14ac:dyDescent="0.3">
      <c r="A20">
        <v>36</v>
      </c>
      <c r="B20">
        <v>15.3</v>
      </c>
      <c r="D20">
        <v>0.5</v>
      </c>
      <c r="E20">
        <v>0.2</v>
      </c>
    </row>
    <row r="21" spans="1:17" x14ac:dyDescent="0.3">
      <c r="A21">
        <v>38</v>
      </c>
      <c r="B21">
        <v>15.5</v>
      </c>
      <c r="D21">
        <v>0.5</v>
      </c>
      <c r="E21">
        <v>0.2</v>
      </c>
    </row>
    <row r="22" spans="1:17" x14ac:dyDescent="0.3">
      <c r="A22">
        <v>40</v>
      </c>
      <c r="B22">
        <v>15.6</v>
      </c>
      <c r="D22">
        <v>0.5</v>
      </c>
      <c r="E22">
        <v>0.2</v>
      </c>
      <c r="L22" t="s">
        <v>30</v>
      </c>
    </row>
    <row r="23" spans="1:17" x14ac:dyDescent="0.3">
      <c r="A23">
        <v>42</v>
      </c>
      <c r="B23">
        <v>16</v>
      </c>
      <c r="D23">
        <v>0.5</v>
      </c>
      <c r="E23">
        <v>0.2</v>
      </c>
      <c r="L23" t="s">
        <v>31</v>
      </c>
      <c r="M23">
        <v>9</v>
      </c>
      <c r="P23" t="s">
        <v>32</v>
      </c>
      <c r="Q23" t="s">
        <v>33</v>
      </c>
    </row>
    <row r="24" spans="1:17" x14ac:dyDescent="0.3">
      <c r="A24">
        <v>44</v>
      </c>
      <c r="B24">
        <v>16.3</v>
      </c>
      <c r="D24">
        <v>0.5</v>
      </c>
      <c r="E24">
        <v>0.2</v>
      </c>
      <c r="L24" t="s">
        <v>34</v>
      </c>
      <c r="M24">
        <f>SUM(S8:S16)</f>
        <v>39899.999999999993</v>
      </c>
      <c r="O24" t="s">
        <v>35</v>
      </c>
      <c r="P24">
        <f>M28*M25 - M24^2</f>
        <v>1800000</v>
      </c>
    </row>
    <row r="25" spans="1:17" x14ac:dyDescent="0.3">
      <c r="A25">
        <v>46</v>
      </c>
      <c r="B25">
        <v>16.3</v>
      </c>
      <c r="D25">
        <v>0.5</v>
      </c>
      <c r="E25">
        <v>0.2</v>
      </c>
      <c r="L25" t="s">
        <v>36</v>
      </c>
      <c r="M25">
        <f>SUM(V8:V16)</f>
        <v>7083599.9999999991</v>
      </c>
      <c r="O25" t="s">
        <v>37</v>
      </c>
      <c r="P25">
        <f>(M28*M27 - M24*M26)/P24</f>
        <v>0.10166666666666667</v>
      </c>
      <c r="Q25">
        <f>SQRT(M28/P24)</f>
        <v>1.1180339887498947E-2</v>
      </c>
    </row>
    <row r="26" spans="1:17" x14ac:dyDescent="0.3">
      <c r="A26">
        <v>48</v>
      </c>
      <c r="B26">
        <v>16.5</v>
      </c>
      <c r="D26">
        <v>0.5</v>
      </c>
      <c r="E26">
        <v>0.2</v>
      </c>
      <c r="L26" t="s">
        <v>38</v>
      </c>
      <c r="M26">
        <f>SUM(T8:T16)</f>
        <v>6799.9999999999991</v>
      </c>
      <c r="O26" t="s">
        <v>39</v>
      </c>
      <c r="P26">
        <f>(M25*M26 - M24*M27)/P24</f>
        <v>12.193333333333333</v>
      </c>
      <c r="Q26">
        <f>SQRT(M25/P24)</f>
        <v>1.9837674594904851</v>
      </c>
    </row>
    <row r="27" spans="1:17" x14ac:dyDescent="0.3">
      <c r="A27">
        <v>50</v>
      </c>
      <c r="B27">
        <v>17</v>
      </c>
      <c r="D27">
        <v>0.5</v>
      </c>
      <c r="E27">
        <v>0.2</v>
      </c>
      <c r="L27" t="s">
        <v>40</v>
      </c>
      <c r="M27">
        <f>SUM(U8:U16)</f>
        <v>1206679.9999999998</v>
      </c>
    </row>
    <row r="28" spans="1:17" x14ac:dyDescent="0.3">
      <c r="A28">
        <v>52</v>
      </c>
      <c r="B28">
        <v>16.899999999999999</v>
      </c>
      <c r="D28">
        <v>0.5</v>
      </c>
      <c r="E28">
        <v>0.2</v>
      </c>
      <c r="L28" t="s">
        <v>41</v>
      </c>
      <c r="M28">
        <f>SUM(R8:R16)</f>
        <v>224.99999999999997</v>
      </c>
    </row>
    <row r="29" spans="1:17" x14ac:dyDescent="0.3">
      <c r="A29">
        <v>54</v>
      </c>
      <c r="B29">
        <v>17.3</v>
      </c>
      <c r="D29">
        <v>0.5</v>
      </c>
      <c r="E29">
        <v>0.2</v>
      </c>
    </row>
    <row r="30" spans="1:17" x14ac:dyDescent="0.3">
      <c r="A30">
        <v>56</v>
      </c>
      <c r="B30">
        <v>17.399999999999999</v>
      </c>
      <c r="D30">
        <v>0.5</v>
      </c>
      <c r="E30">
        <v>0.2</v>
      </c>
    </row>
    <row r="31" spans="1:17" x14ac:dyDescent="0.3">
      <c r="A31">
        <v>58</v>
      </c>
      <c r="B31">
        <v>17.600000000000001</v>
      </c>
      <c r="D31">
        <v>0.5</v>
      </c>
      <c r="E31">
        <v>0.2</v>
      </c>
    </row>
    <row r="32" spans="1:17" x14ac:dyDescent="0.3">
      <c r="A32">
        <v>60</v>
      </c>
      <c r="B32">
        <v>17.8</v>
      </c>
      <c r="D32">
        <v>0.5</v>
      </c>
      <c r="E32">
        <v>0.2</v>
      </c>
    </row>
    <row r="33" spans="1:5" x14ac:dyDescent="0.3">
      <c r="A33">
        <v>62</v>
      </c>
      <c r="B33">
        <v>18.399999999999999</v>
      </c>
      <c r="D33">
        <v>0.5</v>
      </c>
      <c r="E33">
        <v>0.2</v>
      </c>
    </row>
    <row r="34" spans="1:5" x14ac:dyDescent="0.3">
      <c r="A34">
        <v>64</v>
      </c>
      <c r="B34">
        <v>18.5</v>
      </c>
      <c r="D34">
        <v>0.5</v>
      </c>
      <c r="E34">
        <v>0.2</v>
      </c>
    </row>
    <row r="35" spans="1:5" x14ac:dyDescent="0.3">
      <c r="A35">
        <v>66</v>
      </c>
      <c r="B35">
        <v>18.8</v>
      </c>
      <c r="D35">
        <v>0.5</v>
      </c>
      <c r="E35">
        <v>0.2</v>
      </c>
    </row>
    <row r="36" spans="1:5" x14ac:dyDescent="0.3">
      <c r="A36">
        <v>68</v>
      </c>
      <c r="B36">
        <v>19.100000000000001</v>
      </c>
      <c r="D36">
        <v>0.5</v>
      </c>
      <c r="E36">
        <v>0.2</v>
      </c>
    </row>
    <row r="37" spans="1:5" x14ac:dyDescent="0.3">
      <c r="A37">
        <v>70</v>
      </c>
      <c r="B37">
        <v>19.100000000000001</v>
      </c>
      <c r="D37">
        <v>0.5</v>
      </c>
      <c r="E37">
        <v>0.2</v>
      </c>
    </row>
    <row r="38" spans="1:5" x14ac:dyDescent="0.3">
      <c r="A38">
        <v>72</v>
      </c>
      <c r="B38">
        <v>19.3</v>
      </c>
      <c r="D38">
        <v>0.5</v>
      </c>
      <c r="E38">
        <v>0.2</v>
      </c>
    </row>
    <row r="39" spans="1:5" x14ac:dyDescent="0.3">
      <c r="A39">
        <v>74</v>
      </c>
      <c r="B39">
        <v>19.600000000000001</v>
      </c>
      <c r="D39">
        <v>0.5</v>
      </c>
      <c r="E39">
        <v>0.2</v>
      </c>
    </row>
    <row r="40" spans="1:5" x14ac:dyDescent="0.3">
      <c r="A40">
        <v>76</v>
      </c>
      <c r="B40">
        <v>20</v>
      </c>
      <c r="D40">
        <v>0.5</v>
      </c>
      <c r="E40">
        <v>0.2</v>
      </c>
    </row>
    <row r="41" spans="1:5" x14ac:dyDescent="0.3">
      <c r="A41">
        <v>78</v>
      </c>
      <c r="B41">
        <v>20.100000000000001</v>
      </c>
      <c r="D41">
        <v>0.5</v>
      </c>
      <c r="E41">
        <v>0.2</v>
      </c>
    </row>
    <row r="42" spans="1:5" x14ac:dyDescent="0.3">
      <c r="A42">
        <v>80</v>
      </c>
      <c r="B42">
        <v>20.3</v>
      </c>
      <c r="D42">
        <v>0.5</v>
      </c>
      <c r="E42">
        <v>0.2</v>
      </c>
    </row>
    <row r="43" spans="1:5" x14ac:dyDescent="0.3">
      <c r="A43">
        <v>82</v>
      </c>
      <c r="B43">
        <v>20.5</v>
      </c>
      <c r="D43">
        <v>0.5</v>
      </c>
      <c r="E43">
        <v>0.2</v>
      </c>
    </row>
    <row r="44" spans="1:5" x14ac:dyDescent="0.3">
      <c r="A44">
        <v>84</v>
      </c>
      <c r="B44">
        <v>20.8</v>
      </c>
      <c r="D44">
        <v>0.5</v>
      </c>
      <c r="E44">
        <v>0.2</v>
      </c>
    </row>
    <row r="45" spans="1:5" x14ac:dyDescent="0.3">
      <c r="A45">
        <v>86</v>
      </c>
      <c r="B45">
        <v>20.8</v>
      </c>
      <c r="D45">
        <v>0.5</v>
      </c>
      <c r="E45">
        <v>0.2</v>
      </c>
    </row>
    <row r="46" spans="1:5" x14ac:dyDescent="0.3">
      <c r="A46">
        <v>88</v>
      </c>
      <c r="B46">
        <v>21.2</v>
      </c>
      <c r="D46">
        <v>0.5</v>
      </c>
      <c r="E46">
        <v>0.2</v>
      </c>
    </row>
    <row r="47" spans="1:5" x14ac:dyDescent="0.3">
      <c r="A47">
        <v>90</v>
      </c>
      <c r="B47">
        <v>21.7</v>
      </c>
      <c r="D47">
        <v>0.5</v>
      </c>
      <c r="E47">
        <v>0.2</v>
      </c>
    </row>
    <row r="48" spans="1:5" x14ac:dyDescent="0.3">
      <c r="A48">
        <v>92</v>
      </c>
      <c r="B48">
        <v>21.9</v>
      </c>
      <c r="D48">
        <v>0.5</v>
      </c>
      <c r="E48">
        <v>0.2</v>
      </c>
    </row>
    <row r="49" spans="1:5" x14ac:dyDescent="0.3">
      <c r="A49">
        <v>94</v>
      </c>
      <c r="B49">
        <v>21.7</v>
      </c>
      <c r="D49">
        <v>0.5</v>
      </c>
      <c r="E49">
        <v>0.2</v>
      </c>
    </row>
    <row r="50" spans="1:5" x14ac:dyDescent="0.3">
      <c r="A50">
        <v>96</v>
      </c>
      <c r="B50">
        <v>22.3</v>
      </c>
      <c r="D50">
        <v>0.5</v>
      </c>
      <c r="E50">
        <v>0.2</v>
      </c>
    </row>
    <row r="51" spans="1:5" x14ac:dyDescent="0.3">
      <c r="A51">
        <v>98</v>
      </c>
      <c r="B51">
        <v>22.2</v>
      </c>
      <c r="D51">
        <v>0.5</v>
      </c>
      <c r="E51">
        <v>0.2</v>
      </c>
    </row>
    <row r="52" spans="1:5" x14ac:dyDescent="0.3">
      <c r="A52">
        <v>100</v>
      </c>
      <c r="B52">
        <v>22.3</v>
      </c>
      <c r="D52">
        <v>0.5</v>
      </c>
      <c r="E52">
        <v>0.2</v>
      </c>
    </row>
    <row r="53" spans="1:5" x14ac:dyDescent="0.3">
      <c r="A53">
        <v>102</v>
      </c>
      <c r="B53">
        <v>22.4</v>
      </c>
      <c r="D53">
        <v>0.5</v>
      </c>
      <c r="E53">
        <v>0.2</v>
      </c>
    </row>
    <row r="54" spans="1:5" x14ac:dyDescent="0.3">
      <c r="A54">
        <v>104</v>
      </c>
      <c r="B54">
        <v>22.7</v>
      </c>
      <c r="D54">
        <v>0.5</v>
      </c>
      <c r="E54">
        <v>0.2</v>
      </c>
    </row>
    <row r="55" spans="1:5" x14ac:dyDescent="0.3">
      <c r="A55">
        <v>106</v>
      </c>
      <c r="B55">
        <v>22.9</v>
      </c>
      <c r="D55">
        <v>0.5</v>
      </c>
      <c r="E55">
        <v>0.2</v>
      </c>
    </row>
    <row r="56" spans="1:5" x14ac:dyDescent="0.3">
      <c r="A56">
        <v>108</v>
      </c>
      <c r="B56">
        <v>23.1</v>
      </c>
      <c r="D56">
        <v>0.5</v>
      </c>
      <c r="E56">
        <v>0.2</v>
      </c>
    </row>
    <row r="57" spans="1:5" x14ac:dyDescent="0.3">
      <c r="A57">
        <v>110</v>
      </c>
      <c r="B57">
        <v>23.3</v>
      </c>
      <c r="D57">
        <v>0.5</v>
      </c>
      <c r="E57">
        <v>0.2</v>
      </c>
    </row>
    <row r="58" spans="1:5" x14ac:dyDescent="0.3">
      <c r="A58">
        <v>112</v>
      </c>
      <c r="B58">
        <v>23.6</v>
      </c>
      <c r="D58">
        <v>0.5</v>
      </c>
      <c r="E58">
        <v>0.2</v>
      </c>
    </row>
    <row r="59" spans="1:5" x14ac:dyDescent="0.3">
      <c r="A59">
        <v>114</v>
      </c>
      <c r="B59">
        <v>23.7</v>
      </c>
      <c r="D59">
        <v>0.5</v>
      </c>
      <c r="E59">
        <v>0.2</v>
      </c>
    </row>
    <row r="60" spans="1:5" x14ac:dyDescent="0.3">
      <c r="A60">
        <v>116</v>
      </c>
      <c r="B60">
        <v>24.3</v>
      </c>
      <c r="D60">
        <v>0.5</v>
      </c>
      <c r="E60">
        <v>0.2</v>
      </c>
    </row>
    <row r="61" spans="1:5" x14ac:dyDescent="0.3">
      <c r="A61">
        <v>118</v>
      </c>
      <c r="B61">
        <v>24.2</v>
      </c>
      <c r="D61">
        <v>0.5</v>
      </c>
      <c r="E61">
        <v>0.2</v>
      </c>
    </row>
    <row r="62" spans="1:5" x14ac:dyDescent="0.3">
      <c r="A62">
        <v>120</v>
      </c>
      <c r="B62">
        <v>24.9</v>
      </c>
      <c r="D62">
        <v>0.5</v>
      </c>
      <c r="E62">
        <v>0.2</v>
      </c>
    </row>
    <row r="63" spans="1:5" x14ac:dyDescent="0.3">
      <c r="A63">
        <v>122</v>
      </c>
      <c r="B63">
        <v>24.5</v>
      </c>
      <c r="D63">
        <v>0.5</v>
      </c>
      <c r="E63">
        <v>0.2</v>
      </c>
    </row>
    <row r="64" spans="1:5" x14ac:dyDescent="0.3">
      <c r="A64">
        <v>124</v>
      </c>
      <c r="B64">
        <v>25</v>
      </c>
      <c r="D64">
        <v>0.5</v>
      </c>
      <c r="E64">
        <v>0.2</v>
      </c>
    </row>
    <row r="65" spans="1:5" x14ac:dyDescent="0.3">
      <c r="A65">
        <v>126</v>
      </c>
      <c r="B65">
        <v>25</v>
      </c>
      <c r="D65">
        <v>0.5</v>
      </c>
      <c r="E65">
        <v>0.2</v>
      </c>
    </row>
    <row r="66" spans="1:5" x14ac:dyDescent="0.3">
      <c r="A66">
        <v>128</v>
      </c>
      <c r="B66">
        <v>25.2</v>
      </c>
      <c r="D66">
        <v>0.5</v>
      </c>
      <c r="E66">
        <v>0.2</v>
      </c>
    </row>
    <row r="67" spans="1:5" x14ac:dyDescent="0.3">
      <c r="A67">
        <v>130</v>
      </c>
      <c r="B67">
        <v>25.3</v>
      </c>
      <c r="D67">
        <v>0.5</v>
      </c>
      <c r="E67">
        <v>0.2</v>
      </c>
    </row>
    <row r="68" spans="1:5" x14ac:dyDescent="0.3">
      <c r="A68">
        <v>132</v>
      </c>
      <c r="B68">
        <v>25.6</v>
      </c>
      <c r="D68">
        <v>0.5</v>
      </c>
      <c r="E68">
        <v>0.2</v>
      </c>
    </row>
    <row r="69" spans="1:5" x14ac:dyDescent="0.3">
      <c r="A69">
        <v>134</v>
      </c>
      <c r="B69">
        <v>25.7</v>
      </c>
      <c r="D69">
        <v>0.5</v>
      </c>
      <c r="E69">
        <v>0.2</v>
      </c>
    </row>
    <row r="70" spans="1:5" x14ac:dyDescent="0.3">
      <c r="A70">
        <v>136</v>
      </c>
      <c r="B70">
        <v>26.1</v>
      </c>
      <c r="D70">
        <v>0.5</v>
      </c>
      <c r="E70">
        <v>0.2</v>
      </c>
    </row>
    <row r="71" spans="1:5" x14ac:dyDescent="0.3">
      <c r="A71">
        <v>138</v>
      </c>
      <c r="B71">
        <v>26.7</v>
      </c>
      <c r="D71">
        <v>0.5</v>
      </c>
      <c r="E71">
        <v>0.2</v>
      </c>
    </row>
    <row r="72" spans="1:5" x14ac:dyDescent="0.3">
      <c r="A72">
        <v>140</v>
      </c>
      <c r="B72">
        <v>26.9</v>
      </c>
      <c r="D72">
        <v>0.5</v>
      </c>
      <c r="E72">
        <v>0.2</v>
      </c>
    </row>
    <row r="73" spans="1:5" x14ac:dyDescent="0.3">
      <c r="A73">
        <v>142</v>
      </c>
      <c r="B73">
        <v>26.7</v>
      </c>
      <c r="D73">
        <v>0.5</v>
      </c>
      <c r="E73">
        <v>0.2</v>
      </c>
    </row>
    <row r="74" spans="1:5" x14ac:dyDescent="0.3">
      <c r="A74">
        <v>144</v>
      </c>
      <c r="B74">
        <v>27.4</v>
      </c>
      <c r="D74">
        <v>0.5</v>
      </c>
      <c r="E74">
        <v>0.2</v>
      </c>
    </row>
    <row r="75" spans="1:5" x14ac:dyDescent="0.3">
      <c r="A75">
        <v>146</v>
      </c>
      <c r="B75">
        <v>27</v>
      </c>
      <c r="D75">
        <v>0.5</v>
      </c>
      <c r="E75">
        <v>0.2</v>
      </c>
    </row>
    <row r="76" spans="1:5" x14ac:dyDescent="0.3">
      <c r="A76">
        <v>148</v>
      </c>
      <c r="B76">
        <v>27.1</v>
      </c>
      <c r="D76">
        <v>0.5</v>
      </c>
      <c r="E76">
        <v>0.2</v>
      </c>
    </row>
    <row r="77" spans="1:5" x14ac:dyDescent="0.3">
      <c r="A77">
        <v>150</v>
      </c>
      <c r="B77">
        <v>27.9</v>
      </c>
      <c r="D77">
        <v>0.5</v>
      </c>
      <c r="E77">
        <v>0.2</v>
      </c>
    </row>
    <row r="78" spans="1:5" x14ac:dyDescent="0.3">
      <c r="A78">
        <v>152</v>
      </c>
      <c r="B78">
        <v>27.6</v>
      </c>
      <c r="D78">
        <v>0.5</v>
      </c>
      <c r="E78">
        <v>0.2</v>
      </c>
    </row>
    <row r="79" spans="1:5" x14ac:dyDescent="0.3">
      <c r="A79">
        <v>154</v>
      </c>
      <c r="B79">
        <v>27.7</v>
      </c>
      <c r="D79">
        <v>0.5</v>
      </c>
      <c r="E79">
        <v>0.2</v>
      </c>
    </row>
    <row r="80" spans="1:5" x14ac:dyDescent="0.3">
      <c r="A80">
        <v>156</v>
      </c>
      <c r="B80">
        <v>28.6</v>
      </c>
      <c r="D80">
        <v>0.5</v>
      </c>
      <c r="E80">
        <v>0.2</v>
      </c>
    </row>
    <row r="81" spans="1:5" x14ac:dyDescent="0.3">
      <c r="A81">
        <v>158</v>
      </c>
      <c r="B81">
        <v>28.4</v>
      </c>
      <c r="D81">
        <v>0.5</v>
      </c>
      <c r="E81">
        <v>0.2</v>
      </c>
    </row>
    <row r="82" spans="1:5" x14ac:dyDescent="0.3">
      <c r="A82">
        <v>160</v>
      </c>
      <c r="B82">
        <v>28.5</v>
      </c>
      <c r="D82">
        <v>0.5</v>
      </c>
      <c r="E82">
        <v>0.2</v>
      </c>
    </row>
    <row r="83" spans="1:5" x14ac:dyDescent="0.3">
      <c r="A83">
        <v>162</v>
      </c>
      <c r="B83">
        <v>28.6</v>
      </c>
      <c r="D83">
        <v>0.5</v>
      </c>
      <c r="E83">
        <v>0.2</v>
      </c>
    </row>
    <row r="84" spans="1:5" x14ac:dyDescent="0.3">
      <c r="A84">
        <v>164</v>
      </c>
      <c r="B84">
        <v>29.3</v>
      </c>
      <c r="D84">
        <v>0.5</v>
      </c>
      <c r="E84">
        <v>0.2</v>
      </c>
    </row>
    <row r="85" spans="1:5" x14ac:dyDescent="0.3">
      <c r="A85">
        <v>166</v>
      </c>
      <c r="B85">
        <v>29</v>
      </c>
      <c r="D85">
        <v>0.5</v>
      </c>
      <c r="E85">
        <v>0.2</v>
      </c>
    </row>
    <row r="86" spans="1:5" x14ac:dyDescent="0.3">
      <c r="A86">
        <v>168</v>
      </c>
      <c r="B86">
        <v>29.1</v>
      </c>
      <c r="D86">
        <v>0.5</v>
      </c>
      <c r="E86">
        <v>0.2</v>
      </c>
    </row>
    <row r="87" spans="1:5" x14ac:dyDescent="0.3">
      <c r="A87">
        <v>170</v>
      </c>
      <c r="B87">
        <v>29.6</v>
      </c>
      <c r="D87">
        <v>0.5</v>
      </c>
      <c r="E87">
        <v>0.2</v>
      </c>
    </row>
    <row r="88" spans="1:5" x14ac:dyDescent="0.3">
      <c r="A88">
        <v>172</v>
      </c>
      <c r="B88">
        <v>29.7</v>
      </c>
      <c r="D88">
        <v>0.5</v>
      </c>
      <c r="E88">
        <v>0.2</v>
      </c>
    </row>
    <row r="89" spans="1:5" x14ac:dyDescent="0.3">
      <c r="A89">
        <v>174</v>
      </c>
      <c r="B89">
        <v>30.4</v>
      </c>
      <c r="D89">
        <v>0.5</v>
      </c>
      <c r="E89">
        <v>0.2</v>
      </c>
    </row>
    <row r="90" spans="1:5" x14ac:dyDescent="0.3">
      <c r="A90">
        <v>176</v>
      </c>
      <c r="B90">
        <v>30.2</v>
      </c>
      <c r="D90">
        <v>0.5</v>
      </c>
      <c r="E90">
        <v>0.2</v>
      </c>
    </row>
    <row r="91" spans="1:5" x14ac:dyDescent="0.3">
      <c r="A91">
        <v>178</v>
      </c>
      <c r="B91">
        <v>30.3</v>
      </c>
      <c r="D91">
        <v>0.5</v>
      </c>
      <c r="E91">
        <v>0.2</v>
      </c>
    </row>
    <row r="92" spans="1:5" x14ac:dyDescent="0.3">
      <c r="A92">
        <v>180</v>
      </c>
      <c r="B92">
        <v>30.5</v>
      </c>
      <c r="D92">
        <v>0.5</v>
      </c>
      <c r="E92">
        <v>0.2</v>
      </c>
    </row>
    <row r="93" spans="1:5" x14ac:dyDescent="0.3">
      <c r="A93">
        <v>182</v>
      </c>
      <c r="B93">
        <v>30.6</v>
      </c>
      <c r="D93">
        <v>0.5</v>
      </c>
      <c r="E93">
        <v>0.2</v>
      </c>
    </row>
    <row r="94" spans="1:5" x14ac:dyDescent="0.3">
      <c r="A94">
        <v>184</v>
      </c>
      <c r="B94">
        <v>30.9</v>
      </c>
      <c r="D94">
        <v>0.5</v>
      </c>
      <c r="E94">
        <v>0.2</v>
      </c>
    </row>
    <row r="95" spans="1:5" x14ac:dyDescent="0.3">
      <c r="A95">
        <v>186</v>
      </c>
      <c r="B95">
        <v>31.1</v>
      </c>
      <c r="D95">
        <v>0.5</v>
      </c>
      <c r="E95">
        <v>0.2</v>
      </c>
    </row>
    <row r="96" spans="1:5" x14ac:dyDescent="0.3">
      <c r="A96">
        <v>188</v>
      </c>
      <c r="B96">
        <v>31.7</v>
      </c>
      <c r="D96">
        <v>0.5</v>
      </c>
      <c r="E96">
        <v>0.2</v>
      </c>
    </row>
    <row r="97" spans="1:5" x14ac:dyDescent="0.3">
      <c r="A97">
        <v>190</v>
      </c>
      <c r="B97">
        <v>31.5</v>
      </c>
      <c r="D97">
        <v>0.5</v>
      </c>
      <c r="E97">
        <v>0.2</v>
      </c>
    </row>
    <row r="98" spans="1:5" x14ac:dyDescent="0.3">
      <c r="A98">
        <v>192</v>
      </c>
      <c r="B98">
        <v>31.8</v>
      </c>
      <c r="D98">
        <v>0.5</v>
      </c>
      <c r="E98">
        <v>0.2</v>
      </c>
    </row>
    <row r="99" spans="1:5" x14ac:dyDescent="0.3">
      <c r="A99">
        <v>194</v>
      </c>
      <c r="B99">
        <v>31.9</v>
      </c>
      <c r="D99">
        <v>0.5</v>
      </c>
      <c r="E99">
        <v>0.2</v>
      </c>
    </row>
    <row r="100" spans="1:5" x14ac:dyDescent="0.3">
      <c r="A100">
        <v>196</v>
      </c>
      <c r="B100">
        <v>31.8</v>
      </c>
      <c r="D100">
        <v>0.5</v>
      </c>
      <c r="E100">
        <v>0.2</v>
      </c>
    </row>
    <row r="101" spans="1:5" x14ac:dyDescent="0.3">
      <c r="A101">
        <v>198</v>
      </c>
      <c r="B101">
        <v>32.299999999999997</v>
      </c>
      <c r="D101">
        <v>0.5</v>
      </c>
      <c r="E101">
        <v>0.2</v>
      </c>
    </row>
    <row r="102" spans="1:5" x14ac:dyDescent="0.3">
      <c r="A102">
        <v>200</v>
      </c>
      <c r="B102">
        <v>32.5</v>
      </c>
      <c r="D102">
        <v>0.5</v>
      </c>
      <c r="E102">
        <v>0.2</v>
      </c>
    </row>
    <row r="103" spans="1:5" x14ac:dyDescent="0.3">
      <c r="A103">
        <v>202</v>
      </c>
      <c r="B103">
        <v>32.9</v>
      </c>
      <c r="D103">
        <v>0.5</v>
      </c>
      <c r="E103">
        <v>0.2</v>
      </c>
    </row>
    <row r="104" spans="1:5" x14ac:dyDescent="0.3">
      <c r="A104">
        <v>204</v>
      </c>
      <c r="B104">
        <v>33.299999999999997</v>
      </c>
      <c r="C104" s="2">
        <v>0.14166666666666666</v>
      </c>
      <c r="D104">
        <v>0.5</v>
      </c>
      <c r="E104">
        <v>0.2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620A-4B0F-4F79-A330-AAE77DD3158A}">
  <dimension ref="A1:V108"/>
  <sheetViews>
    <sheetView topLeftCell="B1" workbookViewId="0">
      <selection activeCell="I4" sqref="I4"/>
    </sheetView>
  </sheetViews>
  <sheetFormatPr defaultRowHeight="14.4" x14ac:dyDescent="0.3"/>
  <sheetData>
    <row r="1" spans="1:22" x14ac:dyDescent="0.3">
      <c r="A1" t="s">
        <v>1</v>
      </c>
      <c r="B1" t="s">
        <v>2</v>
      </c>
      <c r="D1" t="s">
        <v>3</v>
      </c>
      <c r="E1" t="s">
        <v>4</v>
      </c>
      <c r="G1" t="s">
        <v>5</v>
      </c>
      <c r="H1" s="1">
        <v>0.75</v>
      </c>
    </row>
    <row r="2" spans="1:22" x14ac:dyDescent="0.3">
      <c r="A2">
        <v>0</v>
      </c>
      <c r="B2">
        <v>10.4</v>
      </c>
      <c r="D2">
        <v>0.5</v>
      </c>
      <c r="E2">
        <v>0.3</v>
      </c>
      <c r="G2" t="s">
        <v>0</v>
      </c>
      <c r="H2">
        <v>29.7</v>
      </c>
    </row>
    <row r="3" spans="1:22" x14ac:dyDescent="0.3">
      <c r="A3">
        <v>2</v>
      </c>
      <c r="B3">
        <v>10.7</v>
      </c>
      <c r="D3">
        <v>0.5</v>
      </c>
      <c r="E3">
        <v>0.3</v>
      </c>
      <c r="G3" t="s">
        <v>6</v>
      </c>
      <c r="H3">
        <v>68</v>
      </c>
      <c r="I3">
        <v>1</v>
      </c>
    </row>
    <row r="4" spans="1:22" x14ac:dyDescent="0.3">
      <c r="A4">
        <v>4</v>
      </c>
      <c r="B4">
        <v>11.2</v>
      </c>
      <c r="D4">
        <v>0.5</v>
      </c>
      <c r="E4">
        <v>0.3</v>
      </c>
    </row>
    <row r="5" spans="1:22" x14ac:dyDescent="0.3">
      <c r="A5">
        <v>6</v>
      </c>
      <c r="B5">
        <v>11.6</v>
      </c>
      <c r="D5">
        <v>0.5</v>
      </c>
      <c r="E5">
        <v>0.3</v>
      </c>
    </row>
    <row r="6" spans="1:22" x14ac:dyDescent="0.3">
      <c r="A6">
        <v>8</v>
      </c>
      <c r="B6">
        <v>11.5</v>
      </c>
      <c r="D6">
        <v>0.5</v>
      </c>
      <c r="E6">
        <v>0.3</v>
      </c>
      <c r="G6" t="s">
        <v>7</v>
      </c>
      <c r="L6" t="s">
        <v>18</v>
      </c>
    </row>
    <row r="7" spans="1:22" x14ac:dyDescent="0.3">
      <c r="A7">
        <v>10</v>
      </c>
      <c r="B7">
        <v>11.9</v>
      </c>
      <c r="D7">
        <v>0.5</v>
      </c>
      <c r="E7">
        <v>0.3</v>
      </c>
      <c r="H7" t="s">
        <v>42</v>
      </c>
      <c r="I7" t="s">
        <v>43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</row>
    <row r="8" spans="1:22" x14ac:dyDescent="0.3">
      <c r="A8">
        <v>12</v>
      </c>
      <c r="B8">
        <v>12.1</v>
      </c>
      <c r="D8">
        <v>0.5</v>
      </c>
      <c r="E8">
        <v>0.3</v>
      </c>
      <c r="G8" t="s">
        <v>8</v>
      </c>
      <c r="H8">
        <f>3.27/1000</f>
        <v>3.2699999999999999E-3</v>
      </c>
      <c r="I8">
        <f>0.00001</f>
        <v>1.0000000000000001E-5</v>
      </c>
      <c r="L8">
        <f>A82</f>
        <v>160</v>
      </c>
      <c r="M8">
        <f>B82</f>
        <v>28.6</v>
      </c>
      <c r="N8">
        <f>L8^2</f>
        <v>25600</v>
      </c>
      <c r="O8">
        <f>L8*M8</f>
        <v>4576</v>
      </c>
      <c r="P8">
        <f>E82</f>
        <v>0.3</v>
      </c>
      <c r="Q8">
        <f>D82</f>
        <v>0.5</v>
      </c>
      <c r="R8">
        <f>1/P8^2</f>
        <v>11.111111111111111</v>
      </c>
      <c r="S8">
        <f>R8*L8</f>
        <v>1777.7777777777778</v>
      </c>
      <c r="T8">
        <f>R8*M8</f>
        <v>317.77777777777777</v>
      </c>
      <c r="U8">
        <f>R8*L8*M8</f>
        <v>50844.444444444445</v>
      </c>
      <c r="V8">
        <f>R8*N8</f>
        <v>284444.44444444444</v>
      </c>
    </row>
    <row r="9" spans="1:22" x14ac:dyDescent="0.3">
      <c r="A9">
        <v>14</v>
      </c>
      <c r="B9">
        <v>12.8</v>
      </c>
      <c r="D9">
        <v>0.5</v>
      </c>
      <c r="E9">
        <v>0.3</v>
      </c>
      <c r="G9" t="s">
        <v>9</v>
      </c>
      <c r="H9">
        <v>910</v>
      </c>
      <c r="I9">
        <v>1</v>
      </c>
      <c r="L9" cm="1">
        <f t="array" ref="L9:L12">A84:A87</f>
        <v>164</v>
      </c>
      <c r="M9" cm="1">
        <f t="array" ref="M9:M12">B84:B87</f>
        <v>29.3</v>
      </c>
      <c r="N9">
        <f t="shared" ref="N9:N17" si="0">L9^2</f>
        <v>26896</v>
      </c>
      <c r="O9">
        <f t="shared" ref="O9:O17" si="1">L9*M9</f>
        <v>4805.2</v>
      </c>
      <c r="P9" cm="1">
        <f t="array" ref="P9:P12">E84:E87</f>
        <v>0.3</v>
      </c>
      <c r="Q9" cm="1">
        <f t="array" ref="Q9:Q12">D84:D87</f>
        <v>0.5</v>
      </c>
      <c r="R9">
        <f t="shared" ref="R9:R17" si="2">1/P9^2</f>
        <v>11.111111111111111</v>
      </c>
      <c r="S9">
        <f t="shared" ref="S9:S17" si="3">R9*L9</f>
        <v>1822.2222222222222</v>
      </c>
      <c r="T9">
        <f t="shared" ref="T9:T17" si="4">R9*M9</f>
        <v>325.55555555555554</v>
      </c>
      <c r="U9">
        <f t="shared" ref="U9:U17" si="5">R9*L9*M9</f>
        <v>53391.111111111109</v>
      </c>
      <c r="V9">
        <f t="shared" ref="V9:V17" si="6">R9*N9</f>
        <v>298844.44444444444</v>
      </c>
    </row>
    <row r="10" spans="1:22" x14ac:dyDescent="0.3">
      <c r="A10">
        <v>16</v>
      </c>
      <c r="B10">
        <v>13.2</v>
      </c>
      <c r="D10">
        <v>0.5</v>
      </c>
      <c r="E10">
        <v>0.3</v>
      </c>
      <c r="G10" t="s">
        <v>10</v>
      </c>
      <c r="H10">
        <f>196/1000</f>
        <v>0.19600000000000001</v>
      </c>
      <c r="I10">
        <v>1E-3</v>
      </c>
      <c r="L10">
        <v>166</v>
      </c>
      <c r="M10">
        <v>29</v>
      </c>
      <c r="N10">
        <f t="shared" si="0"/>
        <v>27556</v>
      </c>
      <c r="O10">
        <f t="shared" si="1"/>
        <v>4814</v>
      </c>
      <c r="P10">
        <v>0.3</v>
      </c>
      <c r="Q10">
        <v>0.5</v>
      </c>
      <c r="R10">
        <f t="shared" si="2"/>
        <v>11.111111111111111</v>
      </c>
      <c r="S10">
        <f t="shared" si="3"/>
        <v>1844.4444444444443</v>
      </c>
      <c r="T10">
        <f t="shared" si="4"/>
        <v>322.22222222222223</v>
      </c>
      <c r="U10">
        <f t="shared" si="5"/>
        <v>53488.888888888883</v>
      </c>
      <c r="V10">
        <f t="shared" si="6"/>
        <v>306177.77777777775</v>
      </c>
    </row>
    <row r="11" spans="1:22" x14ac:dyDescent="0.3">
      <c r="A11">
        <v>18</v>
      </c>
      <c r="B11">
        <v>13.1</v>
      </c>
      <c r="D11">
        <v>0.5</v>
      </c>
      <c r="E11">
        <v>0.3</v>
      </c>
      <c r="G11" t="s">
        <v>44</v>
      </c>
      <c r="H11">
        <v>0.15012</v>
      </c>
      <c r="I11">
        <v>1.0000000000000001E-5</v>
      </c>
      <c r="L11">
        <v>168</v>
      </c>
      <c r="M11">
        <v>29.8</v>
      </c>
      <c r="N11">
        <f t="shared" si="0"/>
        <v>28224</v>
      </c>
      <c r="O11">
        <f t="shared" si="1"/>
        <v>5006.4000000000005</v>
      </c>
      <c r="P11">
        <v>0.3</v>
      </c>
      <c r="Q11">
        <v>0.5</v>
      </c>
      <c r="R11">
        <f t="shared" si="2"/>
        <v>11.111111111111111</v>
      </c>
      <c r="S11">
        <f t="shared" si="3"/>
        <v>1866.6666666666665</v>
      </c>
      <c r="T11">
        <f t="shared" si="4"/>
        <v>331.11111111111109</v>
      </c>
      <c r="U11">
        <f t="shared" si="5"/>
        <v>55626.666666666664</v>
      </c>
      <c r="V11">
        <f t="shared" si="6"/>
        <v>313600</v>
      </c>
    </row>
    <row r="12" spans="1:22" x14ac:dyDescent="0.3">
      <c r="A12">
        <v>20</v>
      </c>
      <c r="B12">
        <v>13.7</v>
      </c>
      <c r="D12">
        <v>0.5</v>
      </c>
      <c r="E12">
        <v>0.3</v>
      </c>
      <c r="G12" t="s">
        <v>45</v>
      </c>
      <c r="H12">
        <v>0.15056</v>
      </c>
      <c r="I12">
        <v>1.0000000000000001E-5</v>
      </c>
      <c r="L12">
        <v>170</v>
      </c>
      <c r="M12">
        <v>29.4</v>
      </c>
      <c r="N12">
        <f t="shared" si="0"/>
        <v>28900</v>
      </c>
      <c r="O12">
        <f t="shared" si="1"/>
        <v>4998</v>
      </c>
      <c r="P12">
        <v>0.3</v>
      </c>
      <c r="Q12">
        <v>0.5</v>
      </c>
      <c r="R12">
        <f t="shared" si="2"/>
        <v>11.111111111111111</v>
      </c>
      <c r="S12">
        <f t="shared" si="3"/>
        <v>1888.8888888888889</v>
      </c>
      <c r="T12">
        <f t="shared" si="4"/>
        <v>326.66666666666663</v>
      </c>
      <c r="U12">
        <f t="shared" si="5"/>
        <v>55533.333333333328</v>
      </c>
      <c r="V12">
        <f t="shared" si="6"/>
        <v>321111.11111111112</v>
      </c>
    </row>
    <row r="13" spans="1:22" x14ac:dyDescent="0.3">
      <c r="A13">
        <v>22</v>
      </c>
      <c r="B13">
        <v>13.8</v>
      </c>
      <c r="D13">
        <v>0.5</v>
      </c>
      <c r="E13">
        <v>0.3</v>
      </c>
      <c r="G13" t="s">
        <v>11</v>
      </c>
      <c r="H13">
        <f>H11*H12</f>
        <v>2.2602067199999999E-2</v>
      </c>
      <c r="I13">
        <f>H13*SQRT((I11/H11)^2 + (I12/H12)^2)</f>
        <v>2.126130946108447E-6</v>
      </c>
      <c r="L13">
        <f>A90</f>
        <v>176</v>
      </c>
      <c r="M13">
        <f>B90</f>
        <v>29.9</v>
      </c>
      <c r="N13">
        <f t="shared" si="0"/>
        <v>30976</v>
      </c>
      <c r="O13">
        <f t="shared" si="1"/>
        <v>5262.4</v>
      </c>
      <c r="P13">
        <f>E90</f>
        <v>0.3</v>
      </c>
      <c r="Q13">
        <f>D90</f>
        <v>0.5</v>
      </c>
      <c r="R13">
        <f t="shared" si="2"/>
        <v>11.111111111111111</v>
      </c>
      <c r="S13">
        <f t="shared" si="3"/>
        <v>1955.5555555555554</v>
      </c>
      <c r="T13">
        <f t="shared" si="4"/>
        <v>332.22222222222217</v>
      </c>
      <c r="U13">
        <f t="shared" si="5"/>
        <v>58471.111111111102</v>
      </c>
      <c r="V13">
        <f t="shared" si="6"/>
        <v>344177.77777777775</v>
      </c>
    </row>
    <row r="14" spans="1:22" x14ac:dyDescent="0.3">
      <c r="A14">
        <v>24</v>
      </c>
      <c r="B14">
        <v>14</v>
      </c>
      <c r="D14">
        <v>0.5</v>
      </c>
      <c r="E14">
        <v>0.3</v>
      </c>
      <c r="G14" t="s">
        <v>12</v>
      </c>
      <c r="H14">
        <f>H10/(H13*H8)</f>
        <v>2651.9184015384799</v>
      </c>
      <c r="I14">
        <f>H14*SQRT((I10/H10)^2 + (I8/H8)^2 + (I13/H13)^2)</f>
        <v>15.776500658243229</v>
      </c>
      <c r="L14" cm="1">
        <f t="array" ref="L14:L17">A92:A95</f>
        <v>180</v>
      </c>
      <c r="M14" cm="1">
        <f t="array" ref="M14:M17">B92:B95</f>
        <v>30.3</v>
      </c>
      <c r="N14">
        <f t="shared" si="0"/>
        <v>32400</v>
      </c>
      <c r="O14">
        <f t="shared" si="1"/>
        <v>5454</v>
      </c>
      <c r="P14" cm="1">
        <f t="array" ref="P14:P17">E92:E95</f>
        <v>0.3</v>
      </c>
      <c r="Q14" cm="1">
        <f t="array" ref="Q14:Q17">D92:D95</f>
        <v>0.5</v>
      </c>
      <c r="R14">
        <f t="shared" si="2"/>
        <v>11.111111111111111</v>
      </c>
      <c r="S14">
        <f t="shared" si="3"/>
        <v>2000</v>
      </c>
      <c r="T14">
        <f t="shared" si="4"/>
        <v>336.66666666666669</v>
      </c>
      <c r="U14">
        <f t="shared" si="5"/>
        <v>60600</v>
      </c>
      <c r="V14">
        <f t="shared" si="6"/>
        <v>360000</v>
      </c>
    </row>
    <row r="15" spans="1:22" x14ac:dyDescent="0.3">
      <c r="A15">
        <v>26</v>
      </c>
      <c r="B15">
        <v>14.5</v>
      </c>
      <c r="D15">
        <v>0.5</v>
      </c>
      <c r="E15">
        <v>0.3</v>
      </c>
      <c r="G15" t="s">
        <v>13</v>
      </c>
      <c r="H15">
        <v>0.2</v>
      </c>
      <c r="L15">
        <v>182</v>
      </c>
      <c r="M15">
        <v>30.5</v>
      </c>
      <c r="N15">
        <f t="shared" si="0"/>
        <v>33124</v>
      </c>
      <c r="O15">
        <f t="shared" si="1"/>
        <v>5551</v>
      </c>
      <c r="P15">
        <v>0.3</v>
      </c>
      <c r="Q15">
        <v>0.5</v>
      </c>
      <c r="R15">
        <f t="shared" si="2"/>
        <v>11.111111111111111</v>
      </c>
      <c r="S15">
        <f t="shared" si="3"/>
        <v>2022.2222222222222</v>
      </c>
      <c r="T15">
        <f t="shared" si="4"/>
        <v>338.88888888888886</v>
      </c>
      <c r="U15">
        <f t="shared" si="5"/>
        <v>61677.777777777774</v>
      </c>
      <c r="V15">
        <f t="shared" si="6"/>
        <v>368044.44444444444</v>
      </c>
    </row>
    <row r="16" spans="1:22" x14ac:dyDescent="0.3">
      <c r="A16">
        <v>28</v>
      </c>
      <c r="B16">
        <v>14.7</v>
      </c>
      <c r="D16">
        <v>0.5</v>
      </c>
      <c r="E16">
        <v>0.3</v>
      </c>
      <c r="G16" t="s">
        <v>14</v>
      </c>
      <c r="H16">
        <f>1-H15</f>
        <v>0.8</v>
      </c>
      <c r="L16">
        <v>184</v>
      </c>
      <c r="M16">
        <v>30.6</v>
      </c>
      <c r="N16">
        <f>L16^2</f>
        <v>33856</v>
      </c>
      <c r="O16">
        <f>L16*M16</f>
        <v>5630.4000000000005</v>
      </c>
      <c r="P16">
        <v>0.3</v>
      </c>
      <c r="Q16">
        <v>0.5</v>
      </c>
      <c r="R16">
        <f>1/P16^2</f>
        <v>11.111111111111111</v>
      </c>
      <c r="S16">
        <f t="shared" si="3"/>
        <v>2044.4444444444443</v>
      </c>
      <c r="T16">
        <f t="shared" si="4"/>
        <v>340</v>
      </c>
      <c r="U16">
        <f t="shared" si="5"/>
        <v>62560</v>
      </c>
      <c r="V16">
        <f t="shared" si="6"/>
        <v>376177.77777777775</v>
      </c>
    </row>
    <row r="17" spans="1:22" x14ac:dyDescent="0.3">
      <c r="A17">
        <v>30</v>
      </c>
      <c r="B17">
        <v>14.8</v>
      </c>
      <c r="D17">
        <v>0.5</v>
      </c>
      <c r="E17">
        <v>0.3</v>
      </c>
      <c r="G17" t="s">
        <v>15</v>
      </c>
      <c r="H17">
        <f>P25</f>
        <v>7.5738396624494608E-2</v>
      </c>
      <c r="I17">
        <f>Q25</f>
        <v>1.0893616758265558E-2</v>
      </c>
      <c r="L17">
        <v>186</v>
      </c>
      <c r="M17">
        <v>30.7</v>
      </c>
      <c r="N17">
        <f t="shared" si="0"/>
        <v>34596</v>
      </c>
      <c r="O17">
        <f t="shared" si="1"/>
        <v>5710.2</v>
      </c>
      <c r="P17">
        <v>0.3</v>
      </c>
      <c r="Q17">
        <v>0.5</v>
      </c>
      <c r="R17">
        <f t="shared" si="2"/>
        <v>11.111111111111111</v>
      </c>
      <c r="S17">
        <f t="shared" si="3"/>
        <v>2066.6666666666665</v>
      </c>
      <c r="T17">
        <f t="shared" si="4"/>
        <v>341.11111111111109</v>
      </c>
      <c r="U17">
        <f t="shared" si="5"/>
        <v>63446.666666666657</v>
      </c>
      <c r="V17">
        <f t="shared" si="6"/>
        <v>384400</v>
      </c>
    </row>
    <row r="18" spans="1:22" x14ac:dyDescent="0.3">
      <c r="A18">
        <v>32</v>
      </c>
      <c r="B18">
        <v>15.1</v>
      </c>
      <c r="D18">
        <v>0.5</v>
      </c>
      <c r="E18">
        <v>0.3</v>
      </c>
      <c r="G18" t="s">
        <v>16</v>
      </c>
      <c r="H18">
        <f>H17*H9*H8*H14/H16</f>
        <v>747.09429796895188</v>
      </c>
      <c r="I18">
        <f>H18*SQRT((I17/H17)^2+(I9/H9)^2+(I8/H8)^2 + (I14/H14)^2)</f>
        <v>107.5754564401761</v>
      </c>
    </row>
    <row r="19" spans="1:22" x14ac:dyDescent="0.3">
      <c r="A19">
        <v>34</v>
      </c>
      <c r="B19">
        <v>15.6</v>
      </c>
      <c r="D19">
        <v>0.5</v>
      </c>
      <c r="E19">
        <v>0.3</v>
      </c>
    </row>
    <row r="20" spans="1:22" x14ac:dyDescent="0.3">
      <c r="A20">
        <v>36</v>
      </c>
      <c r="B20">
        <v>15.9</v>
      </c>
      <c r="D20">
        <v>0.5</v>
      </c>
      <c r="E20">
        <v>0.3</v>
      </c>
    </row>
    <row r="21" spans="1:22" x14ac:dyDescent="0.3">
      <c r="A21">
        <v>38</v>
      </c>
      <c r="B21">
        <v>16</v>
      </c>
      <c r="D21">
        <v>0.5</v>
      </c>
      <c r="E21">
        <v>0.3</v>
      </c>
    </row>
    <row r="22" spans="1:22" x14ac:dyDescent="0.3">
      <c r="A22">
        <v>40</v>
      </c>
      <c r="B22">
        <v>16.2</v>
      </c>
      <c r="D22">
        <v>0.5</v>
      </c>
      <c r="E22">
        <v>0.3</v>
      </c>
      <c r="L22" t="s">
        <v>30</v>
      </c>
    </row>
    <row r="23" spans="1:22" x14ac:dyDescent="0.3">
      <c r="A23">
        <v>42</v>
      </c>
      <c r="B23">
        <v>16.600000000000001</v>
      </c>
      <c r="D23">
        <v>0.5</v>
      </c>
      <c r="E23">
        <v>0.3</v>
      </c>
      <c r="L23" t="s">
        <v>31</v>
      </c>
      <c r="M23">
        <v>10</v>
      </c>
      <c r="P23" t="s">
        <v>32</v>
      </c>
      <c r="Q23" t="s">
        <v>33</v>
      </c>
    </row>
    <row r="24" spans="1:22" x14ac:dyDescent="0.3">
      <c r="A24">
        <v>44</v>
      </c>
      <c r="B24">
        <v>16.8</v>
      </c>
      <c r="D24">
        <v>0.5</v>
      </c>
      <c r="E24">
        <v>0.3</v>
      </c>
      <c r="L24" t="s">
        <v>34</v>
      </c>
      <c r="M24">
        <f>SUM(S8:S17)</f>
        <v>19288.888888888891</v>
      </c>
      <c r="O24" t="s">
        <v>35</v>
      </c>
      <c r="P24">
        <f>M28*M25 - M24^2</f>
        <v>936296.29629617929</v>
      </c>
    </row>
    <row r="25" spans="1:22" x14ac:dyDescent="0.3">
      <c r="A25">
        <v>46</v>
      </c>
      <c r="B25">
        <v>17</v>
      </c>
      <c r="D25">
        <v>0.5</v>
      </c>
      <c r="E25">
        <v>0.3</v>
      </c>
      <c r="L25" t="s">
        <v>36</v>
      </c>
      <c r="M25">
        <f>SUM(V8:V17)</f>
        <v>3356977.7777777771</v>
      </c>
      <c r="O25" t="s">
        <v>37</v>
      </c>
      <c r="P25">
        <f>(M28*M27 - M24*M26)/P24</f>
        <v>7.5738396624494608E-2</v>
      </c>
      <c r="Q25">
        <f>SQRT(M28/P24)</f>
        <v>1.0893616758265558E-2</v>
      </c>
    </row>
    <row r="26" spans="1:22" x14ac:dyDescent="0.3">
      <c r="A26">
        <v>48</v>
      </c>
      <c r="B26">
        <v>17.3</v>
      </c>
      <c r="D26">
        <v>0.5</v>
      </c>
      <c r="E26">
        <v>0.3</v>
      </c>
      <c r="L26" t="s">
        <v>38</v>
      </c>
      <c r="M26">
        <f>SUM(T8:T17)</f>
        <v>3312.2222222222217</v>
      </c>
      <c r="O26" t="s">
        <v>39</v>
      </c>
      <c r="P26">
        <f>(M25*M26 - M24*M27)/P24</f>
        <v>16.661814345988638</v>
      </c>
      <c r="Q26">
        <f>SQRT(M25/P24)</f>
        <v>1.893509901435926</v>
      </c>
    </row>
    <row r="27" spans="1:22" x14ac:dyDescent="0.3">
      <c r="A27">
        <v>50</v>
      </c>
      <c r="B27">
        <v>17.7</v>
      </c>
      <c r="D27">
        <v>0.5</v>
      </c>
      <c r="E27">
        <v>0.3</v>
      </c>
      <c r="L27" t="s">
        <v>40</v>
      </c>
      <c r="M27">
        <f>SUM(U8:U17)</f>
        <v>575640</v>
      </c>
    </row>
    <row r="28" spans="1:22" x14ac:dyDescent="0.3">
      <c r="A28">
        <v>52</v>
      </c>
      <c r="B28">
        <v>17.399999999999999</v>
      </c>
      <c r="D28">
        <v>0.5</v>
      </c>
      <c r="E28">
        <v>0.3</v>
      </c>
      <c r="L28" t="s">
        <v>41</v>
      </c>
      <c r="M28">
        <f>SUM(R8:R17)</f>
        <v>111.11111111111113</v>
      </c>
    </row>
    <row r="29" spans="1:22" x14ac:dyDescent="0.3">
      <c r="A29">
        <v>54</v>
      </c>
      <c r="B29">
        <v>17.8</v>
      </c>
      <c r="D29">
        <v>0.5</v>
      </c>
      <c r="E29">
        <v>0.3</v>
      </c>
    </row>
    <row r="30" spans="1:22" x14ac:dyDescent="0.3">
      <c r="A30">
        <v>56</v>
      </c>
      <c r="B30">
        <v>18</v>
      </c>
      <c r="D30">
        <v>0.5</v>
      </c>
      <c r="E30">
        <v>0.3</v>
      </c>
    </row>
    <row r="31" spans="1:22" x14ac:dyDescent="0.3">
      <c r="A31">
        <v>58</v>
      </c>
      <c r="B31">
        <v>18.399999999999999</v>
      </c>
      <c r="D31">
        <v>0.5</v>
      </c>
      <c r="E31">
        <v>0.3</v>
      </c>
    </row>
    <row r="32" spans="1:22" x14ac:dyDescent="0.3">
      <c r="A32">
        <v>60</v>
      </c>
      <c r="B32">
        <v>18.8</v>
      </c>
      <c r="D32">
        <v>0.5</v>
      </c>
      <c r="E32">
        <v>0.3</v>
      </c>
    </row>
    <row r="33" spans="1:5" x14ac:dyDescent="0.3">
      <c r="A33">
        <v>62</v>
      </c>
      <c r="B33">
        <v>18.899999999999999</v>
      </c>
      <c r="D33">
        <v>0.5</v>
      </c>
      <c r="E33">
        <v>0.3</v>
      </c>
    </row>
    <row r="34" spans="1:5" x14ac:dyDescent="0.3">
      <c r="A34">
        <v>64</v>
      </c>
      <c r="B34">
        <v>19</v>
      </c>
      <c r="D34">
        <v>0.5</v>
      </c>
      <c r="E34">
        <v>0.3</v>
      </c>
    </row>
    <row r="35" spans="1:5" x14ac:dyDescent="0.3">
      <c r="A35">
        <v>66</v>
      </c>
      <c r="B35">
        <v>19.3</v>
      </c>
      <c r="D35">
        <v>0.5</v>
      </c>
      <c r="E35">
        <v>0.3</v>
      </c>
    </row>
    <row r="36" spans="1:5" x14ac:dyDescent="0.3">
      <c r="A36">
        <v>68</v>
      </c>
      <c r="B36">
        <v>19.5</v>
      </c>
      <c r="D36">
        <v>0.5</v>
      </c>
      <c r="E36">
        <v>0.3</v>
      </c>
    </row>
    <row r="37" spans="1:5" x14ac:dyDescent="0.3">
      <c r="A37">
        <v>70</v>
      </c>
      <c r="B37">
        <v>19.8</v>
      </c>
      <c r="D37">
        <v>0.5</v>
      </c>
      <c r="E37">
        <v>0.3</v>
      </c>
    </row>
    <row r="38" spans="1:5" x14ac:dyDescent="0.3">
      <c r="A38">
        <v>72</v>
      </c>
      <c r="B38">
        <v>20.100000000000001</v>
      </c>
      <c r="D38">
        <v>0.5</v>
      </c>
      <c r="E38">
        <v>0.3</v>
      </c>
    </row>
    <row r="39" spans="1:5" x14ac:dyDescent="0.3">
      <c r="A39">
        <v>74</v>
      </c>
      <c r="B39">
        <v>20</v>
      </c>
      <c r="D39">
        <v>0.5</v>
      </c>
      <c r="E39">
        <v>0.3</v>
      </c>
    </row>
    <row r="40" spans="1:5" x14ac:dyDescent="0.3">
      <c r="A40">
        <v>76</v>
      </c>
      <c r="B40">
        <v>20.2</v>
      </c>
      <c r="D40">
        <v>0.5</v>
      </c>
      <c r="E40">
        <v>0.3</v>
      </c>
    </row>
    <row r="41" spans="1:5" x14ac:dyDescent="0.3">
      <c r="A41">
        <v>78</v>
      </c>
      <c r="B41">
        <v>20.5</v>
      </c>
      <c r="D41">
        <v>0.5</v>
      </c>
      <c r="E41">
        <v>0.3</v>
      </c>
    </row>
    <row r="42" spans="1:5" x14ac:dyDescent="0.3">
      <c r="A42">
        <v>80</v>
      </c>
      <c r="B42">
        <v>20.8</v>
      </c>
      <c r="D42">
        <v>0.5</v>
      </c>
      <c r="E42">
        <v>0.3</v>
      </c>
    </row>
    <row r="43" spans="1:5" x14ac:dyDescent="0.3">
      <c r="A43">
        <v>82</v>
      </c>
      <c r="B43">
        <v>21</v>
      </c>
      <c r="D43">
        <v>0.5</v>
      </c>
      <c r="E43">
        <v>0.3</v>
      </c>
    </row>
    <row r="44" spans="1:5" x14ac:dyDescent="0.3">
      <c r="A44">
        <v>84</v>
      </c>
      <c r="B44">
        <v>21.2</v>
      </c>
      <c r="D44">
        <v>0.5</v>
      </c>
      <c r="E44">
        <v>0.3</v>
      </c>
    </row>
    <row r="45" spans="1:5" x14ac:dyDescent="0.3">
      <c r="A45">
        <v>86</v>
      </c>
      <c r="B45">
        <v>21.3</v>
      </c>
      <c r="D45">
        <v>0.5</v>
      </c>
      <c r="E45">
        <v>0.3</v>
      </c>
    </row>
    <row r="46" spans="1:5" x14ac:dyDescent="0.3">
      <c r="A46">
        <v>88</v>
      </c>
      <c r="B46">
        <v>21.3</v>
      </c>
      <c r="D46">
        <v>0.5</v>
      </c>
      <c r="E46">
        <v>0.3</v>
      </c>
    </row>
    <row r="47" spans="1:5" x14ac:dyDescent="0.3">
      <c r="A47">
        <v>90</v>
      </c>
      <c r="B47">
        <v>21.6</v>
      </c>
      <c r="D47">
        <v>0.5</v>
      </c>
      <c r="E47">
        <v>0.3</v>
      </c>
    </row>
    <row r="48" spans="1:5" x14ac:dyDescent="0.3">
      <c r="A48">
        <v>92</v>
      </c>
      <c r="B48">
        <v>21.9</v>
      </c>
      <c r="D48">
        <v>0.5</v>
      </c>
      <c r="E48">
        <v>0.3</v>
      </c>
    </row>
    <row r="49" spans="1:5" x14ac:dyDescent="0.3">
      <c r="A49">
        <v>94</v>
      </c>
      <c r="B49">
        <v>22.1</v>
      </c>
      <c r="D49">
        <v>0.5</v>
      </c>
      <c r="E49">
        <v>0.3</v>
      </c>
    </row>
    <row r="50" spans="1:5" x14ac:dyDescent="0.3">
      <c r="A50">
        <v>96</v>
      </c>
      <c r="B50">
        <v>22.2</v>
      </c>
      <c r="D50">
        <v>0.5</v>
      </c>
      <c r="E50">
        <v>0.3</v>
      </c>
    </row>
    <row r="51" spans="1:5" x14ac:dyDescent="0.3">
      <c r="A51">
        <v>98</v>
      </c>
      <c r="B51">
        <v>22.7</v>
      </c>
      <c r="D51">
        <v>0.5</v>
      </c>
      <c r="E51">
        <v>0.3</v>
      </c>
    </row>
    <row r="52" spans="1:5" x14ac:dyDescent="0.3">
      <c r="A52">
        <v>100</v>
      </c>
      <c r="B52">
        <v>22.6</v>
      </c>
      <c r="D52">
        <v>0.5</v>
      </c>
      <c r="E52">
        <v>0.3</v>
      </c>
    </row>
    <row r="53" spans="1:5" x14ac:dyDescent="0.3">
      <c r="A53">
        <v>102</v>
      </c>
      <c r="B53">
        <v>22.8</v>
      </c>
      <c r="D53">
        <v>0.5</v>
      </c>
      <c r="E53">
        <v>0.3</v>
      </c>
    </row>
    <row r="54" spans="1:5" x14ac:dyDescent="0.3">
      <c r="A54">
        <v>104</v>
      </c>
      <c r="B54">
        <v>23.1</v>
      </c>
      <c r="D54">
        <v>0.5</v>
      </c>
      <c r="E54">
        <v>0.3</v>
      </c>
    </row>
    <row r="55" spans="1:5" x14ac:dyDescent="0.3">
      <c r="A55">
        <v>106</v>
      </c>
      <c r="B55">
        <v>23.3</v>
      </c>
      <c r="D55">
        <v>0.5</v>
      </c>
      <c r="E55">
        <v>0.3</v>
      </c>
    </row>
    <row r="56" spans="1:5" x14ac:dyDescent="0.3">
      <c r="A56">
        <v>108</v>
      </c>
      <c r="B56">
        <v>23.3</v>
      </c>
      <c r="D56">
        <v>0.5</v>
      </c>
      <c r="E56">
        <v>0.3</v>
      </c>
    </row>
    <row r="57" spans="1:5" x14ac:dyDescent="0.3">
      <c r="A57">
        <v>110</v>
      </c>
      <c r="B57">
        <v>23.7</v>
      </c>
      <c r="D57">
        <v>0.5</v>
      </c>
      <c r="E57">
        <v>0.3</v>
      </c>
    </row>
    <row r="58" spans="1:5" x14ac:dyDescent="0.3">
      <c r="A58">
        <v>112</v>
      </c>
      <c r="B58">
        <v>23.8</v>
      </c>
      <c r="D58">
        <v>0.5</v>
      </c>
      <c r="E58">
        <v>0.3</v>
      </c>
    </row>
    <row r="59" spans="1:5" x14ac:dyDescent="0.3">
      <c r="A59">
        <v>114</v>
      </c>
      <c r="B59">
        <v>24</v>
      </c>
      <c r="D59">
        <v>0.5</v>
      </c>
      <c r="E59">
        <v>0.3</v>
      </c>
    </row>
    <row r="60" spans="1:5" x14ac:dyDescent="0.3">
      <c r="A60">
        <v>116</v>
      </c>
      <c r="B60">
        <v>24.9</v>
      </c>
      <c r="D60">
        <v>0.5</v>
      </c>
      <c r="E60">
        <v>0.3</v>
      </c>
    </row>
    <row r="61" spans="1:5" x14ac:dyDescent="0.3">
      <c r="A61">
        <v>118</v>
      </c>
      <c r="B61">
        <v>24.5</v>
      </c>
      <c r="D61">
        <v>0.5</v>
      </c>
      <c r="E61">
        <v>0.3</v>
      </c>
    </row>
    <row r="62" spans="1:5" x14ac:dyDescent="0.3">
      <c r="A62">
        <v>120</v>
      </c>
      <c r="B62">
        <v>24.5</v>
      </c>
      <c r="D62">
        <v>0.5</v>
      </c>
      <c r="E62">
        <v>0.3</v>
      </c>
    </row>
    <row r="63" spans="1:5" x14ac:dyDescent="0.3">
      <c r="A63">
        <v>122</v>
      </c>
      <c r="B63">
        <v>25</v>
      </c>
      <c r="D63">
        <v>0.5</v>
      </c>
      <c r="E63">
        <v>0.3</v>
      </c>
    </row>
    <row r="64" spans="1:5" x14ac:dyDescent="0.3">
      <c r="A64">
        <v>124</v>
      </c>
      <c r="B64">
        <v>25.1</v>
      </c>
      <c r="D64">
        <v>0.5</v>
      </c>
      <c r="E64">
        <v>0.3</v>
      </c>
    </row>
    <row r="65" spans="1:5" x14ac:dyDescent="0.3">
      <c r="A65">
        <v>126</v>
      </c>
      <c r="B65">
        <v>25.2</v>
      </c>
      <c r="D65">
        <v>0.5</v>
      </c>
      <c r="E65">
        <v>0.3</v>
      </c>
    </row>
    <row r="66" spans="1:5" x14ac:dyDescent="0.3">
      <c r="A66">
        <v>128</v>
      </c>
      <c r="B66">
        <v>25.4</v>
      </c>
      <c r="D66">
        <v>0.5</v>
      </c>
      <c r="E66">
        <v>0.3</v>
      </c>
    </row>
    <row r="67" spans="1:5" x14ac:dyDescent="0.3">
      <c r="A67">
        <v>130</v>
      </c>
      <c r="B67">
        <v>25.6</v>
      </c>
      <c r="D67">
        <v>0.5</v>
      </c>
      <c r="E67">
        <v>0.3</v>
      </c>
    </row>
    <row r="68" spans="1:5" x14ac:dyDescent="0.3">
      <c r="A68">
        <v>132</v>
      </c>
      <c r="B68">
        <v>25.8</v>
      </c>
      <c r="D68">
        <v>0.5</v>
      </c>
      <c r="E68">
        <v>0.3</v>
      </c>
    </row>
    <row r="69" spans="1:5" x14ac:dyDescent="0.3">
      <c r="A69">
        <v>134</v>
      </c>
      <c r="B69">
        <v>25.9</v>
      </c>
      <c r="D69">
        <v>0.5</v>
      </c>
      <c r="E69">
        <v>0.3</v>
      </c>
    </row>
    <row r="70" spans="1:5" x14ac:dyDescent="0.3">
      <c r="A70">
        <v>136</v>
      </c>
      <c r="B70">
        <v>26.2</v>
      </c>
      <c r="D70">
        <v>0.5</v>
      </c>
      <c r="E70">
        <v>0.3</v>
      </c>
    </row>
    <row r="71" spans="1:5" x14ac:dyDescent="0.3">
      <c r="A71">
        <v>138</v>
      </c>
      <c r="B71">
        <v>26.5</v>
      </c>
      <c r="D71">
        <v>0.5</v>
      </c>
      <c r="E71">
        <v>0.3</v>
      </c>
    </row>
    <row r="72" spans="1:5" x14ac:dyDescent="0.3">
      <c r="A72">
        <v>140</v>
      </c>
      <c r="B72">
        <v>26.6</v>
      </c>
      <c r="D72">
        <v>0.5</v>
      </c>
      <c r="E72">
        <v>0.3</v>
      </c>
    </row>
    <row r="73" spans="1:5" x14ac:dyDescent="0.3">
      <c r="A73">
        <v>142</v>
      </c>
      <c r="B73">
        <v>27.4</v>
      </c>
      <c r="D73">
        <v>0.5</v>
      </c>
      <c r="E73">
        <v>0.3</v>
      </c>
    </row>
    <row r="74" spans="1:5" x14ac:dyDescent="0.3">
      <c r="A74">
        <v>144</v>
      </c>
      <c r="B74">
        <v>27</v>
      </c>
      <c r="D74">
        <v>0.5</v>
      </c>
      <c r="E74">
        <v>0.3</v>
      </c>
    </row>
    <row r="75" spans="1:5" x14ac:dyDescent="0.3">
      <c r="A75">
        <v>146</v>
      </c>
      <c r="B75">
        <v>27.2</v>
      </c>
      <c r="D75">
        <v>0.5</v>
      </c>
      <c r="E75">
        <v>0.3</v>
      </c>
    </row>
    <row r="76" spans="1:5" x14ac:dyDescent="0.3">
      <c r="A76">
        <v>148</v>
      </c>
      <c r="B76">
        <v>27.8</v>
      </c>
      <c r="D76">
        <v>0.5</v>
      </c>
      <c r="E76">
        <v>0.3</v>
      </c>
    </row>
    <row r="77" spans="1:5" x14ac:dyDescent="0.3">
      <c r="A77">
        <v>150</v>
      </c>
      <c r="B77">
        <v>27.7</v>
      </c>
      <c r="D77">
        <v>0.5</v>
      </c>
      <c r="E77">
        <v>0.3</v>
      </c>
    </row>
    <row r="78" spans="1:5" x14ac:dyDescent="0.3">
      <c r="A78">
        <v>152</v>
      </c>
      <c r="B78">
        <v>28.3</v>
      </c>
      <c r="D78">
        <v>0.5</v>
      </c>
      <c r="E78">
        <v>0.3</v>
      </c>
    </row>
    <row r="79" spans="1:5" x14ac:dyDescent="0.3">
      <c r="A79">
        <v>154</v>
      </c>
      <c r="B79">
        <v>28</v>
      </c>
      <c r="D79">
        <v>0.5</v>
      </c>
      <c r="E79">
        <v>0.3</v>
      </c>
    </row>
    <row r="80" spans="1:5" x14ac:dyDescent="0.3">
      <c r="A80">
        <v>156</v>
      </c>
      <c r="B80">
        <v>28.3</v>
      </c>
      <c r="D80">
        <v>0.5</v>
      </c>
      <c r="E80">
        <v>0.3</v>
      </c>
    </row>
    <row r="81" spans="1:5" x14ac:dyDescent="0.3">
      <c r="A81">
        <v>158</v>
      </c>
      <c r="B81">
        <v>28.3</v>
      </c>
      <c r="D81">
        <v>0.5</v>
      </c>
      <c r="E81">
        <v>0.3</v>
      </c>
    </row>
    <row r="82" spans="1:5" x14ac:dyDescent="0.3">
      <c r="A82">
        <v>160</v>
      </c>
      <c r="B82">
        <v>28.6</v>
      </c>
      <c r="D82">
        <v>0.5</v>
      </c>
      <c r="E82">
        <v>0.3</v>
      </c>
    </row>
    <row r="83" spans="1:5" x14ac:dyDescent="0.3">
      <c r="A83">
        <v>162</v>
      </c>
      <c r="B83">
        <v>28.7</v>
      </c>
      <c r="D83">
        <v>0.5</v>
      </c>
      <c r="E83">
        <v>0.3</v>
      </c>
    </row>
    <row r="84" spans="1:5" x14ac:dyDescent="0.3">
      <c r="A84">
        <v>164</v>
      </c>
      <c r="B84">
        <v>29.3</v>
      </c>
      <c r="D84">
        <v>0.5</v>
      </c>
      <c r="E84">
        <v>0.3</v>
      </c>
    </row>
    <row r="85" spans="1:5" x14ac:dyDescent="0.3">
      <c r="A85">
        <v>166</v>
      </c>
      <c r="B85">
        <v>29</v>
      </c>
      <c r="D85">
        <v>0.5</v>
      </c>
      <c r="E85">
        <v>0.3</v>
      </c>
    </row>
    <row r="86" spans="1:5" x14ac:dyDescent="0.3">
      <c r="A86">
        <v>168</v>
      </c>
      <c r="B86">
        <v>29.8</v>
      </c>
      <c r="D86">
        <v>0.5</v>
      </c>
      <c r="E86">
        <v>0.3</v>
      </c>
    </row>
    <row r="87" spans="1:5" x14ac:dyDescent="0.3">
      <c r="A87">
        <v>170</v>
      </c>
      <c r="B87">
        <v>29.4</v>
      </c>
      <c r="D87">
        <v>0.5</v>
      </c>
      <c r="E87">
        <v>0.3</v>
      </c>
    </row>
    <row r="88" spans="1:5" x14ac:dyDescent="0.3">
      <c r="A88">
        <v>172</v>
      </c>
      <c r="B88">
        <v>29.6</v>
      </c>
      <c r="D88">
        <v>0.5</v>
      </c>
      <c r="E88">
        <v>0.3</v>
      </c>
    </row>
    <row r="89" spans="1:5" x14ac:dyDescent="0.3">
      <c r="A89">
        <v>174</v>
      </c>
      <c r="B89">
        <v>30.3</v>
      </c>
      <c r="D89">
        <v>0.5</v>
      </c>
      <c r="E89">
        <v>0.3</v>
      </c>
    </row>
    <row r="90" spans="1:5" x14ac:dyDescent="0.3">
      <c r="A90">
        <v>176</v>
      </c>
      <c r="B90">
        <v>29.9</v>
      </c>
      <c r="D90">
        <v>0.5</v>
      </c>
      <c r="E90">
        <v>0.3</v>
      </c>
    </row>
    <row r="91" spans="1:5" x14ac:dyDescent="0.3">
      <c r="A91">
        <v>178</v>
      </c>
      <c r="B91">
        <v>30.1</v>
      </c>
      <c r="D91">
        <v>0.5</v>
      </c>
      <c r="E91">
        <v>0.3</v>
      </c>
    </row>
    <row r="92" spans="1:5" x14ac:dyDescent="0.3">
      <c r="A92">
        <v>180</v>
      </c>
      <c r="B92">
        <v>30.3</v>
      </c>
      <c r="D92">
        <v>0.5</v>
      </c>
      <c r="E92">
        <v>0.3</v>
      </c>
    </row>
    <row r="93" spans="1:5" x14ac:dyDescent="0.3">
      <c r="A93">
        <v>182</v>
      </c>
      <c r="B93">
        <v>30.5</v>
      </c>
      <c r="D93">
        <v>0.5</v>
      </c>
      <c r="E93">
        <v>0.3</v>
      </c>
    </row>
    <row r="94" spans="1:5" x14ac:dyDescent="0.3">
      <c r="A94">
        <v>184</v>
      </c>
      <c r="B94">
        <v>30.6</v>
      </c>
      <c r="D94">
        <v>0.5</v>
      </c>
      <c r="E94">
        <v>0.3</v>
      </c>
    </row>
    <row r="95" spans="1:5" x14ac:dyDescent="0.3">
      <c r="A95">
        <v>186</v>
      </c>
      <c r="B95">
        <v>30.7</v>
      </c>
      <c r="D95">
        <v>0.5</v>
      </c>
      <c r="E95">
        <v>0.3</v>
      </c>
    </row>
    <row r="96" spans="1:5" x14ac:dyDescent="0.3">
      <c r="A96">
        <v>188</v>
      </c>
      <c r="B96">
        <v>30.9</v>
      </c>
      <c r="D96">
        <v>0.5</v>
      </c>
      <c r="E96">
        <v>0.3</v>
      </c>
    </row>
    <row r="97" spans="1:5" x14ac:dyDescent="0.3">
      <c r="A97">
        <v>190</v>
      </c>
      <c r="B97">
        <v>30.9</v>
      </c>
      <c r="D97">
        <v>0.5</v>
      </c>
      <c r="E97">
        <v>0.3</v>
      </c>
    </row>
    <row r="98" spans="1:5" x14ac:dyDescent="0.3">
      <c r="A98">
        <v>192</v>
      </c>
      <c r="B98">
        <v>31.1</v>
      </c>
      <c r="D98">
        <v>0.5</v>
      </c>
      <c r="E98">
        <v>0.3</v>
      </c>
    </row>
    <row r="99" spans="1:5" x14ac:dyDescent="0.3">
      <c r="A99">
        <v>194</v>
      </c>
      <c r="B99">
        <v>31.8</v>
      </c>
      <c r="D99">
        <v>0.5</v>
      </c>
      <c r="E99">
        <v>0.3</v>
      </c>
    </row>
    <row r="100" spans="1:5" x14ac:dyDescent="0.3">
      <c r="A100">
        <v>196</v>
      </c>
      <c r="B100">
        <v>31.5</v>
      </c>
      <c r="D100">
        <v>0.5</v>
      </c>
      <c r="E100">
        <v>0.3</v>
      </c>
    </row>
    <row r="101" spans="1:5" x14ac:dyDescent="0.3">
      <c r="A101">
        <v>198</v>
      </c>
      <c r="B101">
        <v>31.5</v>
      </c>
      <c r="D101">
        <v>0.5</v>
      </c>
      <c r="E101">
        <v>0.3</v>
      </c>
    </row>
    <row r="102" spans="1:5" x14ac:dyDescent="0.3">
      <c r="A102">
        <v>200</v>
      </c>
      <c r="B102">
        <v>32.299999999999997</v>
      </c>
      <c r="D102">
        <v>0.5</v>
      </c>
      <c r="E102">
        <v>0.3</v>
      </c>
    </row>
    <row r="103" spans="1:5" x14ac:dyDescent="0.3">
      <c r="A103">
        <v>202</v>
      </c>
      <c r="B103">
        <v>31.9</v>
      </c>
      <c r="D103">
        <v>0.5</v>
      </c>
      <c r="E103">
        <v>0.3</v>
      </c>
    </row>
    <row r="104" spans="1:5" x14ac:dyDescent="0.3">
      <c r="A104">
        <v>204</v>
      </c>
      <c r="B104">
        <v>32</v>
      </c>
      <c r="D104">
        <v>0.5</v>
      </c>
      <c r="E104">
        <v>0.3</v>
      </c>
    </row>
    <row r="105" spans="1:5" x14ac:dyDescent="0.3">
      <c r="A105">
        <v>206</v>
      </c>
      <c r="B105">
        <v>32.200000000000003</v>
      </c>
      <c r="D105">
        <v>0.5</v>
      </c>
      <c r="E105">
        <v>0.3</v>
      </c>
    </row>
    <row r="106" spans="1:5" x14ac:dyDescent="0.3">
      <c r="A106">
        <v>208</v>
      </c>
      <c r="B106">
        <v>32.299999999999997</v>
      </c>
      <c r="D106">
        <v>0.5</v>
      </c>
      <c r="E106">
        <v>0.3</v>
      </c>
    </row>
    <row r="107" spans="1:5" x14ac:dyDescent="0.3">
      <c r="A107">
        <v>210</v>
      </c>
      <c r="B107">
        <v>32.5</v>
      </c>
      <c r="D107">
        <v>0.5</v>
      </c>
      <c r="E107">
        <v>0.3</v>
      </c>
    </row>
    <row r="108" spans="1:5" x14ac:dyDescent="0.3">
      <c r="A108">
        <v>212</v>
      </c>
      <c r="B108">
        <v>32.6</v>
      </c>
      <c r="C108" s="2">
        <v>0.14722222222222223</v>
      </c>
      <c r="D108">
        <v>0.5</v>
      </c>
      <c r="E108">
        <v>0.3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733D-BC34-4731-99E2-9B4571363FD9}">
  <dimension ref="A1:S35"/>
  <sheetViews>
    <sheetView tabSelected="1" topLeftCell="A19" workbookViewId="0">
      <selection activeCell="J35" sqref="J35"/>
    </sheetView>
  </sheetViews>
  <sheetFormatPr defaultRowHeight="14.4" x14ac:dyDescent="0.3"/>
  <cols>
    <col min="1" max="1" width="9" customWidth="1"/>
    <col min="10" max="10" width="12" bestFit="1" customWidth="1"/>
    <col min="11" max="11" width="11" bestFit="1" customWidth="1"/>
  </cols>
  <sheetData>
    <row r="1" spans="1:19" x14ac:dyDescent="0.3">
      <c r="A1" t="s">
        <v>16</v>
      </c>
      <c r="B1" t="s">
        <v>6</v>
      </c>
      <c r="C1" t="s">
        <v>17</v>
      </c>
      <c r="D1" t="s">
        <v>56</v>
      </c>
      <c r="E1" t="s">
        <v>47</v>
      </c>
      <c r="F1" t="s">
        <v>46</v>
      </c>
      <c r="G1" t="s">
        <v>55</v>
      </c>
      <c r="I1" t="s">
        <v>49</v>
      </c>
    </row>
    <row r="2" spans="1:19" x14ac:dyDescent="0.3">
      <c r="A2">
        <f>'run1'!H18</f>
        <v>923.64238580460687</v>
      </c>
      <c r="B2">
        <f>'run1'!H3</f>
        <v>47.5</v>
      </c>
      <c r="C2">
        <f>B2*(PI()/180)</f>
        <v>0.82903139469730658</v>
      </c>
      <c r="D2">
        <f>'run1'!I3 * (PI()/180)</f>
        <v>1.7453292519943295E-2</v>
      </c>
      <c r="E2">
        <f t="shared" ref="E2:E9" si="0">1/COS(C2)</f>
        <v>1.4801872329222612</v>
      </c>
      <c r="F2">
        <f>'run1'!I18</f>
        <v>108.78096493130646</v>
      </c>
      <c r="G2">
        <f>E2*1*(D2*COS(C2))/COS(C2)</f>
        <v>2.5834140760477662E-2</v>
      </c>
    </row>
    <row r="3" spans="1:19" x14ac:dyDescent="0.3">
      <c r="A3">
        <f>'run2'!H18</f>
        <v>946.06089031457338</v>
      </c>
      <c r="B3">
        <f>'run2'!H3</f>
        <v>43</v>
      </c>
      <c r="C3">
        <f t="shared" ref="C3:C9" si="1">B3*(PI()/180)</f>
        <v>0.75049157835756175</v>
      </c>
      <c r="D3">
        <f>'run2'!I3 * (PI()/180)</f>
        <v>1.7453292519943295E-2</v>
      </c>
      <c r="E3">
        <f t="shared" si="0"/>
        <v>1.3673274610985953</v>
      </c>
      <c r="F3">
        <f>'run2'!I18</f>
        <v>94.269296527089068</v>
      </c>
      <c r="G3">
        <f t="shared" ref="G3:G9" si="2">E3*1*(D3*COS(C3))/COS(C3)</f>
        <v>2.3864366149105171E-2</v>
      </c>
      <c r="I3" t="s">
        <v>57</v>
      </c>
    </row>
    <row r="4" spans="1:19" x14ac:dyDescent="0.3">
      <c r="A4">
        <f>'run3'!H18</f>
        <v>1068.6153816350889</v>
      </c>
      <c r="B4">
        <f>'run3'!H3</f>
        <v>41</v>
      </c>
      <c r="C4">
        <f t="shared" si="1"/>
        <v>0.71558499331767511</v>
      </c>
      <c r="D4">
        <f>'run3'!I3 * (PI()/180)</f>
        <v>1.7453292519943295E-2</v>
      </c>
      <c r="E4">
        <f t="shared" si="0"/>
        <v>1.3250129933488113</v>
      </c>
      <c r="F4">
        <f>'run3'!I18</f>
        <v>97.937818903822603</v>
      </c>
      <c r="G4">
        <f t="shared" si="2"/>
        <v>2.3125839365642484E-2</v>
      </c>
      <c r="I4" t="s">
        <v>50</v>
      </c>
    </row>
    <row r="5" spans="1:19" x14ac:dyDescent="0.3">
      <c r="A5">
        <f>'run4'!H18</f>
        <v>999.8653011382961</v>
      </c>
      <c r="B5">
        <f>'run4'!H3</f>
        <v>42.5</v>
      </c>
      <c r="C5">
        <f t="shared" si="1"/>
        <v>0.74176493209759009</v>
      </c>
      <c r="D5">
        <f>'run4'!I3 * (PI()/180)</f>
        <v>1.7453292519943295E-2</v>
      </c>
      <c r="E5">
        <f t="shared" si="0"/>
        <v>1.356341704909257</v>
      </c>
      <c r="F5">
        <f>'run4'!I18</f>
        <v>141.23907715258693</v>
      </c>
      <c r="G5">
        <f t="shared" si="2"/>
        <v>2.367262853277987E-2</v>
      </c>
    </row>
    <row r="6" spans="1:19" x14ac:dyDescent="0.3">
      <c r="A6">
        <f>'run5'!H18</f>
        <v>1116.3809340365965</v>
      </c>
      <c r="B6">
        <f>'run5'!H3</f>
        <v>46.5</v>
      </c>
      <c r="C6">
        <f t="shared" si="1"/>
        <v>0.81157810217736326</v>
      </c>
      <c r="D6">
        <f>'run5'!I3 * (PI()/180)</f>
        <v>1.7453292519943295E-2</v>
      </c>
      <c r="E6">
        <f t="shared" si="0"/>
        <v>1.4527396712546816</v>
      </c>
      <c r="F6">
        <f>'run5'!I18</f>
        <v>114.91776742779581</v>
      </c>
      <c r="G6">
        <f t="shared" si="2"/>
        <v>2.5355090437734214E-2</v>
      </c>
      <c r="I6" t="s">
        <v>51</v>
      </c>
      <c r="J6" t="s">
        <v>52</v>
      </c>
      <c r="K6" t="s">
        <v>53</v>
      </c>
      <c r="L6" t="s">
        <v>55</v>
      </c>
    </row>
    <row r="7" spans="1:19" x14ac:dyDescent="0.3">
      <c r="A7">
        <f>'run6'!H18</f>
        <v>1040.6669793460308</v>
      </c>
      <c r="B7">
        <v>54</v>
      </c>
      <c r="C7">
        <f t="shared" si="1"/>
        <v>0.94247779607693793</v>
      </c>
      <c r="D7">
        <f>'run6'!I3 * (PI()/180)</f>
        <v>1.7453292519943295E-2</v>
      </c>
      <c r="E7">
        <f t="shared" si="0"/>
        <v>1.7013016167040798</v>
      </c>
      <c r="F7">
        <f>'run6'!I18</f>
        <v>114.88511032782021</v>
      </c>
      <c r="G7">
        <f t="shared" si="2"/>
        <v>2.9693314780988751E-2</v>
      </c>
      <c r="I7">
        <f>LN(A2)</f>
        <v>6.8283249683768901</v>
      </c>
      <c r="J7" cm="1">
        <f t="array" ref="J7:J14">E2:E9</f>
        <v>1.4801872329222612</v>
      </c>
      <c r="K7">
        <f>F2/A2</f>
        <v>0.11777389886297257</v>
      </c>
      <c r="L7" cm="1">
        <f t="array" ref="L7:L14">G2:G9</f>
        <v>2.5834140760477662E-2</v>
      </c>
    </row>
    <row r="8" spans="1:19" x14ac:dyDescent="0.3">
      <c r="A8">
        <f>'run7'!H18</f>
        <v>1002.8544350727944</v>
      </c>
      <c r="B8">
        <f>'run7'!H3</f>
        <v>62</v>
      </c>
      <c r="C8">
        <f t="shared" si="1"/>
        <v>1.0821041362364843</v>
      </c>
      <c r="D8">
        <f>'run7'!I3 * (PI()/180)</f>
        <v>1.7453292519943295E-2</v>
      </c>
      <c r="E8">
        <f t="shared" si="0"/>
        <v>2.1300544681895124</v>
      </c>
      <c r="F8">
        <f>'run7'!I18</f>
        <v>110.49378305021969</v>
      </c>
      <c r="G8">
        <f t="shared" si="2"/>
        <v>3.7176463716723812E-2</v>
      </c>
      <c r="I8">
        <f t="shared" ref="I8:I14" si="3">LN(A3)</f>
        <v>6.8523069330635291</v>
      </c>
      <c r="J8">
        <v>1.3673274610985953</v>
      </c>
      <c r="K8">
        <f t="shared" ref="K8:K14" si="4">F3/A3</f>
        <v>9.9644005467495564E-2</v>
      </c>
      <c r="L8">
        <v>2.3864366149105171E-2</v>
      </c>
    </row>
    <row r="9" spans="1:19" x14ac:dyDescent="0.3">
      <c r="A9">
        <f>'run8'!H18</f>
        <v>747.09429796895188</v>
      </c>
      <c r="B9">
        <f>'run8'!H3</f>
        <v>68</v>
      </c>
      <c r="C9">
        <f t="shared" si="1"/>
        <v>1.1868238913561442</v>
      </c>
      <c r="D9">
        <f>'run8'!I3 * (PI()/180)</f>
        <v>1.7453292519943295E-2</v>
      </c>
      <c r="E9">
        <f t="shared" si="0"/>
        <v>2.6694671625540147</v>
      </c>
      <c r="F9">
        <f>'run8'!I18</f>
        <v>107.5754564401761</v>
      </c>
      <c r="G9">
        <f t="shared" si="2"/>
        <v>4.6590991260438232E-2</v>
      </c>
      <c r="I9">
        <f t="shared" si="3"/>
        <v>6.9741190536134958</v>
      </c>
      <c r="J9">
        <v>1.3250129933488113</v>
      </c>
      <c r="K9">
        <f t="shared" si="4"/>
        <v>9.1649269313312617E-2</v>
      </c>
      <c r="L9">
        <v>2.3125839365642484E-2</v>
      </c>
    </row>
    <row r="10" spans="1:19" x14ac:dyDescent="0.3">
      <c r="I10">
        <f t="shared" si="3"/>
        <v>6.907620571047727</v>
      </c>
      <c r="J10">
        <v>1.356341704909257</v>
      </c>
      <c r="K10">
        <f t="shared" si="4"/>
        <v>0.14125810445846393</v>
      </c>
      <c r="L10">
        <v>2.367262853277987E-2</v>
      </c>
    </row>
    <row r="11" spans="1:19" x14ac:dyDescent="0.3">
      <c r="I11">
        <f t="shared" si="3"/>
        <v>7.0178474234409114</v>
      </c>
      <c r="J11">
        <v>1.4527396712546816</v>
      </c>
      <c r="K11">
        <f t="shared" si="4"/>
        <v>0.10293777323146998</v>
      </c>
      <c r="L11">
        <v>2.5355090437734214E-2</v>
      </c>
    </row>
    <row r="12" spans="1:19" x14ac:dyDescent="0.3">
      <c r="I12">
        <f t="shared" si="3"/>
        <v>6.9476171128678539</v>
      </c>
      <c r="J12">
        <v>1.7013016167040798</v>
      </c>
      <c r="K12">
        <f t="shared" si="4"/>
        <v>0.11039565260350201</v>
      </c>
      <c r="L12">
        <v>2.9693314780988751E-2</v>
      </c>
    </row>
    <row r="13" spans="1:19" x14ac:dyDescent="0.3">
      <c r="I13">
        <f t="shared" si="3"/>
        <v>6.9106056478910354</v>
      </c>
      <c r="J13">
        <v>2.1300544681895124</v>
      </c>
      <c r="K13">
        <f t="shared" si="4"/>
        <v>0.11017928343927526</v>
      </c>
      <c r="L13">
        <v>3.7176463716723812E-2</v>
      </c>
    </row>
    <row r="14" spans="1:19" x14ac:dyDescent="0.3">
      <c r="I14">
        <f t="shared" si="3"/>
        <v>6.6161914127333175</v>
      </c>
      <c r="J14">
        <v>2.6694671625540147</v>
      </c>
      <c r="K14">
        <f t="shared" si="4"/>
        <v>0.14399180496040512</v>
      </c>
      <c r="L14">
        <v>4.6590991260438232E-2</v>
      </c>
    </row>
    <row r="16" spans="1:19" x14ac:dyDescent="0.3"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</row>
    <row r="17" spans="9:19" x14ac:dyDescent="0.3">
      <c r="I17" cm="1">
        <f t="array" ref="I17:I24">_xlfn.ANCHORARRAY(J7)</f>
        <v>1.4801872329222612</v>
      </c>
      <c r="J17" cm="1">
        <f t="array" ref="J17:J24">I7:I14</f>
        <v>6.8283249683768901</v>
      </c>
      <c r="K17">
        <f>I17^2</f>
        <v>2.1909542445060604</v>
      </c>
      <c r="L17">
        <f>I17*J17</f>
        <v>10.107199440435776</v>
      </c>
      <c r="M17" cm="1">
        <f t="array" ref="M17:M24">K7:K14</f>
        <v>0.11777389886297257</v>
      </c>
      <c r="O17">
        <f>1/M17^2</f>
        <v>72.094460307153795</v>
      </c>
      <c r="P17">
        <f>O17*I17</f>
        <v>106.71329971106977</v>
      </c>
      <c r="Q17">
        <f>O17*J17</f>
        <v>492.28440339699489</v>
      </c>
      <c r="R17">
        <f>O17*I17*J17</f>
        <v>728.67308887498405</v>
      </c>
      <c r="S17">
        <f>O17*K17</f>
        <v>157.95566381533229</v>
      </c>
    </row>
    <row r="18" spans="9:19" x14ac:dyDescent="0.3">
      <c r="I18">
        <v>1.3673274610985953</v>
      </c>
      <c r="J18">
        <v>6.8523069330635291</v>
      </c>
      <c r="K18">
        <f t="shared" ref="K18:K24" si="5">I18^2</f>
        <v>1.8695843858743306</v>
      </c>
      <c r="L18">
        <f t="shared" ref="L18:L24" si="6">I18*J18</f>
        <v>9.3693474414540567</v>
      </c>
      <c r="M18">
        <v>9.9644005467495564E-2</v>
      </c>
      <c r="O18">
        <f t="shared" ref="O18:O24" si="7">1/M18^2</f>
        <v>100.71580915524859</v>
      </c>
      <c r="P18">
        <f t="shared" ref="P18:P24" si="8">O18*I18</f>
        <v>137.71149162473671</v>
      </c>
      <c r="Q18">
        <f t="shared" ref="Q18:Q24" si="9">O18*J18</f>
        <v>690.13563734361321</v>
      </c>
      <c r="R18">
        <f t="shared" ref="R18:R24" si="10">O18*I18*J18</f>
        <v>943.64140882270351</v>
      </c>
      <c r="S18">
        <f t="shared" ref="S18:S24" si="11">O18*K18</f>
        <v>188.29670420735172</v>
      </c>
    </row>
    <row r="19" spans="9:19" x14ac:dyDescent="0.3">
      <c r="I19">
        <v>1.3250129933488113</v>
      </c>
      <c r="J19">
        <v>6.9741190536134958</v>
      </c>
      <c r="K19">
        <f t="shared" si="5"/>
        <v>1.7556594325431769</v>
      </c>
      <c r="L19">
        <f t="shared" si="6"/>
        <v>9.2407983631993975</v>
      </c>
      <c r="M19">
        <v>9.1649269313312617E-2</v>
      </c>
      <c r="O19">
        <f t="shared" si="7"/>
        <v>119.05345031872237</v>
      </c>
      <c r="P19">
        <f t="shared" si="8"/>
        <v>157.74736857531431</v>
      </c>
      <c r="Q19">
        <f t="shared" si="9"/>
        <v>830.29293626622939</v>
      </c>
      <c r="R19">
        <f t="shared" si="10"/>
        <v>1100.1489288384903</v>
      </c>
      <c r="S19">
        <f t="shared" si="11"/>
        <v>209.01731302887541</v>
      </c>
    </row>
    <row r="20" spans="9:19" x14ac:dyDescent="0.3">
      <c r="I20">
        <v>1.356341704909257</v>
      </c>
      <c r="J20">
        <v>6.907620571047727</v>
      </c>
      <c r="K20">
        <f t="shared" si="5"/>
        <v>1.83966282047615</v>
      </c>
      <c r="L20">
        <f t="shared" si="6"/>
        <v>9.3690938622011295</v>
      </c>
      <c r="M20">
        <v>0.14125810445846393</v>
      </c>
      <c r="O20">
        <f t="shared" si="7"/>
        <v>50.11563663153305</v>
      </c>
      <c r="P20">
        <f t="shared" si="8"/>
        <v>67.973928031426354</v>
      </c>
      <c r="Q20">
        <f t="shared" si="9"/>
        <v>346.17980252713073</v>
      </c>
      <c r="R20">
        <f t="shared" si="10"/>
        <v>469.5381035647984</v>
      </c>
      <c r="S20">
        <f t="shared" si="11"/>
        <v>92.19587343552395</v>
      </c>
    </row>
    <row r="21" spans="9:19" x14ac:dyDescent="0.3">
      <c r="I21">
        <v>1.4527396712546816</v>
      </c>
      <c r="J21">
        <v>7.0178474234409114</v>
      </c>
      <c r="K21">
        <f t="shared" si="5"/>
        <v>2.1104525524371605</v>
      </c>
      <c r="L21">
        <f t="shared" si="6"/>
        <v>10.195105358845064</v>
      </c>
      <c r="M21">
        <v>0.10293777323146998</v>
      </c>
      <c r="O21">
        <f t="shared" si="7"/>
        <v>94.373586824200927</v>
      </c>
      <c r="P21">
        <f t="shared" si="8"/>
        <v>137.1002534981148</v>
      </c>
      <c r="Q21">
        <f t="shared" si="9"/>
        <v>662.29943313509557</v>
      </c>
      <c r="R21">
        <f t="shared" si="10"/>
        <v>962.14866076484077</v>
      </c>
      <c r="S21">
        <f t="shared" si="11"/>
        <v>199.17097719578481</v>
      </c>
    </row>
    <row r="22" spans="9:19" x14ac:dyDescent="0.3">
      <c r="I22">
        <v>1.7013016167040798</v>
      </c>
      <c r="J22">
        <v>6.9476171128678539</v>
      </c>
      <c r="K22">
        <f t="shared" si="5"/>
        <v>2.8944271909999153</v>
      </c>
      <c r="L22">
        <f t="shared" si="6"/>
        <v>11.819992226363011</v>
      </c>
      <c r="M22">
        <v>0.11039565260350201</v>
      </c>
      <c r="O22">
        <f t="shared" si="7"/>
        <v>82.053301058994904</v>
      </c>
      <c r="P22">
        <f t="shared" si="8"/>
        <v>139.59741374757462</v>
      </c>
      <c r="Q22">
        <f t="shared" si="9"/>
        <v>570.07491860477103</v>
      </c>
      <c r="R22">
        <f t="shared" si="10"/>
        <v>969.86938066474363</v>
      </c>
      <c r="S22">
        <f t="shared" si="11"/>
        <v>237.497305696457</v>
      </c>
    </row>
    <row r="23" spans="9:19" x14ac:dyDescent="0.3">
      <c r="I23">
        <v>2.1300544681895124</v>
      </c>
      <c r="J23">
        <v>6.9106056478910354</v>
      </c>
      <c r="K23">
        <f t="shared" si="5"/>
        <v>4.5371320374541062</v>
      </c>
      <c r="L23">
        <f t="shared" si="6"/>
        <v>14.719966438185979</v>
      </c>
      <c r="M23">
        <v>0.11017928343927526</v>
      </c>
      <c r="O23">
        <f t="shared" si="7"/>
        <v>82.375888681717399</v>
      </c>
      <c r="P23">
        <f t="shared" si="8"/>
        <v>175.46512975757403</v>
      </c>
      <c r="Q23">
        <f t="shared" si="9"/>
        <v>569.26728157391949</v>
      </c>
      <c r="R23">
        <f t="shared" si="10"/>
        <v>1212.5703167106244</v>
      </c>
      <c r="S23">
        <f t="shared" si="11"/>
        <v>373.75028365157311</v>
      </c>
    </row>
    <row r="24" spans="9:19" x14ac:dyDescent="0.3">
      <c r="I24">
        <v>2.6694671625540147</v>
      </c>
      <c r="J24">
        <v>6.6161914127333175</v>
      </c>
      <c r="K24">
        <f t="shared" si="5"/>
        <v>7.1260549319541822</v>
      </c>
      <c r="L24">
        <f t="shared" si="6"/>
        <v>17.661705717463448</v>
      </c>
      <c r="M24">
        <v>0.14399180496040512</v>
      </c>
      <c r="O24">
        <f t="shared" si="7"/>
        <v>48.23079811493799</v>
      </c>
      <c r="P24">
        <f t="shared" si="8"/>
        <v>128.75053179159903</v>
      </c>
      <c r="Q24">
        <f t="shared" si="9"/>
        <v>319.10419231732698</v>
      </c>
      <c r="R24">
        <f t="shared" si="10"/>
        <v>851.83816282442547</v>
      </c>
      <c r="S24">
        <f t="shared" si="11"/>
        <v>343.69531677904035</v>
      </c>
    </row>
    <row r="26" spans="9:19" x14ac:dyDescent="0.3">
      <c r="I26" t="s">
        <v>30</v>
      </c>
    </row>
    <row r="27" spans="9:19" x14ac:dyDescent="0.3">
      <c r="I27" t="s">
        <v>31</v>
      </c>
      <c r="J27">
        <v>8</v>
      </c>
      <c r="M27" t="s">
        <v>32</v>
      </c>
      <c r="N27" t="s">
        <v>33</v>
      </c>
    </row>
    <row r="28" spans="9:19" x14ac:dyDescent="0.3">
      <c r="I28" t="s">
        <v>34</v>
      </c>
      <c r="J28">
        <f>SUM(P17:P24)</f>
        <v>1051.0594167374095</v>
      </c>
      <c r="L28" t="s">
        <v>35</v>
      </c>
      <c r="M28">
        <f>J32*J29 - J28^2</f>
        <v>64522.454016639153</v>
      </c>
    </row>
    <row r="29" spans="9:19" x14ac:dyDescent="0.3">
      <c r="I29" t="s">
        <v>36</v>
      </c>
      <c r="J29">
        <f>SUM(S17:S24)</f>
        <v>1801.5794378099386</v>
      </c>
      <c r="L29" t="s">
        <v>37</v>
      </c>
      <c r="M29">
        <f>(J32*J31 - J28*J30)/M28</f>
        <v>-0.16324446699048001</v>
      </c>
      <c r="N29">
        <f>SQRT(J32/M28)</f>
        <v>0.10029314185509167</v>
      </c>
    </row>
    <row r="30" spans="9:19" x14ac:dyDescent="0.3">
      <c r="I30" t="s">
        <v>38</v>
      </c>
      <c r="J30">
        <f>SUM(Q17:Q24)</f>
        <v>4479.6386051650816</v>
      </c>
      <c r="L30" t="s">
        <v>39</v>
      </c>
      <c r="M30">
        <f>(J29*J30 - J28*J31)/M28</f>
        <v>7.1666033396224131</v>
      </c>
      <c r="N30">
        <f>SQRT(J29/M28)</f>
        <v>0.16709800691463875</v>
      </c>
    </row>
    <row r="31" spans="9:19" x14ac:dyDescent="0.3">
      <c r="I31" t="s">
        <v>40</v>
      </c>
      <c r="J31">
        <f>SUM(R17:R24)</f>
        <v>7238.4280510656108</v>
      </c>
    </row>
    <row r="32" spans="9:19" x14ac:dyDescent="0.3">
      <c r="I32" t="s">
        <v>41</v>
      </c>
      <c r="J32">
        <f>SUM(O17:O24)</f>
        <v>649.01293109250901</v>
      </c>
      <c r="L32" t="s">
        <v>54</v>
      </c>
      <c r="M32">
        <f>EXP(M30)</f>
        <v>1295.4369620117707</v>
      </c>
      <c r="N32">
        <f>M32*N30</f>
        <v>216.46493443572146</v>
      </c>
    </row>
    <row r="34" spans="9:11" x14ac:dyDescent="0.3">
      <c r="I34" t="s">
        <v>59</v>
      </c>
      <c r="J34">
        <f xml:space="preserve"> 149000000 * 1000</f>
        <v>149000000000</v>
      </c>
      <c r="K34" t="s">
        <v>61</v>
      </c>
    </row>
    <row r="35" spans="9:11" x14ac:dyDescent="0.3">
      <c r="I35" t="s">
        <v>60</v>
      </c>
      <c r="J35">
        <f xml:space="preserve"> 4 * PI() * J34^2 * M32</f>
        <v>3.6140876852335561E+26</v>
      </c>
      <c r="K35">
        <f>J35 * (N32/M32)</f>
        <v>6.0390684901726751E+25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B74C-C81F-446E-9FD1-606EA8F056C6}">
  <dimension ref="A1:S32"/>
  <sheetViews>
    <sheetView topLeftCell="A13" zoomScale="88" zoomScaleNormal="88" workbookViewId="0">
      <selection activeCell="Q13" sqref="Q13"/>
    </sheetView>
  </sheetViews>
  <sheetFormatPr defaultRowHeight="14.4" x14ac:dyDescent="0.3"/>
  <sheetData>
    <row r="1" spans="1:19" x14ac:dyDescent="0.3">
      <c r="A1" t="s">
        <v>16</v>
      </c>
      <c r="B1" t="s">
        <v>6</v>
      </c>
      <c r="C1" t="s">
        <v>17</v>
      </c>
      <c r="D1" t="s">
        <v>56</v>
      </c>
      <c r="E1" t="s">
        <v>47</v>
      </c>
      <c r="F1" t="s">
        <v>46</v>
      </c>
      <c r="G1" t="s">
        <v>55</v>
      </c>
      <c r="I1" t="s">
        <v>49</v>
      </c>
    </row>
    <row r="2" spans="1:19" x14ac:dyDescent="0.3">
      <c r="A2">
        <f>'run1'!H18</f>
        <v>923.64238580460687</v>
      </c>
      <c r="B2">
        <f>'run1'!H3</f>
        <v>47.5</v>
      </c>
      <c r="C2">
        <f>B2*(PI()/180)</f>
        <v>0.82903139469730658</v>
      </c>
      <c r="D2">
        <f>'run1'!I3 * (PI()/180)</f>
        <v>1.7453292519943295E-2</v>
      </c>
      <c r="E2">
        <f t="shared" ref="E2:E9" si="0">1/COS(C2)</f>
        <v>1.4801872329222612</v>
      </c>
      <c r="F2">
        <f>'run1'!I18</f>
        <v>108.78096493130646</v>
      </c>
      <c r="G2">
        <f>E2*1*(D2*COS(C2))/COS(C2)</f>
        <v>2.5834140760477662E-2</v>
      </c>
    </row>
    <row r="3" spans="1:19" x14ac:dyDescent="0.3">
      <c r="A3">
        <f>'run2'!H18</f>
        <v>946.06089031457338</v>
      </c>
      <c r="B3">
        <f>'run2'!H3</f>
        <v>43</v>
      </c>
      <c r="C3">
        <f t="shared" ref="C3:C9" si="1">B3*(PI()/180)</f>
        <v>0.75049157835756175</v>
      </c>
      <c r="D3">
        <f>'run2'!I3 * (PI()/180)</f>
        <v>1.7453292519943295E-2</v>
      </c>
      <c r="E3">
        <f t="shared" si="0"/>
        <v>1.3673274610985953</v>
      </c>
      <c r="F3">
        <f>'run2'!I18</f>
        <v>94.269296527089068</v>
      </c>
      <c r="G3">
        <f t="shared" ref="G3:G9" si="2">E3*1*(D3*COS(C3))/COS(C3)</f>
        <v>2.3864366149105171E-2</v>
      </c>
      <c r="I3" t="s">
        <v>58</v>
      </c>
    </row>
    <row r="4" spans="1:19" x14ac:dyDescent="0.3">
      <c r="A4">
        <f>'run3'!H18</f>
        <v>1068.6153816350889</v>
      </c>
      <c r="B4">
        <f>'run3'!H3</f>
        <v>41</v>
      </c>
      <c r="C4">
        <f t="shared" si="1"/>
        <v>0.71558499331767511</v>
      </c>
      <c r="D4">
        <f>'run3'!I3 * (PI()/180)</f>
        <v>1.7453292519943295E-2</v>
      </c>
      <c r="E4">
        <f t="shared" si="0"/>
        <v>1.3250129933488113</v>
      </c>
      <c r="F4">
        <f>'run3'!I18</f>
        <v>97.937818903822603</v>
      </c>
      <c r="G4">
        <f t="shared" si="2"/>
        <v>2.3125839365642484E-2</v>
      </c>
      <c r="I4" t="s">
        <v>50</v>
      </c>
    </row>
    <row r="5" spans="1:19" x14ac:dyDescent="0.3">
      <c r="A5">
        <f>'run4'!H18</f>
        <v>999.8653011382961</v>
      </c>
      <c r="B5">
        <f>'run4'!H3</f>
        <v>42.5</v>
      </c>
      <c r="C5">
        <f t="shared" si="1"/>
        <v>0.74176493209759009</v>
      </c>
      <c r="D5">
        <f>'run4'!I3 * (PI()/180)</f>
        <v>1.7453292519943295E-2</v>
      </c>
      <c r="E5">
        <f t="shared" si="0"/>
        <v>1.356341704909257</v>
      </c>
      <c r="F5">
        <f>'run4'!I18</f>
        <v>141.23907715258693</v>
      </c>
      <c r="G5">
        <f t="shared" si="2"/>
        <v>2.367262853277987E-2</v>
      </c>
    </row>
    <row r="6" spans="1:19" x14ac:dyDescent="0.3">
      <c r="A6">
        <f>'run5'!H18 -150</f>
        <v>966.3809340365965</v>
      </c>
      <c r="B6">
        <f>'run5'!H3</f>
        <v>46.5</v>
      </c>
      <c r="C6">
        <f t="shared" si="1"/>
        <v>0.81157810217736326</v>
      </c>
      <c r="D6">
        <f>'run5'!I3 * (PI()/180)</f>
        <v>1.7453292519943295E-2</v>
      </c>
      <c r="E6">
        <f t="shared" si="0"/>
        <v>1.4527396712546816</v>
      </c>
      <c r="F6">
        <f>'run5'!I18</f>
        <v>114.91776742779581</v>
      </c>
      <c r="G6">
        <f t="shared" si="2"/>
        <v>2.5355090437734214E-2</v>
      </c>
      <c r="I6" t="s">
        <v>51</v>
      </c>
      <c r="J6" t="s">
        <v>52</v>
      </c>
      <c r="K6" t="s">
        <v>53</v>
      </c>
      <c r="L6" t="s">
        <v>55</v>
      </c>
    </row>
    <row r="7" spans="1:19" x14ac:dyDescent="0.3">
      <c r="A7">
        <f>'run6'!H18 - 150</f>
        <v>890.66697934603076</v>
      </c>
      <c r="B7">
        <v>54</v>
      </c>
      <c r="C7">
        <f t="shared" si="1"/>
        <v>0.94247779607693793</v>
      </c>
      <c r="D7">
        <f>'run6'!I3 * (PI()/180)</f>
        <v>1.7453292519943295E-2</v>
      </c>
      <c r="E7">
        <f t="shared" si="0"/>
        <v>1.7013016167040798</v>
      </c>
      <c r="F7">
        <f>'run6'!I18</f>
        <v>114.88511032782021</v>
      </c>
      <c r="G7">
        <f t="shared" si="2"/>
        <v>2.9693314780988751E-2</v>
      </c>
      <c r="I7">
        <f>LN(A2)</f>
        <v>6.8283249683768901</v>
      </c>
      <c r="J7" cm="1">
        <f t="array" ref="J7:J14">E2:E9</f>
        <v>1.4801872329222612</v>
      </c>
      <c r="K7">
        <f>F2/A2</f>
        <v>0.11777389886297257</v>
      </c>
      <c r="L7" cm="1">
        <f t="array" ref="L7:L14">G2:G9</f>
        <v>2.5834140760477662E-2</v>
      </c>
    </row>
    <row r="8" spans="1:19" x14ac:dyDescent="0.3">
      <c r="A8">
        <f>'run7'!H18 - 150</f>
        <v>852.85443507279444</v>
      </c>
      <c r="B8">
        <f>'run7'!H3</f>
        <v>62</v>
      </c>
      <c r="C8">
        <f t="shared" si="1"/>
        <v>1.0821041362364843</v>
      </c>
      <c r="D8">
        <f>'run7'!I3 * (PI()/180)</f>
        <v>1.7453292519943295E-2</v>
      </c>
      <c r="E8">
        <f t="shared" si="0"/>
        <v>2.1300544681895124</v>
      </c>
      <c r="F8">
        <f>'run7'!I18</f>
        <v>110.49378305021969</v>
      </c>
      <c r="G8">
        <f t="shared" si="2"/>
        <v>3.7176463716723812E-2</v>
      </c>
      <c r="I8">
        <f t="shared" ref="I8:I14" si="3">LN(A3)</f>
        <v>6.8523069330635291</v>
      </c>
      <c r="J8">
        <v>1.3673274610985953</v>
      </c>
      <c r="K8">
        <f t="shared" ref="K8:K14" si="4">F3/A3</f>
        <v>9.9644005467495564E-2</v>
      </c>
      <c r="L8">
        <v>2.3864366149105171E-2</v>
      </c>
    </row>
    <row r="9" spans="1:19" x14ac:dyDescent="0.3">
      <c r="A9">
        <f>'run8'!H18</f>
        <v>747.09429796895188</v>
      </c>
      <c r="B9">
        <f>'run8'!H3</f>
        <v>68</v>
      </c>
      <c r="C9">
        <f t="shared" si="1"/>
        <v>1.1868238913561442</v>
      </c>
      <c r="D9">
        <f>'run8'!I3 * (PI()/180)</f>
        <v>1.7453292519943295E-2</v>
      </c>
      <c r="E9">
        <f t="shared" si="0"/>
        <v>2.6694671625540147</v>
      </c>
      <c r="F9">
        <f>'run8'!I18</f>
        <v>107.5754564401761</v>
      </c>
      <c r="G9">
        <f t="shared" si="2"/>
        <v>4.6590991260438232E-2</v>
      </c>
      <c r="I9">
        <f t="shared" si="3"/>
        <v>6.9741190536134958</v>
      </c>
      <c r="J9">
        <v>1.3250129933488113</v>
      </c>
      <c r="K9">
        <f t="shared" si="4"/>
        <v>9.1649269313312617E-2</v>
      </c>
      <c r="L9">
        <v>2.3125839365642484E-2</v>
      </c>
    </row>
    <row r="10" spans="1:19" x14ac:dyDescent="0.3">
      <c r="I10">
        <f t="shared" si="3"/>
        <v>6.907620571047727</v>
      </c>
      <c r="J10">
        <v>1.356341704909257</v>
      </c>
      <c r="K10">
        <f t="shared" si="4"/>
        <v>0.14125810445846393</v>
      </c>
      <c r="L10">
        <v>2.367262853277987E-2</v>
      </c>
    </row>
    <row r="11" spans="1:19" x14ac:dyDescent="0.3">
      <c r="I11">
        <f t="shared" si="3"/>
        <v>6.8735580981330742</v>
      </c>
      <c r="J11">
        <v>1.4527396712546816</v>
      </c>
      <c r="K11">
        <f t="shared" si="4"/>
        <v>0.11891559878751076</v>
      </c>
      <c r="L11">
        <v>2.5355090437734214E-2</v>
      </c>
    </row>
    <row r="12" spans="1:19" x14ac:dyDescent="0.3">
      <c r="I12">
        <f t="shared" si="3"/>
        <v>6.7919705970505255</v>
      </c>
      <c r="J12">
        <v>1.7013016167040798</v>
      </c>
      <c r="K12">
        <f t="shared" si="4"/>
        <v>0.12898772828894389</v>
      </c>
      <c r="L12">
        <v>2.9693314780988751E-2</v>
      </c>
    </row>
    <row r="13" spans="1:19" x14ac:dyDescent="0.3">
      <c r="I13">
        <f t="shared" si="3"/>
        <v>6.7485888823697717</v>
      </c>
      <c r="J13">
        <v>2.1300544681895124</v>
      </c>
      <c r="K13">
        <f t="shared" si="4"/>
        <v>0.12955761089615325</v>
      </c>
      <c r="L13">
        <v>3.7176463716723812E-2</v>
      </c>
    </row>
    <row r="14" spans="1:19" x14ac:dyDescent="0.3">
      <c r="I14">
        <f t="shared" si="3"/>
        <v>6.6161914127333175</v>
      </c>
      <c r="J14">
        <v>2.6694671625540147</v>
      </c>
      <c r="K14">
        <f t="shared" si="4"/>
        <v>0.14399180496040512</v>
      </c>
      <c r="L14">
        <v>4.6590991260438232E-2</v>
      </c>
    </row>
    <row r="16" spans="1:19" x14ac:dyDescent="0.3"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</row>
    <row r="17" spans="9:19" x14ac:dyDescent="0.3">
      <c r="I17" cm="1">
        <f t="array" ref="I17:I24">_xlfn.ANCHORARRAY(J7)</f>
        <v>1.4801872329222612</v>
      </c>
      <c r="J17" cm="1">
        <f t="array" ref="J17:J24">I7:I14</f>
        <v>6.8283249683768901</v>
      </c>
      <c r="K17">
        <f>I17^2</f>
        <v>2.1909542445060604</v>
      </c>
      <c r="L17">
        <f>I17*J17</f>
        <v>10.107199440435776</v>
      </c>
      <c r="M17" cm="1">
        <f t="array" ref="M17:M24">K7:K14</f>
        <v>0.11777389886297257</v>
      </c>
      <c r="O17">
        <f>1/M17^2</f>
        <v>72.094460307153795</v>
      </c>
      <c r="P17">
        <f>O17*I17</f>
        <v>106.71329971106977</v>
      </c>
      <c r="Q17">
        <f>O17*J17</f>
        <v>492.28440339699489</v>
      </c>
      <c r="R17">
        <f>O17*I17*J17</f>
        <v>728.67308887498405</v>
      </c>
      <c r="S17">
        <f>O17*K17</f>
        <v>157.95566381533229</v>
      </c>
    </row>
    <row r="18" spans="9:19" x14ac:dyDescent="0.3">
      <c r="I18">
        <v>1.3673274610985953</v>
      </c>
      <c r="J18">
        <v>6.8523069330635291</v>
      </c>
      <c r="K18">
        <f t="shared" ref="K18:K24" si="5">I18^2</f>
        <v>1.8695843858743306</v>
      </c>
      <c r="L18">
        <f t="shared" ref="L18:L24" si="6">I18*J18</f>
        <v>9.3693474414540567</v>
      </c>
      <c r="M18">
        <v>9.9644005467495564E-2</v>
      </c>
      <c r="O18">
        <f t="shared" ref="O18:O24" si="7">1/M18^2</f>
        <v>100.71580915524859</v>
      </c>
      <c r="P18">
        <f t="shared" ref="P18:P24" si="8">O18*I18</f>
        <v>137.71149162473671</v>
      </c>
      <c r="Q18">
        <f t="shared" ref="Q18:Q24" si="9">O18*J18</f>
        <v>690.13563734361321</v>
      </c>
      <c r="R18">
        <f t="shared" ref="R18:R24" si="10">O18*I18*J18</f>
        <v>943.64140882270351</v>
      </c>
      <c r="S18">
        <f t="shared" ref="S18:S24" si="11">O18*K18</f>
        <v>188.29670420735172</v>
      </c>
    </row>
    <row r="19" spans="9:19" x14ac:dyDescent="0.3">
      <c r="I19">
        <v>1.3250129933488113</v>
      </c>
      <c r="J19">
        <v>6.9741190536134958</v>
      </c>
      <c r="K19">
        <f t="shared" si="5"/>
        <v>1.7556594325431769</v>
      </c>
      <c r="L19">
        <f t="shared" si="6"/>
        <v>9.2407983631993975</v>
      </c>
      <c r="M19">
        <v>9.1649269313312617E-2</v>
      </c>
      <c r="O19">
        <f t="shared" si="7"/>
        <v>119.05345031872237</v>
      </c>
      <c r="P19">
        <f t="shared" si="8"/>
        <v>157.74736857531431</v>
      </c>
      <c r="Q19">
        <f t="shared" si="9"/>
        <v>830.29293626622939</v>
      </c>
      <c r="R19">
        <f t="shared" si="10"/>
        <v>1100.1489288384903</v>
      </c>
      <c r="S19">
        <f t="shared" si="11"/>
        <v>209.01731302887541</v>
      </c>
    </row>
    <row r="20" spans="9:19" x14ac:dyDescent="0.3">
      <c r="I20">
        <v>1.356341704909257</v>
      </c>
      <c r="J20">
        <v>6.907620571047727</v>
      </c>
      <c r="K20">
        <f t="shared" si="5"/>
        <v>1.83966282047615</v>
      </c>
      <c r="L20">
        <f t="shared" si="6"/>
        <v>9.3690938622011295</v>
      </c>
      <c r="M20">
        <v>0.14125810445846393</v>
      </c>
      <c r="O20">
        <f t="shared" si="7"/>
        <v>50.11563663153305</v>
      </c>
      <c r="P20">
        <f t="shared" si="8"/>
        <v>67.973928031426354</v>
      </c>
      <c r="Q20">
        <f t="shared" si="9"/>
        <v>346.17980252713073</v>
      </c>
      <c r="R20">
        <f t="shared" si="10"/>
        <v>469.5381035647984</v>
      </c>
      <c r="S20">
        <f t="shared" si="11"/>
        <v>92.19587343552395</v>
      </c>
    </row>
    <row r="21" spans="9:19" x14ac:dyDescent="0.3">
      <c r="I21">
        <v>1.4527396712546816</v>
      </c>
      <c r="J21">
        <v>6.8735580981330742</v>
      </c>
      <c r="K21">
        <f t="shared" si="5"/>
        <v>2.1104525524371605</v>
      </c>
      <c r="L21">
        <f t="shared" si="6"/>
        <v>9.9854905318317968</v>
      </c>
      <c r="M21">
        <v>0.11891559878751076</v>
      </c>
      <c r="O21">
        <f t="shared" si="7"/>
        <v>70.716758585167469</v>
      </c>
      <c r="P21">
        <f t="shared" si="8"/>
        <v>102.73304061921287</v>
      </c>
      <c r="Q21">
        <f t="shared" si="9"/>
        <v>486.07574864679947</v>
      </c>
      <c r="R21">
        <f t="shared" si="10"/>
        <v>706.14152329402464</v>
      </c>
      <c r="S21">
        <f t="shared" si="11"/>
        <v>149.24436365614918</v>
      </c>
    </row>
    <row r="22" spans="9:19" x14ac:dyDescent="0.3">
      <c r="I22">
        <v>1.7013016167040798</v>
      </c>
      <c r="J22">
        <v>6.7919705970505255</v>
      </c>
      <c r="K22">
        <f t="shared" si="5"/>
        <v>2.8944271909999153</v>
      </c>
      <c r="L22">
        <f t="shared" si="6"/>
        <v>11.555190557368633</v>
      </c>
      <c r="M22">
        <v>0.12898772828894389</v>
      </c>
      <c r="O22">
        <f t="shared" si="7"/>
        <v>60.103977299349502</v>
      </c>
      <c r="P22">
        <f t="shared" si="8"/>
        <v>102.25499374972861</v>
      </c>
      <c r="Q22">
        <f t="shared" si="9"/>
        <v>408.22444658297405</v>
      </c>
      <c r="R22">
        <f t="shared" si="10"/>
        <v>694.51291094974204</v>
      </c>
      <c r="S22">
        <f t="shared" si="11"/>
        <v>173.96658618247886</v>
      </c>
    </row>
    <row r="23" spans="9:19" x14ac:dyDescent="0.3">
      <c r="I23">
        <v>2.1300544681895124</v>
      </c>
      <c r="J23">
        <v>6.7485888823697717</v>
      </c>
      <c r="K23">
        <f t="shared" si="5"/>
        <v>4.5371320374541062</v>
      </c>
      <c r="L23">
        <f t="shared" si="6"/>
        <v>14.374861902865799</v>
      </c>
      <c r="M23">
        <v>0.12955761089615325</v>
      </c>
      <c r="O23">
        <f t="shared" si="7"/>
        <v>59.576383763557288</v>
      </c>
      <c r="P23">
        <f t="shared" si="8"/>
        <v>126.90094243413832</v>
      </c>
      <c r="Q23">
        <f t="shared" si="9"/>
        <v>402.05652111853772</v>
      </c>
      <c r="R23">
        <f t="shared" si="10"/>
        <v>856.40228927327223</v>
      </c>
      <c r="S23">
        <f t="shared" si="11"/>
        <v>270.30591944929643</v>
      </c>
    </row>
    <row r="24" spans="9:19" x14ac:dyDescent="0.3">
      <c r="I24">
        <v>2.6694671625540147</v>
      </c>
      <c r="J24">
        <v>6.6161914127333175</v>
      </c>
      <c r="K24">
        <f t="shared" si="5"/>
        <v>7.1260549319541822</v>
      </c>
      <c r="L24">
        <f t="shared" si="6"/>
        <v>17.661705717463448</v>
      </c>
      <c r="M24">
        <v>0.14399180496040512</v>
      </c>
      <c r="O24">
        <f t="shared" si="7"/>
        <v>48.23079811493799</v>
      </c>
      <c r="P24">
        <f t="shared" si="8"/>
        <v>128.75053179159903</v>
      </c>
      <c r="Q24">
        <f t="shared" si="9"/>
        <v>319.10419231732698</v>
      </c>
      <c r="R24">
        <f t="shared" si="10"/>
        <v>851.83816282442547</v>
      </c>
      <c r="S24">
        <f t="shared" si="11"/>
        <v>343.69531677904035</v>
      </c>
    </row>
    <row r="26" spans="9:19" x14ac:dyDescent="0.3">
      <c r="I26" t="s">
        <v>30</v>
      </c>
    </row>
    <row r="27" spans="9:19" x14ac:dyDescent="0.3">
      <c r="I27" t="s">
        <v>31</v>
      </c>
      <c r="J27">
        <v>8</v>
      </c>
      <c r="M27" t="s">
        <v>32</v>
      </c>
      <c r="N27" t="s">
        <v>33</v>
      </c>
    </row>
    <row r="28" spans="9:19" x14ac:dyDescent="0.3">
      <c r="I28" t="s">
        <v>34</v>
      </c>
      <c r="J28">
        <f>SUM(P17:P24)</f>
        <v>930.78559653722596</v>
      </c>
      <c r="L28" t="s">
        <v>35</v>
      </c>
      <c r="M28">
        <f>J32*J29 - J28^2</f>
        <v>53713.596668785671</v>
      </c>
    </row>
    <row r="29" spans="9:19" x14ac:dyDescent="0.3">
      <c r="I29" t="s">
        <v>36</v>
      </c>
      <c r="J29">
        <f>SUM(S17:S24)</f>
        <v>1584.6777405540479</v>
      </c>
      <c r="L29" t="s">
        <v>37</v>
      </c>
      <c r="M29">
        <f>(J32*J31 - J28*J30)/M28</f>
        <v>-0.2214432161648793</v>
      </c>
      <c r="N29">
        <f>SQRT(J32/M28)</f>
        <v>0.10396786348826952</v>
      </c>
    </row>
    <row r="30" spans="9:19" x14ac:dyDescent="0.3">
      <c r="I30" t="s">
        <v>38</v>
      </c>
      <c r="J30">
        <f>SUM(Q17:Q24)</f>
        <v>3974.3536881996065</v>
      </c>
      <c r="L30" t="s">
        <v>39</v>
      </c>
      <c r="M30">
        <f>(J29*J30 - J28*J31)/M28</f>
        <v>7.2001678762844996</v>
      </c>
      <c r="N30">
        <f>SQRT(J29/M28)</f>
        <v>0.17176250367277826</v>
      </c>
    </row>
    <row r="31" spans="9:19" x14ac:dyDescent="0.3">
      <c r="I31" t="s">
        <v>40</v>
      </c>
      <c r="J31">
        <f>SUM(R17:R24)</f>
        <v>6350.8964164424397</v>
      </c>
    </row>
    <row r="32" spans="9:19" x14ac:dyDescent="0.3">
      <c r="I32" t="s">
        <v>41</v>
      </c>
      <c r="J32">
        <f>SUM(O17:O24)</f>
        <v>580.60727417567</v>
      </c>
      <c r="L32" t="s">
        <v>54</v>
      </c>
      <c r="M32">
        <f>EXP(M30)</f>
        <v>1339.6556419297633</v>
      </c>
      <c r="N32">
        <f>M32*N30</f>
        <v>230.10260711721909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solarConstantExpFit</vt:lpstr>
      <vt:lpstr>solarConstantExpFit_corrected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alejandrosalazar</dc:creator>
  <cp:lastModifiedBy>alejandrosalazar</cp:lastModifiedBy>
  <dcterms:created xsi:type="dcterms:W3CDTF">2020-08-16T17:59:21Z</dcterms:created>
  <dcterms:modified xsi:type="dcterms:W3CDTF">2020-08-31T19:26:10Z</dcterms:modified>
</cp:coreProperties>
</file>