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salazar\Desktop\Phys 294 Fall 2020\01 Gaussian statistics\"/>
    </mc:Choice>
  </mc:AlternateContent>
  <xr:revisionPtr revIDLastSave="0" documentId="13_ncr:1_{0D752471-60D3-44E1-A1A1-78CECB709E21}" xr6:coauthVersionLast="45" xr6:coauthVersionMax="45" xr10:uidLastSave="{00000000-0000-0000-0000-000000000000}"/>
  <bookViews>
    <workbookView xWindow="-108" yWindow="-108" windowWidth="23256" windowHeight="12576" activeTab="4" xr2:uid="{26DF914B-EED0-46D1-B09F-6EDCF772CCCE}"/>
  </bookViews>
  <sheets>
    <sheet name="raw calculations" sheetId="1" r:id="rId1"/>
    <sheet name="annotations BH" sheetId="2" r:id="rId2"/>
    <sheet name="annotations BI" sheetId="3" r:id="rId3"/>
    <sheet name="annotations hist" sheetId="4" r:id="rId4"/>
    <sheet name="annotations plotting" sheetId="6" r:id="rId5"/>
  </sheets>
  <definedNames>
    <definedName name="_xlchart.v1.0" hidden="1">'raw calculations'!$B$2:$B$26</definedName>
    <definedName name="_xlchart.v1.1" hidden="1">'annotations hist'!$A$2:$A$26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/>
  <c r="M4" i="1"/>
  <c r="M3" i="1"/>
  <c r="M2" i="1"/>
  <c r="C7" i="4" l="1"/>
  <c r="D5" i="4"/>
  <c r="B5" i="4"/>
  <c r="C3" i="4"/>
  <c r="C2" i="4"/>
  <c r="B8" i="3" l="1"/>
  <c r="B7" i="3"/>
  <c r="B6" i="3"/>
  <c r="D15" i="2"/>
  <c r="B21" i="2"/>
  <c r="B20" i="2"/>
  <c r="B18" i="2"/>
  <c r="B19" i="2"/>
  <c r="B17" i="2"/>
  <c r="A18" i="2"/>
  <c r="A19" i="2"/>
  <c r="A17" i="2"/>
  <c r="B15" i="2"/>
  <c r="B12" i="2"/>
  <c r="B11" i="2"/>
  <c r="B10" i="2"/>
  <c r="H9" i="1" l="1"/>
  <c r="J45" i="1"/>
  <c r="J44" i="1"/>
  <c r="H30" i="1"/>
  <c r="H29" i="1"/>
  <c r="F25" i="1"/>
  <c r="F24" i="1"/>
  <c r="D23" i="1"/>
  <c r="D22" i="1"/>
  <c r="B28" i="1" l="1"/>
  <c r="B27" i="1"/>
  <c r="J40" i="1"/>
  <c r="J9" i="1"/>
  <c r="J5" i="1"/>
  <c r="J6" i="1" s="1"/>
  <c r="I29" i="1" s="1"/>
  <c r="J29" i="1" s="1"/>
  <c r="J4" i="1"/>
  <c r="H25" i="1"/>
  <c r="G15" i="1"/>
  <c r="H15" i="1" s="1"/>
  <c r="H6" i="1"/>
  <c r="G14" i="1" s="1"/>
  <c r="H14" i="1" s="1"/>
  <c r="H5" i="1"/>
  <c r="H4" i="1"/>
  <c r="F20" i="1"/>
  <c r="F9" i="1"/>
  <c r="F5" i="1"/>
  <c r="F6" i="1" s="1"/>
  <c r="F4" i="1"/>
  <c r="D18" i="1"/>
  <c r="C11" i="1"/>
  <c r="D11" i="1" s="1"/>
  <c r="D5" i="1"/>
  <c r="D6" i="1" s="1"/>
  <c r="C12" i="1" s="1"/>
  <c r="D12" i="1" s="1"/>
  <c r="D4" i="1"/>
  <c r="D9" i="1"/>
  <c r="E15" i="1" l="1"/>
  <c r="F15" i="1" s="1"/>
  <c r="E13" i="1"/>
  <c r="F13" i="1" s="1"/>
  <c r="E12" i="1"/>
  <c r="F12" i="1" s="1"/>
  <c r="E11" i="1"/>
  <c r="F11" i="1" s="1"/>
  <c r="E14" i="1"/>
  <c r="F14" i="1" s="1"/>
  <c r="G13" i="1"/>
  <c r="H13" i="1" s="1"/>
  <c r="I19" i="1"/>
  <c r="J19" i="1" s="1"/>
  <c r="I27" i="1"/>
  <c r="J27" i="1" s="1"/>
  <c r="I28" i="1"/>
  <c r="J28" i="1" s="1"/>
  <c r="I18" i="1"/>
  <c r="J18" i="1" s="1"/>
  <c r="I26" i="1"/>
  <c r="J26" i="1" s="1"/>
  <c r="I35" i="1"/>
  <c r="J35" i="1" s="1"/>
  <c r="G19" i="1"/>
  <c r="H19" i="1" s="1"/>
  <c r="I17" i="1"/>
  <c r="J17" i="1" s="1"/>
  <c r="I25" i="1"/>
  <c r="J25" i="1" s="1"/>
  <c r="I34" i="1"/>
  <c r="J34" i="1" s="1"/>
  <c r="I24" i="1"/>
  <c r="J24" i="1" s="1"/>
  <c r="I16" i="1"/>
  <c r="J16" i="1" s="1"/>
  <c r="I33" i="1"/>
  <c r="J33" i="1" s="1"/>
  <c r="G17" i="1"/>
  <c r="H17" i="1" s="1"/>
  <c r="I23" i="1"/>
  <c r="J23" i="1" s="1"/>
  <c r="I15" i="1"/>
  <c r="J15" i="1" s="1"/>
  <c r="I32" i="1"/>
  <c r="J32" i="1" s="1"/>
  <c r="G11" i="1"/>
  <c r="H11" i="1" s="1"/>
  <c r="H21" i="1" s="1"/>
  <c r="H22" i="1" s="1"/>
  <c r="H26" i="1" s="1"/>
  <c r="G20" i="1"/>
  <c r="H20" i="1" s="1"/>
  <c r="G12" i="1"/>
  <c r="H12" i="1" s="1"/>
  <c r="G18" i="1"/>
  <c r="H18" i="1" s="1"/>
  <c r="I11" i="1"/>
  <c r="J11" i="1" s="1"/>
  <c r="G16" i="1"/>
  <c r="H16" i="1" s="1"/>
  <c r="I22" i="1"/>
  <c r="J22" i="1" s="1"/>
  <c r="I14" i="1"/>
  <c r="J14" i="1" s="1"/>
  <c r="I31" i="1"/>
  <c r="J31" i="1" s="1"/>
  <c r="I21" i="1"/>
  <c r="J21" i="1" s="1"/>
  <c r="I13" i="1"/>
  <c r="J13" i="1" s="1"/>
  <c r="I30" i="1"/>
  <c r="J30" i="1" s="1"/>
  <c r="I20" i="1"/>
  <c r="J20" i="1" s="1"/>
  <c r="I12" i="1"/>
  <c r="J12" i="1" s="1"/>
  <c r="C13" i="1"/>
  <c r="D13" i="1" s="1"/>
  <c r="D14" i="1" s="1"/>
  <c r="D15" i="1" s="1"/>
  <c r="D19" i="1" s="1"/>
  <c r="J36" i="1" l="1"/>
  <c r="J37" i="1" s="1"/>
  <c r="J41" i="1" s="1"/>
  <c r="F16" i="1"/>
  <c r="F17" i="1" s="1"/>
  <c r="F21" i="1" s="1"/>
</calcChain>
</file>

<file path=xl/sharedStrings.xml><?xml version="1.0" encoding="utf-8"?>
<sst xmlns="http://schemas.openxmlformats.org/spreadsheetml/2006/main" count="105" uniqueCount="38">
  <si>
    <t>Measurement no.</t>
  </si>
  <si>
    <t>1/N:</t>
  </si>
  <si>
    <t>Sum Ti:</t>
  </si>
  <si>
    <t>N:</t>
  </si>
  <si>
    <t>Tbar:</t>
  </si>
  <si>
    <t>T - Tbar</t>
  </si>
  <si>
    <t>1/(N-1):</t>
  </si>
  <si>
    <t>(T-Tbar)^2</t>
  </si>
  <si>
    <t>Sum(T-Tbar)^2:</t>
  </si>
  <si>
    <t>stdev:</t>
  </si>
  <si>
    <t>Ave. time interval</t>
  </si>
  <si>
    <t>Std. deviation</t>
  </si>
  <si>
    <t>Std. deviation of mean</t>
  </si>
  <si>
    <t>Sqrt(N):</t>
  </si>
  <si>
    <t>stdevMean:</t>
  </si>
  <si>
    <t>(T - Tbar)^2</t>
  </si>
  <si>
    <t>MIN T</t>
  </si>
  <si>
    <t>Measured time interval (Ti)</t>
  </si>
  <si>
    <t>MAX T</t>
  </si>
  <si>
    <t>Tbar</t>
  </si>
  <si>
    <t>USING EXCEL FORMULAE</t>
  </si>
  <si>
    <t>N</t>
  </si>
  <si>
    <t>1/N</t>
  </si>
  <si>
    <t>Sum Ti</t>
  </si>
  <si>
    <t>1/(N-1)</t>
  </si>
  <si>
    <t>Sum(T-Tbar)^2</t>
  </si>
  <si>
    <t>stdev</t>
  </si>
  <si>
    <t>Std. error (Std. deviation of the mean)</t>
  </si>
  <si>
    <t>std. error</t>
  </si>
  <si>
    <t>stderror</t>
  </si>
  <si>
    <t>68% of the data should be between</t>
  </si>
  <si>
    <t>and</t>
  </si>
  <si>
    <t>This is</t>
  </si>
  <si>
    <t>data points</t>
  </si>
  <si>
    <t>Whis is</t>
  </si>
  <si>
    <t>percent of the data</t>
  </si>
  <si>
    <t>stdevMean/stderror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</si>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</sst>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Tbar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('raw calculations'!$D$1,'raw calculations'!$F$1,'raw calculations'!$H$1,'raw calculations'!$J$1)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</c:numCache>
            </c:numRef>
          </c:xVal>
          <c:yVal>
            <c:numRef>
              <c:f>('raw calculations'!$D$22,'raw calculations'!$F$24,'raw calculations'!$H$29,'raw calculations'!$J$44)</c:f>
              <c:numCache>
                <c:formatCode>General</c:formatCode>
                <c:ptCount val="4"/>
                <c:pt idx="0">
                  <c:v>10.014333333333333</c:v>
                </c:pt>
                <c:pt idx="1">
                  <c:v>10.000399999999999</c:v>
                </c:pt>
                <c:pt idx="2">
                  <c:v>10.003499999999999</c:v>
                </c:pt>
                <c:pt idx="3">
                  <c:v>10.004239999999999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45-4E87-A7AF-75BC0E21B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77136"/>
        <c:axId val="57917615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'raw calculations'!$J$44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10.004239999999999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'raw calculations'!$F$24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10.000399999999999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4B45-4E87-A7AF-75BC0E21B5A2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calculations'!$J$44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10.004239999999999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'raw calculations'!$D$22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10.014333333333333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B45-4E87-A7AF-75BC0E21B5A2}"/>
                  </c:ext>
                </c:extLst>
              </c15:ser>
            </c15:filteredScatterSeries>
          </c:ext>
        </c:extLst>
      </c:scatterChart>
      <c:valAx>
        <c:axId val="57917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76152"/>
        <c:crosses val="autoZero"/>
        <c:crossBetween val="midCat"/>
      </c:valAx>
      <c:valAx>
        <c:axId val="57917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7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stdev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3.8717847769028868E-2"/>
                  <c:y val="-8.7042505103528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('raw calculations'!$D$1,'raw calculations'!$F$1,'raw calculations'!$H$1,'raw calculations'!$J$1)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</c:numCache>
            </c:numRef>
          </c:xVal>
          <c:yVal>
            <c:numRef>
              <c:f>('raw calculations'!$D$23,'raw calculations'!$F$25,'raw calculations'!$H$30,'raw calculations'!$J$45)</c:f>
              <c:numCache>
                <c:formatCode>General</c:formatCode>
                <c:ptCount val="4"/>
                <c:pt idx="0">
                  <c:v>0.14356299430331396</c:v>
                </c:pt>
                <c:pt idx="1">
                  <c:v>0.11126679648484554</c:v>
                </c:pt>
                <c:pt idx="2">
                  <c:v>7.8171108615793738E-2</c:v>
                </c:pt>
                <c:pt idx="3">
                  <c:v>5.4660528110633246E-2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2-4E8D-8DF5-103DEECFD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222544"/>
        <c:axId val="410223528"/>
      </c:scatterChart>
      <c:valAx>
        <c:axId val="41022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23528"/>
        <c:crosses val="autoZero"/>
        <c:crossBetween val="midCat"/>
      </c:valAx>
      <c:valAx>
        <c:axId val="41022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2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stdevMean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1.0940069991251094E-2"/>
                  <c:y val="-0.112580927384076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('raw calculations'!$D$1,'raw calculations'!$F$1,'raw calculations'!$H$1,'raw calculations'!$J$1)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</c:numCache>
            </c:numRef>
          </c:xVal>
          <c:yVal>
            <c:numRef>
              <c:f>('raw calculations'!$D$19,'raw calculations'!$F$21,'raw calculations'!$H$26,'raw calculations'!$J$41)</c:f>
              <c:numCache>
                <c:formatCode>General</c:formatCode>
                <c:ptCount val="4"/>
                <c:pt idx="0">
                  <c:v>8.2886133406687032E-2</c:v>
                </c:pt>
                <c:pt idx="1">
                  <c:v>4.9760024115749854E-2</c:v>
                </c:pt>
                <c:pt idx="2">
                  <c:v>2.471987504463204E-2</c:v>
                </c:pt>
                <c:pt idx="3">
                  <c:v>1.093210562212665E-2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00-4D6E-9981-BBE025E84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499736"/>
        <c:axId val="592494816"/>
      </c:scatterChart>
      <c:valAx>
        <c:axId val="592499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94816"/>
        <c:crosses val="autoZero"/>
        <c:crossBetween val="midCat"/>
      </c:valAx>
      <c:valAx>
        <c:axId val="5924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99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stdevMean/stderror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('annotations plotting'!$A$2,'annotations plotting'!$A$3,'annotations plotting'!$A$4,'annotations plotting'!$A$5)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</c:numCache>
            </c:numRef>
          </c:xVal>
          <c:yVal>
            <c:numRef>
              <c:f>'annotations plotting'!$B$2:$B$5</c:f>
              <c:numCache>
                <c:formatCode>General</c:formatCode>
                <c:ptCount val="4"/>
                <c:pt idx="0">
                  <c:v>8.2886133406687032E-2</c:v>
                </c:pt>
                <c:pt idx="1">
                  <c:v>4.9760024115749854E-2</c:v>
                </c:pt>
                <c:pt idx="2">
                  <c:v>2.471987504463204E-2</c:v>
                </c:pt>
                <c:pt idx="3">
                  <c:v>1.093210562212665E-2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7-4F9B-99D8-602005D3C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78408"/>
        <c:axId val="686977096"/>
      </c:scatterChart>
      <c:valAx>
        <c:axId val="686978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977096"/>
        <c:crosses val="autoZero"/>
        <c:crossBetween val="midCat"/>
      </c:valAx>
      <c:valAx>
        <c:axId val="68697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978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94566CC8-A8B6-4FA3-B4BA-4E1B0DC4C55F}">
          <cx:dataId val="0"/>
          <cx:layoutPr>
            <cx:binning intervalClosed="r">
              <cx:binSize val="0.04000000000000000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 w="0">
      <a:solidFill>
        <a:schemeClr val="accent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0DA1DA7-5B39-44E2-879A-3935AE812CC4}">
          <cx:dataId val="0"/>
          <cx:layoutPr>
            <cx:binning intervalClosed="r">
              <cx:binSize val="0.04000000000000000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26</xdr:row>
      <xdr:rowOff>125730</xdr:rowOff>
    </xdr:from>
    <xdr:to>
      <xdr:col>4</xdr:col>
      <xdr:colOff>205740</xdr:colOff>
      <xdr:row>41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7F84DF-E35C-4995-8301-DD38F8CA81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" y="4880610"/>
              <a:ext cx="47853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110490</xdr:colOff>
      <xdr:row>45</xdr:row>
      <xdr:rowOff>26670</xdr:rowOff>
    </xdr:from>
    <xdr:to>
      <xdr:col>4</xdr:col>
      <xdr:colOff>80010</xdr:colOff>
      <xdr:row>60</xdr:row>
      <xdr:rowOff>26670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028452-49C1-4845-9BBD-2824AFDC9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102870</xdr:colOff>
      <xdr:row>60</xdr:row>
      <xdr:rowOff>118110</xdr:rowOff>
    </xdr:from>
    <xdr:to>
      <xdr:col>4</xdr:col>
      <xdr:colOff>72390</xdr:colOff>
      <xdr:row>75</xdr:row>
      <xdr:rowOff>118110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2DF17B-1E67-4B28-A03A-69B2EF81B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156210</xdr:colOff>
      <xdr:row>60</xdr:row>
      <xdr:rowOff>133350</xdr:rowOff>
    </xdr:from>
    <xdr:to>
      <xdr:col>8</xdr:col>
      <xdr:colOff>240030</xdr:colOff>
      <xdr:row>75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4E548F-4FCC-4ED4-BC4E-BF539E21E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</xdr:colOff>
      <xdr:row>8</xdr:row>
      <xdr:rowOff>72390</xdr:rowOff>
    </xdr:from>
    <xdr:to>
      <xdr:col>8</xdr:col>
      <xdr:colOff>407670</xdr:colOff>
      <xdr:row>23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36273B20-BC94-41F1-BCD6-BB505B751F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7830" y="15354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937260</xdr:colOff>
      <xdr:row>6</xdr:row>
      <xdr:rowOff>95250</xdr:rowOff>
    </xdr:from>
    <xdr:to>
      <xdr:col>9</xdr:col>
      <xdr:colOff>38100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024874-EB0B-4D45-9869-83BB16739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0D34-3C83-44F5-8D64-CA3FB0C17C4F}">
  <dimension ref="A1:O45"/>
  <sheetViews>
    <sheetView workbookViewId="0">
      <selection activeCell="L10" sqref="L10"/>
    </sheetView>
  </sheetViews>
  <sheetFormatPr defaultRowHeight="14.4" x14ac:dyDescent="0.3"/>
  <cols>
    <col min="1" max="1" width="15.5546875" style="2" bestFit="1" customWidth="1"/>
    <col min="2" max="2" width="20" style="2" bestFit="1" customWidth="1"/>
    <col min="3" max="3" width="19.5546875" style="2" bestFit="1" customWidth="1"/>
    <col min="4" max="4" width="12" style="2" bestFit="1" customWidth="1"/>
    <col min="5" max="5" width="19.5546875" style="2" bestFit="1" customWidth="1"/>
    <col min="6" max="6" width="12" style="2" bestFit="1" customWidth="1"/>
    <col min="7" max="7" width="21.88671875" style="2" bestFit="1" customWidth="1"/>
    <col min="8" max="8" width="12" style="2" bestFit="1" customWidth="1"/>
    <col min="9" max="9" width="19.5546875" style="2" bestFit="1" customWidth="1"/>
    <col min="10" max="10" width="12" style="2" bestFit="1" customWidth="1"/>
    <col min="11" max="11" width="15.33203125" style="2" bestFit="1" customWidth="1"/>
    <col min="12" max="15" width="8.88671875" style="2"/>
  </cols>
  <sheetData>
    <row r="1" spans="1:13" x14ac:dyDescent="0.3">
      <c r="A1" s="2" t="s">
        <v>0</v>
      </c>
      <c r="B1" s="2" t="s">
        <v>17</v>
      </c>
      <c r="C1" s="2" t="s">
        <v>3</v>
      </c>
      <c r="D1" s="2">
        <v>3</v>
      </c>
      <c r="E1" s="1" t="s">
        <v>3</v>
      </c>
      <c r="F1" s="2">
        <v>5</v>
      </c>
      <c r="G1" s="1" t="s">
        <v>3</v>
      </c>
      <c r="H1" s="2">
        <v>10</v>
      </c>
      <c r="I1" s="2" t="s">
        <v>3</v>
      </c>
      <c r="J1" s="2">
        <v>25</v>
      </c>
      <c r="L1" s="2" t="s">
        <v>21</v>
      </c>
      <c r="M1" s="2" t="s">
        <v>37</v>
      </c>
    </row>
    <row r="2" spans="1:13" x14ac:dyDescent="0.3">
      <c r="A2" s="2">
        <v>1</v>
      </c>
      <c r="B2" s="2">
        <v>10.061999999999999</v>
      </c>
      <c r="L2" s="2">
        <v>3</v>
      </c>
      <c r="M2" s="2">
        <f>(D22-10)/D23</f>
        <v>9.9840027737581272E-2</v>
      </c>
    </row>
    <row r="3" spans="1:13" x14ac:dyDescent="0.3">
      <c r="A3" s="2">
        <v>2</v>
      </c>
      <c r="B3" s="2">
        <v>10.128</v>
      </c>
      <c r="C3" s="2" t="s">
        <v>10</v>
      </c>
      <c r="E3" s="2" t="s">
        <v>10</v>
      </c>
      <c r="G3" s="2" t="s">
        <v>10</v>
      </c>
      <c r="I3" s="2" t="s">
        <v>10</v>
      </c>
      <c r="L3" s="2">
        <v>5</v>
      </c>
      <c r="M3" s="2">
        <f xml:space="preserve"> (F24 - 10)/F25</f>
        <v>3.5949628517753496E-3</v>
      </c>
    </row>
    <row r="4" spans="1:13" x14ac:dyDescent="0.3">
      <c r="A4" s="2">
        <v>3</v>
      </c>
      <c r="B4" s="2">
        <v>9.8529999999999998</v>
      </c>
      <c r="C4" s="2" t="s">
        <v>1</v>
      </c>
      <c r="D4" s="2">
        <f>1/D1</f>
        <v>0.33333333333333331</v>
      </c>
      <c r="E4" s="2" t="s">
        <v>1</v>
      </c>
      <c r="F4" s="2">
        <f xml:space="preserve"> 1/F1</f>
        <v>0.2</v>
      </c>
      <c r="G4" s="2" t="s">
        <v>1</v>
      </c>
      <c r="H4" s="2">
        <f xml:space="preserve"> 1/H1</f>
        <v>0.1</v>
      </c>
      <c r="I4" s="2" t="s">
        <v>1</v>
      </c>
      <c r="J4" s="2">
        <f xml:space="preserve"> 1/J1</f>
        <v>0.04</v>
      </c>
      <c r="L4" s="2">
        <v>10</v>
      </c>
      <c r="M4" s="2">
        <f>(H29 - 10)/H30</f>
        <v>4.4773575071082032E-2</v>
      </c>
    </row>
    <row r="5" spans="1:13" x14ac:dyDescent="0.3">
      <c r="A5" s="2">
        <v>4</v>
      </c>
      <c r="B5" s="2">
        <v>9.9209999999999994</v>
      </c>
      <c r="C5" s="2" t="s">
        <v>2</v>
      </c>
      <c r="D5" s="2">
        <f>SUM(B2:B4)</f>
        <v>30.042999999999999</v>
      </c>
      <c r="E5" s="2" t="s">
        <v>2</v>
      </c>
      <c r="F5" s="2">
        <f xml:space="preserve"> SUM(B2:B6)</f>
        <v>50.001999999999995</v>
      </c>
      <c r="G5" s="2" t="s">
        <v>2</v>
      </c>
      <c r="H5" s="2">
        <f xml:space="preserve"> SUM(B2:B11)</f>
        <v>100.035</v>
      </c>
      <c r="I5" s="2" t="s">
        <v>2</v>
      </c>
      <c r="J5" s="2">
        <f>SUM(B2:B26)</f>
        <v>250.10599999999999</v>
      </c>
      <c r="L5" s="2">
        <v>25</v>
      </c>
      <c r="M5" s="2">
        <f>(J44 - 10)/J45</f>
        <v>7.7569685960910753E-2</v>
      </c>
    </row>
    <row r="6" spans="1:13" x14ac:dyDescent="0.3">
      <c r="A6" s="2">
        <v>5</v>
      </c>
      <c r="B6" s="2">
        <v>10.038</v>
      </c>
      <c r="C6" s="3" t="s">
        <v>4</v>
      </c>
      <c r="D6" s="3">
        <f xml:space="preserve"> D5 / D1</f>
        <v>10.014333333333333</v>
      </c>
      <c r="E6" s="3" t="s">
        <v>4</v>
      </c>
      <c r="F6" s="3">
        <f xml:space="preserve"> F4*F5</f>
        <v>10.000399999999999</v>
      </c>
      <c r="G6" s="3" t="s">
        <v>4</v>
      </c>
      <c r="H6" s="3">
        <f xml:space="preserve"> H4*H5</f>
        <v>10.003500000000001</v>
      </c>
      <c r="I6" s="3" t="s">
        <v>4</v>
      </c>
      <c r="J6" s="3">
        <f xml:space="preserve"> J4*J5</f>
        <v>10.004239999999999</v>
      </c>
    </row>
    <row r="7" spans="1:13" x14ac:dyDescent="0.3">
      <c r="A7" s="2">
        <v>6</v>
      </c>
      <c r="B7" s="2">
        <v>10.039999999999999</v>
      </c>
    </row>
    <row r="8" spans="1:13" x14ac:dyDescent="0.3">
      <c r="A8" s="2">
        <v>7</v>
      </c>
      <c r="B8" s="2">
        <v>9.9640000000000004</v>
      </c>
      <c r="C8" s="2" t="s">
        <v>11</v>
      </c>
      <c r="E8" s="2" t="s">
        <v>11</v>
      </c>
      <c r="G8" s="2" t="s">
        <v>11</v>
      </c>
      <c r="I8" s="2" t="s">
        <v>11</v>
      </c>
    </row>
    <row r="9" spans="1:13" x14ac:dyDescent="0.3">
      <c r="A9" s="2">
        <v>8</v>
      </c>
      <c r="B9" s="2">
        <v>10.023999999999999</v>
      </c>
      <c r="C9" s="2" t="s">
        <v>6</v>
      </c>
      <c r="D9" s="2">
        <f>1/(D1-1)</f>
        <v>0.5</v>
      </c>
      <c r="E9" s="2" t="s">
        <v>6</v>
      </c>
      <c r="F9" s="2">
        <f>1/(F1-1)</f>
        <v>0.25</v>
      </c>
      <c r="G9" s="2" t="s">
        <v>6</v>
      </c>
      <c r="H9" s="2">
        <f xml:space="preserve"> 1/(H1-1)</f>
        <v>0.1111111111111111</v>
      </c>
      <c r="I9" s="2" t="s">
        <v>6</v>
      </c>
      <c r="J9" s="2">
        <f xml:space="preserve"> 1/(J1-1)</f>
        <v>4.1666666666666664E-2</v>
      </c>
    </row>
    <row r="10" spans="1:13" x14ac:dyDescent="0.3">
      <c r="A10" s="2">
        <v>9</v>
      </c>
      <c r="B10" s="2">
        <v>10.035</v>
      </c>
      <c r="C10" s="2" t="s">
        <v>5</v>
      </c>
      <c r="D10" s="2" t="s">
        <v>7</v>
      </c>
      <c r="E10" s="2" t="s">
        <v>5</v>
      </c>
      <c r="F10" s="2" t="s">
        <v>7</v>
      </c>
      <c r="G10" s="2" t="s">
        <v>5</v>
      </c>
      <c r="H10" s="2" t="s">
        <v>15</v>
      </c>
      <c r="I10" s="2" t="s">
        <v>5</v>
      </c>
      <c r="J10" s="2" t="s">
        <v>15</v>
      </c>
    </row>
    <row r="11" spans="1:13" x14ac:dyDescent="0.3">
      <c r="A11" s="2">
        <v>10</v>
      </c>
      <c r="B11" s="2">
        <v>9.9700000000000006</v>
      </c>
      <c r="C11" s="2">
        <f>B2 - $D$6</f>
        <v>4.7666666666666302E-2</v>
      </c>
      <c r="D11" s="2">
        <f>C11^2</f>
        <v>2.2721111111110763E-3</v>
      </c>
      <c r="E11" s="2">
        <f>B2-$F$6</f>
        <v>6.1600000000000321E-2</v>
      </c>
      <c r="F11" s="2">
        <f>E11^2</f>
        <v>3.7945600000000397E-3</v>
      </c>
      <c r="G11" s="2">
        <f>B2-$H$6</f>
        <v>5.8499999999998664E-2</v>
      </c>
      <c r="H11" s="2">
        <f>G11^2</f>
        <v>3.4222499999998438E-3</v>
      </c>
      <c r="I11" s="2">
        <f>B2-$J$6</f>
        <v>5.7760000000000034E-2</v>
      </c>
      <c r="J11" s="2">
        <f>I11^2</f>
        <v>3.3362176000000039E-3</v>
      </c>
    </row>
    <row r="12" spans="1:13" x14ac:dyDescent="0.3">
      <c r="A12" s="2">
        <v>11</v>
      </c>
      <c r="B12" s="2">
        <v>10.071999999999999</v>
      </c>
      <c r="C12" s="2">
        <f>B3 - $D$6</f>
        <v>0.11366666666666703</v>
      </c>
      <c r="D12" s="2">
        <f t="shared" ref="D12:D13" si="0">C12^2</f>
        <v>1.2920111111111193E-2</v>
      </c>
      <c r="E12" s="2">
        <f t="shared" ref="E12:E15" si="1">B3-$F$6</f>
        <v>0.12760000000000105</v>
      </c>
      <c r="F12" s="2">
        <f t="shared" ref="F12:F15" si="2">E12^2</f>
        <v>1.6281760000000266E-2</v>
      </c>
      <c r="G12" s="2">
        <f t="shared" ref="G12:G20" si="3">B3-$H$6</f>
        <v>0.12449999999999939</v>
      </c>
      <c r="H12" s="2">
        <f t="shared" ref="H12:H20" si="4">G12^2</f>
        <v>1.5500249999999847E-2</v>
      </c>
      <c r="I12" s="2">
        <f t="shared" ref="I12:I35" si="5">B3-$J$6</f>
        <v>0.12376000000000076</v>
      </c>
      <c r="J12" s="2">
        <f t="shared" ref="J12:J35" si="6">I12^2</f>
        <v>1.5316537600000188E-2</v>
      </c>
    </row>
    <row r="13" spans="1:13" x14ac:dyDescent="0.3">
      <c r="A13" s="2">
        <v>12</v>
      </c>
      <c r="B13" s="2">
        <v>9.9779999999999998</v>
      </c>
      <c r="C13" s="2">
        <f>B4 - $D$6</f>
        <v>-0.16133333333333333</v>
      </c>
      <c r="D13" s="2">
        <f t="shared" si="0"/>
        <v>2.6028444444444444E-2</v>
      </c>
      <c r="E13" s="2">
        <f t="shared" si="1"/>
        <v>-0.14739999999999931</v>
      </c>
      <c r="F13" s="2">
        <f t="shared" si="2"/>
        <v>2.1726759999999797E-2</v>
      </c>
      <c r="G13" s="2">
        <f t="shared" si="3"/>
        <v>-0.15050000000000097</v>
      </c>
      <c r="H13" s="2">
        <f t="shared" si="4"/>
        <v>2.2650250000000292E-2</v>
      </c>
      <c r="I13" s="2">
        <f t="shared" si="5"/>
        <v>-0.1512399999999996</v>
      </c>
      <c r="J13" s="2">
        <f t="shared" si="6"/>
        <v>2.2873537599999879E-2</v>
      </c>
    </row>
    <row r="14" spans="1:13" x14ac:dyDescent="0.3">
      <c r="A14" s="2">
        <v>13</v>
      </c>
      <c r="B14" s="2">
        <v>10.005000000000001</v>
      </c>
      <c r="C14" s="2" t="s">
        <v>8</v>
      </c>
      <c r="D14" s="2">
        <f xml:space="preserve"> SUM(D11:D13)</f>
        <v>4.1220666666666711E-2</v>
      </c>
      <c r="E14" s="2">
        <f t="shared" si="1"/>
        <v>-7.9399999999999693E-2</v>
      </c>
      <c r="F14" s="2">
        <f t="shared" si="2"/>
        <v>6.3043599999999516E-3</v>
      </c>
      <c r="G14" s="2">
        <f t="shared" si="3"/>
        <v>-8.250000000000135E-2</v>
      </c>
      <c r="H14" s="2">
        <f t="shared" si="4"/>
        <v>6.8062500000002227E-3</v>
      </c>
      <c r="I14" s="2">
        <f t="shared" si="5"/>
        <v>-8.3239999999999981E-2</v>
      </c>
      <c r="J14" s="2">
        <f t="shared" si="6"/>
        <v>6.9288975999999966E-3</v>
      </c>
    </row>
    <row r="15" spans="1:13" x14ac:dyDescent="0.3">
      <c r="A15" s="2">
        <v>14</v>
      </c>
      <c r="B15" s="2">
        <v>9.9870000000000001</v>
      </c>
      <c r="C15" s="3" t="s">
        <v>9</v>
      </c>
      <c r="D15" s="3">
        <f xml:space="preserve"> SQRT(D9*D14)</f>
        <v>0.14356299430331396</v>
      </c>
      <c r="E15" s="2">
        <f t="shared" si="1"/>
        <v>3.7600000000001188E-2</v>
      </c>
      <c r="F15" s="2">
        <f t="shared" si="2"/>
        <v>1.4137600000000894E-3</v>
      </c>
      <c r="G15" s="2">
        <f t="shared" si="3"/>
        <v>3.4499999999999531E-2</v>
      </c>
      <c r="H15" s="2">
        <f t="shared" si="4"/>
        <v>1.1902499999999676E-3</v>
      </c>
      <c r="I15" s="2">
        <f t="shared" si="5"/>
        <v>3.37600000000009E-2</v>
      </c>
      <c r="J15" s="2">
        <f t="shared" si="6"/>
        <v>1.1397376000000607E-3</v>
      </c>
    </row>
    <row r="16" spans="1:13" x14ac:dyDescent="0.3">
      <c r="A16" s="2">
        <v>15</v>
      </c>
      <c r="B16" s="2">
        <v>9.9960000000000004</v>
      </c>
      <c r="E16" s="2" t="s">
        <v>8</v>
      </c>
      <c r="F16" s="2">
        <f>SUM(F11:F15)</f>
        <v>4.9521200000000147E-2</v>
      </c>
      <c r="G16" s="2">
        <f t="shared" si="3"/>
        <v>3.6499999999998423E-2</v>
      </c>
      <c r="H16" s="2">
        <f t="shared" si="4"/>
        <v>1.3322499999998847E-3</v>
      </c>
      <c r="I16" s="2">
        <f t="shared" si="5"/>
        <v>3.5759999999999792E-2</v>
      </c>
      <c r="J16" s="2">
        <f t="shared" si="6"/>
        <v>1.2787775999999851E-3</v>
      </c>
    </row>
    <row r="17" spans="1:10" x14ac:dyDescent="0.3">
      <c r="A17" s="2">
        <v>16</v>
      </c>
      <c r="B17" s="2">
        <v>10.02</v>
      </c>
      <c r="C17" s="2" t="s">
        <v>12</v>
      </c>
      <c r="E17" s="3" t="s">
        <v>9</v>
      </c>
      <c r="F17" s="3">
        <f xml:space="preserve"> SQRT(F9*F16)</f>
        <v>0.11126679648484554</v>
      </c>
      <c r="G17" s="2">
        <f t="shared" si="3"/>
        <v>-3.9500000000000313E-2</v>
      </c>
      <c r="H17" s="2">
        <f t="shared" si="4"/>
        <v>1.5602500000000247E-3</v>
      </c>
      <c r="I17" s="2">
        <f t="shared" si="5"/>
        <v>-4.0239999999998943E-2</v>
      </c>
      <c r="J17" s="2">
        <f t="shared" si="6"/>
        <v>1.619257599999915E-3</v>
      </c>
    </row>
    <row r="18" spans="1:10" x14ac:dyDescent="0.3">
      <c r="A18" s="2">
        <v>17</v>
      </c>
      <c r="B18" s="2">
        <v>10.016</v>
      </c>
      <c r="C18" s="2" t="s">
        <v>13</v>
      </c>
      <c r="D18" s="2">
        <f>SQRT(D1)</f>
        <v>1.7320508075688772</v>
      </c>
      <c r="G18" s="2">
        <f t="shared" si="3"/>
        <v>2.0499999999998408E-2</v>
      </c>
      <c r="H18" s="2">
        <f t="shared" si="4"/>
        <v>4.2024999999993473E-4</v>
      </c>
      <c r="I18" s="2">
        <f t="shared" si="5"/>
        <v>1.9759999999999778E-2</v>
      </c>
      <c r="J18" s="2">
        <f t="shared" si="6"/>
        <v>3.9045759999999124E-4</v>
      </c>
    </row>
    <row r="19" spans="1:10" x14ac:dyDescent="0.3">
      <c r="A19" s="2">
        <v>18</v>
      </c>
      <c r="B19" s="2">
        <v>10.012</v>
      </c>
      <c r="C19" s="3" t="s">
        <v>14</v>
      </c>
      <c r="D19" s="3">
        <f>D15/D18</f>
        <v>8.2886133406687032E-2</v>
      </c>
      <c r="E19" s="2" t="s">
        <v>12</v>
      </c>
      <c r="G19" s="2">
        <f t="shared" si="3"/>
        <v>3.1499999999999417E-2</v>
      </c>
      <c r="H19" s="2">
        <f t="shared" si="4"/>
        <v>9.9224999999996321E-4</v>
      </c>
      <c r="I19" s="2">
        <f t="shared" si="5"/>
        <v>3.0760000000000787E-2</v>
      </c>
      <c r="J19" s="2">
        <f t="shared" si="6"/>
        <v>9.4617760000004843E-4</v>
      </c>
    </row>
    <row r="20" spans="1:10" x14ac:dyDescent="0.3">
      <c r="A20" s="2">
        <v>19</v>
      </c>
      <c r="B20" s="2">
        <v>10.004</v>
      </c>
      <c r="E20" s="2" t="s">
        <v>13</v>
      </c>
      <c r="F20" s="2">
        <f xml:space="preserve"> SQRT(F1)</f>
        <v>2.2360679774997898</v>
      </c>
      <c r="G20" s="2">
        <f t="shared" si="3"/>
        <v>-3.3500000000000085E-2</v>
      </c>
      <c r="H20" s="2">
        <f t="shared" si="4"/>
        <v>1.1222500000000056E-3</v>
      </c>
      <c r="I20" s="2">
        <f t="shared" si="5"/>
        <v>-3.4239999999998716E-2</v>
      </c>
      <c r="J20" s="2">
        <f t="shared" si="6"/>
        <v>1.172377599999912E-3</v>
      </c>
    </row>
    <row r="21" spans="1:10" x14ac:dyDescent="0.3">
      <c r="A21" s="2">
        <v>20</v>
      </c>
      <c r="B21" s="2">
        <v>9.968</v>
      </c>
      <c r="C21" s="2" t="s">
        <v>20</v>
      </c>
      <c r="E21" s="3" t="s">
        <v>14</v>
      </c>
      <c r="F21" s="3">
        <f xml:space="preserve"> F17/F20</f>
        <v>4.9760024115749854E-2</v>
      </c>
      <c r="G21" s="2" t="s">
        <v>8</v>
      </c>
      <c r="H21" s="2">
        <f>SUM(H11:H20)</f>
        <v>5.4996499999999983E-2</v>
      </c>
      <c r="I21" s="2">
        <f t="shared" si="5"/>
        <v>6.775999999999982E-2</v>
      </c>
      <c r="J21" s="2">
        <f t="shared" si="6"/>
        <v>4.5914175999999755E-3</v>
      </c>
    </row>
    <row r="22" spans="1:10" x14ac:dyDescent="0.3">
      <c r="A22" s="2">
        <v>21</v>
      </c>
      <c r="B22" s="2">
        <v>9.9870000000000001</v>
      </c>
      <c r="C22" s="2" t="s">
        <v>4</v>
      </c>
      <c r="D22" s="2">
        <f>AVERAGE(B2:B4)</f>
        <v>10.014333333333333</v>
      </c>
      <c r="G22" s="3" t="s">
        <v>9</v>
      </c>
      <c r="H22" s="3">
        <f>SQRT(H9*H21)</f>
        <v>7.8171108615793725E-2</v>
      </c>
      <c r="I22" s="2">
        <f t="shared" si="5"/>
        <v>-2.6239999999999597E-2</v>
      </c>
      <c r="J22" s="2">
        <f t="shared" si="6"/>
        <v>6.8853759999997887E-4</v>
      </c>
    </row>
    <row r="23" spans="1:10" x14ac:dyDescent="0.3">
      <c r="A23" s="2">
        <v>22</v>
      </c>
      <c r="B23" s="2">
        <v>9.9879999999999995</v>
      </c>
      <c r="C23" s="2" t="s">
        <v>9</v>
      </c>
      <c r="D23" s="2">
        <f>_xlfn.STDEV.S(B2:B4)</f>
        <v>0.14356299430331396</v>
      </c>
      <c r="E23" s="2" t="s">
        <v>20</v>
      </c>
      <c r="I23" s="2">
        <f t="shared" si="5"/>
        <v>7.600000000014262E-4</v>
      </c>
      <c r="J23" s="2">
        <f t="shared" si="6"/>
        <v>5.7760000000216786E-7</v>
      </c>
    </row>
    <row r="24" spans="1:10" x14ac:dyDescent="0.3">
      <c r="A24" s="2">
        <v>23</v>
      </c>
      <c r="B24" s="2">
        <v>10.000999999999999</v>
      </c>
      <c r="E24" s="2" t="s">
        <v>4</v>
      </c>
      <c r="F24" s="2">
        <f>AVERAGE(B2:B6)</f>
        <v>10.000399999999999</v>
      </c>
      <c r="G24" s="2" t="s">
        <v>12</v>
      </c>
      <c r="I24" s="2">
        <f t="shared" si="5"/>
        <v>-1.7239999999999256E-2</v>
      </c>
      <c r="J24" s="2">
        <f t="shared" si="6"/>
        <v>2.9721759999997436E-4</v>
      </c>
    </row>
    <row r="25" spans="1:10" x14ac:dyDescent="0.3">
      <c r="A25" s="2">
        <v>24</v>
      </c>
      <c r="B25" s="2">
        <v>9.9540000000000006</v>
      </c>
      <c r="E25" s="2" t="s">
        <v>9</v>
      </c>
      <c r="F25" s="2">
        <f>_xlfn.STDEV.S(B2:B6)</f>
        <v>0.11126679648484554</v>
      </c>
      <c r="G25" s="2" t="s">
        <v>13</v>
      </c>
      <c r="H25" s="2">
        <f xml:space="preserve"> SQRT(H1)</f>
        <v>3.1622776601683795</v>
      </c>
      <c r="I25" s="2">
        <f t="shared" si="5"/>
        <v>-8.2399999999989149E-3</v>
      </c>
      <c r="J25" s="2">
        <f t="shared" si="6"/>
        <v>6.7897599999982116E-5</v>
      </c>
    </row>
    <row r="26" spans="1:10" x14ac:dyDescent="0.3">
      <c r="A26" s="2">
        <v>25</v>
      </c>
      <c r="B26" s="2">
        <v>10.083</v>
      </c>
      <c r="G26" s="3" t="s">
        <v>14</v>
      </c>
      <c r="H26" s="3">
        <f xml:space="preserve"> H22/H25</f>
        <v>2.471987504463204E-2</v>
      </c>
      <c r="I26" s="2">
        <f t="shared" si="5"/>
        <v>1.5760000000000218E-2</v>
      </c>
      <c r="J26" s="2">
        <f t="shared" si="6"/>
        <v>2.4837760000000686E-4</v>
      </c>
    </row>
    <row r="27" spans="1:10" x14ac:dyDescent="0.3">
      <c r="A27" s="2" t="s">
        <v>16</v>
      </c>
      <c r="B27" s="2">
        <f xml:space="preserve"> MIN(B2:B26)</f>
        <v>9.8529999999999998</v>
      </c>
      <c r="I27" s="2">
        <f t="shared" si="5"/>
        <v>1.1760000000000659E-2</v>
      </c>
      <c r="J27" s="2">
        <f t="shared" si="6"/>
        <v>1.382976000000155E-4</v>
      </c>
    </row>
    <row r="28" spans="1:10" x14ac:dyDescent="0.3">
      <c r="A28" s="2" t="s">
        <v>18</v>
      </c>
      <c r="B28" s="2">
        <f>MAX(B2:B26)</f>
        <v>10.128</v>
      </c>
      <c r="G28" s="2" t="s">
        <v>20</v>
      </c>
      <c r="I28" s="2">
        <f t="shared" si="5"/>
        <v>7.7600000000010994E-3</v>
      </c>
      <c r="J28" s="2">
        <f t="shared" si="6"/>
        <v>6.021760000001706E-5</v>
      </c>
    </row>
    <row r="29" spans="1:10" x14ac:dyDescent="0.3">
      <c r="G29" s="2" t="s">
        <v>4</v>
      </c>
      <c r="H29" s="2">
        <f>AVERAGE(B2:B11)</f>
        <v>10.003499999999999</v>
      </c>
      <c r="I29" s="2">
        <f t="shared" si="5"/>
        <v>-2.3999999999979593E-4</v>
      </c>
      <c r="J29" s="2">
        <f t="shared" si="6"/>
        <v>5.7599999999902048E-8</v>
      </c>
    </row>
    <row r="30" spans="1:10" x14ac:dyDescent="0.3">
      <c r="G30" s="2" t="s">
        <v>9</v>
      </c>
      <c r="H30" s="2">
        <f>_xlfn.STDEV.S(B2:B11)</f>
        <v>7.8171108615793738E-2</v>
      </c>
      <c r="I30" s="2">
        <f t="shared" si="5"/>
        <v>-3.6239999999999384E-2</v>
      </c>
      <c r="J30" s="2">
        <f t="shared" si="6"/>
        <v>1.3133375999999552E-3</v>
      </c>
    </row>
    <row r="31" spans="1:10" x14ac:dyDescent="0.3">
      <c r="I31" s="2">
        <f t="shared" si="5"/>
        <v>-1.7239999999999256E-2</v>
      </c>
      <c r="J31" s="2">
        <f t="shared" si="6"/>
        <v>2.9721759999997436E-4</v>
      </c>
    </row>
    <row r="32" spans="1:10" x14ac:dyDescent="0.3">
      <c r="I32" s="2">
        <f t="shared" si="5"/>
        <v>-1.623999999999981E-2</v>
      </c>
      <c r="J32" s="2">
        <f t="shared" si="6"/>
        <v>2.6373759999999381E-4</v>
      </c>
    </row>
    <row r="33" spans="9:10" x14ac:dyDescent="0.3">
      <c r="I33" s="2">
        <f t="shared" si="5"/>
        <v>-3.2399999999999096E-3</v>
      </c>
      <c r="J33" s="2">
        <f t="shared" si="6"/>
        <v>1.0497599999999415E-5</v>
      </c>
    </row>
    <row r="34" spans="9:10" x14ac:dyDescent="0.3">
      <c r="I34" s="2">
        <f t="shared" si="5"/>
        <v>-5.023999999999873E-2</v>
      </c>
      <c r="J34" s="2">
        <f t="shared" si="6"/>
        <v>2.5240575999998724E-3</v>
      </c>
    </row>
    <row r="35" spans="9:10" x14ac:dyDescent="0.3">
      <c r="I35" s="2">
        <f t="shared" si="5"/>
        <v>7.8760000000000829E-2</v>
      </c>
      <c r="J35" s="2">
        <f t="shared" si="6"/>
        <v>6.2031376000001304E-3</v>
      </c>
    </row>
    <row r="36" spans="9:10" x14ac:dyDescent="0.3">
      <c r="I36" s="2" t="s">
        <v>8</v>
      </c>
      <c r="J36" s="2">
        <f>SUM(J11:J35)</f>
        <v>7.1706559999999864E-2</v>
      </c>
    </row>
    <row r="37" spans="9:10" x14ac:dyDescent="0.3">
      <c r="I37" s="3" t="s">
        <v>9</v>
      </c>
      <c r="J37" s="3">
        <f xml:space="preserve"> SQRT(J9*J36)</f>
        <v>5.4660528110633246E-2</v>
      </c>
    </row>
    <row r="39" spans="9:10" x14ac:dyDescent="0.3">
      <c r="I39" s="2" t="s">
        <v>12</v>
      </c>
    </row>
    <row r="40" spans="9:10" x14ac:dyDescent="0.3">
      <c r="I40" s="2" t="s">
        <v>13</v>
      </c>
      <c r="J40" s="2">
        <f xml:space="preserve"> SQRT(J1)</f>
        <v>5</v>
      </c>
    </row>
    <row r="41" spans="9:10" x14ac:dyDescent="0.3">
      <c r="I41" s="3" t="s">
        <v>14</v>
      </c>
      <c r="J41" s="3">
        <f xml:space="preserve"> J37/J40</f>
        <v>1.093210562212665E-2</v>
      </c>
    </row>
    <row r="43" spans="9:10" x14ac:dyDescent="0.3">
      <c r="I43" s="2" t="s">
        <v>20</v>
      </c>
    </row>
    <row r="44" spans="9:10" x14ac:dyDescent="0.3">
      <c r="I44" s="2" t="s">
        <v>4</v>
      </c>
      <c r="J44" s="2">
        <f>AVERAGE(B2:B26)</f>
        <v>10.004239999999999</v>
      </c>
    </row>
    <row r="45" spans="9:10" x14ac:dyDescent="0.3">
      <c r="I45" s="2" t="s">
        <v>9</v>
      </c>
      <c r="J45" s="2">
        <f>_xlfn.STDEV.S(B2:B26)</f>
        <v>5.4660528110633246E-2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530F-D1AB-4C59-86A1-3698EC8EDBD6}">
  <dimension ref="A1:F21"/>
  <sheetViews>
    <sheetView workbookViewId="0">
      <selection sqref="A1:F1048576"/>
    </sheetView>
  </sheetViews>
  <sheetFormatPr defaultRowHeight="14.4" x14ac:dyDescent="0.3"/>
  <cols>
    <col min="1" max="1" width="15.5546875" style="2" bestFit="1" customWidth="1"/>
    <col min="2" max="2" width="23.109375" style="2" bestFit="1" customWidth="1"/>
    <col min="3" max="6" width="8.88671875" style="2"/>
  </cols>
  <sheetData>
    <row r="1" spans="1:4" x14ac:dyDescent="0.3">
      <c r="A1" s="2" t="s">
        <v>0</v>
      </c>
      <c r="B1" s="2" t="s">
        <v>17</v>
      </c>
    </row>
    <row r="2" spans="1:4" x14ac:dyDescent="0.3">
      <c r="A2" s="2">
        <v>1</v>
      </c>
      <c r="B2" s="2">
        <v>10.061999999999999</v>
      </c>
    </row>
    <row r="3" spans="1:4" x14ac:dyDescent="0.3">
      <c r="A3" s="2">
        <v>2</v>
      </c>
      <c r="B3" s="2">
        <v>10.128</v>
      </c>
    </row>
    <row r="4" spans="1:4" x14ac:dyDescent="0.3">
      <c r="A4" s="2">
        <v>3</v>
      </c>
      <c r="B4" s="2">
        <v>9.8529999999999998</v>
      </c>
    </row>
    <row r="7" spans="1:4" x14ac:dyDescent="0.3">
      <c r="A7" s="2" t="s">
        <v>21</v>
      </c>
      <c r="B7" s="2">
        <v>3</v>
      </c>
    </row>
    <row r="9" spans="1:4" x14ac:dyDescent="0.3">
      <c r="A9" s="2" t="s">
        <v>10</v>
      </c>
    </row>
    <row r="10" spans="1:4" x14ac:dyDescent="0.3">
      <c r="A10" s="2" t="s">
        <v>22</v>
      </c>
      <c r="B10" s="2">
        <f xml:space="preserve"> 1/B7</f>
        <v>0.33333333333333331</v>
      </c>
    </row>
    <row r="11" spans="1:4" x14ac:dyDescent="0.3">
      <c r="A11" s="2" t="s">
        <v>23</v>
      </c>
      <c r="B11" s="2">
        <f xml:space="preserve"> SUM(B2:B4)</f>
        <v>30.042999999999999</v>
      </c>
    </row>
    <row r="12" spans="1:4" x14ac:dyDescent="0.3">
      <c r="A12" s="3" t="s">
        <v>19</v>
      </c>
      <c r="B12" s="2">
        <f xml:space="preserve"> B10 * B11</f>
        <v>10.014333333333333</v>
      </c>
    </row>
    <row r="14" spans="1:4" x14ac:dyDescent="0.3">
      <c r="A14" s="2" t="s">
        <v>11</v>
      </c>
      <c r="C14" s="2" t="s">
        <v>27</v>
      </c>
    </row>
    <row r="15" spans="1:4" x14ac:dyDescent="0.3">
      <c r="A15" s="2" t="s">
        <v>24</v>
      </c>
      <c r="B15" s="2">
        <f xml:space="preserve"> 1/(B7-1)</f>
        <v>0.5</v>
      </c>
      <c r="C15" s="3" t="s">
        <v>28</v>
      </c>
      <c r="D15" s="2">
        <f xml:space="preserve"> B21/SQRT(B7)</f>
        <v>8.2886133406687032E-2</v>
      </c>
    </row>
    <row r="16" spans="1:4" x14ac:dyDescent="0.3">
      <c r="A16" s="2" t="s">
        <v>5</v>
      </c>
      <c r="B16" s="2" t="s">
        <v>7</v>
      </c>
    </row>
    <row r="17" spans="1:2" x14ac:dyDescent="0.3">
      <c r="A17" s="2">
        <f xml:space="preserve"> B2 - $B$12</f>
        <v>4.7666666666666302E-2</v>
      </c>
      <c r="B17" s="2">
        <f xml:space="preserve"> A17^2</f>
        <v>2.2721111111110763E-3</v>
      </c>
    </row>
    <row r="18" spans="1:2" x14ac:dyDescent="0.3">
      <c r="A18" s="2">
        <f t="shared" ref="A18:A19" si="0" xml:space="preserve"> B3 - $B$12</f>
        <v>0.11366666666666703</v>
      </c>
      <c r="B18" s="2">
        <f t="shared" ref="B18:B19" si="1" xml:space="preserve"> A18^2</f>
        <v>1.2920111111111193E-2</v>
      </c>
    </row>
    <row r="19" spans="1:2" x14ac:dyDescent="0.3">
      <c r="A19" s="2">
        <f t="shared" si="0"/>
        <v>-0.16133333333333333</v>
      </c>
      <c r="B19" s="2">
        <f t="shared" si="1"/>
        <v>2.6028444444444444E-2</v>
      </c>
    </row>
    <row r="20" spans="1:2" x14ac:dyDescent="0.3">
      <c r="A20" s="2" t="s">
        <v>25</v>
      </c>
      <c r="B20" s="2">
        <f xml:space="preserve"> SUM(B17:B19)</f>
        <v>4.1220666666666711E-2</v>
      </c>
    </row>
    <row r="21" spans="1:2" x14ac:dyDescent="0.3">
      <c r="A21" s="3" t="s">
        <v>26</v>
      </c>
      <c r="B21" s="3">
        <f xml:space="preserve"> SQRT(B15 * B20)</f>
        <v>0.14356299430331396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7B5B-E231-4DB0-A667-68B714CDE4A0}">
  <dimension ref="A1:F8"/>
  <sheetViews>
    <sheetView workbookViewId="0">
      <selection sqref="A1:F1048576"/>
    </sheetView>
  </sheetViews>
  <sheetFormatPr defaultRowHeight="14.4" x14ac:dyDescent="0.3"/>
  <cols>
    <col min="1" max="1" width="15.5546875" style="2" bestFit="1" customWidth="1"/>
    <col min="2" max="2" width="23.109375" style="2" bestFit="1" customWidth="1"/>
    <col min="3" max="6" width="8.88671875" style="2"/>
  </cols>
  <sheetData>
    <row r="1" spans="1:2" x14ac:dyDescent="0.3">
      <c r="A1" s="2" t="s">
        <v>0</v>
      </c>
      <c r="B1" s="2" t="s">
        <v>17</v>
      </c>
    </row>
    <row r="2" spans="1:2" x14ac:dyDescent="0.3">
      <c r="A2" s="2">
        <v>1</v>
      </c>
      <c r="B2" s="2">
        <v>10.061999999999999</v>
      </c>
    </row>
    <row r="3" spans="1:2" x14ac:dyDescent="0.3">
      <c r="A3" s="2">
        <v>2</v>
      </c>
      <c r="B3" s="2">
        <v>10.128</v>
      </c>
    </row>
    <row r="4" spans="1:2" x14ac:dyDescent="0.3">
      <c r="A4" s="2">
        <v>3</v>
      </c>
      <c r="B4" s="2">
        <v>9.8529999999999998</v>
      </c>
    </row>
    <row r="6" spans="1:2" x14ac:dyDescent="0.3">
      <c r="A6" s="3" t="s">
        <v>19</v>
      </c>
      <c r="B6" s="2">
        <f xml:space="preserve"> AVERAGE(B2:B4)</f>
        <v>10.014333333333333</v>
      </c>
    </row>
    <row r="7" spans="1:2" x14ac:dyDescent="0.3">
      <c r="A7" s="3" t="s">
        <v>26</v>
      </c>
      <c r="B7" s="2">
        <f xml:space="preserve"> _xlfn.STDEV.S(B2:B4)</f>
        <v>0.14356299430331396</v>
      </c>
    </row>
    <row r="8" spans="1:2" x14ac:dyDescent="0.3">
      <c r="A8" s="3" t="s">
        <v>29</v>
      </c>
      <c r="B8" s="2">
        <f xml:space="preserve"> B7/SQRT(3)</f>
        <v>8.2886133406687032E-2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DA6C-CC2B-41AB-8D70-F18CFFDEADE4}">
  <dimension ref="A1:K26"/>
  <sheetViews>
    <sheetView workbookViewId="0">
      <selection sqref="A1:K1048576"/>
    </sheetView>
  </sheetViews>
  <sheetFormatPr defaultRowHeight="14.4" x14ac:dyDescent="0.3"/>
  <cols>
    <col min="1" max="1" width="23.109375" style="2" bestFit="1" customWidth="1"/>
    <col min="2" max="11" width="8.88671875" style="2"/>
  </cols>
  <sheetData>
    <row r="1" spans="1:8" x14ac:dyDescent="0.3">
      <c r="A1" s="2" t="s">
        <v>17</v>
      </c>
      <c r="G1" s="6"/>
      <c r="H1" s="6"/>
    </row>
    <row r="2" spans="1:8" x14ac:dyDescent="0.3">
      <c r="A2" s="2">
        <v>10.061999999999999</v>
      </c>
      <c r="B2" s="2" t="s">
        <v>19</v>
      </c>
      <c r="C2" s="2">
        <f>AVERAGE(A2:A26)</f>
        <v>10.004239999999999</v>
      </c>
      <c r="G2" s="4"/>
      <c r="H2" s="5"/>
    </row>
    <row r="3" spans="1:8" x14ac:dyDescent="0.3">
      <c r="A3" s="2">
        <v>10.128</v>
      </c>
      <c r="B3" s="2" t="s">
        <v>26</v>
      </c>
      <c r="C3" s="2">
        <f>_xlfn.STDEV.S(A2:A26)</f>
        <v>5.4660528110633246E-2</v>
      </c>
      <c r="G3" s="4"/>
      <c r="H3" s="5"/>
    </row>
    <row r="4" spans="1:8" x14ac:dyDescent="0.3">
      <c r="A4" s="2">
        <v>9.8529999999999998</v>
      </c>
      <c r="B4" s="2" t="s">
        <v>30</v>
      </c>
      <c r="G4" s="4"/>
      <c r="H4" s="5"/>
    </row>
    <row r="5" spans="1:8" x14ac:dyDescent="0.3">
      <c r="A5" s="2">
        <v>9.9209999999999994</v>
      </c>
      <c r="B5" s="2">
        <f>C2-C3</f>
        <v>9.9495794718893666</v>
      </c>
      <c r="C5" s="2" t="s">
        <v>31</v>
      </c>
      <c r="D5" s="2">
        <f>C2+C3</f>
        <v>10.058900528110632</v>
      </c>
      <c r="G5" s="4"/>
      <c r="H5" s="5"/>
    </row>
    <row r="6" spans="1:8" x14ac:dyDescent="0.3">
      <c r="A6" s="2">
        <v>10.038</v>
      </c>
      <c r="B6" s="2" t="s">
        <v>32</v>
      </c>
      <c r="C6" s="2">
        <v>19</v>
      </c>
      <c r="D6" s="2" t="s">
        <v>33</v>
      </c>
      <c r="G6" s="4"/>
      <c r="H6" s="5"/>
    </row>
    <row r="7" spans="1:8" x14ac:dyDescent="0.3">
      <c r="A7" s="2">
        <v>10.039999999999999</v>
      </c>
      <c r="B7" s="2" t="s">
        <v>34</v>
      </c>
      <c r="C7" s="2">
        <f xml:space="preserve"> 19/25 * 100</f>
        <v>76</v>
      </c>
      <c r="D7" s="2" t="s">
        <v>35</v>
      </c>
      <c r="G7" s="4"/>
      <c r="H7" s="5"/>
    </row>
    <row r="8" spans="1:8" x14ac:dyDescent="0.3">
      <c r="A8" s="2">
        <v>9.9640000000000004</v>
      </c>
      <c r="G8" s="4"/>
      <c r="H8" s="5"/>
    </row>
    <row r="9" spans="1:8" x14ac:dyDescent="0.3">
      <c r="A9" s="2">
        <v>10.023999999999999</v>
      </c>
      <c r="G9" s="5"/>
      <c r="H9" s="5"/>
    </row>
    <row r="10" spans="1:8" x14ac:dyDescent="0.3">
      <c r="A10" s="2">
        <v>10.035</v>
      </c>
      <c r="G10" s="4"/>
      <c r="H10" s="5"/>
    </row>
    <row r="11" spans="1:8" x14ac:dyDescent="0.3">
      <c r="A11" s="2">
        <v>9.9700000000000006</v>
      </c>
      <c r="G11" s="5"/>
      <c r="H11" s="5"/>
    </row>
    <row r="12" spans="1:8" x14ac:dyDescent="0.3">
      <c r="A12" s="2">
        <v>10.071999999999999</v>
      </c>
    </row>
    <row r="13" spans="1:8" x14ac:dyDescent="0.3">
      <c r="A13" s="2">
        <v>9.9779999999999998</v>
      </c>
    </row>
    <row r="14" spans="1:8" x14ac:dyDescent="0.3">
      <c r="A14" s="2">
        <v>10.005000000000001</v>
      </c>
    </row>
    <row r="15" spans="1:8" x14ac:dyDescent="0.3">
      <c r="A15" s="2">
        <v>9.9870000000000001</v>
      </c>
    </row>
    <row r="16" spans="1:8" x14ac:dyDescent="0.3">
      <c r="A16" s="2">
        <v>9.9960000000000004</v>
      </c>
    </row>
    <row r="17" spans="1:1" x14ac:dyDescent="0.3">
      <c r="A17" s="2">
        <v>10.02</v>
      </c>
    </row>
    <row r="18" spans="1:1" x14ac:dyDescent="0.3">
      <c r="A18" s="2">
        <v>10.016</v>
      </c>
    </row>
    <row r="19" spans="1:1" x14ac:dyDescent="0.3">
      <c r="A19" s="2">
        <v>10.012</v>
      </c>
    </row>
    <row r="20" spans="1:1" x14ac:dyDescent="0.3">
      <c r="A20" s="2">
        <v>10.004</v>
      </c>
    </row>
    <row r="21" spans="1:1" x14ac:dyDescent="0.3">
      <c r="A21" s="2">
        <v>9.968</v>
      </c>
    </row>
    <row r="22" spans="1:1" x14ac:dyDescent="0.3">
      <c r="A22" s="2">
        <v>9.9870000000000001</v>
      </c>
    </row>
    <row r="23" spans="1:1" x14ac:dyDescent="0.3">
      <c r="A23" s="2">
        <v>9.9879999999999995</v>
      </c>
    </row>
    <row r="24" spans="1:1" x14ac:dyDescent="0.3">
      <c r="A24" s="2">
        <v>10.000999999999999</v>
      </c>
    </row>
    <row r="25" spans="1:1" x14ac:dyDescent="0.3">
      <c r="A25" s="2">
        <v>9.9540000000000006</v>
      </c>
    </row>
    <row r="26" spans="1:1" x14ac:dyDescent="0.3">
      <c r="A26" s="2">
        <v>10.083</v>
      </c>
    </row>
  </sheetData>
  <sortState xmlns:xlrd2="http://schemas.microsoft.com/office/spreadsheetml/2017/richdata2" ref="G2:G8">
    <sortCondition ref="G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4F38-6716-43BB-A2BE-FF300330008D}">
  <dimension ref="A1:B5"/>
  <sheetViews>
    <sheetView tabSelected="1" workbookViewId="0">
      <selection activeCell="G23" sqref="G23"/>
    </sheetView>
  </sheetViews>
  <sheetFormatPr defaultRowHeight="14.4" x14ac:dyDescent="0.3"/>
  <cols>
    <col min="1" max="1" width="10" customWidth="1"/>
    <col min="2" max="2" width="17.5546875" bestFit="1" customWidth="1"/>
  </cols>
  <sheetData>
    <row r="1" spans="1:2" x14ac:dyDescent="0.3">
      <c r="A1" t="s">
        <v>21</v>
      </c>
      <c r="B1" t="s">
        <v>36</v>
      </c>
    </row>
    <row r="2" spans="1:2" x14ac:dyDescent="0.3">
      <c r="A2">
        <v>3</v>
      </c>
      <c r="B2">
        <v>8.2886133406687032E-2</v>
      </c>
    </row>
    <row r="3" spans="1:2" x14ac:dyDescent="0.3">
      <c r="A3">
        <v>5</v>
      </c>
      <c r="B3">
        <v>4.9760024115749854E-2</v>
      </c>
    </row>
    <row r="4" spans="1:2" x14ac:dyDescent="0.3">
      <c r="A4">
        <v>10</v>
      </c>
      <c r="B4">
        <v>2.471987504463204E-2</v>
      </c>
    </row>
    <row r="5" spans="1:2" x14ac:dyDescent="0.3">
      <c r="A5">
        <v>25</v>
      </c>
      <c r="B5">
        <v>1.093210562212665E-2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calculations</vt:lpstr>
      <vt:lpstr>annotations BH</vt:lpstr>
      <vt:lpstr>annotations BI</vt:lpstr>
      <vt:lpstr>annotations hist</vt:lpstr>
      <vt:lpstr>annotations plotting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alejandrosalazar</dc:creator>
  <cp:lastModifiedBy>alejandrosalazar</cp:lastModifiedBy>
  <dcterms:created xsi:type="dcterms:W3CDTF">2020-05-06T00:37:12Z</dcterms:created>
  <dcterms:modified xsi:type="dcterms:W3CDTF">2020-06-22T20:40:42Z</dcterms:modified>
</cp:coreProperties>
</file>