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re\Corporate. Finance(As result)\Corporate Finance [12]\Excel\"/>
    </mc:Choice>
  </mc:AlternateContent>
  <xr:revisionPtr revIDLastSave="0" documentId="13_ncr:1_{B09A75D9-1B6A-4356-A691-0BC98E7773B3}" xr6:coauthVersionLast="47" xr6:coauthVersionMax="47" xr10:uidLastSave="{00000000-0000-0000-0000-000000000000}"/>
  <bookViews>
    <workbookView xWindow="-113" yWindow="-113" windowWidth="17330" windowHeight="9842" firstSheet="7" activeTab="15" xr2:uid="{0B341745-8BF1-4DB2-8E13-40A12ADD3E31}"/>
  </bookViews>
  <sheets>
    <sheet name="1. &amp; 2. &amp; 3." sheetId="1" r:id="rId1"/>
    <sheet name="4." sheetId="3" r:id="rId2"/>
    <sheet name="7." sheetId="4" r:id="rId3"/>
    <sheet name="8." sheetId="5" r:id="rId4"/>
    <sheet name="9. &amp; 10. &amp; 11." sheetId="6" r:id="rId5"/>
    <sheet name="12." sheetId="7" r:id="rId6"/>
    <sheet name="13." sheetId="8" r:id="rId7"/>
    <sheet name="14." sheetId="9" r:id="rId8"/>
    <sheet name="15." sheetId="10" r:id="rId9"/>
    <sheet name="16." sheetId="11" r:id="rId10"/>
    <sheet name="19." sheetId="13" r:id="rId11"/>
    <sheet name="20." sheetId="14" r:id="rId12"/>
    <sheet name="21." sheetId="15" r:id="rId13"/>
    <sheet name="22." sheetId="16" r:id="rId14"/>
    <sheet name="23." sheetId="17" r:id="rId15"/>
    <sheet name="A JOB AT EAST COAST YACHTS" sheetId="18" r:id="rId16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8" l="1"/>
  <c r="D3" i="18"/>
  <c r="D4" i="18"/>
  <c r="D5" i="18"/>
  <c r="D2" i="18"/>
  <c r="C1" i="10"/>
  <c r="C1" i="9"/>
  <c r="D3" i="5"/>
  <c r="D4" i="5"/>
  <c r="D5" i="5"/>
  <c r="D6" i="5"/>
  <c r="D7" i="5"/>
  <c r="D2" i="5"/>
  <c r="D9" i="5" s="1"/>
  <c r="D10" i="5" s="1"/>
  <c r="C2" i="3"/>
  <c r="B8" i="4"/>
  <c r="B3" i="17"/>
  <c r="B2" i="17"/>
  <c r="B1" i="17"/>
  <c r="C12" i="16"/>
  <c r="B12" i="16"/>
  <c r="D10" i="16"/>
  <c r="C11" i="16"/>
  <c r="B11" i="16"/>
  <c r="C10" i="16"/>
  <c r="B10" i="16"/>
  <c r="D3" i="16"/>
  <c r="D4" i="16"/>
  <c r="D5" i="16"/>
  <c r="D6" i="16"/>
  <c r="D7" i="16"/>
  <c r="D8" i="16"/>
  <c r="D9" i="16"/>
  <c r="D2" i="16"/>
  <c r="B9" i="15"/>
  <c r="E4" i="15"/>
  <c r="E5" i="15"/>
  <c r="E6" i="15"/>
  <c r="E7" i="15"/>
  <c r="E3" i="15"/>
  <c r="B8" i="15"/>
  <c r="D4" i="15"/>
  <c r="D5" i="15"/>
  <c r="D6" i="15"/>
  <c r="D7" i="15"/>
  <c r="D3" i="15"/>
  <c r="B9" i="14"/>
  <c r="C3" i="14"/>
  <c r="C4" i="14"/>
  <c r="C5" i="14"/>
  <c r="C6" i="14"/>
  <c r="C7" i="14"/>
  <c r="C2" i="14"/>
  <c r="B8" i="14"/>
  <c r="B9" i="13"/>
  <c r="B8" i="13"/>
  <c r="B7" i="13"/>
  <c r="D3" i="11"/>
  <c r="D4" i="11"/>
  <c r="D5" i="11"/>
  <c r="D6" i="11"/>
  <c r="D7" i="11"/>
  <c r="D8" i="11"/>
  <c r="D2" i="11"/>
  <c r="B3" i="10"/>
  <c r="B2" i="10"/>
  <c r="B1" i="10"/>
  <c r="B1" i="9"/>
  <c r="B2" i="8"/>
  <c r="B1" i="8"/>
  <c r="B7" i="7"/>
  <c r="B13" i="6"/>
  <c r="B12" i="6"/>
  <c r="B10" i="6"/>
  <c r="B7" i="6"/>
  <c r="B11" i="6" s="1"/>
  <c r="B8" i="6"/>
  <c r="B9" i="6" s="1"/>
  <c r="C10" i="5"/>
  <c r="B10" i="5"/>
  <c r="C9" i="5"/>
  <c r="B9" i="5"/>
  <c r="B8" i="5"/>
  <c r="C8" i="5"/>
  <c r="B9" i="4"/>
  <c r="C9" i="4"/>
  <c r="C8" i="4"/>
  <c r="C7" i="4"/>
  <c r="B7" i="4"/>
  <c r="B3" i="3"/>
  <c r="D2" i="3"/>
  <c r="B2" i="3"/>
  <c r="B1" i="3"/>
  <c r="B9" i="1"/>
  <c r="C6" i="1" s="1"/>
  <c r="B6" i="1"/>
  <c r="B8" i="1"/>
  <c r="C1" i="1"/>
  <c r="B4" i="1"/>
  <c r="B3" i="1"/>
  <c r="B1" i="1"/>
  <c r="D9" i="11" l="1"/>
  <c r="D8" i="5"/>
</calcChain>
</file>

<file path=xl/sharedStrings.xml><?xml version="1.0" encoding="utf-8"?>
<sst xmlns="http://schemas.openxmlformats.org/spreadsheetml/2006/main" count="72" uniqueCount="45">
  <si>
    <t>The return of this stock is:</t>
  </si>
  <si>
    <t>Dividend yield</t>
  </si>
  <si>
    <t>Capital gains yield</t>
  </si>
  <si>
    <t>Total dollar return</t>
  </si>
  <si>
    <t>The total nominal percentage return of the bond is:</t>
  </si>
  <si>
    <t>The real nominal percentage return of the bond is:</t>
  </si>
  <si>
    <t>Year</t>
  </si>
  <si>
    <t>X</t>
  </si>
  <si>
    <t>Y</t>
  </si>
  <si>
    <t>The average return</t>
  </si>
  <si>
    <t>σ</t>
  </si>
  <si>
    <t>Large co. stock return</t>
  </si>
  <si>
    <t>T-bill return</t>
  </si>
  <si>
    <t>Risk premium</t>
  </si>
  <si>
    <t>SkyNet  Data Corporation’s stock</t>
  </si>
  <si>
    <t>The average real return</t>
  </si>
  <si>
    <t>The average real risk-free rate</t>
  </si>
  <si>
    <t>(nominal)</t>
  </si>
  <si>
    <t>(real)</t>
  </si>
  <si>
    <t>Stock</t>
  </si>
  <si>
    <t>5-year holding-period return</t>
  </si>
  <si>
    <t>Price_after_1 Year</t>
  </si>
  <si>
    <t>R</t>
  </si>
  <si>
    <t>The total return</t>
  </si>
  <si>
    <t>APR</t>
  </si>
  <si>
    <t>EAR</t>
  </si>
  <si>
    <t>T-bills</t>
  </si>
  <si>
    <t>Inflation</t>
  </si>
  <si>
    <t>Real Return</t>
  </si>
  <si>
    <t>Geometric average return</t>
  </si>
  <si>
    <t>Price</t>
  </si>
  <si>
    <t>Dividend</t>
  </si>
  <si>
    <t>Return</t>
  </si>
  <si>
    <t>Real return</t>
  </si>
  <si>
    <t>Average return</t>
  </si>
  <si>
    <t>R_real</t>
  </si>
  <si>
    <t xml:space="preserve">         Standard Deviation</t>
  </si>
  <si>
    <t>10-Year Annual Return</t>
  </si>
  <si>
    <t>Bledsoe S&amp;P 500 Index Fund</t>
  </si>
  <si>
    <t>Bledsoe Small-Cap Fund</t>
  </si>
  <si>
    <t>Bledsoe Large-Company Stock Fund</t>
  </si>
  <si>
    <t>Bledsoe Bond Fund</t>
  </si>
  <si>
    <t>risk-free</t>
  </si>
  <si>
    <t>The Sharpe ratio</t>
  </si>
  <si>
    <t>East Coast Yachts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</si>
</sst>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0.0%"/>
    <numFmt numFmtId="165" formatCode="#,##0.00000"/>
    <numFmt numFmtId="166" formatCode="0.000000"/>
    <numFmt numFmtId="167" formatCode="0.00000"/>
    <numFmt numFmtId="173" formatCode="#,##0.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12"/>
      <color indexed="9"/>
      <name val="Arial Narrow"/>
      <family val="2"/>
    </font>
    <font>
      <sz val="12"/>
      <color indexed="63"/>
      <name val="Arial Narrow"/>
      <family val="2"/>
    </font>
    <font>
      <sz val="12"/>
      <color indexed="8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b/>
      <sz val="12"/>
      <color indexed="8"/>
      <name val="Arial Narrow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622A"/>
        <bgColor indexed="64"/>
      </patternFill>
    </fill>
    <fill>
      <patternFill patternType="solid">
        <fgColor rgb="FFFFF0D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FE1B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" fontId="5" fillId="3" borderId="0" xfId="0" applyNumberFormat="1" applyFont="1" applyFill="1" applyAlignment="1">
      <alignment horizontal="left" vertical="top" indent="1" shrinkToFit="1"/>
    </xf>
    <xf numFmtId="9" fontId="5" fillId="3" borderId="0" xfId="0" applyNumberFormat="1" applyFont="1" applyFill="1" applyAlignment="1">
      <alignment horizontal="center" vertical="top" shrinkToFit="1"/>
    </xf>
    <xf numFmtId="9" fontId="5" fillId="3" borderId="0" xfId="0" applyNumberFormat="1" applyFont="1" applyFill="1" applyAlignment="1">
      <alignment horizontal="center" vertical="top" wrapText="1"/>
    </xf>
    <xf numFmtId="0" fontId="2" fillId="0" borderId="2" xfId="0" applyFont="1" applyBorder="1" applyAlignment="1">
      <alignment horizontal="left"/>
    </xf>
    <xf numFmtId="10" fontId="2" fillId="0" borderId="2" xfId="0" applyNumberFormat="1" applyFont="1" applyBorder="1"/>
    <xf numFmtId="166" fontId="2" fillId="0" borderId="2" xfId="0" applyNumberFormat="1" applyFont="1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164" fontId="2" fillId="0" borderId="2" xfId="0" applyNumberFormat="1" applyFont="1" applyFill="1" applyBorder="1"/>
    <xf numFmtId="165" fontId="2" fillId="0" borderId="2" xfId="0" applyNumberFormat="1" applyFont="1" applyFill="1" applyBorder="1"/>
    <xf numFmtId="10" fontId="2" fillId="0" borderId="2" xfId="0" applyNumberFormat="1" applyFont="1" applyFill="1" applyBorder="1"/>
    <xf numFmtId="167" fontId="2" fillId="0" borderId="2" xfId="0" applyNumberFormat="1" applyFont="1" applyBorder="1"/>
    <xf numFmtId="0" fontId="7" fillId="0" borderId="2" xfId="0" applyFont="1" applyBorder="1" applyAlignment="1">
      <alignment horizontal="right"/>
    </xf>
    <xf numFmtId="10" fontId="0" fillId="0" borderId="0" xfId="0" applyNumberFormat="1"/>
    <xf numFmtId="0" fontId="8" fillId="0" borderId="0" xfId="0" applyFont="1" applyAlignment="1">
      <alignment horizontal="left" wrapText="1"/>
    </xf>
    <xf numFmtId="0" fontId="4" fillId="2" borderId="0" xfId="0" applyFont="1" applyFill="1" applyAlignment="1">
      <alignment horizontal="center" vertical="top" wrapText="1"/>
    </xf>
    <xf numFmtId="8" fontId="5" fillId="3" borderId="0" xfId="0" applyNumberFormat="1" applyFont="1" applyFill="1" applyAlignment="1">
      <alignment horizontal="right" vertical="top" wrapText="1" indent="1"/>
    </xf>
    <xf numFmtId="8" fontId="5" fillId="3" borderId="0" xfId="0" applyNumberFormat="1" applyFont="1" applyFill="1" applyAlignment="1">
      <alignment horizontal="right" vertical="top" shrinkToFit="1"/>
    </xf>
    <xf numFmtId="8" fontId="5" fillId="3" borderId="0" xfId="0" applyNumberFormat="1" applyFont="1" applyFill="1" applyAlignment="1">
      <alignment vertical="top" shrinkToFit="1"/>
    </xf>
    <xf numFmtId="2" fontId="0" fillId="0" borderId="0" xfId="0" applyNumberFormat="1"/>
    <xf numFmtId="10" fontId="5" fillId="3" borderId="0" xfId="0" applyNumberFormat="1" applyFont="1" applyFill="1" applyAlignment="1">
      <alignment horizontal="right" vertical="top" wrapText="1"/>
    </xf>
    <xf numFmtId="10" fontId="6" fillId="0" borderId="3" xfId="0" applyNumberFormat="1" applyFont="1" applyBorder="1" applyAlignment="1">
      <alignment horizontal="right" vertical="top" shrinkToFit="1"/>
    </xf>
    <xf numFmtId="0" fontId="6" fillId="0" borderId="2" xfId="0" applyFont="1" applyBorder="1" applyAlignment="1">
      <alignment horizontal="right" vertical="top" wrapText="1" indent="2"/>
    </xf>
    <xf numFmtId="0" fontId="2" fillId="0" borderId="2" xfId="0" applyFont="1" applyBorder="1"/>
    <xf numFmtId="6" fontId="2" fillId="0" borderId="2" xfId="0" applyNumberFormat="1" applyFont="1" applyBorder="1"/>
    <xf numFmtId="1" fontId="6" fillId="0" borderId="2" xfId="0" applyNumberFormat="1" applyFont="1" applyBorder="1" applyAlignment="1">
      <alignment horizontal="left" vertical="top" shrinkToFit="1"/>
    </xf>
    <xf numFmtId="10" fontId="6" fillId="0" borderId="2" xfId="0" applyNumberFormat="1" applyFont="1" applyBorder="1" applyAlignment="1">
      <alignment horizontal="right" vertical="top" wrapText="1"/>
    </xf>
    <xf numFmtId="10" fontId="6" fillId="0" borderId="2" xfId="0" applyNumberFormat="1" applyFont="1" applyBorder="1" applyAlignment="1">
      <alignment horizontal="right" vertical="top" shrinkToFit="1"/>
    </xf>
    <xf numFmtId="0" fontId="6" fillId="0" borderId="2" xfId="0" applyFont="1" applyBorder="1" applyAlignment="1">
      <alignment horizontal="center" vertical="top" wrapText="1"/>
    </xf>
    <xf numFmtId="1" fontId="6" fillId="0" borderId="2" xfId="0" applyNumberFormat="1" applyFont="1" applyBorder="1" applyAlignment="1">
      <alignment horizontal="center" vertical="top" shrinkToFit="1"/>
    </xf>
    <xf numFmtId="9" fontId="6" fillId="0" borderId="2" xfId="0" applyNumberFormat="1" applyFont="1" applyBorder="1" applyAlignment="1">
      <alignment horizontal="right" vertical="top" wrapText="1"/>
    </xf>
    <xf numFmtId="9" fontId="6" fillId="0" borderId="2" xfId="0" applyNumberFormat="1" applyFont="1" applyBorder="1" applyAlignment="1">
      <alignment horizontal="right" vertical="top" shrinkToFit="1"/>
    </xf>
    <xf numFmtId="0" fontId="6" fillId="0" borderId="2" xfId="0" applyFont="1" applyBorder="1" applyAlignment="1">
      <alignment horizontal="center" vertical="center" wrapText="1"/>
    </xf>
    <xf numFmtId="8" fontId="2" fillId="0" borderId="2" xfId="0" applyNumberFormat="1" applyFont="1" applyBorder="1"/>
    <xf numFmtId="0" fontId="7" fillId="0" borderId="2" xfId="0" applyFont="1" applyBorder="1"/>
    <xf numFmtId="0" fontId="6" fillId="0" borderId="2" xfId="0" applyFont="1" applyBorder="1" applyAlignment="1">
      <alignment horizontal="right" vertical="top" wrapText="1"/>
    </xf>
    <xf numFmtId="10" fontId="6" fillId="0" borderId="2" xfId="0" applyNumberFormat="1" applyFont="1" applyBorder="1" applyAlignment="1">
      <alignment horizontal="center" vertical="top" shrinkToFit="1"/>
    </xf>
    <xf numFmtId="1" fontId="6" fillId="0" borderId="2" xfId="0" applyNumberFormat="1" applyFont="1" applyBorder="1" applyAlignment="1">
      <alignment horizontal="left" vertical="top" indent="1" shrinkToFit="1"/>
    </xf>
    <xf numFmtId="10" fontId="9" fillId="0" borderId="2" xfId="0" applyNumberFormat="1" applyFont="1" applyFill="1" applyBorder="1" applyAlignment="1">
      <alignment horizontal="right" vertical="top" shrinkToFit="1"/>
    </xf>
    <xf numFmtId="164" fontId="6" fillId="0" borderId="2" xfId="0" applyNumberFormat="1" applyFont="1" applyBorder="1" applyAlignment="1">
      <alignment horizontal="right" vertical="top" shrinkToFit="1"/>
    </xf>
    <xf numFmtId="0" fontId="0" fillId="0" borderId="0" xfId="0" applyNumberFormat="1"/>
    <xf numFmtId="0" fontId="4" fillId="2" borderId="0" xfId="0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5" fillId="3" borderId="0" xfId="0" applyNumberFormat="1" applyFont="1" applyFill="1" applyBorder="1" applyAlignment="1">
      <alignment vertical="top" shrinkToFit="1"/>
    </xf>
    <xf numFmtId="173" fontId="5" fillId="3" borderId="0" xfId="0" applyNumberFormat="1" applyFont="1" applyFill="1" applyBorder="1" applyAlignment="1">
      <alignment vertical="top" shrinkToFit="1"/>
    </xf>
    <xf numFmtId="0" fontId="4" fillId="2" borderId="0" xfId="0" applyFont="1" applyFill="1" applyBorder="1" applyAlignment="1">
      <alignment horizontal="center" vertical="top" wrapText="1"/>
    </xf>
    <xf numFmtId="0" fontId="1" fillId="0" borderId="2" xfId="0" applyFont="1" applyBorder="1"/>
    <xf numFmtId="164" fontId="1" fillId="0" borderId="2" xfId="0" applyNumberFormat="1" applyFont="1" applyBorder="1"/>
  </cellXfs>
  <cellStyles count="2">
    <cellStyle name="Normal" xfId="0" builtinId="0"/>
    <cellStyle name="Normal 2" xfId="1" xr:uid="{4D586AE8-01D9-424B-9FF8-8B0DABF9717B}"/>
  </cellStyles>
  <dxfs count="0"/>
  <tableStyles count="0" defaultTableStyle="TableStyleMedium2" defaultPivotStyle="PivotStyleLight16"/>
  <colors>
    <mruColors>
      <color rgb="FFCCFF3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21980</xdr:colOff>
      <xdr:row>7</xdr:row>
      <xdr:rowOff>734</xdr:rowOff>
    </xdr:from>
    <xdr:ext cx="58615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85E82CD-1BC9-4AB0-90AC-4DFEAD696A65}"/>
                </a:ext>
              </a:extLst>
            </xdr:cNvPr>
            <xdr:cNvSpPr txBox="1"/>
          </xdr:nvSpPr>
          <xdr:spPr>
            <a:xfrm>
              <a:off x="21980" y="1385522"/>
              <a:ext cx="5861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85E82CD-1BC9-4AB0-90AC-4DFEAD696A65}"/>
                </a:ext>
              </a:extLst>
            </xdr:cNvPr>
            <xdr:cNvSpPr txBox="1"/>
          </xdr:nvSpPr>
          <xdr:spPr>
            <a:xfrm>
              <a:off x="21980" y="1385522"/>
              <a:ext cx="5861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en-US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21980</xdr:colOff>
      <xdr:row>8</xdr:row>
      <xdr:rowOff>734</xdr:rowOff>
    </xdr:from>
    <xdr:ext cx="58615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8A1B12C-95AE-497A-9042-A187AD3ACE0C}"/>
                </a:ext>
              </a:extLst>
            </xdr:cNvPr>
            <xdr:cNvSpPr txBox="1"/>
          </xdr:nvSpPr>
          <xdr:spPr>
            <a:xfrm>
              <a:off x="21980" y="1400909"/>
              <a:ext cx="5861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8A1B12C-95AE-497A-9042-A187AD3ACE0C}"/>
                </a:ext>
              </a:extLst>
            </xdr:cNvPr>
            <xdr:cNvSpPr txBox="1"/>
          </xdr:nvSpPr>
          <xdr:spPr>
            <a:xfrm>
              <a:off x="21980" y="1400909"/>
              <a:ext cx="5861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en-US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21980</xdr:colOff>
      <xdr:row>7</xdr:row>
      <xdr:rowOff>734</xdr:rowOff>
    </xdr:from>
    <xdr:ext cx="58615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86646B-5F82-4C85-8F65-E007A136F1BA}"/>
                </a:ext>
              </a:extLst>
            </xdr:cNvPr>
            <xdr:cNvSpPr txBox="1"/>
          </xdr:nvSpPr>
          <xdr:spPr>
            <a:xfrm>
              <a:off x="21980" y="1600934"/>
              <a:ext cx="5861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86646B-5F82-4C85-8F65-E007A136F1BA}"/>
                </a:ext>
              </a:extLst>
            </xdr:cNvPr>
            <xdr:cNvSpPr txBox="1"/>
          </xdr:nvSpPr>
          <xdr:spPr>
            <a:xfrm>
              <a:off x="21980" y="1600934"/>
              <a:ext cx="5861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en-US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30041</xdr:rowOff>
    </xdr:from>
    <xdr:ext cx="33630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194F6CC-19C4-4D20-AE7E-71412C8FAB5F}"/>
                </a:ext>
              </a:extLst>
            </xdr:cNvPr>
            <xdr:cNvSpPr txBox="1"/>
          </xdr:nvSpPr>
          <xdr:spPr>
            <a:xfrm>
              <a:off x="0" y="2213464"/>
              <a:ext cx="336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𝑅𝑃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194F6CC-19C4-4D20-AE7E-71412C8FAB5F}"/>
                </a:ext>
              </a:extLst>
            </xdr:cNvPr>
            <xdr:cNvSpPr txBox="1"/>
          </xdr:nvSpPr>
          <xdr:spPr>
            <a:xfrm>
              <a:off x="0" y="2213464"/>
              <a:ext cx="336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𝑅𝑃)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</xdr:row>
      <xdr:rowOff>30041</xdr:rowOff>
    </xdr:from>
    <xdr:ext cx="33630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17358B9-956B-4893-B6E6-13C67F67D4B6}"/>
                </a:ext>
              </a:extLst>
            </xdr:cNvPr>
            <xdr:cNvSpPr txBox="1"/>
          </xdr:nvSpPr>
          <xdr:spPr>
            <a:xfrm>
              <a:off x="0" y="2213464"/>
              <a:ext cx="336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𝑅𝑃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17358B9-956B-4893-B6E6-13C67F67D4B6}"/>
                </a:ext>
              </a:extLst>
            </xdr:cNvPr>
            <xdr:cNvSpPr txBox="1"/>
          </xdr:nvSpPr>
          <xdr:spPr>
            <a:xfrm>
              <a:off x="0" y="2213464"/>
              <a:ext cx="33630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𝑅𝑃)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21980</xdr:colOff>
      <xdr:row>7</xdr:row>
      <xdr:rowOff>734</xdr:rowOff>
    </xdr:from>
    <xdr:ext cx="58615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F0129D-694A-4B1A-BDB3-D7BEB8FD3E5D}"/>
                </a:ext>
              </a:extLst>
            </xdr:cNvPr>
            <xdr:cNvSpPr txBox="1"/>
          </xdr:nvSpPr>
          <xdr:spPr>
            <a:xfrm>
              <a:off x="21980" y="1600934"/>
              <a:ext cx="5861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F0129D-694A-4B1A-BDB3-D7BEB8FD3E5D}"/>
                </a:ext>
              </a:extLst>
            </xdr:cNvPr>
            <xdr:cNvSpPr txBox="1"/>
          </xdr:nvSpPr>
          <xdr:spPr>
            <a:xfrm>
              <a:off x="21980" y="1600934"/>
              <a:ext cx="5861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en-US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21980</xdr:colOff>
      <xdr:row>10</xdr:row>
      <xdr:rowOff>734</xdr:rowOff>
    </xdr:from>
    <xdr:ext cx="58615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AE610B-7334-41C0-97C0-7E1D37AA8771}"/>
                </a:ext>
              </a:extLst>
            </xdr:cNvPr>
            <xdr:cNvSpPr txBox="1"/>
          </xdr:nvSpPr>
          <xdr:spPr>
            <a:xfrm>
              <a:off x="21980" y="1400909"/>
              <a:ext cx="5861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AE610B-7334-41C0-97C0-7E1D37AA8771}"/>
                </a:ext>
              </a:extLst>
            </xdr:cNvPr>
            <xdr:cNvSpPr txBox="1"/>
          </xdr:nvSpPr>
          <xdr:spPr>
            <a:xfrm>
              <a:off x="21980" y="1400909"/>
              <a:ext cx="58615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σ</a:t>
              </a:r>
              <a:r>
                <a:rPr lang="en-US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FB18-BBB1-4102-82AD-556D0377AFFA}">
  <dimension ref="A1:C9"/>
  <sheetViews>
    <sheetView showGridLines="0" zoomScale="160" zoomScaleNormal="160" workbookViewId="0">
      <selection activeCell="B8" sqref="B8"/>
    </sheetView>
  </sheetViews>
  <sheetFormatPr defaultRowHeight="15.05" x14ac:dyDescent="0.3"/>
  <cols>
    <col min="1" max="1" width="21.21875" bestFit="1" customWidth="1"/>
    <col min="2" max="2" width="7.33203125" bestFit="1" customWidth="1"/>
    <col min="3" max="3" width="6.77734375" bestFit="1" customWidth="1"/>
  </cols>
  <sheetData>
    <row r="1" spans="1:3" ht="15.65" x14ac:dyDescent="0.3">
      <c r="A1" s="28" t="s">
        <v>0</v>
      </c>
      <c r="B1" s="9">
        <f>((84-76)+1.95)/76</f>
        <v>0.13092105263157894</v>
      </c>
      <c r="C1" s="9">
        <f>B4+B3</f>
        <v>0.13092105263157905</v>
      </c>
    </row>
    <row r="2" spans="1:3" x14ac:dyDescent="0.3">
      <c r="A2" s="2"/>
      <c r="B2" s="2"/>
      <c r="C2" s="2"/>
    </row>
    <row r="3" spans="1:3" ht="15.65" x14ac:dyDescent="0.3">
      <c r="A3" s="28" t="s">
        <v>1</v>
      </c>
      <c r="B3" s="9">
        <f>1.95/76</f>
        <v>2.5657894736842105E-2</v>
      </c>
    </row>
    <row r="4" spans="1:3" ht="15.65" x14ac:dyDescent="0.3">
      <c r="A4" s="28" t="s">
        <v>2</v>
      </c>
      <c r="B4" s="9">
        <f>84/76-1</f>
        <v>0.10526315789473695</v>
      </c>
    </row>
    <row r="6" spans="1:3" ht="15.65" x14ac:dyDescent="0.3">
      <c r="A6" s="28" t="s">
        <v>0</v>
      </c>
      <c r="B6" s="9">
        <f>((68-76)+1.95)/76</f>
        <v>-7.9605263157894735E-2</v>
      </c>
      <c r="C6" s="9">
        <f>B9+B8</f>
        <v>-7.9605263157894735E-2</v>
      </c>
    </row>
    <row r="8" spans="1:3" ht="15.65" x14ac:dyDescent="0.3">
      <c r="A8" s="28" t="s">
        <v>1</v>
      </c>
      <c r="B8" s="9">
        <f>1.95/76</f>
        <v>2.5657894736842105E-2</v>
      </c>
    </row>
    <row r="9" spans="1:3" ht="15.65" x14ac:dyDescent="0.3">
      <c r="A9" s="28" t="s">
        <v>2</v>
      </c>
      <c r="B9" s="9">
        <f>68/76-1</f>
        <v>-0.10526315789473684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2444-04FF-4B1E-9303-E0668CE04367}">
  <dimension ref="A1:D9"/>
  <sheetViews>
    <sheetView showGridLines="0" zoomScale="160" zoomScaleNormal="160" workbookViewId="0">
      <selection activeCell="D10" sqref="D10"/>
    </sheetView>
  </sheetViews>
  <sheetFormatPr defaultRowHeight="15.05" x14ac:dyDescent="0.3"/>
  <cols>
    <col min="4" max="4" width="11.5546875" customWidth="1"/>
  </cols>
  <sheetData>
    <row r="1" spans="1:4" ht="15.65" x14ac:dyDescent="0.3">
      <c r="A1" s="19"/>
      <c r="B1" s="33" t="s">
        <v>26</v>
      </c>
      <c r="C1" s="40" t="s">
        <v>27</v>
      </c>
      <c r="D1" s="40" t="s">
        <v>28</v>
      </c>
    </row>
    <row r="2" spans="1:4" x14ac:dyDescent="0.3">
      <c r="A2" s="42">
        <v>1926</v>
      </c>
      <c r="B2" s="41">
        <v>3.3000000000000002E-2</v>
      </c>
      <c r="C2" s="31">
        <v>-1.12E-2</v>
      </c>
      <c r="D2" s="32">
        <f>(1+$B2)/(1+$C2)-1</f>
        <v>4.4700647249190872E-2</v>
      </c>
    </row>
    <row r="3" spans="1:4" x14ac:dyDescent="0.3">
      <c r="A3" s="42">
        <v>1927</v>
      </c>
      <c r="B3" s="41">
        <v>3.15E-2</v>
      </c>
      <c r="C3" s="31">
        <v>-2.2599999999999999E-2</v>
      </c>
      <c r="D3" s="32">
        <f t="shared" ref="D3:D8" si="0">(1+$B3)/(1+$C3)-1</f>
        <v>5.5350931041538765E-2</v>
      </c>
    </row>
    <row r="4" spans="1:4" x14ac:dyDescent="0.3">
      <c r="A4" s="42">
        <v>1928</v>
      </c>
      <c r="B4" s="41">
        <v>4.0500000000000001E-2</v>
      </c>
      <c r="C4" s="31">
        <v>-1.1599999999999999E-2</v>
      </c>
      <c r="D4" s="32">
        <f t="shared" si="0"/>
        <v>5.2711452853095864E-2</v>
      </c>
    </row>
    <row r="5" spans="1:4" x14ac:dyDescent="0.3">
      <c r="A5" s="42">
        <v>1929</v>
      </c>
      <c r="B5" s="41">
        <v>4.4699999999999997E-2</v>
      </c>
      <c r="C5" s="32">
        <v>5.7999999999999996E-3</v>
      </c>
      <c r="D5" s="32">
        <f t="shared" si="0"/>
        <v>3.8675681049910482E-2</v>
      </c>
    </row>
    <row r="6" spans="1:4" x14ac:dyDescent="0.3">
      <c r="A6" s="42">
        <v>1930</v>
      </c>
      <c r="B6" s="41">
        <v>2.2700000000000001E-2</v>
      </c>
      <c r="C6" s="31">
        <v>-6.4000000000000001E-2</v>
      </c>
      <c r="D6" s="32">
        <f t="shared" si="0"/>
        <v>9.2628205128205243E-2</v>
      </c>
    </row>
    <row r="7" spans="1:4" x14ac:dyDescent="0.3">
      <c r="A7" s="42">
        <v>1931</v>
      </c>
      <c r="B7" s="41">
        <v>1.15E-2</v>
      </c>
      <c r="C7" s="31">
        <v>-9.3200000000000005E-2</v>
      </c>
      <c r="D7" s="32">
        <f t="shared" si="0"/>
        <v>0.11546096162329067</v>
      </c>
    </row>
    <row r="8" spans="1:4" x14ac:dyDescent="0.3">
      <c r="A8" s="42">
        <v>1932</v>
      </c>
      <c r="B8" s="41">
        <v>8.8000000000000005E-3</v>
      </c>
      <c r="C8" s="31">
        <v>-0.1027</v>
      </c>
      <c r="D8" s="32">
        <f t="shared" si="0"/>
        <v>0.1242616739106206</v>
      </c>
    </row>
    <row r="9" spans="1:4" x14ac:dyDescent="0.3">
      <c r="D9" s="43">
        <f>AVERAGE(D2:D8)</f>
        <v>7.4827078979407505E-2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6241-1A66-4A9F-BE25-77233890CDA0}">
  <dimension ref="A1:B9"/>
  <sheetViews>
    <sheetView showGridLines="0" zoomScale="160" zoomScaleNormal="160" workbookViewId="0">
      <selection activeCell="D1" sqref="D1"/>
    </sheetView>
  </sheetViews>
  <sheetFormatPr defaultRowHeight="15.05" x14ac:dyDescent="0.3"/>
  <cols>
    <col min="1" max="1" width="18" bestFit="1" customWidth="1"/>
  </cols>
  <sheetData>
    <row r="1" spans="1:2" x14ac:dyDescent="0.3">
      <c r="A1" s="33" t="s">
        <v>6</v>
      </c>
      <c r="B1" s="33" t="s">
        <v>19</v>
      </c>
    </row>
    <row r="2" spans="1:2" x14ac:dyDescent="0.3">
      <c r="A2" s="30">
        <v>1</v>
      </c>
      <c r="B2" s="35">
        <v>0.17</v>
      </c>
    </row>
    <row r="3" spans="1:2" x14ac:dyDescent="0.3">
      <c r="A3" s="30">
        <v>2</v>
      </c>
      <c r="B3" s="36">
        <v>-0.19</v>
      </c>
    </row>
    <row r="4" spans="1:2" x14ac:dyDescent="0.3">
      <c r="A4" s="30">
        <v>3</v>
      </c>
      <c r="B4" s="36">
        <v>0.09</v>
      </c>
    </row>
    <row r="5" spans="1:2" x14ac:dyDescent="0.3">
      <c r="A5" s="30">
        <v>4</v>
      </c>
      <c r="B5" s="35">
        <v>0.34</v>
      </c>
    </row>
    <row r="6" spans="1:2" x14ac:dyDescent="0.3">
      <c r="A6" s="30">
        <v>5</v>
      </c>
      <c r="B6" s="44">
        <v>9.4999999999999932E-2</v>
      </c>
    </row>
    <row r="7" spans="1:2" ht="15.65" x14ac:dyDescent="0.3">
      <c r="A7" s="8" t="s">
        <v>9</v>
      </c>
      <c r="B7" s="9">
        <f>AVERAGE(B2:B6)</f>
        <v>0.10100000000000001</v>
      </c>
    </row>
    <row r="8" spans="1:2" ht="15.65" x14ac:dyDescent="0.3">
      <c r="A8" s="8"/>
      <c r="B8" s="16">
        <f>VARA(B2:B6)</f>
        <v>3.6680000000000004E-2</v>
      </c>
    </row>
    <row r="9" spans="1:2" ht="15.65" x14ac:dyDescent="0.3">
      <c r="A9" s="8" t="s">
        <v>10</v>
      </c>
      <c r="B9" s="9">
        <f>SQRT(B8)</f>
        <v>0.19152023391798581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994D-3535-47FA-B5C6-BC5D4B94A021}">
  <dimension ref="A1:C9"/>
  <sheetViews>
    <sheetView showGridLines="0" zoomScale="160" zoomScaleNormal="160" workbookViewId="0">
      <selection activeCell="D1" sqref="D1"/>
    </sheetView>
  </sheetViews>
  <sheetFormatPr defaultRowHeight="15.05" x14ac:dyDescent="0.3"/>
  <cols>
    <col min="1" max="1" width="22.109375" bestFit="1" customWidth="1"/>
  </cols>
  <sheetData>
    <row r="1" spans="1:3" x14ac:dyDescent="0.3">
      <c r="A1" s="33" t="s">
        <v>6</v>
      </c>
      <c r="B1" s="33" t="s">
        <v>19</v>
      </c>
    </row>
    <row r="2" spans="1:3" x14ac:dyDescent="0.3">
      <c r="A2" s="30">
        <v>1</v>
      </c>
      <c r="B2" s="35">
        <v>0.23</v>
      </c>
      <c r="C2" s="45">
        <f>1+B2</f>
        <v>1.23</v>
      </c>
    </row>
    <row r="3" spans="1:3" x14ac:dyDescent="0.3">
      <c r="A3" s="30">
        <v>2</v>
      </c>
      <c r="B3" s="36">
        <v>0.11</v>
      </c>
      <c r="C3" s="45">
        <f t="shared" ref="C3:C7" si="0">1+B3</f>
        <v>1.1100000000000001</v>
      </c>
    </row>
    <row r="4" spans="1:3" x14ac:dyDescent="0.3">
      <c r="A4" s="30">
        <v>3</v>
      </c>
      <c r="B4" s="36">
        <v>0.37</v>
      </c>
      <c r="C4" s="45">
        <f t="shared" si="0"/>
        <v>1.37</v>
      </c>
    </row>
    <row r="5" spans="1:3" x14ac:dyDescent="0.3">
      <c r="A5" s="30">
        <v>4</v>
      </c>
      <c r="B5" s="35">
        <v>-0.03</v>
      </c>
      <c r="C5" s="45">
        <f t="shared" si="0"/>
        <v>0.97</v>
      </c>
    </row>
    <row r="6" spans="1:3" x14ac:dyDescent="0.3">
      <c r="A6" s="30">
        <v>5</v>
      </c>
      <c r="B6" s="36">
        <v>0.22</v>
      </c>
      <c r="C6" s="45">
        <f t="shared" si="0"/>
        <v>1.22</v>
      </c>
    </row>
    <row r="7" spans="1:3" x14ac:dyDescent="0.3">
      <c r="A7" s="30">
        <v>6</v>
      </c>
      <c r="B7" s="36">
        <v>-0.17</v>
      </c>
      <c r="C7" s="45">
        <f t="shared" si="0"/>
        <v>0.83</v>
      </c>
    </row>
    <row r="8" spans="1:3" ht="15.65" x14ac:dyDescent="0.3">
      <c r="A8" s="8" t="s">
        <v>9</v>
      </c>
      <c r="B8" s="9">
        <f>AVERAGE(B2:B7)</f>
        <v>0.12166666666666665</v>
      </c>
    </row>
    <row r="9" spans="1:3" ht="15.65" x14ac:dyDescent="0.3">
      <c r="A9" s="8" t="s">
        <v>29</v>
      </c>
      <c r="B9" s="9">
        <f>GEOMEAN(C2:C7)-1</f>
        <v>0.10669101951380044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3E93-0E6C-4003-962A-ABBEC7096CEC}">
  <dimension ref="A1:F9"/>
  <sheetViews>
    <sheetView showGridLines="0" zoomScale="160" zoomScaleNormal="160" workbookViewId="0">
      <selection activeCell="D1" sqref="D1"/>
    </sheetView>
  </sheetViews>
  <sheetFormatPr defaultRowHeight="15.05" x14ac:dyDescent="0.3"/>
  <cols>
    <col min="1" max="1" width="23.6640625" bestFit="1" customWidth="1"/>
    <col min="3" max="3" width="10.88671875" customWidth="1"/>
  </cols>
  <sheetData>
    <row r="1" spans="1:6" x14ac:dyDescent="0.3">
      <c r="A1" s="20" t="s">
        <v>6</v>
      </c>
      <c r="B1" s="20" t="s">
        <v>30</v>
      </c>
      <c r="C1" s="20" t="s">
        <v>31</v>
      </c>
      <c r="D1" s="20" t="s">
        <v>32</v>
      </c>
      <c r="E1" s="18"/>
      <c r="F1" s="24"/>
    </row>
    <row r="2" spans="1:6" x14ac:dyDescent="0.3">
      <c r="A2" s="5">
        <v>1</v>
      </c>
      <c r="B2" s="23">
        <v>64.12</v>
      </c>
      <c r="C2" s="21"/>
      <c r="D2" s="25"/>
    </row>
    <row r="3" spans="1:6" x14ac:dyDescent="0.3">
      <c r="A3" s="5">
        <v>2</v>
      </c>
      <c r="B3" s="23">
        <v>68.13</v>
      </c>
      <c r="C3" s="22">
        <v>1.1499999999999999</v>
      </c>
      <c r="D3" s="25">
        <f>((B3-B2)+C3)/B2</f>
        <v>8.0474111041796484E-2</v>
      </c>
      <c r="E3" s="45">
        <f>1+D3</f>
        <v>1.0804741110417966</v>
      </c>
    </row>
    <row r="4" spans="1:6" x14ac:dyDescent="0.3">
      <c r="A4" s="5">
        <v>3</v>
      </c>
      <c r="B4" s="23">
        <v>61.23</v>
      </c>
      <c r="C4" s="22">
        <v>1.25</v>
      </c>
      <c r="D4" s="25">
        <f t="shared" ref="D4:D7" si="0">((B4-B3)+C4)/B3</f>
        <v>-8.2929693233524129E-2</v>
      </c>
      <c r="E4" s="45">
        <f t="shared" ref="E4:E7" si="1">1+D4</f>
        <v>0.91707030676647583</v>
      </c>
    </row>
    <row r="5" spans="1:6" x14ac:dyDescent="0.3">
      <c r="A5" s="5">
        <v>4</v>
      </c>
      <c r="B5" s="23">
        <v>74.27</v>
      </c>
      <c r="C5" s="22">
        <v>1.36</v>
      </c>
      <c r="D5" s="25">
        <f t="shared" si="0"/>
        <v>0.23517883390494854</v>
      </c>
      <c r="E5" s="45">
        <f t="shared" si="1"/>
        <v>1.2351788339049485</v>
      </c>
    </row>
    <row r="6" spans="1:6" x14ac:dyDescent="0.3">
      <c r="A6" s="5">
        <v>5</v>
      </c>
      <c r="B6" s="23">
        <v>77.38</v>
      </c>
      <c r="C6" s="22">
        <v>1.47</v>
      </c>
      <c r="D6" s="25">
        <f t="shared" si="0"/>
        <v>6.1666891073111615E-2</v>
      </c>
      <c r="E6" s="45">
        <f t="shared" si="1"/>
        <v>1.0616668910731115</v>
      </c>
    </row>
    <row r="7" spans="1:6" x14ac:dyDescent="0.3">
      <c r="A7" s="5">
        <v>6</v>
      </c>
      <c r="B7" s="23">
        <v>86.19</v>
      </c>
      <c r="C7" s="22">
        <v>1.6</v>
      </c>
      <c r="D7" s="25">
        <f t="shared" si="0"/>
        <v>0.13453088653398815</v>
      </c>
      <c r="E7" s="45">
        <f t="shared" si="1"/>
        <v>1.1345308865339883</v>
      </c>
    </row>
    <row r="8" spans="1:6" ht="15.65" x14ac:dyDescent="0.3">
      <c r="A8" s="8" t="s">
        <v>9</v>
      </c>
      <c r="B8" s="9">
        <f>AVERAGE(D3:D7)</f>
        <v>8.5784205864064128E-2</v>
      </c>
      <c r="D8" s="18"/>
    </row>
    <row r="9" spans="1:6" ht="15.65" x14ac:dyDescent="0.3">
      <c r="A9" s="8" t="s">
        <v>29</v>
      </c>
      <c r="B9" s="9">
        <f>GEOMEAN(E3:E7)-1</f>
        <v>8.0712779654670497E-2</v>
      </c>
      <c r="D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F83C-2123-425A-99D0-526D0FE1C79E}">
  <dimension ref="A1:D12"/>
  <sheetViews>
    <sheetView showGridLines="0" zoomScale="160" zoomScaleNormal="160" workbookViewId="0">
      <selection activeCell="B7" sqref="B7"/>
    </sheetView>
  </sheetViews>
  <sheetFormatPr defaultRowHeight="15.05" x14ac:dyDescent="0.3"/>
  <cols>
    <col min="1" max="1" width="17.44140625" customWidth="1"/>
    <col min="2" max="2" width="13.6640625" customWidth="1"/>
    <col min="4" max="4" width="11.6640625" customWidth="1"/>
  </cols>
  <sheetData>
    <row r="1" spans="1:4" x14ac:dyDescent="0.3">
      <c r="A1" s="33" t="s">
        <v>6</v>
      </c>
      <c r="B1" s="33" t="s">
        <v>12</v>
      </c>
      <c r="C1" s="33" t="s">
        <v>27</v>
      </c>
      <c r="D1" s="33" t="s">
        <v>33</v>
      </c>
    </row>
    <row r="2" spans="1:4" x14ac:dyDescent="0.3">
      <c r="A2" s="34">
        <v>1973</v>
      </c>
      <c r="B2" s="32">
        <v>7.2900000000000006E-2</v>
      </c>
      <c r="C2" s="32">
        <v>8.7099999999999997E-2</v>
      </c>
      <c r="D2" s="31">
        <f>(1+$B2)/(1+$C2)-1</f>
        <v>-1.3062275779597066E-2</v>
      </c>
    </row>
    <row r="3" spans="1:4" x14ac:dyDescent="0.3">
      <c r="A3" s="34">
        <v>1974</v>
      </c>
      <c r="B3" s="32">
        <v>7.9899999999999999E-2</v>
      </c>
      <c r="C3" s="32">
        <v>0.1234</v>
      </c>
      <c r="D3" s="31">
        <f t="shared" ref="D3:D9" si="0">(1+$B3)/(1+$C3)-1</f>
        <v>-3.8721737582339211E-2</v>
      </c>
    </row>
    <row r="4" spans="1:4" x14ac:dyDescent="0.3">
      <c r="A4" s="34">
        <v>1975</v>
      </c>
      <c r="B4" s="32">
        <v>5.8700000000000002E-2</v>
      </c>
      <c r="C4" s="32">
        <v>6.9400000000000003E-2</v>
      </c>
      <c r="D4" s="31">
        <f t="shared" si="0"/>
        <v>-1.0005610622779049E-2</v>
      </c>
    </row>
    <row r="5" spans="1:4" x14ac:dyDescent="0.3">
      <c r="A5" s="34">
        <v>1976</v>
      </c>
      <c r="B5" s="32">
        <v>5.0700000000000002E-2</v>
      </c>
      <c r="C5" s="32">
        <v>4.8599999999999997E-2</v>
      </c>
      <c r="D5" s="31">
        <f t="shared" si="0"/>
        <v>2.0026702269693164E-3</v>
      </c>
    </row>
    <row r="6" spans="1:4" x14ac:dyDescent="0.3">
      <c r="A6" s="34">
        <v>1977</v>
      </c>
      <c r="B6" s="32">
        <v>5.45E-2</v>
      </c>
      <c r="C6" s="32">
        <v>6.7000000000000004E-2</v>
      </c>
      <c r="D6" s="31">
        <f t="shared" si="0"/>
        <v>-1.1715089034676662E-2</v>
      </c>
    </row>
    <row r="7" spans="1:4" x14ac:dyDescent="0.3">
      <c r="A7" s="34">
        <v>1978</v>
      </c>
      <c r="B7" s="32">
        <v>7.6399999999999996E-2</v>
      </c>
      <c r="C7" s="32">
        <v>9.0200000000000002E-2</v>
      </c>
      <c r="D7" s="31">
        <f t="shared" si="0"/>
        <v>-1.2658227848101333E-2</v>
      </c>
    </row>
    <row r="8" spans="1:4" x14ac:dyDescent="0.3">
      <c r="A8" s="34">
        <v>1979</v>
      </c>
      <c r="B8" s="32">
        <v>0.1056</v>
      </c>
      <c r="C8" s="32">
        <v>0.13289999999999999</v>
      </c>
      <c r="D8" s="31">
        <f t="shared" si="0"/>
        <v>-2.4097449024627182E-2</v>
      </c>
    </row>
    <row r="9" spans="1:4" x14ac:dyDescent="0.3">
      <c r="A9" s="34">
        <v>1980</v>
      </c>
      <c r="B9" s="32">
        <v>0.121</v>
      </c>
      <c r="C9" s="32">
        <v>0.12520000000000001</v>
      </c>
      <c r="D9" s="31">
        <f t="shared" si="0"/>
        <v>-3.7326697476004478E-3</v>
      </c>
    </row>
    <row r="10" spans="1:4" x14ac:dyDescent="0.3">
      <c r="A10" s="27" t="s">
        <v>34</v>
      </c>
      <c r="B10" s="26">
        <f>AVERAGE(B$2:B$9)</f>
        <v>7.7462500000000004E-2</v>
      </c>
      <c r="C10" s="26">
        <f t="shared" ref="C10:D10" si="1">AVERAGE(C$2:C$9)</f>
        <v>9.2974999999999988E-2</v>
      </c>
      <c r="D10" s="26">
        <f t="shared" si="1"/>
        <v>-1.3998798676593954E-2</v>
      </c>
    </row>
    <row r="11" spans="1:4" ht="15.65" x14ac:dyDescent="0.3">
      <c r="A11" s="8"/>
      <c r="B11" s="10">
        <f>VARA(B$2:B$9)</f>
        <v>6.1580839285714311E-4</v>
      </c>
      <c r="C11" s="10">
        <f>VARA(C$2:C$9)</f>
        <v>9.71425000000002E-4</v>
      </c>
    </row>
    <row r="12" spans="1:4" ht="15.65" x14ac:dyDescent="0.3">
      <c r="A12" s="8" t="s">
        <v>10</v>
      </c>
      <c r="B12" s="9">
        <f>SQRT(B$11)</f>
        <v>2.4815486955873808E-2</v>
      </c>
      <c r="C12" s="9">
        <f>SQRT(C$11)</f>
        <v>3.1167691605250493E-2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B5BC-DBD0-4B84-8058-280206000659}">
  <dimension ref="A1:B3"/>
  <sheetViews>
    <sheetView showGridLines="0" zoomScale="160" zoomScaleNormal="160" workbookViewId="0">
      <selection activeCell="D1" sqref="D1"/>
    </sheetView>
  </sheetViews>
  <sheetFormatPr defaultRowHeight="15.05" x14ac:dyDescent="0.3"/>
  <cols>
    <col min="1" max="1" width="16.33203125" bestFit="1" customWidth="1"/>
    <col min="2" max="2" width="10.44140625" bestFit="1" customWidth="1"/>
  </cols>
  <sheetData>
    <row r="1" spans="1:2" ht="15.65" x14ac:dyDescent="0.3">
      <c r="A1" s="28" t="s">
        <v>21</v>
      </c>
      <c r="B1" s="38">
        <f>PRICE(DATE(2000,1,1),DATE(2006,1,1),0.058,0.054,100,1)*10</f>
        <v>1020.0456168804928</v>
      </c>
    </row>
    <row r="2" spans="1:2" ht="15.65" x14ac:dyDescent="0.3">
      <c r="A2" s="39" t="s">
        <v>22</v>
      </c>
      <c r="B2" s="9">
        <f>((B1-1027.5)+58)/1027.5</f>
        <v>4.9192814482231478E-2</v>
      </c>
    </row>
    <row r="3" spans="1:2" ht="15.65" x14ac:dyDescent="0.3">
      <c r="A3" s="39" t="s">
        <v>35</v>
      </c>
      <c r="B3" s="9">
        <f>(1+B2)/(1+0.029)-1</f>
        <v>1.9623726416162945E-2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A3C5-0C40-406F-9659-B68EC9BF853D}">
  <dimension ref="A1:G6"/>
  <sheetViews>
    <sheetView showGridLines="0" tabSelected="1" zoomScale="160" zoomScaleNormal="160" workbookViewId="0">
      <selection activeCell="A2" sqref="A2"/>
    </sheetView>
  </sheetViews>
  <sheetFormatPr defaultRowHeight="15.05" x14ac:dyDescent="0.3"/>
  <cols>
    <col min="1" max="1" width="30.109375" bestFit="1" customWidth="1"/>
    <col min="2" max="2" width="20.109375" bestFit="1" customWidth="1"/>
    <col min="3" max="3" width="21.5546875" bestFit="1" customWidth="1"/>
    <col min="4" max="4" width="15" bestFit="1" customWidth="1"/>
  </cols>
  <sheetData>
    <row r="1" spans="1:7" ht="15.65" x14ac:dyDescent="0.3">
      <c r="A1" s="46"/>
      <c r="B1" s="50" t="s">
        <v>37</v>
      </c>
      <c r="C1" s="50" t="s">
        <v>36</v>
      </c>
      <c r="D1" s="50" t="s">
        <v>43</v>
      </c>
      <c r="F1" s="51" t="s">
        <v>42</v>
      </c>
      <c r="G1" s="52">
        <v>3.2000000000000001E-2</v>
      </c>
    </row>
    <row r="2" spans="1:7" x14ac:dyDescent="0.3">
      <c r="A2" s="47" t="s">
        <v>38</v>
      </c>
      <c r="B2" s="48">
        <v>11.04</v>
      </c>
      <c r="C2" s="48">
        <v>18.45</v>
      </c>
      <c r="D2" s="49">
        <f>(($B2/100)-$G$1)/($C2/100)</f>
        <v>0.42493224932249324</v>
      </c>
    </row>
    <row r="3" spans="1:7" x14ac:dyDescent="0.3">
      <c r="A3" s="47" t="s">
        <v>39</v>
      </c>
      <c r="B3" s="48">
        <v>16.14</v>
      </c>
      <c r="C3" s="48">
        <v>29.18</v>
      </c>
      <c r="D3" s="49">
        <f t="shared" ref="D3:D6" si="0">(($B3/100)-$G$1)/($C3/100)</f>
        <v>0.44345442083618919</v>
      </c>
    </row>
    <row r="4" spans="1:7" x14ac:dyDescent="0.3">
      <c r="A4" s="47" t="s">
        <v>40</v>
      </c>
      <c r="B4" s="48">
        <v>12.15</v>
      </c>
      <c r="C4" s="48">
        <v>24.43</v>
      </c>
      <c r="D4" s="49">
        <f t="shared" si="0"/>
        <v>0.36635284486287351</v>
      </c>
    </row>
    <row r="5" spans="1:7" x14ac:dyDescent="0.3">
      <c r="A5" s="47" t="s">
        <v>41</v>
      </c>
      <c r="B5" s="48">
        <v>6.93</v>
      </c>
      <c r="C5" s="48">
        <v>9.9600000000000009</v>
      </c>
      <c r="D5" s="49">
        <f t="shared" si="0"/>
        <v>0.37449799196787148</v>
      </c>
    </row>
    <row r="6" spans="1:7" x14ac:dyDescent="0.3">
      <c r="A6" s="47" t="s">
        <v>44</v>
      </c>
      <c r="B6" s="48">
        <v>16</v>
      </c>
      <c r="C6" s="48">
        <v>58</v>
      </c>
      <c r="D6" s="49">
        <f t="shared" si="0"/>
        <v>0.22068965517241382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96E2-7FCB-4A9A-95BA-1E4B42DA7612}">
  <dimension ref="A1:D3"/>
  <sheetViews>
    <sheetView showGridLines="0" zoomScale="160" zoomScaleNormal="160" workbookViewId="0">
      <selection activeCell="A6" sqref="A6"/>
    </sheetView>
  </sheetViews>
  <sheetFormatPr defaultRowHeight="15.05" x14ac:dyDescent="0.3"/>
  <cols>
    <col min="1" max="1" width="40.6640625" bestFit="1" customWidth="1"/>
    <col min="2" max="4" width="5.77734375" bestFit="1" customWidth="1"/>
  </cols>
  <sheetData>
    <row r="1" spans="1:4" ht="15.65" x14ac:dyDescent="0.3">
      <c r="A1" s="28" t="s">
        <v>3</v>
      </c>
      <c r="B1" s="29">
        <f>1052-1010+49</f>
        <v>91</v>
      </c>
      <c r="C1" s="1"/>
    </row>
    <row r="2" spans="1:4" ht="15.65" x14ac:dyDescent="0.3">
      <c r="A2" s="28" t="s">
        <v>4</v>
      </c>
      <c r="B2" s="9">
        <f>((1052-1010)+49)/1010</f>
        <v>9.0099009900990096E-2</v>
      </c>
      <c r="C2" s="9">
        <f>((1000*0.049)/1010)+(1052/1010)-1</f>
        <v>9.0099009900990179E-2</v>
      </c>
      <c r="D2" s="9">
        <f>B1/1010</f>
        <v>9.0099009900990096E-2</v>
      </c>
    </row>
    <row r="3" spans="1:4" ht="15.65" x14ac:dyDescent="0.3">
      <c r="A3" s="28" t="s">
        <v>5</v>
      </c>
      <c r="B3" s="9">
        <f>(1+B2)/(1+0.03)-1</f>
        <v>5.8348553301932116E-2</v>
      </c>
      <c r="C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89B5-E551-4B13-AA05-75B52848930A}">
  <dimension ref="A1:C9"/>
  <sheetViews>
    <sheetView showGridLines="0" zoomScale="160" zoomScaleNormal="160" workbookViewId="0">
      <selection activeCell="D1" sqref="D1"/>
    </sheetView>
  </sheetViews>
  <sheetFormatPr defaultRowHeight="15.05" x14ac:dyDescent="0.3"/>
  <cols>
    <col min="1" max="1" width="18" bestFit="1" customWidth="1"/>
    <col min="2" max="2" width="12.44140625" customWidth="1"/>
  </cols>
  <sheetData>
    <row r="1" spans="1:3" x14ac:dyDescent="0.3">
      <c r="A1" s="3" t="s">
        <v>6</v>
      </c>
      <c r="B1" s="4" t="s">
        <v>7</v>
      </c>
      <c r="C1" s="4" t="s">
        <v>8</v>
      </c>
    </row>
    <row r="2" spans="1:3" x14ac:dyDescent="0.3">
      <c r="A2" s="5">
        <v>1</v>
      </c>
      <c r="B2" s="6">
        <v>0.12</v>
      </c>
      <c r="C2" s="6">
        <v>0.14000000000000001</v>
      </c>
    </row>
    <row r="3" spans="1:3" x14ac:dyDescent="0.3">
      <c r="A3" s="5">
        <v>2</v>
      </c>
      <c r="B3" s="6">
        <v>0.24</v>
      </c>
      <c r="C3" s="6">
        <v>0.28999999999999998</v>
      </c>
    </row>
    <row r="4" spans="1:3" x14ac:dyDescent="0.3">
      <c r="A4" s="5">
        <v>3</v>
      </c>
      <c r="B4" s="7">
        <v>-0.27</v>
      </c>
      <c r="C4" s="7">
        <v>-0.33</v>
      </c>
    </row>
    <row r="5" spans="1:3" x14ac:dyDescent="0.3">
      <c r="A5" s="5">
        <v>4</v>
      </c>
      <c r="B5" s="6">
        <v>0.14000000000000001</v>
      </c>
      <c r="C5" s="6">
        <v>0.17</v>
      </c>
    </row>
    <row r="6" spans="1:3" x14ac:dyDescent="0.3">
      <c r="A6" s="5">
        <v>5</v>
      </c>
      <c r="B6" s="6">
        <v>0.19</v>
      </c>
      <c r="C6" s="6">
        <v>0.37</v>
      </c>
    </row>
    <row r="7" spans="1:3" ht="15.65" x14ac:dyDescent="0.3">
      <c r="A7" s="8" t="s">
        <v>9</v>
      </c>
      <c r="B7" s="11">
        <f>AVERAGE(B$2:B$6)</f>
        <v>8.3999999999999991E-2</v>
      </c>
      <c r="C7" s="13">
        <f>AVERAGE(C$2:C$6)</f>
        <v>0.128</v>
      </c>
    </row>
    <row r="8" spans="1:3" ht="15.65" x14ac:dyDescent="0.3">
      <c r="A8" s="8"/>
      <c r="B8" s="12">
        <f>VARA(B$2:B$6)</f>
        <v>4.1330000000000006E-2</v>
      </c>
      <c r="C8" s="14">
        <f>VARA(C$2:C$6)</f>
        <v>7.4120000000000005E-2</v>
      </c>
    </row>
    <row r="9" spans="1:3" ht="15.65" x14ac:dyDescent="0.3">
      <c r="A9" s="8" t="s">
        <v>10</v>
      </c>
      <c r="B9" s="9">
        <f>SQRT(B$8)</f>
        <v>0.20329781110479278</v>
      </c>
      <c r="C9" s="15">
        <f>SQRT(C$8)</f>
        <v>0.27224988521577009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990B-DBA1-463E-808D-41656BA9446D}">
  <dimension ref="A1:D10"/>
  <sheetViews>
    <sheetView showGridLines="0" zoomScale="160" zoomScaleNormal="160" workbookViewId="0">
      <selection activeCell="D2" sqref="D2"/>
    </sheetView>
  </sheetViews>
  <sheetFormatPr defaultRowHeight="15.05" x14ac:dyDescent="0.3"/>
  <cols>
    <col min="1" max="1" width="16.6640625" bestFit="1" customWidth="1"/>
    <col min="2" max="2" width="20.44140625" bestFit="1" customWidth="1"/>
    <col min="3" max="3" width="11" bestFit="1" customWidth="1"/>
    <col min="4" max="4" width="12.6640625" bestFit="1" customWidth="1"/>
  </cols>
  <sheetData>
    <row r="1" spans="1:4" x14ac:dyDescent="0.3">
      <c r="A1" s="33" t="s">
        <v>6</v>
      </c>
      <c r="B1" s="33" t="s">
        <v>11</v>
      </c>
      <c r="C1" s="33" t="s">
        <v>12</v>
      </c>
      <c r="D1" s="33" t="s">
        <v>13</v>
      </c>
    </row>
    <row r="2" spans="1:4" x14ac:dyDescent="0.3">
      <c r="A2" s="34">
        <v>1973</v>
      </c>
      <c r="B2" s="31">
        <v>-0.1469</v>
      </c>
      <c r="C2" s="32">
        <v>7.2900000000000006E-2</v>
      </c>
      <c r="D2" s="31">
        <f>$B2-$C2</f>
        <v>-0.2198</v>
      </c>
    </row>
    <row r="3" spans="1:4" x14ac:dyDescent="0.3">
      <c r="A3" s="34">
        <v>1974</v>
      </c>
      <c r="B3" s="31">
        <v>-0.26469999999999999</v>
      </c>
      <c r="C3" s="32">
        <v>7.9899999999999999E-2</v>
      </c>
      <c r="D3" s="31">
        <f t="shared" ref="D3:D7" si="0">$B3-$C3</f>
        <v>-0.34460000000000002</v>
      </c>
    </row>
    <row r="4" spans="1:4" x14ac:dyDescent="0.3">
      <c r="A4" s="34">
        <v>1975</v>
      </c>
      <c r="B4" s="32">
        <v>0.37230000000000002</v>
      </c>
      <c r="C4" s="32">
        <v>5.8700000000000002E-2</v>
      </c>
      <c r="D4" s="31">
        <f t="shared" si="0"/>
        <v>0.31359999999999999</v>
      </c>
    </row>
    <row r="5" spans="1:4" x14ac:dyDescent="0.3">
      <c r="A5" s="34">
        <v>1976</v>
      </c>
      <c r="B5" s="32">
        <v>0.23930000000000001</v>
      </c>
      <c r="C5" s="32">
        <v>5.0700000000000002E-2</v>
      </c>
      <c r="D5" s="31">
        <f t="shared" si="0"/>
        <v>0.18860000000000002</v>
      </c>
    </row>
    <row r="6" spans="1:4" x14ac:dyDescent="0.3">
      <c r="A6" s="34">
        <v>1977</v>
      </c>
      <c r="B6" s="31">
        <v>-7.1599999999999997E-2</v>
      </c>
      <c r="C6" s="32">
        <v>5.45E-2</v>
      </c>
      <c r="D6" s="31">
        <f t="shared" si="0"/>
        <v>-0.12609999999999999</v>
      </c>
    </row>
    <row r="7" spans="1:4" x14ac:dyDescent="0.3">
      <c r="A7" s="34">
        <v>1978</v>
      </c>
      <c r="B7" s="32">
        <v>6.5699999999999995E-2</v>
      </c>
      <c r="C7" s="32">
        <v>7.6399999999999996E-2</v>
      </c>
      <c r="D7" s="31">
        <f t="shared" si="0"/>
        <v>-1.0700000000000001E-2</v>
      </c>
    </row>
    <row r="8" spans="1:4" ht="15.65" x14ac:dyDescent="0.3">
      <c r="A8" s="8" t="s">
        <v>9</v>
      </c>
      <c r="B8" s="9">
        <f>AVERAGE(B$2:B$7)</f>
        <v>3.2350000000000011E-2</v>
      </c>
      <c r="C8" s="9">
        <f t="shared" ref="C8:D8" si="1">AVERAGE(C$2:C$7)</f>
        <v>6.5516666666666667E-2</v>
      </c>
      <c r="D8" s="9">
        <f t="shared" si="1"/>
        <v>-3.3166666666666671E-2</v>
      </c>
    </row>
    <row r="9" spans="1:4" ht="15.65" x14ac:dyDescent="0.3">
      <c r="A9" s="8"/>
      <c r="B9" s="10">
        <f>VARA(B$2:B$7)</f>
        <v>5.8136279000000013E-2</v>
      </c>
      <c r="C9" s="10">
        <f t="shared" ref="C9:D9" si="2">VARA(C$2:C$7)</f>
        <v>1.53441666666667E-4</v>
      </c>
      <c r="D9" s="10">
        <f t="shared" si="2"/>
        <v>6.2078330666666667E-2</v>
      </c>
    </row>
    <row r="10" spans="1:4" ht="15.65" x14ac:dyDescent="0.3">
      <c r="A10" s="8" t="s">
        <v>10</v>
      </c>
      <c r="B10" s="9">
        <f>SQRT(B$9)</f>
        <v>0.24111465944649657</v>
      </c>
      <c r="C10" s="9">
        <f t="shared" ref="C10:D10" si="3">SQRT(C$9)</f>
        <v>1.2387157327921002E-2</v>
      </c>
      <c r="D10" s="9">
        <f t="shared" si="3"/>
        <v>0.24915523407439522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5A6A-515D-4010-B495-72834875AE0F}">
  <dimension ref="A1:B13"/>
  <sheetViews>
    <sheetView showGridLines="0" zoomScale="160" zoomScaleNormal="160" workbookViewId="0">
      <selection activeCell="D1" sqref="D1"/>
    </sheetView>
  </sheetViews>
  <sheetFormatPr defaultRowHeight="15.05" x14ac:dyDescent="0.3"/>
  <cols>
    <col min="1" max="1" width="28.109375" bestFit="1" customWidth="1"/>
    <col min="2" max="2" width="20.88671875" customWidth="1"/>
    <col min="3" max="3" width="11.33203125" bestFit="1" customWidth="1"/>
  </cols>
  <sheetData>
    <row r="1" spans="1:2" ht="30.05" x14ac:dyDescent="0.3">
      <c r="A1" s="37" t="s">
        <v>6</v>
      </c>
      <c r="B1" s="37" t="s">
        <v>14</v>
      </c>
    </row>
    <row r="2" spans="1:2" x14ac:dyDescent="0.3">
      <c r="A2" s="30">
        <v>1</v>
      </c>
      <c r="B2" s="35">
        <v>0.19</v>
      </c>
    </row>
    <row r="3" spans="1:2" x14ac:dyDescent="0.3">
      <c r="A3" s="30">
        <v>2</v>
      </c>
      <c r="B3" s="36">
        <v>0.24</v>
      </c>
    </row>
    <row r="4" spans="1:2" x14ac:dyDescent="0.3">
      <c r="A4" s="30">
        <v>3</v>
      </c>
      <c r="B4" s="36">
        <v>0.11</v>
      </c>
    </row>
    <row r="5" spans="1:2" x14ac:dyDescent="0.3">
      <c r="A5" s="30">
        <v>4</v>
      </c>
      <c r="B5" s="35">
        <v>-0.09</v>
      </c>
    </row>
    <row r="6" spans="1:2" x14ac:dyDescent="0.3">
      <c r="A6" s="30">
        <v>5</v>
      </c>
      <c r="B6" s="36">
        <v>0.13</v>
      </c>
    </row>
    <row r="7" spans="1:2" ht="15.65" x14ac:dyDescent="0.3">
      <c r="A7" s="8" t="s">
        <v>9</v>
      </c>
      <c r="B7" s="11">
        <f>AVERAGE(B$2:B$6)</f>
        <v>0.11600000000000002</v>
      </c>
    </row>
    <row r="8" spans="1:2" ht="15.65" x14ac:dyDescent="0.3">
      <c r="A8" s="8"/>
      <c r="B8" s="16">
        <f>VARA(B$2:B$6)</f>
        <v>1.5879999999999995E-2</v>
      </c>
    </row>
    <row r="9" spans="1:2" ht="15.65" x14ac:dyDescent="0.3">
      <c r="A9" s="8" t="s">
        <v>10</v>
      </c>
      <c r="B9" s="11">
        <f>SQRT(B$8)</f>
        <v>0.12601587201618689</v>
      </c>
    </row>
    <row r="10" spans="1:2" ht="15.65" x14ac:dyDescent="0.3">
      <c r="A10" s="8" t="s">
        <v>15</v>
      </c>
      <c r="B10" s="9">
        <f>(1+B7)/(1+0.036)-1</f>
        <v>7.7220077220077288E-2</v>
      </c>
    </row>
    <row r="11" spans="1:2" ht="15.65" x14ac:dyDescent="0.3">
      <c r="A11" s="17" t="s">
        <v>17</v>
      </c>
      <c r="B11" s="11">
        <f>B7-0.041</f>
        <v>7.5000000000000011E-2</v>
      </c>
    </row>
    <row r="12" spans="1:2" ht="15.65" x14ac:dyDescent="0.3">
      <c r="A12" s="8" t="s">
        <v>16</v>
      </c>
      <c r="B12" s="9">
        <f>(1+0.041)/(1+0.036)-1</f>
        <v>4.8262548262547611E-3</v>
      </c>
    </row>
    <row r="13" spans="1:2" ht="15.65" x14ac:dyDescent="0.3">
      <c r="A13" s="17" t="s">
        <v>18</v>
      </c>
      <c r="B13" s="9">
        <f>B10-B12</f>
        <v>7.2393822393822527E-2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BD78-284A-46E8-A039-37A776DD0369}">
  <dimension ref="A1:C7"/>
  <sheetViews>
    <sheetView showGridLines="0" zoomScale="160" zoomScaleNormal="160" workbookViewId="0">
      <selection activeCell="D1" sqref="D1"/>
    </sheetView>
  </sheetViews>
  <sheetFormatPr defaultRowHeight="15.05" x14ac:dyDescent="0.3"/>
  <cols>
    <col min="1" max="1" width="24" bestFit="1" customWidth="1"/>
    <col min="2" max="2" width="7.77734375" bestFit="1" customWidth="1"/>
  </cols>
  <sheetData>
    <row r="1" spans="1:3" x14ac:dyDescent="0.3">
      <c r="A1" s="33" t="s">
        <v>6</v>
      </c>
      <c r="B1" s="33" t="s">
        <v>19</v>
      </c>
    </row>
    <row r="2" spans="1:3" x14ac:dyDescent="0.3">
      <c r="A2" s="30">
        <v>1</v>
      </c>
      <c r="B2" s="31">
        <v>0.12790000000000001</v>
      </c>
      <c r="C2" s="18"/>
    </row>
    <row r="3" spans="1:3" x14ac:dyDescent="0.3">
      <c r="A3" s="30">
        <v>2</v>
      </c>
      <c r="B3" s="32">
        <v>9.2100000000000001E-2</v>
      </c>
      <c r="C3" s="18"/>
    </row>
    <row r="4" spans="1:3" x14ac:dyDescent="0.3">
      <c r="A4" s="30">
        <v>3</v>
      </c>
      <c r="B4" s="32">
        <v>0.14680000000000001</v>
      </c>
      <c r="C4" s="18"/>
    </row>
    <row r="5" spans="1:3" x14ac:dyDescent="0.3">
      <c r="A5" s="30">
        <v>4</v>
      </c>
      <c r="B5" s="31">
        <v>0.21829999999999999</v>
      </c>
      <c r="C5" s="18"/>
    </row>
    <row r="6" spans="1:3" x14ac:dyDescent="0.3">
      <c r="A6" s="30">
        <v>5</v>
      </c>
      <c r="B6" s="32">
        <v>-0.10340000000000001</v>
      </c>
      <c r="C6" s="18"/>
    </row>
    <row r="7" spans="1:3" ht="15.65" x14ac:dyDescent="0.3">
      <c r="A7" s="8" t="s">
        <v>20</v>
      </c>
      <c r="B7" s="9">
        <f>(1+B2)*(1+B3)*(1+B4)*(1+B5)*(1+B6)-1</f>
        <v>0.54302750213513051</v>
      </c>
      <c r="C7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A216-F829-4439-946B-444B63636A5C}">
  <dimension ref="A1:B2"/>
  <sheetViews>
    <sheetView showGridLines="0" zoomScale="160" zoomScaleNormal="160" workbookViewId="0">
      <selection activeCell="D1" sqref="D1"/>
    </sheetView>
  </sheetViews>
  <sheetFormatPr defaultRowHeight="15.05" x14ac:dyDescent="0.3"/>
  <cols>
    <col min="1" max="1" width="17.5546875" bestFit="1" customWidth="1"/>
  </cols>
  <sheetData>
    <row r="1" spans="1:2" ht="15.65" x14ac:dyDescent="0.3">
      <c r="A1" s="28" t="s">
        <v>21</v>
      </c>
      <c r="B1" s="38">
        <f>PRICE(DATE(2000,1,1),DATE(2020,1,1),0,0.064,1000,2)</f>
        <v>283.66915066201926</v>
      </c>
    </row>
    <row r="2" spans="1:2" ht="15.65" x14ac:dyDescent="0.3">
      <c r="A2" s="39" t="s">
        <v>22</v>
      </c>
      <c r="B2" s="11">
        <f>B1/273.82-1</f>
        <v>3.5969434891604868E-2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6DC2-3528-4AB1-8B56-E84FD5D8DF2D}">
  <dimension ref="A1:C1"/>
  <sheetViews>
    <sheetView showGridLines="0" zoomScale="160" zoomScaleNormal="160" workbookViewId="0">
      <selection activeCell="C1" sqref="C1"/>
    </sheetView>
  </sheetViews>
  <sheetFormatPr defaultRowHeight="15.05" x14ac:dyDescent="0.3"/>
  <cols>
    <col min="1" max="1" width="12.77734375" bestFit="1" customWidth="1"/>
    <col min="2" max="3" width="5.77734375" bestFit="1" customWidth="1"/>
  </cols>
  <sheetData>
    <row r="1" spans="1:3" ht="15.65" x14ac:dyDescent="0.3">
      <c r="A1" s="28" t="s">
        <v>23</v>
      </c>
      <c r="B1" s="9">
        <f>((97.18-94.82)+3.1)/94.82</f>
        <v>5.7582788441257263E-2</v>
      </c>
      <c r="C1" s="9">
        <f>((0.031*100)/94.82)+(97.18/94.82)-1</f>
        <v>5.7582788441257415E-2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49-6B31-4A48-8652-0BB0ED0CD2C4}">
  <dimension ref="A1:C3"/>
  <sheetViews>
    <sheetView showGridLines="0" zoomScale="160" zoomScaleNormal="160" workbookViewId="0">
      <selection activeCell="B2" sqref="B2"/>
    </sheetView>
  </sheetViews>
  <sheetFormatPr defaultRowHeight="15.05" x14ac:dyDescent="0.3"/>
  <cols>
    <col min="3" max="3" width="6.77734375" bestFit="1" customWidth="1"/>
  </cols>
  <sheetData>
    <row r="1" spans="1:3" ht="15.65" x14ac:dyDescent="0.3">
      <c r="A1" s="39" t="s">
        <v>22</v>
      </c>
      <c r="B1" s="9">
        <f>91.45/82.18-1</f>
        <v>0.11280116816743724</v>
      </c>
      <c r="C1" s="9">
        <f>RATE(1,,-82.18,91.45)</f>
        <v>0.11280116816743738</v>
      </c>
    </row>
    <row r="2" spans="1:3" ht="15.65" x14ac:dyDescent="0.3">
      <c r="A2" s="39" t="s">
        <v>24</v>
      </c>
      <c r="B2" s="9">
        <f>B1*4</f>
        <v>0.45120467266974895</v>
      </c>
    </row>
    <row r="3" spans="1:3" ht="15.65" x14ac:dyDescent="0.3">
      <c r="A3" s="39" t="s">
        <v>25</v>
      </c>
      <c r="B3" s="9">
        <f>EFFECT(B2,4)</f>
        <v>0.53345237169302839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1. &amp; 2. &amp; 3.</vt:lpstr>
      <vt:lpstr>4.</vt:lpstr>
      <vt:lpstr>7.</vt:lpstr>
      <vt:lpstr>8.</vt:lpstr>
      <vt:lpstr>9. &amp; 10. &amp; 11.</vt:lpstr>
      <vt:lpstr>12.</vt:lpstr>
      <vt:lpstr>13.</vt:lpstr>
      <vt:lpstr>14.</vt:lpstr>
      <vt:lpstr>15.</vt:lpstr>
      <vt:lpstr>16.</vt:lpstr>
      <vt:lpstr>19.</vt:lpstr>
      <vt:lpstr>20.</vt:lpstr>
      <vt:lpstr>21.</vt:lpstr>
      <vt:lpstr>22.</vt:lpstr>
      <vt:lpstr>23.</vt:lpstr>
      <vt:lpstr>A JOB AT EAST COAST YACHTS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PC-5985614</dc:creator>
  <cp:lastModifiedBy>BusinessLearn365</cp:lastModifiedBy>
  <dcterms:created xsi:type="dcterms:W3CDTF">2022-02-05T07:22:34Z</dcterms:created>
  <dcterms:modified xsi:type="dcterms:W3CDTF">2023-02-24T17:53:49Z</dcterms:modified>
</cp:coreProperties>
</file>