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re\Corporate. Finance(As result)\Corporate Finance [12]\Excel\"/>
    </mc:Choice>
  </mc:AlternateContent>
  <xr:revisionPtr revIDLastSave="0" documentId="13_ncr:1_{5843C0B7-67C9-40E8-BF8A-21C61B2CF36E}" xr6:coauthVersionLast="47" xr6:coauthVersionMax="47" xr10:uidLastSave="{00000000-0000-0000-0000-000000000000}"/>
  <bookViews>
    <workbookView xWindow="-109" yWindow="-109" windowWidth="18775" windowHeight="10651" firstSheet="2" activeTab="14" xr2:uid="{B71F9DA8-32B5-404D-B73A-8F9BCBEEC8CF}"/>
  </bookViews>
  <sheets>
    <sheet name="1." sheetId="1" r:id="rId1"/>
    <sheet name="2." sheetId="2" r:id="rId2"/>
    <sheet name="3." sheetId="3" r:id="rId3"/>
    <sheet name="4." sheetId="4" r:id="rId4"/>
    <sheet name="5." sheetId="5" r:id="rId5"/>
    <sheet name="7." sheetId="6" r:id="rId6"/>
    <sheet name="8." sheetId="7" r:id="rId7"/>
    <sheet name="9." sheetId="8" r:id="rId8"/>
    <sheet name="10." sheetId="9" r:id="rId9"/>
    <sheet name="11." sheetId="10" r:id="rId10"/>
    <sheet name="12." sheetId="11" r:id="rId11"/>
    <sheet name="13." sheetId="12" r:id="rId12"/>
    <sheet name="14." sheetId="13" r:id="rId13"/>
    <sheet name="15." sheetId="15" r:id="rId14"/>
    <sheet name="16.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6" l="1"/>
  <c r="B20" i="16"/>
  <c r="B11" i="16"/>
  <c r="B16" i="16"/>
  <c r="B8" i="16"/>
  <c r="B10" i="16" s="1"/>
  <c r="B18" i="16"/>
  <c r="B17" i="16"/>
  <c r="B13" i="16"/>
  <c r="B13" i="15"/>
  <c r="B15" i="15"/>
  <c r="B16" i="15"/>
  <c r="B12" i="15"/>
  <c r="B11" i="15"/>
  <c r="B7" i="15"/>
  <c r="B15" i="13"/>
  <c r="B14" i="13"/>
  <c r="B11" i="13"/>
  <c r="B12" i="13"/>
  <c r="B13" i="13" s="1"/>
  <c r="B13" i="12"/>
  <c r="B14" i="12"/>
  <c r="B11" i="12"/>
  <c r="B10" i="12"/>
  <c r="B9" i="12"/>
  <c r="B8" i="12"/>
  <c r="B8" i="11"/>
  <c r="B14" i="11"/>
  <c r="B13" i="11"/>
  <c r="B12" i="11"/>
  <c r="B11" i="11"/>
  <c r="B2" i="11"/>
  <c r="B10" i="11"/>
  <c r="B7" i="11"/>
  <c r="B10" i="10"/>
  <c r="B9" i="10"/>
  <c r="B8" i="10"/>
  <c r="B7" i="10"/>
  <c r="B13" i="9"/>
  <c r="B8" i="9"/>
  <c r="B10" i="9"/>
  <c r="B9" i="9"/>
  <c r="B10" i="8"/>
  <c r="B9" i="8"/>
  <c r="B7" i="8"/>
  <c r="B6" i="8"/>
  <c r="B5" i="7"/>
  <c r="B4" i="7"/>
  <c r="B6" i="6"/>
  <c r="B5" i="6"/>
  <c r="B6" i="5"/>
  <c r="B5" i="5"/>
  <c r="B3" i="5"/>
  <c r="B9" i="4"/>
  <c r="B8" i="4"/>
  <c r="B7" i="4"/>
  <c r="B6" i="4"/>
  <c r="B5" i="3"/>
  <c r="B4" i="3"/>
  <c r="B2" i="2"/>
  <c r="B3" i="1"/>
  <c r="B21" i="15"/>
  <c r="B23" i="15" s="1"/>
  <c r="B22" i="15"/>
  <c r="B24" i="15"/>
  <c r="B25" i="15"/>
  <c r="B14" i="15" s="1"/>
  <c r="B19" i="15"/>
  <c r="B15" i="16" l="1"/>
  <c r="B22" i="16" l="1"/>
  <c r="B23" i="16" l="1"/>
  <c r="B25" i="16" s="1"/>
  <c r="B24" i="16"/>
  <c r="B26" i="16" s="1"/>
</calcChain>
</file>

<file path=xl/sharedStrings.xml><?xml version="1.0" encoding="utf-8"?>
<sst xmlns="http://schemas.openxmlformats.org/spreadsheetml/2006/main" count="208" uniqueCount="117">
  <si>
    <t>par value</t>
  </si>
  <si>
    <t>Conversion ratio</t>
  </si>
  <si>
    <t>Conversion price</t>
  </si>
  <si>
    <t>ConvertibleBond</t>
  </si>
  <si>
    <t>recently issued bonds</t>
  </si>
  <si>
    <t>at the time of the bond issue</t>
  </si>
  <si>
    <t>ConvertibleBonds</t>
  </si>
  <si>
    <t>Stock price</t>
  </si>
  <si>
    <t>Conversion premium</t>
  </si>
  <si>
    <t>is the necessary increase in stock price to make the bond convertible.</t>
  </si>
  <si>
    <t>Convertible debentures</t>
  </si>
  <si>
    <t>Convertible bond</t>
  </si>
  <si>
    <t>shares of common stock anytime before maturity.</t>
  </si>
  <si>
    <t>MarketValueOfBonds</t>
  </si>
  <si>
    <t>CurrentStockPrice</t>
  </si>
  <si>
    <t>Conversion value</t>
  </si>
  <si>
    <t xml:space="preserve">NewConversionValue </t>
  </si>
  <si>
    <t>recently issued</t>
  </si>
  <si>
    <t>E</t>
  </si>
  <si>
    <t>S</t>
  </si>
  <si>
    <t>Q</t>
  </si>
  <si>
    <t>E_Warrant</t>
  </si>
  <si>
    <t>S_Warrant</t>
  </si>
  <si>
    <t>MinimumWarrantValue</t>
  </si>
  <si>
    <t>conversion price</t>
  </si>
  <si>
    <t>CurrentPrice</t>
  </si>
  <si>
    <t>per share</t>
  </si>
  <si>
    <t>issued convertible bonds</t>
  </si>
  <si>
    <t>CurrentMarketPrice</t>
  </si>
  <si>
    <t xml:space="preserve"> of convertible bonds</t>
  </si>
  <si>
    <t>ParValueBonds</t>
  </si>
  <si>
    <t xml:space="preserve">Straight value </t>
  </si>
  <si>
    <t xml:space="preserve">Call price </t>
  </si>
  <si>
    <t>Pay off the issuer of the bond</t>
  </si>
  <si>
    <t>ValueOfStocks</t>
  </si>
  <si>
    <t>ValueOfCall</t>
  </si>
  <si>
    <t>Option 1</t>
  </si>
  <si>
    <t>Option 2</t>
  </si>
  <si>
    <t>NPER</t>
  </si>
  <si>
    <t>Lower bound</t>
  </si>
  <si>
    <t>Upper bound</t>
  </si>
  <si>
    <t>per year</t>
  </si>
  <si>
    <t>CouponRate</t>
  </si>
  <si>
    <t xml:space="preserve">Conversion price </t>
  </si>
  <si>
    <t>R</t>
  </si>
  <si>
    <t>required return on an otherwise identical nonconvertible bond</t>
  </si>
  <si>
    <t>P</t>
  </si>
  <si>
    <t>The minimum price of the bond</t>
  </si>
  <si>
    <t>ParValue</t>
  </si>
  <si>
    <t>shares</t>
  </si>
  <si>
    <t>Growth rate</t>
  </si>
  <si>
    <t>years</t>
  </si>
  <si>
    <t>forced to convert</t>
  </si>
  <si>
    <t>shares of stock</t>
  </si>
  <si>
    <t xml:space="preserve">Owns </t>
  </si>
  <si>
    <t>Shares outstanding</t>
  </si>
  <si>
    <t>face value</t>
  </si>
  <si>
    <t>Convertible bonds</t>
  </si>
  <si>
    <t>Percentage of stock</t>
  </si>
  <si>
    <t>New shares issued</t>
  </si>
  <si>
    <t>Conversion ratio (shares)</t>
  </si>
  <si>
    <t>New total shares</t>
  </si>
  <si>
    <t>New percentage of stock</t>
  </si>
  <si>
    <t>Stock outstanding</t>
  </si>
  <si>
    <t>Price</t>
  </si>
  <si>
    <t>of stock before the warrant was issued</t>
  </si>
  <si>
    <t>Value of assets</t>
  </si>
  <si>
    <t>after the warrant was issued</t>
  </si>
  <si>
    <t>Common stock</t>
  </si>
  <si>
    <t>Warrants</t>
  </si>
  <si>
    <t>units</t>
  </si>
  <si>
    <t>The capital structure</t>
  </si>
  <si>
    <t>Call price</t>
  </si>
  <si>
    <t>per warrant</t>
  </si>
  <si>
    <t>Company value</t>
  </si>
  <si>
    <t>before</t>
  </si>
  <si>
    <t>Value increase</t>
  </si>
  <si>
    <t>New company value</t>
  </si>
  <si>
    <t>New stock price</t>
  </si>
  <si>
    <t>Stockholders gain</t>
  </si>
  <si>
    <t>Investors lose</t>
  </si>
  <si>
    <t>per warrant gains in capital structure</t>
  </si>
  <si>
    <t xml:space="preserve">NPER </t>
  </si>
  <si>
    <t>Coupon rate</t>
  </si>
  <si>
    <t>payable annually</t>
  </si>
  <si>
    <t>of bond</t>
  </si>
  <si>
    <t>Price conversion</t>
  </si>
  <si>
    <t>YTM</t>
  </si>
  <si>
    <t>Par value</t>
  </si>
  <si>
    <t>ValueOfConversion</t>
  </si>
  <si>
    <t>Straight bond value</t>
  </si>
  <si>
    <t>Callable price</t>
  </si>
  <si>
    <t>The bond will be called in 12.84 years.</t>
  </si>
  <si>
    <t>per year of the stock price</t>
  </si>
  <si>
    <t>Bond value</t>
  </si>
  <si>
    <t>CurrentPrice (Type(Discount))</t>
  </si>
  <si>
    <t>units Europeans</t>
  </si>
  <si>
    <t>σ</t>
  </si>
  <si>
    <t>on ROA</t>
  </si>
  <si>
    <t>continuously compounded</t>
  </si>
  <si>
    <t>CurrentValueOfAssets</t>
  </si>
  <si>
    <t>#</t>
  </si>
  <si>
    <t>#w</t>
  </si>
  <si>
    <t>Call{S, E}</t>
  </si>
  <si>
    <t>V</t>
  </si>
  <si>
    <t>Ew</t>
  </si>
  <si>
    <t>W</t>
  </si>
  <si>
    <t>d1</t>
  </si>
  <si>
    <t>d2</t>
  </si>
  <si>
    <t>N(d1)</t>
  </si>
  <si>
    <t>N(d2)</t>
  </si>
  <si>
    <t>C</t>
  </si>
  <si>
    <t>the price of a European call option</t>
  </si>
  <si>
    <t>the price of a European warrant</t>
  </si>
  <si>
    <t>ZeroCouponBonds</t>
  </si>
  <si>
    <t>per warrant European</t>
  </si>
  <si>
    <t>PV of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</si>
</sst>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0.0%"/>
    <numFmt numFmtId="165" formatCode="#,##0.0"/>
    <numFmt numFmtId="166" formatCode="0.0000"/>
  </numFmts>
  <fonts count="2" x14ac:knownFonts="1">
    <font>
      <sz val="12"/>
      <color theme="1"/>
      <name val="Arial Narrow"/>
      <family val="2"/>
    </font>
    <font>
      <i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6" fontId="0" fillId="0" borderId="1" xfId="0" applyNumberFormat="1" applyBorder="1"/>
    <xf numFmtId="8" fontId="0" fillId="0" borderId="1" xfId="0" applyNumberFormat="1" applyBorder="1"/>
    <xf numFmtId="4" fontId="0" fillId="0" borderId="1" xfId="0" applyNumberFormat="1" applyBorder="1"/>
    <xf numFmtId="10" fontId="0" fillId="0" borderId="1" xfId="0" applyNumberFormat="1" applyBorder="1"/>
    <xf numFmtId="3" fontId="0" fillId="0" borderId="1" xfId="0" applyNumberFormat="1" applyBorder="1"/>
    <xf numFmtId="9" fontId="0" fillId="0" borderId="1" xfId="0" applyNumberFormat="1" applyBorder="1"/>
    <xf numFmtId="0" fontId="0" fillId="0" borderId="0" xfId="0" applyBorder="1"/>
    <xf numFmtId="6" fontId="0" fillId="0" borderId="0" xfId="0" applyNumberFormat="1"/>
    <xf numFmtId="0" fontId="0" fillId="0" borderId="1" xfId="0" applyNumberFormat="1" applyBorder="1"/>
    <xf numFmtId="0" fontId="0" fillId="0" borderId="2" xfId="0" applyBorder="1"/>
    <xf numFmtId="9" fontId="0" fillId="0" borderId="0" xfId="0" applyNumberFormat="1"/>
    <xf numFmtId="164" fontId="0" fillId="0" borderId="1" xfId="0" applyNumberFormat="1" applyBorder="1"/>
    <xf numFmtId="165" fontId="0" fillId="0" borderId="0" xfId="0" applyNumberFormat="1" applyBorder="1"/>
    <xf numFmtId="0" fontId="0" fillId="0" borderId="1" xfId="0" applyFill="1" applyBorder="1"/>
    <xf numFmtId="166" fontId="0" fillId="0" borderId="1" xfId="0" applyNumberFormat="1" applyBorder="1"/>
    <xf numFmtId="0" fontId="1" fillId="0" borderId="1" xfId="0" applyFont="1" applyBorder="1"/>
    <xf numFmtId="165" fontId="0" fillId="0" borderId="1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76841</xdr:colOff>
      <xdr:row>5</xdr:row>
      <xdr:rowOff>26337</xdr:rowOff>
    </xdr:from>
    <xdr:ext cx="17793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24FDD4-987D-4C6D-571E-BFC86B9C2AD2}"/>
                </a:ext>
              </a:extLst>
            </xdr:cNvPr>
            <xdr:cNvSpPr txBox="1"/>
          </xdr:nvSpPr>
          <xdr:spPr>
            <a:xfrm>
              <a:off x="76841" y="1034866"/>
              <a:ext cx="17793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24FDD4-987D-4C6D-571E-BFC86B9C2AD2}"/>
                </a:ext>
              </a:extLst>
            </xdr:cNvPr>
            <xdr:cNvSpPr txBox="1"/>
          </xdr:nvSpPr>
          <xdr:spPr>
            <a:xfrm>
              <a:off x="76841" y="1034866"/>
              <a:ext cx="17793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σ</a:t>
              </a:r>
              <a:r>
                <a:rPr lang="en-US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2C20-2911-4341-91FC-EC2D246C229C}">
  <dimension ref="A1:C3"/>
  <sheetViews>
    <sheetView showGridLines="0" zoomScale="160" zoomScaleNormal="160" workbookViewId="0">
      <selection activeCell="C1" sqref="C1"/>
    </sheetView>
  </sheetViews>
  <sheetFormatPr defaultRowHeight="15.65" x14ac:dyDescent="0.25"/>
  <cols>
    <col min="1" max="1" width="14.75" bestFit="1" customWidth="1"/>
    <col min="2" max="2" width="9.625" bestFit="1" customWidth="1"/>
  </cols>
  <sheetData>
    <row r="1" spans="1:3" x14ac:dyDescent="0.25">
      <c r="A1" s="1" t="s">
        <v>3</v>
      </c>
      <c r="B1" s="2">
        <v>1000</v>
      </c>
      <c r="C1" t="s">
        <v>0</v>
      </c>
    </row>
    <row r="2" spans="1:3" x14ac:dyDescent="0.25">
      <c r="A2" s="1" t="s">
        <v>1</v>
      </c>
      <c r="B2" s="1">
        <v>16.399999999999999</v>
      </c>
    </row>
    <row r="3" spans="1:3" x14ac:dyDescent="0.25">
      <c r="A3" s="1" t="s">
        <v>2</v>
      </c>
      <c r="B3" s="3">
        <f>B1/B2</f>
        <v>60.975609756097569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7D4D-C99B-410C-98B9-7087CC711FCD}">
  <dimension ref="A1:E10"/>
  <sheetViews>
    <sheetView showGridLines="0" zoomScale="160" zoomScaleNormal="160" workbookViewId="0">
      <selection activeCell="C1" sqref="C1"/>
    </sheetView>
  </sheetViews>
  <sheetFormatPr defaultRowHeight="15.65" x14ac:dyDescent="0.25"/>
  <cols>
    <col min="1" max="1" width="21.5" bestFit="1" customWidth="1"/>
    <col min="2" max="2" width="14.5" bestFit="1" customWidth="1"/>
  </cols>
  <sheetData>
    <row r="1" spans="1:5" x14ac:dyDescent="0.25">
      <c r="A1" s="1" t="s">
        <v>54</v>
      </c>
      <c r="B1" s="2">
        <v>750000</v>
      </c>
      <c r="C1" t="s">
        <v>53</v>
      </c>
    </row>
    <row r="2" spans="1:5" x14ac:dyDescent="0.25">
      <c r="A2" s="1" t="s">
        <v>55</v>
      </c>
      <c r="B2" s="2">
        <v>4800000</v>
      </c>
      <c r="C2" t="s">
        <v>49</v>
      </c>
    </row>
    <row r="3" spans="1:5" x14ac:dyDescent="0.25">
      <c r="A3" s="1" t="s">
        <v>57</v>
      </c>
      <c r="B3" s="2">
        <v>40000000</v>
      </c>
      <c r="C3" t="s">
        <v>56</v>
      </c>
    </row>
    <row r="4" spans="1:5" x14ac:dyDescent="0.25">
      <c r="A4" s="1" t="s">
        <v>18</v>
      </c>
      <c r="B4" s="2">
        <v>36</v>
      </c>
      <c r="C4" t="s">
        <v>26</v>
      </c>
    </row>
    <row r="5" spans="1:5" x14ac:dyDescent="0.25">
      <c r="A5" s="1" t="s">
        <v>19</v>
      </c>
      <c r="B5" s="2">
        <v>44</v>
      </c>
      <c r="C5" t="s">
        <v>26</v>
      </c>
    </row>
    <row r="7" spans="1:5" x14ac:dyDescent="0.25">
      <c r="A7" s="1" t="s">
        <v>58</v>
      </c>
      <c r="B7" s="5">
        <f>B1/B2</f>
        <v>0.15625</v>
      </c>
    </row>
    <row r="8" spans="1:5" x14ac:dyDescent="0.25">
      <c r="A8" s="1" t="s">
        <v>59</v>
      </c>
      <c r="B8" s="4">
        <f>B3/B4</f>
        <v>1111111.111111111</v>
      </c>
      <c r="C8" s="8" t="s">
        <v>60</v>
      </c>
      <c r="D8" s="8"/>
      <c r="E8" s="8"/>
    </row>
    <row r="9" spans="1:5" x14ac:dyDescent="0.25">
      <c r="A9" s="1" t="s">
        <v>61</v>
      </c>
      <c r="B9" s="3">
        <f>B2+B8</f>
        <v>5911111.111111111</v>
      </c>
    </row>
    <row r="10" spans="1:5" x14ac:dyDescent="0.25">
      <c r="A10" s="1" t="s">
        <v>62</v>
      </c>
      <c r="B10" s="5">
        <f>B1/B9</f>
        <v>0.12687969924812031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D1F-24E1-4C14-97BD-84BF732AB701}">
  <dimension ref="A1:C14"/>
  <sheetViews>
    <sheetView showGridLines="0" topLeftCell="A4" zoomScale="160" zoomScaleNormal="160" workbookViewId="0">
      <selection activeCell="C1" sqref="C1"/>
    </sheetView>
  </sheetViews>
  <sheetFormatPr defaultRowHeight="15.65" x14ac:dyDescent="0.25"/>
  <cols>
    <col min="1" max="1" width="15.5" bestFit="1" customWidth="1"/>
    <col min="2" max="2" width="10.75" bestFit="1" customWidth="1"/>
  </cols>
  <sheetData>
    <row r="1" spans="1:3" x14ac:dyDescent="0.25">
      <c r="A1" s="1" t="s">
        <v>63</v>
      </c>
      <c r="B1" s="1">
        <v>12</v>
      </c>
    </row>
    <row r="2" spans="1:3" x14ac:dyDescent="0.25">
      <c r="A2" s="1" t="s">
        <v>66</v>
      </c>
      <c r="B2" s="2">
        <f>13*B3</f>
        <v>11570</v>
      </c>
    </row>
    <row r="3" spans="1:3" x14ac:dyDescent="0.25">
      <c r="A3" s="1" t="s">
        <v>19</v>
      </c>
      <c r="B3" s="2">
        <v>890</v>
      </c>
    </row>
    <row r="4" spans="1:3" x14ac:dyDescent="0.25">
      <c r="A4" s="1" t="s">
        <v>18</v>
      </c>
      <c r="B4" s="2">
        <v>1000</v>
      </c>
    </row>
    <row r="5" spans="1:3" x14ac:dyDescent="0.25">
      <c r="A5" s="1" t="s">
        <v>38</v>
      </c>
      <c r="B5" s="10">
        <v>1</v>
      </c>
    </row>
    <row r="7" spans="1:3" x14ac:dyDescent="0.25">
      <c r="A7" s="1" t="s">
        <v>64</v>
      </c>
      <c r="B7" s="3">
        <f>B2/B1</f>
        <v>964.16666666666663</v>
      </c>
      <c r="C7" t="s">
        <v>65</v>
      </c>
    </row>
    <row r="8" spans="1:3" x14ac:dyDescent="0.25">
      <c r="A8" s="1" t="s">
        <v>64</v>
      </c>
      <c r="B8" s="3">
        <f>B7</f>
        <v>964.16666666666663</v>
      </c>
      <c r="C8" t="s">
        <v>67</v>
      </c>
    </row>
    <row r="10" spans="1:3" x14ac:dyDescent="0.25">
      <c r="A10" s="1" t="s">
        <v>66</v>
      </c>
      <c r="B10" s="2">
        <f>(13+1)*B3</f>
        <v>12460</v>
      </c>
      <c r="C10" s="9"/>
    </row>
    <row r="11" spans="1:3" x14ac:dyDescent="0.25">
      <c r="A11" s="1" t="s">
        <v>66</v>
      </c>
      <c r="B11" s="2">
        <f>14*950</f>
        <v>13300</v>
      </c>
    </row>
    <row r="12" spans="1:3" x14ac:dyDescent="0.25">
      <c r="A12" s="1" t="s">
        <v>64</v>
      </c>
      <c r="B12" s="3">
        <f>B11/B1</f>
        <v>1108.3333333333333</v>
      </c>
    </row>
    <row r="13" spans="1:3" x14ac:dyDescent="0.25">
      <c r="A13" s="1" t="s">
        <v>66</v>
      </c>
      <c r="B13" s="2">
        <f>B11+1000</f>
        <v>14300</v>
      </c>
    </row>
    <row r="14" spans="1:3" x14ac:dyDescent="0.25">
      <c r="A14" s="1" t="s">
        <v>64</v>
      </c>
      <c r="B14" s="2">
        <f>B13/(B1+1)</f>
        <v>1100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7D23-D7E4-4822-922F-0978D4BA1537}">
  <dimension ref="A1:C14"/>
  <sheetViews>
    <sheetView showGridLines="0" topLeftCell="A7" zoomScale="160" zoomScaleNormal="160" workbookViewId="0">
      <selection activeCell="C1" sqref="C1"/>
    </sheetView>
  </sheetViews>
  <sheetFormatPr defaultRowHeight="15.65" x14ac:dyDescent="0.25"/>
  <cols>
    <col min="1" max="1" width="17.625" bestFit="1" customWidth="1"/>
    <col min="2" max="2" width="14.5" bestFit="1" customWidth="1"/>
  </cols>
  <sheetData>
    <row r="1" spans="1:3" x14ac:dyDescent="0.25">
      <c r="A1" s="11" t="s">
        <v>71</v>
      </c>
    </row>
    <row r="2" spans="1:3" x14ac:dyDescent="0.25">
      <c r="A2" s="1" t="s">
        <v>68</v>
      </c>
      <c r="B2" s="10">
        <v>27000000</v>
      </c>
    </row>
    <row r="3" spans="1:3" x14ac:dyDescent="0.25">
      <c r="A3" s="1" t="s">
        <v>69</v>
      </c>
      <c r="B3" s="1">
        <v>1800000</v>
      </c>
      <c r="C3" t="s">
        <v>70</v>
      </c>
    </row>
    <row r="4" spans="1:3" x14ac:dyDescent="0.25">
      <c r="A4" s="1" t="s">
        <v>18</v>
      </c>
      <c r="B4" s="2">
        <v>27</v>
      </c>
    </row>
    <row r="5" spans="1:3" x14ac:dyDescent="0.25">
      <c r="A5" s="1" t="s">
        <v>19</v>
      </c>
      <c r="B5" s="2">
        <v>32</v>
      </c>
    </row>
    <row r="6" spans="1:3" x14ac:dyDescent="0.25">
      <c r="A6" s="1" t="s">
        <v>72</v>
      </c>
      <c r="B6" s="2">
        <v>7</v>
      </c>
      <c r="C6" t="s">
        <v>73</v>
      </c>
    </row>
    <row r="8" spans="1:3" x14ac:dyDescent="0.25">
      <c r="A8" s="1" t="s">
        <v>74</v>
      </c>
      <c r="B8" s="2">
        <f>B2*B5+B3*B6</f>
        <v>876600000</v>
      </c>
      <c r="C8" t="s">
        <v>75</v>
      </c>
    </row>
    <row r="9" spans="1:3" x14ac:dyDescent="0.25">
      <c r="A9" s="1" t="s">
        <v>76</v>
      </c>
      <c r="B9" s="2">
        <f>B3*B4</f>
        <v>48600000</v>
      </c>
    </row>
    <row r="10" spans="1:3" x14ac:dyDescent="0.25">
      <c r="A10" s="1" t="s">
        <v>77</v>
      </c>
      <c r="B10" s="2">
        <f>SUM(B8:B9)</f>
        <v>925200000</v>
      </c>
    </row>
    <row r="11" spans="1:3" x14ac:dyDescent="0.25">
      <c r="A11" s="1" t="s">
        <v>78</v>
      </c>
      <c r="B11" s="3">
        <f>B10/(B2+B3)</f>
        <v>32.125</v>
      </c>
    </row>
    <row r="13" spans="1:3" x14ac:dyDescent="0.25">
      <c r="A13" s="1" t="s">
        <v>79</v>
      </c>
      <c r="B13" s="2">
        <f>MAX(B5-B4,0)</f>
        <v>5</v>
      </c>
      <c r="C13" t="s">
        <v>81</v>
      </c>
    </row>
    <row r="14" spans="1:3" x14ac:dyDescent="0.25">
      <c r="A14" s="1" t="s">
        <v>80</v>
      </c>
      <c r="B14" s="3">
        <f>MAX(B5-B4,0)-B6</f>
        <v>-2</v>
      </c>
      <c r="C14" t="s">
        <v>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E67B-19B5-4816-9753-6CF873221627}">
  <dimension ref="A1:C15"/>
  <sheetViews>
    <sheetView showGridLines="0" topLeftCell="A5" zoomScale="160" zoomScaleNormal="160" workbookViewId="0">
      <selection activeCell="C1" sqref="C1"/>
    </sheetView>
  </sheetViews>
  <sheetFormatPr defaultRowHeight="15.65" x14ac:dyDescent="0.25"/>
  <cols>
    <col min="1" max="1" width="16.875" bestFit="1" customWidth="1"/>
    <col min="2" max="2" width="9.625" bestFit="1" customWidth="1"/>
  </cols>
  <sheetData>
    <row r="1" spans="1:3" x14ac:dyDescent="0.25">
      <c r="A1" s="1" t="s">
        <v>82</v>
      </c>
      <c r="B1" s="1">
        <v>20</v>
      </c>
    </row>
    <row r="2" spans="1:3" x14ac:dyDescent="0.25">
      <c r="A2" s="1" t="s">
        <v>83</v>
      </c>
      <c r="B2" s="13">
        <v>4.9000000000000002E-2</v>
      </c>
      <c r="C2" t="s">
        <v>84</v>
      </c>
    </row>
    <row r="3" spans="1:3" x14ac:dyDescent="0.25">
      <c r="A3" s="1" t="s">
        <v>86</v>
      </c>
      <c r="B3" s="2">
        <v>125</v>
      </c>
    </row>
    <row r="4" spans="1:3" x14ac:dyDescent="0.25">
      <c r="A4" s="1" t="s">
        <v>19</v>
      </c>
      <c r="B4" s="3">
        <v>36.450000000000003</v>
      </c>
      <c r="C4" t="s">
        <v>26</v>
      </c>
    </row>
    <row r="5" spans="1:3" x14ac:dyDescent="0.25">
      <c r="A5" s="1" t="s">
        <v>50</v>
      </c>
      <c r="B5" s="7">
        <v>0.12</v>
      </c>
      <c r="C5" t="s">
        <v>93</v>
      </c>
    </row>
    <row r="6" spans="1:3" x14ac:dyDescent="0.25">
      <c r="A6" s="1" t="s">
        <v>91</v>
      </c>
      <c r="B6" s="2">
        <v>1150</v>
      </c>
      <c r="C6" t="s">
        <v>85</v>
      </c>
    </row>
    <row r="7" spans="1:3" x14ac:dyDescent="0.25">
      <c r="A7" s="1" t="s">
        <v>18</v>
      </c>
      <c r="B7" s="2">
        <v>1250</v>
      </c>
    </row>
    <row r="8" spans="1:3" x14ac:dyDescent="0.25">
      <c r="A8" s="1" t="s">
        <v>87</v>
      </c>
      <c r="B8" s="7">
        <v>0.09</v>
      </c>
    </row>
    <row r="9" spans="1:3" x14ac:dyDescent="0.25">
      <c r="A9" s="1" t="s">
        <v>88</v>
      </c>
      <c r="B9" s="2">
        <v>1000</v>
      </c>
    </row>
    <row r="11" spans="1:3" x14ac:dyDescent="0.25">
      <c r="A11" s="1" t="s">
        <v>90</v>
      </c>
      <c r="B11" s="3">
        <f>PRICE(DATE(2000,1,1),DATE(2000+B1,1,1),B2,B8,B9/10,1)*10</f>
        <v>625.72962756747688</v>
      </c>
    </row>
    <row r="12" spans="1:3" x14ac:dyDescent="0.25">
      <c r="A12" s="1" t="s">
        <v>1</v>
      </c>
      <c r="B12" s="1">
        <f>B9/B3</f>
        <v>8</v>
      </c>
      <c r="C12" t="s">
        <v>49</v>
      </c>
    </row>
    <row r="13" spans="1:3" x14ac:dyDescent="0.25">
      <c r="A13" s="1" t="s">
        <v>89</v>
      </c>
      <c r="B13" s="3">
        <f>B4*B12</f>
        <v>291.60000000000002</v>
      </c>
    </row>
    <row r="14" spans="1:3" x14ac:dyDescent="0.25">
      <c r="A14" s="1" t="s">
        <v>38</v>
      </c>
      <c r="B14" s="4">
        <f>NPER(B5,,-B13,B7)</f>
        <v>12.8433134666559</v>
      </c>
      <c r="C14" t="s">
        <v>92</v>
      </c>
    </row>
    <row r="15" spans="1:3" x14ac:dyDescent="0.25">
      <c r="A15" s="1" t="s">
        <v>94</v>
      </c>
      <c r="B15" s="3">
        <f>PV(B8,B14,-(B9*B2),-B7)</f>
        <v>777.71019125543796</v>
      </c>
      <c r="C15" t="s">
        <v>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AC06-B9CB-4C9D-86A2-5CB1EC235C6B}">
  <dimension ref="A1:C25"/>
  <sheetViews>
    <sheetView showGridLines="0" topLeftCell="A9" zoomScale="160" zoomScaleNormal="160" workbookViewId="0">
      <selection activeCell="C1" sqref="C1"/>
    </sheetView>
  </sheetViews>
  <sheetFormatPr defaultRowHeight="15.65" x14ac:dyDescent="0.25"/>
  <cols>
    <col min="1" max="1" width="17.625" bestFit="1" customWidth="1"/>
    <col min="2" max="2" width="12.75" bestFit="1" customWidth="1"/>
  </cols>
  <sheetData>
    <row r="1" spans="1:3" x14ac:dyDescent="0.25">
      <c r="A1" s="11" t="s">
        <v>71</v>
      </c>
    </row>
    <row r="2" spans="1:3" x14ac:dyDescent="0.25">
      <c r="A2" s="1" t="s">
        <v>68</v>
      </c>
      <c r="B2" s="10">
        <v>7000000</v>
      </c>
    </row>
    <row r="3" spans="1:3" x14ac:dyDescent="0.25">
      <c r="A3" s="1" t="s">
        <v>69</v>
      </c>
      <c r="B3" s="1">
        <v>900000</v>
      </c>
      <c r="C3" t="s">
        <v>96</v>
      </c>
    </row>
    <row r="4" spans="1:3" x14ac:dyDescent="0.25">
      <c r="A4" s="1" t="s">
        <v>18</v>
      </c>
      <c r="B4" s="2">
        <v>25</v>
      </c>
      <c r="C4" t="s">
        <v>26</v>
      </c>
    </row>
    <row r="5" spans="1:3" x14ac:dyDescent="0.25">
      <c r="A5" s="1" t="s">
        <v>19</v>
      </c>
      <c r="B5" s="2">
        <v>165000000</v>
      </c>
      <c r="C5" t="s">
        <v>100</v>
      </c>
    </row>
    <row r="6" spans="1:3" x14ac:dyDescent="0.25">
      <c r="A6" s="1"/>
      <c r="B6" s="7">
        <v>0.2</v>
      </c>
    </row>
    <row r="7" spans="1:3" x14ac:dyDescent="0.25">
      <c r="A7" s="1" t="s">
        <v>97</v>
      </c>
      <c r="B7" s="5">
        <f>SQRT(B6)</f>
        <v>0.44721359549995793</v>
      </c>
      <c r="C7" t="s">
        <v>98</v>
      </c>
    </row>
    <row r="8" spans="1:3" x14ac:dyDescent="0.25">
      <c r="A8" s="1" t="s">
        <v>44</v>
      </c>
      <c r="B8" s="7">
        <v>7.0000000000000007E-2</v>
      </c>
      <c r="C8" t="s">
        <v>99</v>
      </c>
    </row>
    <row r="9" spans="1:3" x14ac:dyDescent="0.25">
      <c r="A9" s="15" t="s">
        <v>38</v>
      </c>
      <c r="B9" s="6">
        <v>1</v>
      </c>
    </row>
    <row r="11" spans="1:3" x14ac:dyDescent="0.25">
      <c r="A11" s="1" t="s">
        <v>101</v>
      </c>
      <c r="B11" s="1">
        <f>B2</f>
        <v>7000000</v>
      </c>
    </row>
    <row r="12" spans="1:3" x14ac:dyDescent="0.25">
      <c r="A12" s="1" t="s">
        <v>102</v>
      </c>
      <c r="B12" s="1">
        <f>B3</f>
        <v>900000</v>
      </c>
    </row>
    <row r="13" spans="1:3" x14ac:dyDescent="0.25">
      <c r="A13" s="1" t="s">
        <v>19</v>
      </c>
      <c r="B13" s="3">
        <f>B15/B11</f>
        <v>23.571428571428573</v>
      </c>
    </row>
    <row r="14" spans="1:3" x14ac:dyDescent="0.25">
      <c r="A14" s="1" t="s">
        <v>103</v>
      </c>
      <c r="B14" s="3">
        <f>B25</f>
        <v>4.2795709238713719</v>
      </c>
    </row>
    <row r="15" spans="1:3" x14ac:dyDescent="0.25">
      <c r="A15" s="1" t="s">
        <v>104</v>
      </c>
      <c r="B15" s="2">
        <f>B5</f>
        <v>165000000</v>
      </c>
    </row>
    <row r="16" spans="1:3" x14ac:dyDescent="0.25">
      <c r="A16" s="1" t="s">
        <v>105</v>
      </c>
      <c r="B16" s="2">
        <f>B4</f>
        <v>25</v>
      </c>
    </row>
    <row r="17" spans="1:3" x14ac:dyDescent="0.25">
      <c r="B17" s="9"/>
    </row>
    <row r="19" spans="1:3" x14ac:dyDescent="0.25">
      <c r="A19" s="1" t="s">
        <v>106</v>
      </c>
      <c r="B19" s="3">
        <f>(B11/(B11+B12))*B25</f>
        <v>3.792024869253114</v>
      </c>
      <c r="C19" t="s">
        <v>113</v>
      </c>
    </row>
    <row r="21" spans="1:3" x14ac:dyDescent="0.25">
      <c r="A21" s="1" t="s">
        <v>107</v>
      </c>
      <c r="B21" s="16">
        <f>(LN(B13/B16)+(B8+B7^2/2)*(B9))/(B7*SQRT(B9))</f>
        <v>0.24856019829360734</v>
      </c>
    </row>
    <row r="22" spans="1:3" x14ac:dyDescent="0.25">
      <c r="A22" s="1" t="s">
        <v>108</v>
      </c>
      <c r="B22" s="16">
        <f>B21-(B7*SQRT(B9))</f>
        <v>-0.19865339720635058</v>
      </c>
    </row>
    <row r="23" spans="1:3" x14ac:dyDescent="0.25">
      <c r="A23" s="1" t="s">
        <v>109</v>
      </c>
      <c r="B23" s="16">
        <f>_xlfn.NORM.S.DIST($B21,1)</f>
        <v>0.5981495002521483</v>
      </c>
    </row>
    <row r="24" spans="1:3" x14ac:dyDescent="0.25">
      <c r="A24" s="1" t="s">
        <v>110</v>
      </c>
      <c r="B24" s="16">
        <f>_xlfn.NORM.S.DIST($B22,1)</f>
        <v>0.42126694050153018</v>
      </c>
    </row>
    <row r="25" spans="1:3" x14ac:dyDescent="0.25">
      <c r="A25" s="17" t="s">
        <v>111</v>
      </c>
      <c r="B25" s="3">
        <f>B13*(B23)-(B16*EXP(-(B8)*B9))*(B24)</f>
        <v>4.2795709238713719</v>
      </c>
      <c r="C25" t="s">
        <v>112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681A-55EB-47B5-864B-FC377353D923}">
  <dimension ref="A1:F26"/>
  <sheetViews>
    <sheetView showGridLines="0" tabSelected="1" topLeftCell="A23" zoomScale="160" zoomScaleNormal="160" workbookViewId="0">
      <selection activeCell="C1" sqref="C1"/>
    </sheetView>
  </sheetViews>
  <sheetFormatPr defaultRowHeight="15.65" x14ac:dyDescent="0.25"/>
  <cols>
    <col min="1" max="1" width="17.625" bestFit="1" customWidth="1"/>
    <col min="2" max="3" width="14.5" bestFit="1" customWidth="1"/>
  </cols>
  <sheetData>
    <row r="1" spans="1:6" x14ac:dyDescent="0.25">
      <c r="A1" s="11" t="s">
        <v>71</v>
      </c>
    </row>
    <row r="2" spans="1:6" x14ac:dyDescent="0.25">
      <c r="A2" s="1" t="s">
        <v>68</v>
      </c>
      <c r="B2" s="10">
        <v>2700000</v>
      </c>
    </row>
    <row r="3" spans="1:6" x14ac:dyDescent="0.25">
      <c r="A3" s="1" t="s">
        <v>114</v>
      </c>
      <c r="B3" s="2">
        <v>18000000</v>
      </c>
      <c r="C3" t="s">
        <v>56</v>
      </c>
    </row>
    <row r="4" spans="1:6" x14ac:dyDescent="0.25">
      <c r="A4" s="1" t="s">
        <v>18</v>
      </c>
      <c r="B4" s="2">
        <v>95</v>
      </c>
      <c r="C4" t="s">
        <v>115</v>
      </c>
    </row>
    <row r="5" spans="1:6" x14ac:dyDescent="0.25">
      <c r="A5" s="1" t="s">
        <v>19</v>
      </c>
      <c r="B5" s="2">
        <v>240000000</v>
      </c>
      <c r="C5" t="s">
        <v>100</v>
      </c>
    </row>
    <row r="6" spans="1:6" x14ac:dyDescent="0.25">
      <c r="A6" s="1" t="s">
        <v>97</v>
      </c>
      <c r="B6" s="7">
        <v>0.5</v>
      </c>
      <c r="C6" t="s">
        <v>98</v>
      </c>
      <c r="F6" s="12"/>
    </row>
    <row r="7" spans="1:6" x14ac:dyDescent="0.25">
      <c r="A7" s="1" t="s">
        <v>44</v>
      </c>
      <c r="B7" s="7">
        <v>0.06</v>
      </c>
      <c r="C7" t="s">
        <v>99</v>
      </c>
    </row>
    <row r="8" spans="1:6" x14ac:dyDescent="0.25">
      <c r="A8" s="15" t="s">
        <v>38</v>
      </c>
      <c r="B8" s="18">
        <f>6/12</f>
        <v>0.5</v>
      </c>
    </row>
    <row r="9" spans="1:6" x14ac:dyDescent="0.25">
      <c r="A9" s="19"/>
      <c r="B9" s="14"/>
    </row>
    <row r="10" spans="1:6" x14ac:dyDescent="0.25">
      <c r="A10" s="15" t="s">
        <v>116</v>
      </c>
      <c r="B10" s="3">
        <f>B3*EXP(-(B7)*B8)</f>
        <v>17468019.603873149</v>
      </c>
    </row>
    <row r="11" spans="1:6" x14ac:dyDescent="0.25">
      <c r="A11" s="15" t="s">
        <v>116</v>
      </c>
      <c r="B11" s="3">
        <f>(B14)*(B13/(B13+B14))*B16</f>
        <v>17468019.599999983</v>
      </c>
    </row>
    <row r="13" spans="1:6" x14ac:dyDescent="0.25">
      <c r="A13" s="1" t="s">
        <v>101</v>
      </c>
      <c r="B13" s="1">
        <f>B2</f>
        <v>2700000</v>
      </c>
    </row>
    <row r="14" spans="1:6" x14ac:dyDescent="0.25">
      <c r="A14" s="1" t="s">
        <v>102</v>
      </c>
      <c r="B14" s="6">
        <v>3756683.0829084357</v>
      </c>
      <c r="C14" t="s">
        <v>70</v>
      </c>
    </row>
    <row r="15" spans="1:6" x14ac:dyDescent="0.25">
      <c r="A15" s="1" t="s">
        <v>19</v>
      </c>
      <c r="B15" s="3">
        <f>B17/B13</f>
        <v>88.888888888888886</v>
      </c>
    </row>
    <row r="16" spans="1:6" x14ac:dyDescent="0.25">
      <c r="A16" s="1" t="s">
        <v>103</v>
      </c>
      <c r="B16" s="3">
        <f>B26</f>
        <v>11.119488690195524</v>
      </c>
    </row>
    <row r="17" spans="1:4" x14ac:dyDescent="0.25">
      <c r="A17" s="1" t="s">
        <v>104</v>
      </c>
      <c r="B17" s="2">
        <f>B5</f>
        <v>240000000</v>
      </c>
    </row>
    <row r="18" spans="1:4" x14ac:dyDescent="0.25">
      <c r="A18" s="1" t="s">
        <v>105</v>
      </c>
      <c r="B18" s="2">
        <f>B4</f>
        <v>95</v>
      </c>
    </row>
    <row r="19" spans="1:4" x14ac:dyDescent="0.25">
      <c r="B19" s="9"/>
    </row>
    <row r="20" spans="1:4" x14ac:dyDescent="0.25">
      <c r="A20" s="1" t="s">
        <v>106</v>
      </c>
      <c r="B20" s="3">
        <f>(B13/(B13+B14))*B16</f>
        <v>4.6498518013066423</v>
      </c>
      <c r="C20" s="3">
        <f>B14*B20</f>
        <v>17468019.599999979</v>
      </c>
      <c r="D20" t="s">
        <v>113</v>
      </c>
    </row>
    <row r="22" spans="1:4" x14ac:dyDescent="0.25">
      <c r="A22" s="1" t="s">
        <v>107</v>
      </c>
      <c r="B22" s="16">
        <f>(LN(B15/B18)+(B7+B6^2/2)*(B8))/(B6*SQRT(B8))</f>
        <v>7.3568121316899229E-2</v>
      </c>
    </row>
    <row r="23" spans="1:4" x14ac:dyDescent="0.25">
      <c r="A23" s="1" t="s">
        <v>108</v>
      </c>
      <c r="B23" s="16">
        <f>B22-(B6*SQRT(B8))</f>
        <v>-0.27998526927637457</v>
      </c>
    </row>
    <row r="24" spans="1:4" x14ac:dyDescent="0.25">
      <c r="A24" s="1" t="s">
        <v>109</v>
      </c>
      <c r="B24" s="16">
        <f>_xlfn.NORM.S.DIST($B22,1)</f>
        <v>0.5293229810594362</v>
      </c>
    </row>
    <row r="25" spans="1:4" x14ac:dyDescent="0.25">
      <c r="A25" s="1" t="s">
        <v>110</v>
      </c>
      <c r="B25" s="16">
        <f>_xlfn.NORM.S.DIST($B23,1)</f>
        <v>0.3897444032541269</v>
      </c>
    </row>
    <row r="26" spans="1:4" x14ac:dyDescent="0.25">
      <c r="A26" s="17" t="s">
        <v>111</v>
      </c>
      <c r="B26" s="3">
        <f>B15*(B24)-(B18*EXP(-(B7)*B8)*(B25))</f>
        <v>11.119488690195524</v>
      </c>
      <c r="C26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E3B1-5909-4DE5-828D-4DF7B42E27EE}">
  <dimension ref="A1:C3"/>
  <sheetViews>
    <sheetView showGridLines="0" zoomScale="160" zoomScaleNormal="160" workbookViewId="0">
      <selection activeCell="B2" sqref="B2"/>
    </sheetView>
  </sheetViews>
  <sheetFormatPr defaultRowHeight="15.65" x14ac:dyDescent="0.25"/>
  <cols>
    <col min="1" max="1" width="14.75" bestFit="1" customWidth="1"/>
    <col min="2" max="2" width="9.625" bestFit="1" customWidth="1"/>
  </cols>
  <sheetData>
    <row r="1" spans="1:3" x14ac:dyDescent="0.25">
      <c r="A1" s="1" t="s">
        <v>3</v>
      </c>
      <c r="B1" s="2">
        <v>1000</v>
      </c>
      <c r="C1" t="s">
        <v>0</v>
      </c>
    </row>
    <row r="2" spans="1:3" x14ac:dyDescent="0.25">
      <c r="A2" s="1" t="s">
        <v>1</v>
      </c>
      <c r="B2" s="4">
        <f>B1/B3</f>
        <v>23.707918444760551</v>
      </c>
    </row>
    <row r="3" spans="1:3" x14ac:dyDescent="0.25">
      <c r="A3" s="1" t="s">
        <v>2</v>
      </c>
      <c r="B3" s="3">
        <v>42.18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99D7-D69C-4B1C-9126-CC7C35E4A423}">
  <dimension ref="A1:C5"/>
  <sheetViews>
    <sheetView showGridLines="0" zoomScale="160" zoomScaleNormal="160" workbookViewId="0">
      <selection activeCell="C1" sqref="C1"/>
    </sheetView>
  </sheetViews>
  <sheetFormatPr defaultRowHeight="15.65" x14ac:dyDescent="0.25"/>
  <cols>
    <col min="1" max="1" width="18.125" bestFit="1" customWidth="1"/>
  </cols>
  <sheetData>
    <row r="1" spans="1:3" x14ac:dyDescent="0.25">
      <c r="A1" s="1" t="s">
        <v>6</v>
      </c>
      <c r="B1" s="2">
        <v>1000</v>
      </c>
      <c r="C1" t="s">
        <v>0</v>
      </c>
    </row>
    <row r="2" spans="1:3" x14ac:dyDescent="0.25">
      <c r="A2" s="1" t="s">
        <v>1</v>
      </c>
      <c r="B2" s="1">
        <v>13.8</v>
      </c>
      <c r="C2" t="s">
        <v>4</v>
      </c>
    </row>
    <row r="3" spans="1:3" x14ac:dyDescent="0.25">
      <c r="A3" s="1" t="s">
        <v>7</v>
      </c>
      <c r="B3" s="3">
        <v>49.12</v>
      </c>
      <c r="C3" t="s">
        <v>5</v>
      </c>
    </row>
    <row r="4" spans="1:3" x14ac:dyDescent="0.25">
      <c r="A4" s="1" t="s">
        <v>2</v>
      </c>
      <c r="B4" s="3">
        <f>B1/B2</f>
        <v>72.463768115942031</v>
      </c>
    </row>
    <row r="5" spans="1:3" x14ac:dyDescent="0.25">
      <c r="A5" s="1" t="s">
        <v>8</v>
      </c>
      <c r="B5" s="5">
        <f>B4/B3-1</f>
        <v>0.4752395789076147</v>
      </c>
      <c r="C5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FE53-97C8-4017-9CF8-584C49B09F11}">
  <dimension ref="A1:C9"/>
  <sheetViews>
    <sheetView showGridLines="0" zoomScale="160" zoomScaleNormal="160" workbookViewId="0">
      <selection activeCell="C1" sqref="C1"/>
    </sheetView>
  </sheetViews>
  <sheetFormatPr defaultRowHeight="15.65" x14ac:dyDescent="0.25"/>
  <cols>
    <col min="1" max="1" width="20.125" bestFit="1" customWidth="1"/>
    <col min="2" max="2" width="13.375" bestFit="1" customWidth="1"/>
  </cols>
  <sheetData>
    <row r="1" spans="1:3" x14ac:dyDescent="0.25">
      <c r="A1" s="1" t="s">
        <v>10</v>
      </c>
      <c r="B1" s="2">
        <v>2000000</v>
      </c>
      <c r="C1" t="s">
        <v>17</v>
      </c>
    </row>
    <row r="2" spans="1:3" x14ac:dyDescent="0.25">
      <c r="A2" s="1" t="s">
        <v>11</v>
      </c>
      <c r="B2" s="2">
        <v>1000</v>
      </c>
      <c r="C2" t="s">
        <v>0</v>
      </c>
    </row>
    <row r="3" spans="1:3" x14ac:dyDescent="0.25">
      <c r="A3" s="1" t="s">
        <v>1</v>
      </c>
      <c r="B3" s="1">
        <v>21.5</v>
      </c>
      <c r="C3" t="s">
        <v>12</v>
      </c>
    </row>
    <row r="4" spans="1:3" x14ac:dyDescent="0.25">
      <c r="A4" s="1" t="s">
        <v>14</v>
      </c>
      <c r="B4" s="3">
        <v>32.15</v>
      </c>
    </row>
    <row r="5" spans="1:3" x14ac:dyDescent="0.25">
      <c r="A5" s="1" t="s">
        <v>13</v>
      </c>
      <c r="B5" s="2">
        <v>980</v>
      </c>
    </row>
    <row r="6" spans="1:3" x14ac:dyDescent="0.25">
      <c r="A6" s="1" t="s">
        <v>2</v>
      </c>
      <c r="B6" s="3">
        <f>B2/B3</f>
        <v>46.511627906976742</v>
      </c>
    </row>
    <row r="7" spans="1:3" x14ac:dyDescent="0.25">
      <c r="A7" s="1" t="s">
        <v>8</v>
      </c>
      <c r="B7" s="5">
        <f>B6/B4-1</f>
        <v>0.44670693334297806</v>
      </c>
    </row>
    <row r="8" spans="1:3" x14ac:dyDescent="0.25">
      <c r="A8" s="1" t="s">
        <v>15</v>
      </c>
      <c r="B8" s="3">
        <f>B4*B3</f>
        <v>691.22500000000002</v>
      </c>
    </row>
    <row r="9" spans="1:3" x14ac:dyDescent="0.25">
      <c r="A9" s="1" t="s">
        <v>16</v>
      </c>
      <c r="B9" s="3">
        <f>(B4+2)*B3</f>
        <v>734.22500000000002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429A-143C-4C00-B323-D425C2865111}">
  <dimension ref="A1:B6"/>
  <sheetViews>
    <sheetView showGridLines="0" zoomScale="160" zoomScaleNormal="160" workbookViewId="0">
      <selection activeCell="C1" sqref="C1"/>
    </sheetView>
  </sheetViews>
  <sheetFormatPr defaultRowHeight="15.65" x14ac:dyDescent="0.25"/>
  <cols>
    <col min="1" max="1" width="19.875" bestFit="1" customWidth="1"/>
  </cols>
  <sheetData>
    <row r="1" spans="1:2" x14ac:dyDescent="0.25">
      <c r="A1" s="1" t="s">
        <v>18</v>
      </c>
      <c r="B1" s="2">
        <v>58</v>
      </c>
    </row>
    <row r="2" spans="1:2" x14ac:dyDescent="0.25">
      <c r="A2" s="1" t="s">
        <v>20</v>
      </c>
      <c r="B2" s="6">
        <v>3</v>
      </c>
    </row>
    <row r="3" spans="1:2" x14ac:dyDescent="0.25">
      <c r="A3" s="1" t="s">
        <v>21</v>
      </c>
      <c r="B3" s="2">
        <f>B1*B2</f>
        <v>174</v>
      </c>
    </row>
    <row r="4" spans="1:2" x14ac:dyDescent="0.25">
      <c r="A4" s="1" t="s">
        <v>19</v>
      </c>
      <c r="B4" s="2">
        <v>63</v>
      </c>
    </row>
    <row r="5" spans="1:2" x14ac:dyDescent="0.25">
      <c r="A5" s="1" t="s">
        <v>22</v>
      </c>
      <c r="B5" s="2">
        <f>B2*B4</f>
        <v>189</v>
      </c>
    </row>
    <row r="6" spans="1:2" x14ac:dyDescent="0.25">
      <c r="A6" s="1" t="s">
        <v>23</v>
      </c>
      <c r="B6" s="2">
        <f>B5-B3</f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C135-83E1-4DD9-919C-8472CBA71047}">
  <dimension ref="A1:C6"/>
  <sheetViews>
    <sheetView showGridLines="0" zoomScale="160" zoomScaleNormal="160" workbookViewId="0">
      <selection activeCell="C1" sqref="C1"/>
    </sheetView>
  </sheetViews>
  <sheetFormatPr defaultRowHeight="15.65" x14ac:dyDescent="0.25"/>
  <cols>
    <col min="1" max="1" width="16.875" bestFit="1" customWidth="1"/>
  </cols>
  <sheetData>
    <row r="1" spans="1:3" x14ac:dyDescent="0.25">
      <c r="A1" s="1" t="s">
        <v>2</v>
      </c>
      <c r="B1" s="2">
        <v>75</v>
      </c>
      <c r="C1" t="s">
        <v>27</v>
      </c>
    </row>
    <row r="2" spans="1:3" x14ac:dyDescent="0.25">
      <c r="A2" s="1" t="s">
        <v>25</v>
      </c>
      <c r="B2" s="2">
        <v>67</v>
      </c>
      <c r="C2" t="s">
        <v>26</v>
      </c>
    </row>
    <row r="3" spans="1:3" x14ac:dyDescent="0.25">
      <c r="A3" s="1" t="s">
        <v>28</v>
      </c>
      <c r="B3" s="2">
        <v>975</v>
      </c>
      <c r="C3" t="s">
        <v>29</v>
      </c>
    </row>
    <row r="4" spans="1:3" x14ac:dyDescent="0.25">
      <c r="A4" s="1" t="s">
        <v>30</v>
      </c>
      <c r="B4" s="2">
        <v>1000</v>
      </c>
    </row>
    <row r="5" spans="1:3" x14ac:dyDescent="0.25">
      <c r="A5" s="1" t="s">
        <v>1</v>
      </c>
      <c r="B5" s="1">
        <f>B4/B1</f>
        <v>13.333333333333334</v>
      </c>
    </row>
    <row r="6" spans="1:3" x14ac:dyDescent="0.25">
      <c r="A6" s="1" t="s">
        <v>31</v>
      </c>
      <c r="B6" s="3">
        <f>B5*B2</f>
        <v>893.33333333333337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E4B2-522B-4513-BE6B-4B7840C703B7}">
  <dimension ref="A1:C5"/>
  <sheetViews>
    <sheetView showGridLines="0" zoomScale="160" zoomScaleNormal="160" workbookViewId="0">
      <selection activeCell="C1" sqref="C1"/>
    </sheetView>
  </sheetViews>
  <sheetFormatPr defaultRowHeight="15.65" x14ac:dyDescent="0.25"/>
  <cols>
    <col min="1" max="1" width="13.875" bestFit="1" customWidth="1"/>
    <col min="2" max="2" width="9.625" bestFit="1" customWidth="1"/>
  </cols>
  <sheetData>
    <row r="1" spans="1:3" x14ac:dyDescent="0.25">
      <c r="A1" s="1" t="s">
        <v>1</v>
      </c>
      <c r="B1" s="1">
        <v>23.17</v>
      </c>
    </row>
    <row r="2" spans="1:3" x14ac:dyDescent="0.25">
      <c r="A2" s="1" t="s">
        <v>25</v>
      </c>
      <c r="B2" s="2">
        <v>54</v>
      </c>
      <c r="C2" t="s">
        <v>26</v>
      </c>
    </row>
    <row r="3" spans="1:3" x14ac:dyDescent="0.25">
      <c r="A3" s="1" t="s">
        <v>32</v>
      </c>
      <c r="B3" s="7">
        <v>1.1000000000000001</v>
      </c>
      <c r="C3" t="s">
        <v>33</v>
      </c>
    </row>
    <row r="4" spans="1:3" x14ac:dyDescent="0.25">
      <c r="A4" s="1" t="s">
        <v>34</v>
      </c>
      <c r="B4" s="3">
        <f>B1*B2</f>
        <v>1251.18</v>
      </c>
      <c r="C4" t="s">
        <v>36</v>
      </c>
    </row>
    <row r="5" spans="1:3" x14ac:dyDescent="0.25">
      <c r="A5" s="1" t="s">
        <v>35</v>
      </c>
      <c r="B5" s="3">
        <f>1000*B3</f>
        <v>1100</v>
      </c>
      <c r="C5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A5-A8B4-480B-82A7-F129860FE3ED}">
  <dimension ref="A1:C10"/>
  <sheetViews>
    <sheetView showGridLines="0" zoomScale="160" zoomScaleNormal="160" workbookViewId="0">
      <selection activeCell="C1" sqref="C1"/>
    </sheetView>
  </sheetViews>
  <sheetFormatPr defaultRowHeight="15.65" x14ac:dyDescent="0.25"/>
  <cols>
    <col min="1" max="1" width="11.5" bestFit="1" customWidth="1"/>
  </cols>
  <sheetData>
    <row r="1" spans="1:3" x14ac:dyDescent="0.25">
      <c r="A1" s="1" t="s">
        <v>38</v>
      </c>
      <c r="B1" s="1">
        <v>5</v>
      </c>
    </row>
    <row r="2" spans="1:3" x14ac:dyDescent="0.25">
      <c r="A2" s="1" t="s">
        <v>18</v>
      </c>
      <c r="B2" s="2">
        <v>65</v>
      </c>
      <c r="C2" t="s">
        <v>26</v>
      </c>
    </row>
    <row r="3" spans="1:3" x14ac:dyDescent="0.25">
      <c r="A3" s="1" t="s">
        <v>19</v>
      </c>
      <c r="B3" s="2">
        <v>62</v>
      </c>
      <c r="C3" t="s">
        <v>26</v>
      </c>
    </row>
    <row r="4" spans="1:3" x14ac:dyDescent="0.25">
      <c r="A4" s="1" t="s">
        <v>19</v>
      </c>
      <c r="B4" s="2">
        <v>73</v>
      </c>
      <c r="C4" t="s">
        <v>26</v>
      </c>
    </row>
    <row r="6" spans="1:3" x14ac:dyDescent="0.25">
      <c r="A6" s="1" t="s">
        <v>39</v>
      </c>
      <c r="B6" s="2">
        <f>MAX($B$3-$B$2,0)</f>
        <v>0</v>
      </c>
    </row>
    <row r="7" spans="1:3" x14ac:dyDescent="0.25">
      <c r="A7" s="1" t="s">
        <v>40</v>
      </c>
      <c r="B7" s="2">
        <f>B3</f>
        <v>62</v>
      </c>
    </row>
    <row r="9" spans="1:3" x14ac:dyDescent="0.25">
      <c r="A9" s="1" t="s">
        <v>39</v>
      </c>
      <c r="B9" s="2">
        <f>MAX($B$4-$B$2,0)</f>
        <v>8</v>
      </c>
    </row>
    <row r="10" spans="1:3" x14ac:dyDescent="0.25">
      <c r="A10" s="1" t="s">
        <v>40</v>
      </c>
      <c r="B10" s="2">
        <f>B4</f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80A1-A710-4A61-9B01-87BF7CB330E6}">
  <dimension ref="A1:C13"/>
  <sheetViews>
    <sheetView showGridLines="0" topLeftCell="A3" zoomScale="160" zoomScaleNormal="160" workbookViewId="0">
      <selection activeCell="C1" sqref="C1"/>
    </sheetView>
  </sheetViews>
  <sheetFormatPr defaultRowHeight="15.65" x14ac:dyDescent="0.25"/>
  <cols>
    <col min="1" max="1" width="15.25" bestFit="1" customWidth="1"/>
    <col min="2" max="2" width="8.25" bestFit="1" customWidth="1"/>
  </cols>
  <sheetData>
    <row r="1" spans="1:3" x14ac:dyDescent="0.25">
      <c r="A1" s="1" t="s">
        <v>38</v>
      </c>
      <c r="B1" s="1">
        <v>30</v>
      </c>
    </row>
    <row r="2" spans="1:3" x14ac:dyDescent="0.25">
      <c r="A2" s="1" t="s">
        <v>48</v>
      </c>
      <c r="B2" s="2">
        <v>1000</v>
      </c>
    </row>
    <row r="3" spans="1:3" x14ac:dyDescent="0.25">
      <c r="A3" s="1" t="s">
        <v>42</v>
      </c>
      <c r="B3" s="7">
        <v>0.05</v>
      </c>
      <c r="C3" t="s">
        <v>41</v>
      </c>
    </row>
    <row r="4" spans="1:3" x14ac:dyDescent="0.25">
      <c r="A4" s="1" t="s">
        <v>43</v>
      </c>
      <c r="B4" s="2">
        <v>89</v>
      </c>
    </row>
    <row r="5" spans="1:3" x14ac:dyDescent="0.25">
      <c r="A5" s="1" t="s">
        <v>19</v>
      </c>
      <c r="B5" s="2">
        <v>26</v>
      </c>
      <c r="C5" t="s">
        <v>26</v>
      </c>
    </row>
    <row r="6" spans="1:3" x14ac:dyDescent="0.25">
      <c r="A6" s="1" t="s">
        <v>18</v>
      </c>
      <c r="B6" s="2">
        <v>1100</v>
      </c>
      <c r="C6" t="s">
        <v>52</v>
      </c>
    </row>
    <row r="7" spans="1:3" x14ac:dyDescent="0.25">
      <c r="A7" s="1" t="s">
        <v>44</v>
      </c>
      <c r="B7" s="7">
        <v>7.0000000000000007E-2</v>
      </c>
      <c r="C7" t="s">
        <v>45</v>
      </c>
    </row>
    <row r="8" spans="1:3" x14ac:dyDescent="0.25">
      <c r="A8" s="1" t="s">
        <v>1</v>
      </c>
      <c r="B8" s="4">
        <f>B2/B4</f>
        <v>11.235955056179776</v>
      </c>
      <c r="C8" t="s">
        <v>49</v>
      </c>
    </row>
    <row r="9" spans="1:3" x14ac:dyDescent="0.25">
      <c r="A9" s="1" t="s">
        <v>20</v>
      </c>
      <c r="B9" s="3">
        <f>B8*B5</f>
        <v>292.13483146067415</v>
      </c>
      <c r="C9" t="s">
        <v>24</v>
      </c>
    </row>
    <row r="10" spans="1:3" x14ac:dyDescent="0.25">
      <c r="A10" s="1" t="s">
        <v>46</v>
      </c>
      <c r="B10" s="3">
        <f>PRICE(DATE(2000,1,1),DATE(2000+B1,1,1),B3,B7,100,1)*10</f>
        <v>751.81917632988291</v>
      </c>
      <c r="C10" t="s">
        <v>47</v>
      </c>
    </row>
    <row r="12" spans="1:3" x14ac:dyDescent="0.25">
      <c r="A12" s="1" t="s">
        <v>50</v>
      </c>
      <c r="B12" s="7">
        <v>0.1</v>
      </c>
    </row>
    <row r="13" spans="1:3" x14ac:dyDescent="0.25">
      <c r="A13" s="1" t="s">
        <v>38</v>
      </c>
      <c r="B13" s="4">
        <f>NPER(B12,,-B9,B6)</f>
        <v>13.910896131315649</v>
      </c>
      <c r="C1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1.</vt:lpstr>
      <vt:lpstr>2.</vt:lpstr>
      <vt:lpstr>3.</vt:lpstr>
      <vt:lpstr>4.</vt:lpstr>
      <vt:lpstr>5.</vt:lpstr>
      <vt:lpstr>7.</vt:lpstr>
      <vt:lpstr>8.</vt:lpstr>
      <vt:lpstr>9.</vt:lpstr>
      <vt:lpstr>10.</vt:lpstr>
      <vt:lpstr>11.</vt:lpstr>
      <vt:lpstr>12.</vt:lpstr>
      <vt:lpstr>13.</vt:lpstr>
      <vt:lpstr>14.</vt:lpstr>
      <vt:lpstr>15.</vt:lpstr>
      <vt:lpstr>16.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BussinesLearn365</dc:creator>
  <cp:lastModifiedBy>BusinessLearn365</cp:lastModifiedBy>
  <dcterms:created xsi:type="dcterms:W3CDTF">2022-11-15T07:50:11Z</dcterms:created>
  <dcterms:modified xsi:type="dcterms:W3CDTF">2023-04-06T15:12:23Z</dcterms:modified>
</cp:coreProperties>
</file>