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re\Corporate. Finance(As result)\Corporate Finance [12]\Excel\"/>
    </mc:Choice>
  </mc:AlternateContent>
  <xr:revisionPtr revIDLastSave="0" documentId="13_ncr:1_{C3F58901-CA16-4447-91D6-1C0A424EC9FB}" xr6:coauthVersionLast="47" xr6:coauthVersionMax="47" xr10:uidLastSave="{00000000-0000-0000-0000-000000000000}"/>
  <bookViews>
    <workbookView minimized="1" xWindow="4632" yWindow="2907" windowWidth="13925" windowHeight="7526" activeTab="7" xr2:uid="{596A1842-3503-4D42-9E3E-6E2DCC2A1D74}"/>
  </bookViews>
  <sheets>
    <sheet name="1." sheetId="1" r:id="rId1"/>
    <sheet name="2." sheetId="2" r:id="rId2"/>
    <sheet name="3." sheetId="3" r:id="rId3"/>
    <sheet name="4." sheetId="4" r:id="rId4"/>
    <sheet name="5." sheetId="6" r:id="rId5"/>
    <sheet name="6." sheetId="5" r:id="rId6"/>
    <sheet name="7." sheetId="8" r:id="rId7"/>
    <sheet name="8." sheetId="7" r:id="rId8"/>
    <sheet name="9." sheetId="9" r:id="rId9"/>
    <sheet name="11." sheetId="10" r:id="rId10"/>
    <sheet name="12." sheetId="11" r:id="rId11"/>
    <sheet name="14." sheetId="12" r:id="rId12"/>
    <sheet name="15." sheetId="13" r:id="rId13"/>
    <sheet name="16.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4" l="1"/>
  <c r="I5" i="14"/>
  <c r="J5" i="14"/>
  <c r="K5" i="14"/>
  <c r="G5" i="14"/>
  <c r="H4" i="14"/>
  <c r="I4" i="14"/>
  <c r="J4" i="14"/>
  <c r="K4" i="14"/>
  <c r="G4" i="14"/>
  <c r="G3" i="14"/>
  <c r="H3" i="14"/>
  <c r="I3" i="14"/>
  <c r="J3" i="14"/>
  <c r="K3" i="14"/>
  <c r="G2" i="14"/>
  <c r="H2" i="14"/>
  <c r="I2" i="14"/>
  <c r="J2" i="14"/>
  <c r="K2" i="14"/>
  <c r="B7" i="13"/>
  <c r="B6" i="13"/>
  <c r="G3" i="13"/>
  <c r="G4" i="13"/>
  <c r="G5" i="13"/>
  <c r="G2" i="13"/>
  <c r="B4" i="13"/>
  <c r="B3" i="13"/>
  <c r="B9" i="12"/>
  <c r="B8" i="12"/>
  <c r="B6" i="12"/>
  <c r="B5" i="12"/>
  <c r="B5" i="11"/>
  <c r="I5" i="10"/>
  <c r="G2" i="8"/>
  <c r="I3" i="10"/>
  <c r="I4" i="10"/>
  <c r="I2" i="10"/>
  <c r="I6" i="10" s="1"/>
  <c r="B8" i="9"/>
  <c r="B7" i="9"/>
  <c r="B5" i="9"/>
  <c r="B3" i="9"/>
  <c r="B15" i="7"/>
  <c r="D8" i="7"/>
  <c r="D9" i="7"/>
  <c r="D10" i="7"/>
  <c r="D7" i="7"/>
  <c r="B12" i="7"/>
  <c r="D3" i="7" s="1"/>
  <c r="B14" i="7"/>
  <c r="D4" i="7"/>
  <c r="D6" i="7"/>
  <c r="H6" i="8"/>
  <c r="F6" i="8"/>
  <c r="H5" i="8"/>
  <c r="G5" i="8"/>
  <c r="F5" i="8"/>
  <c r="F4" i="8"/>
  <c r="B5" i="8"/>
  <c r="B3" i="8"/>
  <c r="B7" i="8" s="1"/>
  <c r="F4" i="5"/>
  <c r="B7" i="5"/>
  <c r="B3" i="5"/>
  <c r="B5" i="5"/>
  <c r="B6" i="6"/>
  <c r="H4" i="6"/>
  <c r="H5" i="6"/>
  <c r="H3" i="6"/>
  <c r="H2" i="6"/>
  <c r="G5" i="6"/>
  <c r="B5" i="6"/>
  <c r="G4" i="6"/>
  <c r="G3" i="6"/>
  <c r="G2" i="6"/>
  <c r="G3" i="4"/>
  <c r="H3" i="4" s="1"/>
  <c r="G4" i="4"/>
  <c r="G5" i="4"/>
  <c r="H5" i="4" s="1"/>
  <c r="G2" i="4"/>
  <c r="B5" i="4"/>
  <c r="I3" i="3"/>
  <c r="I4" i="3"/>
  <c r="I5" i="3"/>
  <c r="I6" i="3"/>
  <c r="I2" i="3"/>
  <c r="H2" i="3"/>
  <c r="H3" i="3"/>
  <c r="H4" i="3"/>
  <c r="H5" i="3"/>
  <c r="H6" i="3"/>
  <c r="G3" i="3"/>
  <c r="G4" i="3"/>
  <c r="G5" i="3"/>
  <c r="G6" i="3"/>
  <c r="G2" i="3"/>
  <c r="B14" i="2"/>
  <c r="B13" i="2"/>
  <c r="B12" i="2"/>
  <c r="B8" i="2"/>
  <c r="B10" i="2" s="1"/>
  <c r="B7" i="2"/>
  <c r="B3" i="2"/>
  <c r="B5" i="1"/>
  <c r="B3" i="1"/>
  <c r="J5" i="10" l="1"/>
  <c r="K5" i="10" s="1"/>
  <c r="J3" i="10"/>
  <c r="K3" i="10" s="1"/>
  <c r="J4" i="10"/>
  <c r="K4" i="10" s="1"/>
  <c r="J2" i="10"/>
  <c r="K2" i="10" s="1"/>
  <c r="D2" i="7"/>
  <c r="B13" i="7" s="1"/>
  <c r="D5" i="7"/>
  <c r="F3" i="8"/>
  <c r="G3" i="8" s="1"/>
  <c r="H3" i="8" s="1"/>
  <c r="F2" i="8"/>
  <c r="H2" i="8" s="1"/>
  <c r="G4" i="8"/>
  <c r="H4" i="8" s="1"/>
  <c r="G4" i="5"/>
  <c r="H4" i="5" s="1"/>
  <c r="F3" i="5"/>
  <c r="G3" i="5" s="1"/>
  <c r="H3" i="5" s="1"/>
  <c r="F2" i="5"/>
  <c r="H2" i="4"/>
  <c r="H4" i="4"/>
  <c r="B6" i="4"/>
  <c r="B6" i="1"/>
  <c r="K6" i="10" l="1"/>
  <c r="G2" i="5"/>
  <c r="H2" i="5" s="1"/>
  <c r="H5" i="5" s="1"/>
  <c r="F5" i="5"/>
</calcChain>
</file>

<file path=xl/sharedStrings.xml><?xml version="1.0" encoding="utf-8"?>
<sst xmlns="http://schemas.openxmlformats.org/spreadsheetml/2006/main" count="185" uniqueCount="106">
  <si>
    <t>Initial price</t>
  </si>
  <si>
    <t>per metric ton</t>
  </si>
  <si>
    <t>Q</t>
  </si>
  <si>
    <t>metric tons</t>
  </si>
  <si>
    <t>Initial contract value</t>
  </si>
  <si>
    <t>S1</t>
  </si>
  <si>
    <t>Final contract value</t>
  </si>
  <si>
    <t>Gain on futures contract</t>
  </si>
  <si>
    <t>S</t>
  </si>
  <si>
    <t>per ounce</t>
  </si>
  <si>
    <t>ounces</t>
  </si>
  <si>
    <t>Loss per contract</t>
  </si>
  <si>
    <t>per contract</t>
  </si>
  <si>
    <t>NumbersOfContracts</t>
  </si>
  <si>
    <t>Sold</t>
  </si>
  <si>
    <t>Net loss</t>
  </si>
  <si>
    <t>Gain per contract</t>
  </si>
  <si>
    <t>Net gain</t>
  </si>
  <si>
    <t>E</t>
  </si>
  <si>
    <t>barrels of oil</t>
  </si>
  <si>
    <t xml:space="preserve"> per barrel</t>
  </si>
  <si>
    <t>Buys call options</t>
  </si>
  <si>
    <t>Simultaneously sells a put option</t>
  </si>
  <si>
    <t>Gain</t>
  </si>
  <si>
    <t>Loss</t>
  </si>
  <si>
    <t>Total value</t>
  </si>
  <si>
    <t>Long</t>
  </si>
  <si>
    <t>gold futures contracts</t>
  </si>
  <si>
    <t>Initial value</t>
  </si>
  <si>
    <t>CFO</t>
  </si>
  <si>
    <t>Profit</t>
  </si>
  <si>
    <t>in 4 days</t>
  </si>
  <si>
    <t>NPER</t>
  </si>
  <si>
    <t>days</t>
  </si>
  <si>
    <t>per ounce (Future price)</t>
  </si>
  <si>
    <t>Short</t>
  </si>
  <si>
    <t>gasoline futures contracts</t>
  </si>
  <si>
    <t>per gallon (Future price)</t>
  </si>
  <si>
    <t>gallons</t>
  </si>
  <si>
    <t>Coupon</t>
  </si>
  <si>
    <t>annually</t>
  </si>
  <si>
    <t>Par value</t>
  </si>
  <si>
    <t>Price</t>
  </si>
  <si>
    <t>YTM</t>
  </si>
  <si>
    <t>Duration</t>
  </si>
  <si>
    <t>years</t>
  </si>
  <si>
    <t>Year</t>
  </si>
  <si>
    <t>PV of payment</t>
  </si>
  <si>
    <t>Relative value</t>
  </si>
  <si>
    <t>Payment weight</t>
  </si>
  <si>
    <t>years  from (Bank Area)</t>
  </si>
  <si>
    <t>Asset or Liability</t>
  </si>
  <si>
    <t>Market Value (in $ millions)</t>
  </si>
  <si>
    <t>Duration (in years)</t>
  </si>
  <si>
    <t>Federal funds deposits</t>
  </si>
  <si>
    <t>Accounts receivable</t>
  </si>
  <si>
    <t>Short-term loans</t>
  </si>
  <si>
    <t>Long-term loans</t>
  </si>
  <si>
    <t>Mortgages</t>
  </si>
  <si>
    <t>Checking and savings deposits</t>
  </si>
  <si>
    <t>Certificates of deposit</t>
  </si>
  <si>
    <t>Long-term financing</t>
  </si>
  <si>
    <t>Equity</t>
  </si>
  <si>
    <t>Market value of assets</t>
  </si>
  <si>
    <t>Weights</t>
  </si>
  <si>
    <t>Duration of assets</t>
  </si>
  <si>
    <t>Market value of liabilities</t>
  </si>
  <si>
    <t>Duration of liabilities</t>
  </si>
  <si>
    <t>Needs</t>
  </si>
  <si>
    <t>bushels in July</t>
  </si>
  <si>
    <t>N*</t>
  </si>
  <si>
    <t>contracts</t>
  </si>
  <si>
    <t>in March 2018</t>
  </si>
  <si>
    <t>per bushel   in March 2018</t>
  </si>
  <si>
    <t>Total price</t>
  </si>
  <si>
    <t>per bushel in July</t>
  </si>
  <si>
    <t>in July 2018</t>
  </si>
  <si>
    <t>School expenses</t>
  </si>
  <si>
    <t>at the beginning of each of the four years</t>
  </si>
  <si>
    <t>R</t>
  </si>
  <si>
    <t>can borrow and lend</t>
  </si>
  <si>
    <t>PV</t>
  </si>
  <si>
    <t>PV of college</t>
  </si>
  <si>
    <t>Coupon rate</t>
  </si>
  <si>
    <t>ParValue</t>
  </si>
  <si>
    <t>semi</t>
  </si>
  <si>
    <t>R_spot</t>
  </si>
  <si>
    <t>1-year</t>
  </si>
  <si>
    <t>11-year</t>
  </si>
  <si>
    <t>Current bond price</t>
  </si>
  <si>
    <t>Forward price</t>
  </si>
  <si>
    <t>New bond price</t>
  </si>
  <si>
    <t>Treasury bond</t>
  </si>
  <si>
    <t>Time</t>
  </si>
  <si>
    <t>EAR</t>
  </si>
  <si>
    <t>6 months</t>
  </si>
  <si>
    <t>12 months</t>
  </si>
  <si>
    <t>18 months</t>
  </si>
  <si>
    <t>24 months</t>
  </si>
  <si>
    <t>New EAR</t>
  </si>
  <si>
    <t>Call option (Buy)</t>
  </si>
  <si>
    <t>(Sell)</t>
  </si>
  <si>
    <t>Price of coal</t>
  </si>
  <si>
    <t>Value of call option position</t>
  </si>
  <si>
    <t>Value of forward position</t>
  </si>
  <si>
    <t>Value of put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</si>
</sst>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164" formatCode="0.0%"/>
    <numFmt numFmtId="165" formatCode="0.00000"/>
    <numFmt numFmtId="166" formatCode="#,##0.000"/>
    <numFmt numFmtId="167" formatCode="&quot;$&quot;#,##0.000_);[Red]\(&quot;$&quot;#,##0.000\)"/>
    <numFmt numFmtId="168" formatCode="0.0000"/>
    <numFmt numFmtId="169" formatCode="#,##0.00000"/>
  </numFmts>
  <fonts count="4" x14ac:knownFonts="1"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indexed="9"/>
      <name val="Arial Narrow"/>
      <family val="2"/>
    </font>
    <font>
      <sz val="12"/>
      <color indexed="63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D5622A"/>
        <bgColor indexed="64"/>
      </patternFill>
    </fill>
    <fill>
      <patternFill patternType="solid">
        <fgColor rgb="FFFFF0D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8" fontId="0" fillId="0" borderId="0" xfId="0" applyNumberFormat="1"/>
    <xf numFmtId="6" fontId="0" fillId="0" borderId="0" xfId="0" applyNumberFormat="1"/>
    <xf numFmtId="0" fontId="0" fillId="0" borderId="1" xfId="0" applyBorder="1"/>
    <xf numFmtId="6" fontId="0" fillId="0" borderId="1" xfId="0" applyNumberFormat="1" applyBorder="1"/>
    <xf numFmtId="8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6" fontId="0" fillId="0" borderId="1" xfId="0" applyNumberForma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4" fontId="0" fillId="0" borderId="1" xfId="0" applyNumberFormat="1" applyBorder="1"/>
    <xf numFmtId="165" fontId="1" fillId="0" borderId="1" xfId="0" applyNumberFormat="1" applyFont="1" applyBorder="1"/>
    <xf numFmtId="6" fontId="1" fillId="0" borderId="1" xfId="0" applyNumberFormat="1" applyFont="1" applyBorder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top" wrapText="1"/>
    </xf>
    <xf numFmtId="0" fontId="3" fillId="3" borderId="0" xfId="0" applyFont="1" applyFill="1" applyAlignment="1">
      <alignment vertical="top" wrapText="1"/>
    </xf>
    <xf numFmtId="2" fontId="0" fillId="0" borderId="0" xfId="0" applyNumberFormat="1"/>
    <xf numFmtId="2" fontId="0" fillId="0" borderId="1" xfId="0" applyNumberFormat="1" applyBorder="1"/>
    <xf numFmtId="167" fontId="0" fillId="0" borderId="1" xfId="0" applyNumberFormat="1" applyBorder="1"/>
    <xf numFmtId="0" fontId="0" fillId="0" borderId="0" xfId="0" applyAlignment="1">
      <alignment horizontal="center"/>
    </xf>
    <xf numFmtId="168" fontId="0" fillId="0" borderId="0" xfId="0" applyNumberFormat="1"/>
    <xf numFmtId="3" fontId="0" fillId="0" borderId="1" xfId="0" applyNumberFormat="1" applyBorder="1"/>
    <xf numFmtId="8" fontId="1" fillId="0" borderId="1" xfId="0" applyNumberFormat="1" applyFont="1" applyBorder="1"/>
    <xf numFmtId="0" fontId="0" fillId="0" borderId="1" xfId="0" applyBorder="1" applyAlignment="1"/>
    <xf numFmtId="169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/>
    <xf numFmtId="6" fontId="3" fillId="3" borderId="0" xfId="0" applyNumberFormat="1" applyFont="1" applyFill="1" applyAlignment="1">
      <alignment vertical="top" shrinkToFit="1"/>
    </xf>
    <xf numFmtId="0" fontId="3" fillId="3" borderId="0" xfId="0" applyNumberFormat="1" applyFont="1" applyFill="1" applyAlignment="1">
      <alignment vertical="top" shrinkToFit="1"/>
    </xf>
    <xf numFmtId="166" fontId="3" fillId="3" borderId="0" xfId="0" applyNumberFormat="1" applyFont="1" applyFill="1" applyAlignment="1">
      <alignment vertical="top" shrinkToFit="1"/>
    </xf>
    <xf numFmtId="0" fontId="3" fillId="3" borderId="0" xfId="0" applyNumberFormat="1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DC8E-8C66-41AB-ABAE-A6934C2DE803}">
  <dimension ref="A1:C6"/>
  <sheetViews>
    <sheetView showGridLines="0" zoomScale="160" zoomScaleNormal="160" workbookViewId="0">
      <selection activeCell="B4" sqref="B4"/>
    </sheetView>
  </sheetViews>
  <sheetFormatPr defaultRowHeight="15.65" x14ac:dyDescent="0.25"/>
  <cols>
    <col min="1" max="1" width="20.625" bestFit="1" customWidth="1"/>
    <col min="2" max="2" width="8.25" bestFit="1" customWidth="1"/>
  </cols>
  <sheetData>
    <row r="1" spans="1:3" x14ac:dyDescent="0.25">
      <c r="A1" s="3" t="s">
        <v>0</v>
      </c>
      <c r="B1" s="4">
        <v>2554</v>
      </c>
      <c r="C1" t="s">
        <v>1</v>
      </c>
    </row>
    <row r="2" spans="1:3" x14ac:dyDescent="0.25">
      <c r="A2" s="3" t="s">
        <v>2</v>
      </c>
      <c r="B2" s="3">
        <v>10</v>
      </c>
      <c r="C2" t="s">
        <v>3</v>
      </c>
    </row>
    <row r="3" spans="1:3" x14ac:dyDescent="0.25">
      <c r="A3" s="3" t="s">
        <v>4</v>
      </c>
      <c r="B3" s="4">
        <f>B2*B1</f>
        <v>25540</v>
      </c>
    </row>
    <row r="4" spans="1:3" x14ac:dyDescent="0.25">
      <c r="A4" s="3" t="s">
        <v>5</v>
      </c>
      <c r="B4" s="4">
        <v>2681</v>
      </c>
    </row>
    <row r="5" spans="1:3" x14ac:dyDescent="0.25">
      <c r="A5" s="3" t="s">
        <v>6</v>
      </c>
      <c r="B5" s="4">
        <f>B4*B2</f>
        <v>26810</v>
      </c>
    </row>
    <row r="6" spans="1:3" x14ac:dyDescent="0.25">
      <c r="A6" s="3" t="s">
        <v>7</v>
      </c>
      <c r="B6" s="4">
        <f>MAX(B5-B3,0)</f>
        <v>1270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48F1-1456-49F4-91F3-3B7EDD2BBF41}">
  <dimension ref="A1:L7"/>
  <sheetViews>
    <sheetView showGridLines="0" topLeftCell="C1" zoomScale="160" zoomScaleNormal="160" workbookViewId="0">
      <selection activeCell="G3" sqref="G3"/>
    </sheetView>
  </sheetViews>
  <sheetFormatPr defaultRowHeight="15.65" x14ac:dyDescent="0.25"/>
  <cols>
    <col min="1" max="1" width="15" bestFit="1" customWidth="1"/>
    <col min="2" max="2" width="8.25" bestFit="1" customWidth="1"/>
    <col min="5" max="5" width="11.75" bestFit="1" customWidth="1"/>
    <col min="6" max="6" width="10.75" bestFit="1" customWidth="1"/>
    <col min="8" max="8" width="11.625" bestFit="1" customWidth="1"/>
    <col min="9" max="9" width="10.75" bestFit="1" customWidth="1"/>
    <col min="10" max="10" width="12.5" bestFit="1" customWidth="1"/>
    <col min="11" max="11" width="14.5" bestFit="1" customWidth="1"/>
  </cols>
  <sheetData>
    <row r="1" spans="1:12" x14ac:dyDescent="0.25">
      <c r="A1" s="3" t="s">
        <v>32</v>
      </c>
      <c r="B1" s="22">
        <v>10</v>
      </c>
      <c r="H1" s="6" t="s">
        <v>46</v>
      </c>
      <c r="I1" s="6" t="s">
        <v>81</v>
      </c>
      <c r="J1" s="6" t="s">
        <v>48</v>
      </c>
      <c r="K1" s="6" t="s">
        <v>49</v>
      </c>
    </row>
    <row r="2" spans="1:12" x14ac:dyDescent="0.25">
      <c r="A2" s="3" t="s">
        <v>77</v>
      </c>
      <c r="B2" s="4">
        <v>45000</v>
      </c>
      <c r="C2" t="s">
        <v>78</v>
      </c>
      <c r="H2" s="6">
        <v>10</v>
      </c>
      <c r="I2" s="5">
        <f>PV($B$3,$H2,,-$B$2)</f>
        <v>26344.376074242318</v>
      </c>
      <c r="J2" s="10">
        <f>$I2/$I$6</f>
        <v>0.27042131310979273</v>
      </c>
      <c r="K2" s="10">
        <f>$J2*$H2</f>
        <v>2.7042131310979274</v>
      </c>
    </row>
    <row r="3" spans="1:12" x14ac:dyDescent="0.25">
      <c r="A3" s="3" t="s">
        <v>79</v>
      </c>
      <c r="B3" s="11">
        <v>5.5E-2</v>
      </c>
      <c r="C3" t="s">
        <v>80</v>
      </c>
      <c r="H3" s="6">
        <v>11</v>
      </c>
      <c r="I3" s="5">
        <f t="shared" ref="I3:I5" si="0">PV($B$3,$H3,,-$B$2)</f>
        <v>24970.972582220213</v>
      </c>
      <c r="J3" s="10">
        <f>$I3/$I$6</f>
        <v>0.2563235195353486</v>
      </c>
      <c r="K3" s="10">
        <f t="shared" ref="K3:K5" si="1">$J3*$H3</f>
        <v>2.8195587148888346</v>
      </c>
    </row>
    <row r="4" spans="1:12" x14ac:dyDescent="0.25">
      <c r="B4" s="21"/>
      <c r="E4" s="2"/>
      <c r="H4" s="6">
        <v>12</v>
      </c>
      <c r="I4" s="5">
        <f t="shared" si="0"/>
        <v>23669.168324379349</v>
      </c>
      <c r="J4" s="10">
        <f>$I4/$I$6</f>
        <v>0.24296068202402712</v>
      </c>
      <c r="K4" s="10">
        <f t="shared" si="1"/>
        <v>2.9155281842883256</v>
      </c>
    </row>
    <row r="5" spans="1:12" x14ac:dyDescent="0.25">
      <c r="B5" s="2"/>
      <c r="H5" s="6">
        <v>13</v>
      </c>
      <c r="I5" s="5">
        <f t="shared" si="0"/>
        <v>22435.230639222133</v>
      </c>
      <c r="J5" s="10">
        <f t="shared" ref="J5" si="2">$I5/$I$6</f>
        <v>0.23029448533083141</v>
      </c>
      <c r="K5" s="10">
        <f t="shared" si="1"/>
        <v>2.9938283093008082</v>
      </c>
    </row>
    <row r="6" spans="1:12" x14ac:dyDescent="0.25">
      <c r="B6" s="1"/>
      <c r="D6" s="17"/>
      <c r="F6" s="1"/>
      <c r="H6" s="6" t="s">
        <v>82</v>
      </c>
      <c r="I6" s="23">
        <f>SUM(I2:I5)</f>
        <v>97419.747620064023</v>
      </c>
      <c r="J6" s="24" t="s">
        <v>44</v>
      </c>
      <c r="K6" s="12">
        <f>SUM(K2:K5)</f>
        <v>11.433128339575894</v>
      </c>
      <c r="L6" t="s">
        <v>45</v>
      </c>
    </row>
    <row r="7" spans="1:12" x14ac:dyDescent="0.25">
      <c r="E7" s="1"/>
      <c r="H7" s="20"/>
      <c r="I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C104-3AED-4FBC-AA40-CC8B0B407FF7}">
  <dimension ref="A1:C5"/>
  <sheetViews>
    <sheetView showGridLines="0" zoomScale="160" zoomScaleNormal="160" workbookViewId="0">
      <selection activeCell="G3" sqref="G3"/>
    </sheetView>
  </sheetViews>
  <sheetFormatPr defaultRowHeight="15.65" x14ac:dyDescent="0.25"/>
  <cols>
    <col min="1" max="1" width="11" bestFit="1" customWidth="1"/>
    <col min="2" max="2" width="9.625" bestFit="1" customWidth="1"/>
  </cols>
  <sheetData>
    <row r="1" spans="1:3" x14ac:dyDescent="0.25">
      <c r="A1" s="3" t="s">
        <v>32</v>
      </c>
      <c r="B1" s="3">
        <v>2</v>
      </c>
    </row>
    <row r="2" spans="1:3" x14ac:dyDescent="0.25">
      <c r="A2" s="3" t="s">
        <v>83</v>
      </c>
      <c r="B2" s="11">
        <v>4.2000000000000003E-2</v>
      </c>
      <c r="C2" t="s">
        <v>85</v>
      </c>
    </row>
    <row r="3" spans="1:3" x14ac:dyDescent="0.25">
      <c r="A3" s="3" t="s">
        <v>43</v>
      </c>
      <c r="B3" s="11">
        <v>4.9000000000000002E-2</v>
      </c>
    </row>
    <row r="4" spans="1:3" x14ac:dyDescent="0.25">
      <c r="A4" s="3" t="s">
        <v>84</v>
      </c>
      <c r="B4" s="4">
        <v>1000</v>
      </c>
    </row>
    <row r="5" spans="1:3" x14ac:dyDescent="0.25">
      <c r="A5" s="3" t="s">
        <v>44</v>
      </c>
      <c r="B5" s="25">
        <f>DURATION(DATE(2000,1,1),DATE(2000+B1,1,1),B2,B3,2)</f>
        <v>1.9386726352249339</v>
      </c>
      <c r="C5" t="s">
        <v>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F1D0-0D35-4585-96B4-503111492C12}">
  <dimension ref="A1:C9"/>
  <sheetViews>
    <sheetView showGridLines="0" zoomScale="160" zoomScaleNormal="160" workbookViewId="0">
      <selection activeCell="G3" sqref="G3"/>
    </sheetView>
  </sheetViews>
  <sheetFormatPr defaultRowHeight="15.65" x14ac:dyDescent="0.25"/>
  <cols>
    <col min="1" max="1" width="16.25" bestFit="1" customWidth="1"/>
    <col min="2" max="2" width="8.25" bestFit="1" customWidth="1"/>
  </cols>
  <sheetData>
    <row r="1" spans="1:3" x14ac:dyDescent="0.25">
      <c r="A1" s="3" t="s">
        <v>32</v>
      </c>
      <c r="B1" s="3">
        <v>10</v>
      </c>
    </row>
    <row r="2" spans="1:3" x14ac:dyDescent="0.25">
      <c r="A2" s="3" t="s">
        <v>84</v>
      </c>
      <c r="B2" s="4">
        <v>1000</v>
      </c>
    </row>
    <row r="3" spans="1:3" x14ac:dyDescent="0.25">
      <c r="A3" s="3" t="s">
        <v>86</v>
      </c>
      <c r="B3" s="26">
        <v>0.05</v>
      </c>
      <c r="C3" t="s">
        <v>87</v>
      </c>
    </row>
    <row r="4" spans="1:3" x14ac:dyDescent="0.25">
      <c r="A4" s="3" t="s">
        <v>86</v>
      </c>
      <c r="B4" s="26">
        <v>7.0000000000000007E-2</v>
      </c>
      <c r="C4" t="s">
        <v>88</v>
      </c>
    </row>
    <row r="5" spans="1:3" x14ac:dyDescent="0.25">
      <c r="A5" s="3" t="s">
        <v>89</v>
      </c>
      <c r="B5" s="5">
        <f>PV(B4,B1+1,,-B2)</f>
        <v>475.09279638758665</v>
      </c>
    </row>
    <row r="6" spans="1:3" x14ac:dyDescent="0.25">
      <c r="A6" s="3" t="s">
        <v>90</v>
      </c>
      <c r="B6" s="5">
        <f>FV(B3,1,,-B5)</f>
        <v>498.84743620696599</v>
      </c>
    </row>
    <row r="8" spans="1:3" x14ac:dyDescent="0.25">
      <c r="A8" s="3" t="s">
        <v>91</v>
      </c>
      <c r="B8" s="5">
        <f>PV(B4-0.02,B1+1,,-B2)</f>
        <v>584.67928908643739</v>
      </c>
    </row>
    <row r="9" spans="1:3" x14ac:dyDescent="0.25">
      <c r="A9" s="3" t="s">
        <v>90</v>
      </c>
      <c r="B9" s="5">
        <f>FV(B3-0.02,1,,-B8)</f>
        <v>602.21966775903059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D320-7577-4B2A-A4C1-28D64CCAC941}">
  <dimension ref="A1:G7"/>
  <sheetViews>
    <sheetView showGridLines="0" zoomScale="160" zoomScaleNormal="160" workbookViewId="0">
      <selection activeCell="G3" sqref="G3"/>
    </sheetView>
  </sheetViews>
  <sheetFormatPr defaultRowHeight="15.65" x14ac:dyDescent="0.25"/>
  <cols>
    <col min="1" max="1" width="16.25" bestFit="1" customWidth="1"/>
    <col min="2" max="2" width="9.625" bestFit="1" customWidth="1"/>
    <col min="5" max="5" width="9.625" bestFit="1" customWidth="1"/>
  </cols>
  <sheetData>
    <row r="1" spans="1:7" x14ac:dyDescent="0.25">
      <c r="A1" s="3" t="s">
        <v>84</v>
      </c>
      <c r="B1" s="4">
        <v>1000</v>
      </c>
      <c r="C1" t="s">
        <v>92</v>
      </c>
      <c r="E1" s="6" t="s">
        <v>93</v>
      </c>
      <c r="F1" s="6" t="s">
        <v>94</v>
      </c>
      <c r="G1" s="6" t="s">
        <v>99</v>
      </c>
    </row>
    <row r="2" spans="1:7" x14ac:dyDescent="0.25">
      <c r="A2" s="3" t="s">
        <v>32</v>
      </c>
      <c r="B2" s="3">
        <v>1</v>
      </c>
      <c r="E2" s="6" t="s">
        <v>95</v>
      </c>
      <c r="F2" s="27">
        <v>3.61E-2</v>
      </c>
      <c r="G2" s="27">
        <f>$F2+0.003</f>
        <v>3.9100000000000003E-2</v>
      </c>
    </row>
    <row r="3" spans="1:7" x14ac:dyDescent="0.25">
      <c r="A3" s="3" t="s">
        <v>89</v>
      </c>
      <c r="B3" s="5">
        <f>PV(F4,YEARFRAC(DATE(2000,1,1),DATE(2000+B2,6,31)),,-B1)</f>
        <v>933.02513763454556</v>
      </c>
      <c r="E3" s="6" t="s">
        <v>96</v>
      </c>
      <c r="F3" s="27">
        <v>4.0500000000000001E-2</v>
      </c>
      <c r="G3" s="27">
        <f t="shared" ref="G3:G5" si="0">$F3+0.003</f>
        <v>4.3500000000000004E-2</v>
      </c>
    </row>
    <row r="4" spans="1:7" x14ac:dyDescent="0.25">
      <c r="A4" s="3" t="s">
        <v>90</v>
      </c>
      <c r="B4" s="5">
        <f>FV(F2,YEARFRAC(DATE(2000,1,1),DATE(2000,6,31)),,-B3)</f>
        <v>949.71693346870211</v>
      </c>
      <c r="E4" s="6" t="s">
        <v>97</v>
      </c>
      <c r="F4" s="27">
        <v>4.7300000000000002E-2</v>
      </c>
      <c r="G4" s="27">
        <f t="shared" si="0"/>
        <v>5.0300000000000004E-2</v>
      </c>
    </row>
    <row r="5" spans="1:7" x14ac:dyDescent="0.25">
      <c r="E5" s="6" t="s">
        <v>98</v>
      </c>
      <c r="F5" s="27">
        <v>5.4199999999999998E-2</v>
      </c>
      <c r="G5" s="27">
        <f t="shared" si="0"/>
        <v>5.7200000000000001E-2</v>
      </c>
    </row>
    <row r="6" spans="1:7" x14ac:dyDescent="0.25">
      <c r="A6" s="3" t="s">
        <v>89</v>
      </c>
      <c r="B6" s="5">
        <f>PV(G4,YEARFRAC(DATE(2000,1,1),DATE(2000+B2,6,31)),,-B1)</f>
        <v>929.030456555059</v>
      </c>
    </row>
    <row r="7" spans="1:7" x14ac:dyDescent="0.25">
      <c r="A7" s="3" t="s">
        <v>90</v>
      </c>
      <c r="B7" s="5">
        <f>FV(G2,YEARFRAC(DATE(2000,1,1),DATE(2000,6,31)),,-B6)</f>
        <v>947.01885142001856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BB703-00DA-4CE6-A222-C15A40B713A3}">
  <dimension ref="A1:K5"/>
  <sheetViews>
    <sheetView showGridLines="0" zoomScale="160" zoomScaleNormal="160" workbookViewId="0">
      <selection activeCell="G3" sqref="G3"/>
    </sheetView>
  </sheetViews>
  <sheetFormatPr defaultRowHeight="15.65" x14ac:dyDescent="0.25"/>
  <cols>
    <col min="1" max="1" width="12.125" bestFit="1" customWidth="1"/>
    <col min="6" max="6" width="23.5" bestFit="1" customWidth="1"/>
  </cols>
  <sheetData>
    <row r="1" spans="1:11" x14ac:dyDescent="0.25">
      <c r="A1" s="3" t="s">
        <v>18</v>
      </c>
      <c r="B1" s="4">
        <v>50</v>
      </c>
      <c r="C1" t="s">
        <v>100</v>
      </c>
      <c r="F1" s="3" t="s">
        <v>102</v>
      </c>
      <c r="G1" s="4">
        <v>40</v>
      </c>
      <c r="H1" s="4">
        <v>45</v>
      </c>
      <c r="I1" s="4">
        <v>50</v>
      </c>
      <c r="J1" s="4">
        <v>55</v>
      </c>
      <c r="K1" s="4">
        <v>60</v>
      </c>
    </row>
    <row r="2" spans="1:11" x14ac:dyDescent="0.25">
      <c r="A2" s="3" t="s">
        <v>90</v>
      </c>
      <c r="B2" s="4">
        <v>50</v>
      </c>
      <c r="C2" t="s">
        <v>101</v>
      </c>
      <c r="F2" s="3" t="s">
        <v>103</v>
      </c>
      <c r="G2" s="4">
        <f t="shared" ref="G2:K2" si="0">MAX(G$1-$B$1,0)</f>
        <v>0</v>
      </c>
      <c r="H2" s="4">
        <f t="shared" si="0"/>
        <v>0</v>
      </c>
      <c r="I2" s="4">
        <f t="shared" si="0"/>
        <v>0</v>
      </c>
      <c r="J2" s="4">
        <f t="shared" si="0"/>
        <v>5</v>
      </c>
      <c r="K2" s="4">
        <f t="shared" si="0"/>
        <v>10</v>
      </c>
    </row>
    <row r="3" spans="1:11" x14ac:dyDescent="0.25">
      <c r="F3" s="3" t="s">
        <v>104</v>
      </c>
      <c r="G3" s="4">
        <f t="shared" ref="G3:K3" si="1">$B$2-G$1</f>
        <v>10</v>
      </c>
      <c r="H3" s="4">
        <f t="shared" si="1"/>
        <v>5</v>
      </c>
      <c r="I3" s="4">
        <f t="shared" si="1"/>
        <v>0</v>
      </c>
      <c r="J3" s="4">
        <f t="shared" si="1"/>
        <v>-5</v>
      </c>
      <c r="K3" s="4">
        <f t="shared" si="1"/>
        <v>-10</v>
      </c>
    </row>
    <row r="4" spans="1:11" x14ac:dyDescent="0.25">
      <c r="F4" s="3" t="s">
        <v>25</v>
      </c>
      <c r="G4" s="4">
        <f>SUM(G2:G3)</f>
        <v>10</v>
      </c>
      <c r="H4" s="4">
        <f t="shared" ref="H4:K4" si="2">SUM(H2:H3)</f>
        <v>5</v>
      </c>
      <c r="I4" s="4">
        <f t="shared" si="2"/>
        <v>0</v>
      </c>
      <c r="J4" s="4">
        <f t="shared" si="2"/>
        <v>0</v>
      </c>
      <c r="K4" s="4">
        <f t="shared" si="2"/>
        <v>0</v>
      </c>
    </row>
    <row r="5" spans="1:11" x14ac:dyDescent="0.25">
      <c r="F5" s="3" t="s">
        <v>105</v>
      </c>
      <c r="G5" s="4">
        <f>MAX(G4)</f>
        <v>10</v>
      </c>
      <c r="H5" s="4">
        <f t="shared" ref="H5:K5" si="3">MAX(H4)</f>
        <v>5</v>
      </c>
      <c r="I5" s="4">
        <f t="shared" si="3"/>
        <v>0</v>
      </c>
      <c r="J5" s="4">
        <f t="shared" si="3"/>
        <v>0</v>
      </c>
      <c r="K5" s="4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95D1-2AE1-445B-B394-B04BFB6C0B4B}">
  <dimension ref="A1:C14"/>
  <sheetViews>
    <sheetView showGridLines="0" zoomScale="160" zoomScaleNormal="160" workbookViewId="0">
      <selection activeCell="B1" sqref="B1"/>
    </sheetView>
  </sheetViews>
  <sheetFormatPr defaultRowHeight="15.65" x14ac:dyDescent="0.25"/>
  <cols>
    <col min="1" max="1" width="18.5" bestFit="1" customWidth="1"/>
    <col min="2" max="2" width="10.75" bestFit="1" customWidth="1"/>
  </cols>
  <sheetData>
    <row r="1" spans="1:3" x14ac:dyDescent="0.25">
      <c r="A1" s="3" t="s">
        <v>8</v>
      </c>
      <c r="B1" s="5">
        <v>16.541</v>
      </c>
      <c r="C1" t="s">
        <v>9</v>
      </c>
    </row>
    <row r="2" spans="1:3" x14ac:dyDescent="0.25">
      <c r="A2" s="3" t="s">
        <v>2</v>
      </c>
      <c r="B2" s="3">
        <v>5000</v>
      </c>
      <c r="C2" t="s">
        <v>10</v>
      </c>
    </row>
    <row r="3" spans="1:3" x14ac:dyDescent="0.25">
      <c r="A3" s="3" t="s">
        <v>4</v>
      </c>
      <c r="B3" s="4">
        <f>B2*B1</f>
        <v>82705</v>
      </c>
    </row>
    <row r="4" spans="1:3" x14ac:dyDescent="0.25">
      <c r="A4" s="3" t="s">
        <v>5</v>
      </c>
      <c r="B4" s="5">
        <v>16.61</v>
      </c>
      <c r="C4" t="s">
        <v>9</v>
      </c>
    </row>
    <row r="5" spans="1:3" x14ac:dyDescent="0.25">
      <c r="A5" s="3" t="s">
        <v>5</v>
      </c>
      <c r="B5" s="5">
        <v>16.43</v>
      </c>
      <c r="C5" t="s">
        <v>9</v>
      </c>
    </row>
    <row r="6" spans="1:3" x14ac:dyDescent="0.25">
      <c r="B6" s="1"/>
    </row>
    <row r="7" spans="1:3" x14ac:dyDescent="0.25">
      <c r="A7" s="3" t="s">
        <v>6</v>
      </c>
      <c r="B7" s="4">
        <f>B4*B2</f>
        <v>83050</v>
      </c>
    </row>
    <row r="8" spans="1:3" x14ac:dyDescent="0.25">
      <c r="A8" s="3" t="s">
        <v>11</v>
      </c>
      <c r="B8" s="4">
        <f>MAX(B4-B1,0)*B2</f>
        <v>344.99999999999534</v>
      </c>
      <c r="C8" t="s">
        <v>12</v>
      </c>
    </row>
    <row r="9" spans="1:3" x14ac:dyDescent="0.25">
      <c r="A9" s="3" t="s">
        <v>13</v>
      </c>
      <c r="B9" s="3">
        <v>5</v>
      </c>
      <c r="C9" t="s">
        <v>14</v>
      </c>
    </row>
    <row r="10" spans="1:3" x14ac:dyDescent="0.25">
      <c r="A10" s="3" t="s">
        <v>15</v>
      </c>
      <c r="B10" s="4">
        <f>B9*B8</f>
        <v>1724.9999999999768</v>
      </c>
    </row>
    <row r="12" spans="1:3" x14ac:dyDescent="0.25">
      <c r="A12" s="3" t="s">
        <v>6</v>
      </c>
      <c r="B12" s="4">
        <f>B5*B2</f>
        <v>82150</v>
      </c>
    </row>
    <row r="13" spans="1:3" x14ac:dyDescent="0.25">
      <c r="A13" s="3" t="s">
        <v>16</v>
      </c>
      <c r="B13" s="4">
        <f>MAX(B1-B5,0)*B2</f>
        <v>555.0000000000033</v>
      </c>
      <c r="C13" t="s">
        <v>12</v>
      </c>
    </row>
    <row r="14" spans="1:3" x14ac:dyDescent="0.25">
      <c r="A14" s="3" t="s">
        <v>17</v>
      </c>
      <c r="B14" s="4">
        <f>B13*B9</f>
        <v>2775.0000000000164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78F33-886D-4AB2-AEF8-9B0DD937A4C9}">
  <dimension ref="A1:I7"/>
  <sheetViews>
    <sheetView showGridLines="0" zoomScale="160" zoomScaleNormal="160" workbookViewId="0">
      <selection activeCell="G3" sqref="G3"/>
    </sheetView>
  </sheetViews>
  <sheetFormatPr defaultRowHeight="15.65" x14ac:dyDescent="0.25"/>
  <cols>
    <col min="1" max="1" width="28" bestFit="1" customWidth="1"/>
    <col min="2" max="2" width="6" bestFit="1" customWidth="1"/>
    <col min="9" max="9" width="9.875" bestFit="1" customWidth="1"/>
  </cols>
  <sheetData>
    <row r="1" spans="1:9" x14ac:dyDescent="0.25">
      <c r="A1" s="7" t="s">
        <v>21</v>
      </c>
      <c r="F1" s="6" t="s">
        <v>5</v>
      </c>
      <c r="G1" s="6" t="s">
        <v>23</v>
      </c>
      <c r="H1" s="6" t="s">
        <v>24</v>
      </c>
      <c r="I1" s="6" t="s">
        <v>25</v>
      </c>
    </row>
    <row r="2" spans="1:9" x14ac:dyDescent="0.25">
      <c r="A2" s="3" t="s">
        <v>2</v>
      </c>
      <c r="B2" s="3">
        <v>50000</v>
      </c>
      <c r="C2" t="s">
        <v>19</v>
      </c>
      <c r="F2" s="6">
        <v>60</v>
      </c>
      <c r="G2" s="4">
        <f>MAX($F2-$B$3,0)</f>
        <v>0</v>
      </c>
      <c r="H2" s="4">
        <f>MAX($B$7-$F2,0)</f>
        <v>5</v>
      </c>
      <c r="I2" s="4">
        <f>G2-H2</f>
        <v>-5</v>
      </c>
    </row>
    <row r="3" spans="1:9" x14ac:dyDescent="0.25">
      <c r="A3" s="3" t="s">
        <v>18</v>
      </c>
      <c r="B3" s="4">
        <v>65</v>
      </c>
      <c r="C3" t="s">
        <v>20</v>
      </c>
      <c r="F3" s="6">
        <v>62</v>
      </c>
      <c r="G3" s="4">
        <f>MAX($F3-$B$3,0)</f>
        <v>0</v>
      </c>
      <c r="H3" s="4">
        <f>MAX($B$7-$F3,0)</f>
        <v>3</v>
      </c>
      <c r="I3" s="4">
        <f>G3-H3</f>
        <v>-3</v>
      </c>
    </row>
    <row r="4" spans="1:9" x14ac:dyDescent="0.25">
      <c r="B4" s="2"/>
      <c r="F4" s="6">
        <v>65</v>
      </c>
      <c r="G4" s="4">
        <f>MAX($F4-$B$3,0)</f>
        <v>0</v>
      </c>
      <c r="H4" s="4">
        <f>MAX($B$7-$F4,0)</f>
        <v>0</v>
      </c>
      <c r="I4" s="4">
        <f>G4-H4</f>
        <v>0</v>
      </c>
    </row>
    <row r="5" spans="1:9" x14ac:dyDescent="0.25">
      <c r="A5" s="7" t="s">
        <v>22</v>
      </c>
      <c r="F5" s="6">
        <v>68</v>
      </c>
      <c r="G5" s="4">
        <f>MAX($F5-$B$3,0)</f>
        <v>3</v>
      </c>
      <c r="H5" s="4">
        <f>MAX($B$7-$F5,0)</f>
        <v>0</v>
      </c>
      <c r="I5" s="4">
        <f>G5-H5</f>
        <v>3</v>
      </c>
    </row>
    <row r="6" spans="1:9" x14ac:dyDescent="0.25">
      <c r="A6" s="3" t="s">
        <v>2</v>
      </c>
      <c r="B6" s="3">
        <v>50000</v>
      </c>
      <c r="C6" t="s">
        <v>19</v>
      </c>
      <c r="F6" s="6">
        <v>70</v>
      </c>
      <c r="G6" s="4">
        <f>MAX($F6-$B$3,0)</f>
        <v>5</v>
      </c>
      <c r="H6" s="4">
        <f>MAX($B$7-$F6,0)</f>
        <v>0</v>
      </c>
      <c r="I6" s="4">
        <f>G6-H6</f>
        <v>5</v>
      </c>
    </row>
    <row r="7" spans="1:9" x14ac:dyDescent="0.25">
      <c r="A7" s="3" t="s">
        <v>18</v>
      </c>
      <c r="B7" s="4">
        <v>65</v>
      </c>
      <c r="C7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5DCC-9AA1-4028-8227-EC3464775224}">
  <dimension ref="A1:H6"/>
  <sheetViews>
    <sheetView showGridLines="0" zoomScale="160" zoomScaleNormal="160" workbookViewId="0">
      <selection activeCell="G3" sqref="G3"/>
    </sheetView>
  </sheetViews>
  <sheetFormatPr defaultRowHeight="15.65" x14ac:dyDescent="0.25"/>
  <cols>
    <col min="1" max="1" width="10" bestFit="1" customWidth="1"/>
    <col min="2" max="2" width="10.75" bestFit="1" customWidth="1"/>
    <col min="3" max="3" width="18.5" bestFit="1" customWidth="1"/>
    <col min="6" max="6" width="9.625" bestFit="1" customWidth="1"/>
    <col min="7" max="7" width="10.75" bestFit="1" customWidth="1"/>
  </cols>
  <sheetData>
    <row r="1" spans="1:8" x14ac:dyDescent="0.25">
      <c r="A1" s="3" t="s">
        <v>26</v>
      </c>
      <c r="B1" s="3">
        <v>10</v>
      </c>
      <c r="C1" t="s">
        <v>27</v>
      </c>
      <c r="F1" s="6" t="s">
        <v>5</v>
      </c>
      <c r="G1" s="6" t="s">
        <v>28</v>
      </c>
      <c r="H1" s="6" t="s">
        <v>29</v>
      </c>
    </row>
    <row r="2" spans="1:8" x14ac:dyDescent="0.25">
      <c r="A2" s="3" t="s">
        <v>8</v>
      </c>
      <c r="B2" s="4">
        <v>1310</v>
      </c>
      <c r="C2" t="s">
        <v>34</v>
      </c>
      <c r="F2" s="8">
        <v>1317</v>
      </c>
      <c r="G2" s="4">
        <f>($B$1*$B$3)*$F2</f>
        <v>1317000</v>
      </c>
      <c r="H2" s="4">
        <f>$G2-$B$5</f>
        <v>7000</v>
      </c>
    </row>
    <row r="3" spans="1:8" x14ac:dyDescent="0.25">
      <c r="A3" s="3" t="s">
        <v>2</v>
      </c>
      <c r="B3" s="3">
        <v>100</v>
      </c>
      <c r="C3" t="s">
        <v>10</v>
      </c>
      <c r="F3" s="8">
        <v>1313</v>
      </c>
      <c r="G3" s="4">
        <f>($B$1*$B$3)*$F3</f>
        <v>1313000</v>
      </c>
      <c r="H3" s="4">
        <f>G3-G2</f>
        <v>-4000</v>
      </c>
    </row>
    <row r="4" spans="1:8" x14ac:dyDescent="0.25">
      <c r="A4" s="3" t="s">
        <v>32</v>
      </c>
      <c r="B4" s="3">
        <v>4</v>
      </c>
      <c r="C4" t="s">
        <v>33</v>
      </c>
      <c r="F4" s="8">
        <v>1306</v>
      </c>
      <c r="G4" s="4">
        <f>($B$1*$B$3)*$F4</f>
        <v>1306000</v>
      </c>
      <c r="H4" s="4">
        <f>G4-G3</f>
        <v>-7000</v>
      </c>
    </row>
    <row r="5" spans="1:8" x14ac:dyDescent="0.25">
      <c r="A5" s="3" t="s">
        <v>28</v>
      </c>
      <c r="B5" s="4">
        <f>(B1*B3)*B2</f>
        <v>1310000</v>
      </c>
      <c r="F5" s="8">
        <v>1312</v>
      </c>
      <c r="G5" s="4">
        <f>($B$1*$B$3)*$F5</f>
        <v>1312000</v>
      </c>
      <c r="H5" s="4">
        <f>G5-G4</f>
        <v>6000</v>
      </c>
    </row>
    <row r="6" spans="1:8" x14ac:dyDescent="0.25">
      <c r="A6" s="3" t="s">
        <v>30</v>
      </c>
      <c r="B6" s="4">
        <f>G5-B5</f>
        <v>2000</v>
      </c>
      <c r="C6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D0F8F-7FBB-4A0F-9022-0C48302377D8}">
  <dimension ref="A1:H6"/>
  <sheetViews>
    <sheetView showGridLines="0" zoomScale="160" zoomScaleNormal="160" workbookViewId="0">
      <selection activeCell="G3" sqref="G3"/>
    </sheetView>
  </sheetViews>
  <sheetFormatPr defaultRowHeight="15.65" x14ac:dyDescent="0.25"/>
  <cols>
    <col min="1" max="1" width="10" bestFit="1" customWidth="1"/>
    <col min="2" max="2" width="10.75" bestFit="1" customWidth="1"/>
    <col min="3" max="3" width="18.5" bestFit="1" customWidth="1"/>
    <col min="6" max="6" width="9.625" bestFit="1" customWidth="1"/>
    <col min="7" max="7" width="10.75" bestFit="1" customWidth="1"/>
  </cols>
  <sheetData>
    <row r="1" spans="1:8" x14ac:dyDescent="0.25">
      <c r="A1" s="3" t="s">
        <v>35</v>
      </c>
      <c r="B1" s="3">
        <v>25</v>
      </c>
      <c r="C1" t="s">
        <v>36</v>
      </c>
      <c r="F1" s="6" t="s">
        <v>5</v>
      </c>
      <c r="G1" s="6" t="s">
        <v>28</v>
      </c>
      <c r="H1" s="6" t="s">
        <v>29</v>
      </c>
    </row>
    <row r="2" spans="1:8" x14ac:dyDescent="0.25">
      <c r="A2" s="3" t="s">
        <v>8</v>
      </c>
      <c r="B2" s="5">
        <v>2.0099999999999998</v>
      </c>
      <c r="C2" t="s">
        <v>37</v>
      </c>
      <c r="F2" s="9">
        <v>2.0299999999999998</v>
      </c>
      <c r="G2" s="4">
        <f>($B$1*$B$3)*$F2</f>
        <v>2131500</v>
      </c>
      <c r="H2" s="4">
        <f>B5-G2</f>
        <v>-21000</v>
      </c>
    </row>
    <row r="3" spans="1:8" x14ac:dyDescent="0.25">
      <c r="A3" s="3" t="s">
        <v>2</v>
      </c>
      <c r="B3" s="3">
        <v>42000</v>
      </c>
      <c r="C3" t="s">
        <v>38</v>
      </c>
      <c r="F3" s="9">
        <v>1.98</v>
      </c>
      <c r="G3" s="4">
        <f>($B$1*$B$3)*$F3</f>
        <v>2079000</v>
      </c>
      <c r="H3" s="4">
        <f>G2-G3</f>
        <v>52500</v>
      </c>
    </row>
    <row r="4" spans="1:8" x14ac:dyDescent="0.25">
      <c r="A4" s="3" t="s">
        <v>32</v>
      </c>
      <c r="B4" s="3">
        <v>4</v>
      </c>
      <c r="C4" t="s">
        <v>33</v>
      </c>
      <c r="F4" s="9">
        <v>2.02</v>
      </c>
      <c r="G4" s="4">
        <f>($B$1*$B$3)*$F4</f>
        <v>2121000</v>
      </c>
      <c r="H4" s="4">
        <f>G3-G4</f>
        <v>-42000</v>
      </c>
    </row>
    <row r="5" spans="1:8" x14ac:dyDescent="0.25">
      <c r="A5" s="3" t="s">
        <v>28</v>
      </c>
      <c r="B5" s="4">
        <f>(B1*B3)*B2</f>
        <v>2110500</v>
      </c>
      <c r="F5" s="9">
        <v>2.0699999999999998</v>
      </c>
      <c r="G5" s="4">
        <f>($B$1*$B$3)*$F5</f>
        <v>2173500</v>
      </c>
      <c r="H5" s="4">
        <f>G4-G5</f>
        <v>-52500</v>
      </c>
    </row>
    <row r="6" spans="1:8" x14ac:dyDescent="0.25">
      <c r="A6" s="3" t="s">
        <v>30</v>
      </c>
      <c r="B6" s="4">
        <f>B5-G5</f>
        <v>-63000</v>
      </c>
      <c r="C6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7F0E-2962-408C-9BBD-39C4E3357580}">
  <dimension ref="A1:H7"/>
  <sheetViews>
    <sheetView showGridLines="0" zoomScale="160" zoomScaleNormal="160" workbookViewId="0">
      <selection activeCell="G3" sqref="G3"/>
    </sheetView>
  </sheetViews>
  <sheetFormatPr defaultRowHeight="15.65" x14ac:dyDescent="0.25"/>
  <cols>
    <col min="2" max="2" width="9.625" bestFit="1" customWidth="1"/>
    <col min="6" max="6" width="13.5" bestFit="1" customWidth="1"/>
    <col min="7" max="7" width="12.5" bestFit="1" customWidth="1"/>
    <col min="8" max="8" width="14.5" bestFit="1" customWidth="1"/>
  </cols>
  <sheetData>
    <row r="1" spans="1:8" x14ac:dyDescent="0.25">
      <c r="A1" s="3" t="s">
        <v>32</v>
      </c>
      <c r="B1" s="3">
        <v>3</v>
      </c>
      <c r="E1" s="6" t="s">
        <v>46</v>
      </c>
      <c r="F1" s="6" t="s">
        <v>47</v>
      </c>
      <c r="G1" s="6" t="s">
        <v>48</v>
      </c>
      <c r="H1" s="6" t="s">
        <v>49</v>
      </c>
    </row>
    <row r="2" spans="1:8" x14ac:dyDescent="0.25">
      <c r="A2" s="3" t="s">
        <v>39</v>
      </c>
      <c r="B2" s="11">
        <v>6.0999999999999999E-2</v>
      </c>
      <c r="C2" t="s">
        <v>40</v>
      </c>
      <c r="E2" s="6">
        <v>1</v>
      </c>
      <c r="F2" s="5">
        <f>PV($B$3,$E2,,-($B$4*$B$2))</f>
        <v>57.492931196983982</v>
      </c>
      <c r="G2" s="10">
        <f>$F2/$B$4</f>
        <v>5.7492931196983982E-2</v>
      </c>
      <c r="H2" s="10">
        <f>G2*E2</f>
        <v>5.7492931196983982E-2</v>
      </c>
    </row>
    <row r="3" spans="1:8" x14ac:dyDescent="0.25">
      <c r="A3" s="3" t="s">
        <v>43</v>
      </c>
      <c r="B3" s="11">
        <f>B2</f>
        <v>6.0999999999999999E-2</v>
      </c>
      <c r="C3" t="s">
        <v>40</v>
      </c>
      <c r="E3" s="6">
        <v>2</v>
      </c>
      <c r="F3" s="5">
        <f>PV($B$3,$E3,,-($B$4*$B$2))</f>
        <v>54.187494059362848</v>
      </c>
      <c r="G3" s="10">
        <f>$F3/$B$4</f>
        <v>5.4187494059362851E-2</v>
      </c>
      <c r="H3" s="10">
        <f>G3*E3</f>
        <v>0.1083749881187257</v>
      </c>
    </row>
    <row r="4" spans="1:8" x14ac:dyDescent="0.25">
      <c r="A4" s="3" t="s">
        <v>41</v>
      </c>
      <c r="B4" s="4">
        <v>1000</v>
      </c>
      <c r="E4" s="6">
        <v>3</v>
      </c>
      <c r="F4" s="5">
        <f>PV($B$3,$E4,,-($B$4*$B$2+B4))</f>
        <v>888.31957474365333</v>
      </c>
      <c r="G4" s="10">
        <f>$F4/$B$4</f>
        <v>0.88831957474365331</v>
      </c>
      <c r="H4" s="10">
        <f>G4*E4</f>
        <v>2.66495872423096</v>
      </c>
    </row>
    <row r="5" spans="1:8" x14ac:dyDescent="0.25">
      <c r="A5" s="3" t="s">
        <v>42</v>
      </c>
      <c r="B5" s="4">
        <f>B4</f>
        <v>1000</v>
      </c>
      <c r="E5" s="6" t="s">
        <v>42</v>
      </c>
      <c r="F5" s="13">
        <f>SUM(F2:F4)</f>
        <v>1000.0000000000002</v>
      </c>
      <c r="G5" s="6" t="s">
        <v>44</v>
      </c>
      <c r="H5" s="12">
        <f>SUM(H2:H4)</f>
        <v>2.8308266435466698</v>
      </c>
    </row>
    <row r="7" spans="1:8" x14ac:dyDescent="0.25">
      <c r="A7" s="3" t="s">
        <v>44</v>
      </c>
      <c r="B7" s="10">
        <f>DURATION(DATE(2000,1,1),DATE(2000+B1,1,1),B2,B3,1)</f>
        <v>2.8308266435466689</v>
      </c>
      <c r="C7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06F8-62E7-46E1-8F3F-9669B2843A17}">
  <dimension ref="A1:H7"/>
  <sheetViews>
    <sheetView showGridLines="0" zoomScale="160" zoomScaleNormal="160" workbookViewId="0">
      <selection activeCell="G3" sqref="G3"/>
    </sheetView>
  </sheetViews>
  <sheetFormatPr defaultRowHeight="15.65" x14ac:dyDescent="0.25"/>
  <cols>
    <col min="2" max="2" width="9.625" bestFit="1" customWidth="1"/>
    <col min="6" max="6" width="13.5" bestFit="1" customWidth="1"/>
    <col min="7" max="7" width="12.5" bestFit="1" customWidth="1"/>
    <col min="8" max="8" width="14.5" bestFit="1" customWidth="1"/>
  </cols>
  <sheetData>
    <row r="1" spans="1:8" x14ac:dyDescent="0.25">
      <c r="A1" s="3" t="s">
        <v>32</v>
      </c>
      <c r="B1" s="3">
        <v>4</v>
      </c>
      <c r="E1" s="6" t="s">
        <v>46</v>
      </c>
      <c r="F1" s="6" t="s">
        <v>47</v>
      </c>
      <c r="G1" s="6" t="s">
        <v>48</v>
      </c>
      <c r="H1" s="6" t="s">
        <v>49</v>
      </c>
    </row>
    <row r="2" spans="1:8" x14ac:dyDescent="0.25">
      <c r="A2" s="3" t="s">
        <v>39</v>
      </c>
      <c r="B2" s="11">
        <v>8.5999999999999993E-2</v>
      </c>
      <c r="C2" t="s">
        <v>40</v>
      </c>
      <c r="E2" s="6">
        <v>1</v>
      </c>
      <c r="F2" s="5">
        <f>PV($B$3,$E2,,-($B$4*$B$2))</f>
        <v>79.189686924493543</v>
      </c>
      <c r="G2" s="10">
        <f>$F2/$B$4</f>
        <v>7.9189686924493546E-2</v>
      </c>
      <c r="H2" s="10">
        <f>G2*E2</f>
        <v>7.9189686924493546E-2</v>
      </c>
    </row>
    <row r="3" spans="1:8" x14ac:dyDescent="0.25">
      <c r="A3" s="3" t="s">
        <v>43</v>
      </c>
      <c r="B3" s="11">
        <f>B2</f>
        <v>8.5999999999999993E-2</v>
      </c>
      <c r="C3" t="s">
        <v>40</v>
      </c>
      <c r="E3" s="6">
        <v>2</v>
      </c>
      <c r="F3" s="5">
        <f>PV($B$3,$E3,,-($B$4*$B$2))</f>
        <v>72.91868040929424</v>
      </c>
      <c r="G3" s="10">
        <f>$F3/$B$4</f>
        <v>7.2918680409294237E-2</v>
      </c>
      <c r="H3" s="10">
        <f>G3*E3</f>
        <v>0.14583736081858847</v>
      </c>
    </row>
    <row r="4" spans="1:8" x14ac:dyDescent="0.25">
      <c r="A4" s="3" t="s">
        <v>41</v>
      </c>
      <c r="B4" s="4">
        <v>1000</v>
      </c>
      <c r="E4" s="6">
        <v>3</v>
      </c>
      <c r="F4" s="5">
        <f>PV($B$3,$E4,,-($B$4*$B$2))</f>
        <v>67.144272936735021</v>
      </c>
      <c r="G4" s="10">
        <f>$F4/$B$4</f>
        <v>6.7144272936735028E-2</v>
      </c>
      <c r="H4" s="10">
        <f>G4*E4</f>
        <v>0.20143281881020508</v>
      </c>
    </row>
    <row r="5" spans="1:8" x14ac:dyDescent="0.25">
      <c r="A5" s="3" t="s">
        <v>42</v>
      </c>
      <c r="B5" s="4">
        <f>B4</f>
        <v>1000</v>
      </c>
      <c r="E5" s="6">
        <v>4</v>
      </c>
      <c r="F5" s="5">
        <f>PV($B$3,$E5,,-($B$4*$B$2+B4))</f>
        <v>780.74735972947713</v>
      </c>
      <c r="G5" s="10">
        <f>$F5/$B$4</f>
        <v>0.78074735972947717</v>
      </c>
      <c r="H5" s="10">
        <f>G5*E5</f>
        <v>3.1229894389179087</v>
      </c>
    </row>
    <row r="6" spans="1:8" x14ac:dyDescent="0.25">
      <c r="E6" s="6" t="s">
        <v>42</v>
      </c>
      <c r="F6" s="13">
        <f>SUM(F2:F5)</f>
        <v>1000</v>
      </c>
      <c r="G6" s="6" t="s">
        <v>44</v>
      </c>
      <c r="H6" s="12">
        <f>SUM(H2:H5)</f>
        <v>3.549449305471196</v>
      </c>
    </row>
    <row r="7" spans="1:8" x14ac:dyDescent="0.25">
      <c r="A7" s="3" t="s">
        <v>44</v>
      </c>
      <c r="B7" s="10">
        <f>DURATION(DATE(2000,1,1),DATE(2000+B1,1,1),B2,B3,1)</f>
        <v>3.5494493054711955</v>
      </c>
      <c r="C7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CBCD0-2480-470D-8347-6D70ABC9901D}">
  <dimension ref="A1:D15"/>
  <sheetViews>
    <sheetView showGridLines="0" tabSelected="1" zoomScale="160" zoomScaleNormal="160" workbookViewId="0">
      <selection activeCell="C10" sqref="C10"/>
    </sheetView>
  </sheetViews>
  <sheetFormatPr defaultRowHeight="15.65" x14ac:dyDescent="0.25"/>
  <cols>
    <col min="1" max="1" width="26.5" customWidth="1"/>
    <col min="2" max="2" width="24.5" bestFit="1" customWidth="1"/>
    <col min="3" max="3" width="20.5" bestFit="1" customWidth="1"/>
    <col min="4" max="4" width="20.5" customWidth="1"/>
  </cols>
  <sheetData>
    <row r="1" spans="1:4" x14ac:dyDescent="0.25">
      <c r="A1" s="14" t="s">
        <v>51</v>
      </c>
      <c r="B1" s="15" t="s">
        <v>52</v>
      </c>
      <c r="C1" s="15" t="s">
        <v>53</v>
      </c>
      <c r="D1" s="15" t="s">
        <v>64</v>
      </c>
    </row>
    <row r="2" spans="1:4" x14ac:dyDescent="0.25">
      <c r="A2" s="16" t="s">
        <v>54</v>
      </c>
      <c r="B2" s="28">
        <v>43</v>
      </c>
      <c r="C2" s="29">
        <v>0</v>
      </c>
      <c r="D2" s="30">
        <f>$B2/$B$12</f>
        <v>2.7940220922677061E-2</v>
      </c>
    </row>
    <row r="3" spans="1:4" x14ac:dyDescent="0.25">
      <c r="A3" s="16" t="s">
        <v>55</v>
      </c>
      <c r="B3" s="28">
        <v>555</v>
      </c>
      <c r="C3" s="29">
        <v>0.2</v>
      </c>
      <c r="D3" s="30">
        <f>$B3/$B$12</f>
        <v>0.36062378167641324</v>
      </c>
    </row>
    <row r="4" spans="1:4" x14ac:dyDescent="0.25">
      <c r="A4" s="16" t="s">
        <v>56</v>
      </c>
      <c r="B4" s="28">
        <v>340</v>
      </c>
      <c r="C4" s="29">
        <v>0.65</v>
      </c>
      <c r="D4" s="30">
        <f>$B4/$B$12</f>
        <v>0.22092267706302793</v>
      </c>
    </row>
    <row r="5" spans="1:4" x14ac:dyDescent="0.25">
      <c r="A5" s="16" t="s">
        <v>57</v>
      </c>
      <c r="B5" s="28">
        <v>103</v>
      </c>
      <c r="C5" s="29">
        <v>5.25</v>
      </c>
      <c r="D5" s="30">
        <f>$B5/$B$12</f>
        <v>6.6926575698505519E-2</v>
      </c>
    </row>
    <row r="6" spans="1:4" x14ac:dyDescent="0.25">
      <c r="A6" s="16" t="s">
        <v>58</v>
      </c>
      <c r="B6" s="28">
        <v>498</v>
      </c>
      <c r="C6" s="29">
        <v>12.85</v>
      </c>
      <c r="D6" s="30">
        <f>$B6/$B$12</f>
        <v>0.3235867446393762</v>
      </c>
    </row>
    <row r="7" spans="1:4" x14ac:dyDescent="0.25">
      <c r="A7" s="16" t="s">
        <v>59</v>
      </c>
      <c r="B7" s="28">
        <v>605</v>
      </c>
      <c r="C7" s="29">
        <v>0</v>
      </c>
      <c r="D7" s="30">
        <f>$B7/$B$14</f>
        <v>0.47081712062256809</v>
      </c>
    </row>
    <row r="8" spans="1:4" x14ac:dyDescent="0.25">
      <c r="A8" s="16" t="s">
        <v>60</v>
      </c>
      <c r="B8" s="28">
        <v>395</v>
      </c>
      <c r="C8" s="29">
        <v>1.6</v>
      </c>
      <c r="D8" s="30">
        <f>$B8/$B$14</f>
        <v>0.30739299610894943</v>
      </c>
    </row>
    <row r="9" spans="1:4" x14ac:dyDescent="0.25">
      <c r="A9" s="16" t="s">
        <v>61</v>
      </c>
      <c r="B9" s="28">
        <v>285</v>
      </c>
      <c r="C9" s="29">
        <v>9.8000000000000007</v>
      </c>
      <c r="D9" s="30">
        <f>$B9/$B$14</f>
        <v>0.22178988326848248</v>
      </c>
    </row>
    <row r="10" spans="1:4" x14ac:dyDescent="0.25">
      <c r="A10" s="16" t="s">
        <v>62</v>
      </c>
      <c r="B10" s="28">
        <v>134</v>
      </c>
      <c r="C10" s="31"/>
      <c r="D10" s="30">
        <f>$B10/$B$14</f>
        <v>0.10428015564202335</v>
      </c>
    </row>
    <row r="12" spans="1:4" x14ac:dyDescent="0.25">
      <c r="A12" s="3" t="s">
        <v>63</v>
      </c>
      <c r="B12" s="4">
        <f>SUM($B$2:$B$6)</f>
        <v>1539</v>
      </c>
    </row>
    <row r="13" spans="1:4" x14ac:dyDescent="0.25">
      <c r="A13" s="3" t="s">
        <v>65</v>
      </c>
      <c r="B13" s="18">
        <f>SUMPRODUCT($D$2:$D$6,$C$2:$C$6)</f>
        <v>4.7251786874593886</v>
      </c>
      <c r="C13" t="s">
        <v>45</v>
      </c>
    </row>
    <row r="14" spans="1:4" x14ac:dyDescent="0.25">
      <c r="A14" s="3" t="s">
        <v>66</v>
      </c>
      <c r="B14" s="4">
        <f>SUM($B$7:$B$9)</f>
        <v>1285</v>
      </c>
    </row>
    <row r="15" spans="1:4" x14ac:dyDescent="0.25">
      <c r="A15" s="3" t="s">
        <v>67</v>
      </c>
      <c r="B15" s="18">
        <f>SUMPRODUCT($C$7:$C$9,$D$7:$D$9)</f>
        <v>2.6653696498054478</v>
      </c>
      <c r="C15" t="s">
        <v>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6FFFB-B474-4735-802E-5407A9046321}">
  <dimension ref="A1:C8"/>
  <sheetViews>
    <sheetView showGridLines="0" zoomScale="160" zoomScaleNormal="160" workbookViewId="0">
      <selection activeCell="G3" sqref="G3"/>
    </sheetView>
  </sheetViews>
  <sheetFormatPr defaultRowHeight="15.65" x14ac:dyDescent="0.25"/>
  <cols>
    <col min="1" max="1" width="10.5" bestFit="1" customWidth="1"/>
    <col min="2" max="2" width="9.25" bestFit="1" customWidth="1"/>
  </cols>
  <sheetData>
    <row r="1" spans="1:3" x14ac:dyDescent="0.25">
      <c r="A1" s="3" t="s">
        <v>68</v>
      </c>
      <c r="B1" s="3">
        <v>160000</v>
      </c>
      <c r="C1" t="s">
        <v>69</v>
      </c>
    </row>
    <row r="2" spans="1:3" x14ac:dyDescent="0.25">
      <c r="A2" s="3" t="s">
        <v>2</v>
      </c>
      <c r="B2" s="3">
        <v>5000</v>
      </c>
      <c r="C2" t="s">
        <v>12</v>
      </c>
    </row>
    <row r="3" spans="1:3" x14ac:dyDescent="0.25">
      <c r="A3" s="3" t="s">
        <v>70</v>
      </c>
      <c r="B3" s="3">
        <f>B1/B2</f>
        <v>32</v>
      </c>
      <c r="C3" t="s">
        <v>71</v>
      </c>
    </row>
    <row r="4" spans="1:3" x14ac:dyDescent="0.25">
      <c r="A4" s="3" t="s">
        <v>8</v>
      </c>
      <c r="B4" s="19">
        <v>3.8250000000000002</v>
      </c>
      <c r="C4" t="s">
        <v>73</v>
      </c>
    </row>
    <row r="5" spans="1:3" x14ac:dyDescent="0.25">
      <c r="A5" s="3" t="s">
        <v>74</v>
      </c>
      <c r="B5" s="4">
        <f>(B3*B2)*B4</f>
        <v>612000</v>
      </c>
      <c r="C5" t="s">
        <v>72</v>
      </c>
    </row>
    <row r="6" spans="1:3" x14ac:dyDescent="0.25">
      <c r="A6" s="3" t="s">
        <v>5</v>
      </c>
      <c r="B6" s="5">
        <v>4.09</v>
      </c>
      <c r="C6" t="s">
        <v>75</v>
      </c>
    </row>
    <row r="7" spans="1:3" x14ac:dyDescent="0.25">
      <c r="A7" s="3" t="s">
        <v>74</v>
      </c>
      <c r="B7" s="4">
        <f>(B3*B2)*B6</f>
        <v>654400</v>
      </c>
      <c r="C7" t="s">
        <v>76</v>
      </c>
    </row>
    <row r="8" spans="1:3" x14ac:dyDescent="0.25">
      <c r="A8" s="3" t="s">
        <v>23</v>
      </c>
      <c r="B8" s="4">
        <f>MAX(B7-B5,0)</f>
        <v>42400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1.</vt:lpstr>
      <vt:lpstr>2.</vt:lpstr>
      <vt:lpstr>3.</vt:lpstr>
      <vt:lpstr>4.</vt:lpstr>
      <vt:lpstr>5.</vt:lpstr>
      <vt:lpstr>6.</vt:lpstr>
      <vt:lpstr>7.</vt:lpstr>
      <vt:lpstr>8.</vt:lpstr>
      <vt:lpstr>9.</vt:lpstr>
      <vt:lpstr>11.</vt:lpstr>
      <vt:lpstr>12.</vt:lpstr>
      <vt:lpstr>14.</vt:lpstr>
      <vt:lpstr>15.</vt:lpstr>
      <vt:lpstr>16.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BussinesLearn365</dc:creator>
  <cp:lastModifiedBy>BusinessLearn365</cp:lastModifiedBy>
  <dcterms:created xsi:type="dcterms:W3CDTF">2022-11-18T07:11:02Z</dcterms:created>
  <dcterms:modified xsi:type="dcterms:W3CDTF">2023-04-07T08:02:22Z</dcterms:modified>
</cp:coreProperties>
</file>