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0569E47B-2B51-493A-A58D-3FCE4232E1F3}" xr6:coauthVersionLast="47" xr6:coauthVersionMax="47" xr10:uidLastSave="{00000000-0000-0000-0000-000000000000}"/>
  <bookViews>
    <workbookView xWindow="-108" yWindow="-108" windowWidth="23256" windowHeight="12456" activeTab="2" xr2:uid="{300C7846-18A1-418A-873B-99BE62E5DA94}"/>
  </bookViews>
  <sheets>
    <sheet name="Dashboard" sheetId="1" r:id="rId1"/>
    <sheet name="Income_Statement" sheetId="2" r:id="rId2"/>
    <sheet name="Sheet1" sheetId="3" r:id="rId3"/>
  </sheets>
  <definedNames>
    <definedName name="Beta">Sheet1!$G$6</definedName>
    <definedName name="Cost_of_Debt">Sheet1!$G$9</definedName>
    <definedName name="Cost_of_Equity">Sheet1!$G$7</definedName>
    <definedName name="CostofDebt">Sheet1!$C$6</definedName>
    <definedName name="Debt_Funding">Sheet1!$G$16</definedName>
    <definedName name="Debt_Value">Sheet1!$G$14</definedName>
    <definedName name="DebtValue">Sheet1!$C$9</definedName>
    <definedName name="Equity_Funding">Sheet1!$G$15</definedName>
    <definedName name="Equity_Value">Sheet1!$G$13</definedName>
    <definedName name="EquityValue">Sheet1!$C$8</definedName>
    <definedName name="ERP">Sheet1!$G$5</definedName>
    <definedName name="MarketReturn">Sheet1!$G$4</definedName>
    <definedName name="Post_Tax_Cost_of_Debt">Sheet1!$G$11</definedName>
    <definedName name="RiskFreeRate">Sheet1!$G$3</definedName>
    <definedName name="Tax_Rate">Sheet1!$G$10</definedName>
    <definedName name="TaxRate">Sheet1!$C$7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3" l="1"/>
  <c r="J9" i="3"/>
  <c r="J8" i="3"/>
  <c r="G14" i="3"/>
  <c r="G13" i="3"/>
  <c r="G16" i="3"/>
  <c r="G15" i="3"/>
  <c r="G11" i="3"/>
  <c r="G10" i="3"/>
  <c r="G9" i="3"/>
  <c r="D5" i="2" l="1"/>
  <c r="F17" i="2"/>
  <c r="E17" i="2"/>
  <c r="E18" i="2" s="1"/>
  <c r="F11" i="2"/>
  <c r="F14" i="2" s="1"/>
  <c r="F16" i="2" s="1"/>
  <c r="E16" i="2"/>
  <c r="E14" i="2"/>
  <c r="E11" i="2"/>
  <c r="F6" i="2"/>
  <c r="G6" i="2" s="1"/>
  <c r="H6" i="2" s="1"/>
  <c r="I6" i="2" s="1"/>
  <c r="J6" i="2" s="1"/>
  <c r="K6" i="2" s="1"/>
  <c r="L6" i="2" s="1"/>
  <c r="M6" i="2" s="1"/>
  <c r="N6" i="2" s="1"/>
  <c r="F18" i="2" l="1"/>
  <c r="G4" i="3"/>
  <c r="G5" i="3"/>
  <c r="G6" i="3"/>
  <c r="G20" i="3"/>
  <c r="I11" i="3"/>
  <c r="G7" i="3"/>
  <c r="I20" i="3"/>
  <c r="C11" i="3"/>
  <c r="G3" i="3"/>
  <c r="G18" i="3"/>
</calcChain>
</file>

<file path=xl/sharedStrings.xml><?xml version="1.0" encoding="utf-8"?>
<sst xmlns="http://schemas.openxmlformats.org/spreadsheetml/2006/main" count="44" uniqueCount="37">
  <si>
    <t xml:space="preserve"> </t>
  </si>
  <si>
    <t>Financial Model - By Aashu Sharma</t>
  </si>
  <si>
    <t>Company Name</t>
  </si>
  <si>
    <t>INCOME STATEMENT</t>
  </si>
  <si>
    <t xml:space="preserve">Company Name </t>
  </si>
  <si>
    <t>AAShu</t>
  </si>
  <si>
    <t xml:space="preserve">Revenue From Operations </t>
  </si>
  <si>
    <t>COGS</t>
  </si>
  <si>
    <t>Salaries</t>
  </si>
  <si>
    <t>EBITDA</t>
  </si>
  <si>
    <t>Depreciation</t>
  </si>
  <si>
    <t>Interest</t>
  </si>
  <si>
    <t>EBIT</t>
  </si>
  <si>
    <t>Amortization</t>
  </si>
  <si>
    <t>EBT</t>
  </si>
  <si>
    <t>Tax</t>
  </si>
  <si>
    <t>EAT</t>
  </si>
  <si>
    <t xml:space="preserve">Tax Rate </t>
  </si>
  <si>
    <t>COMPARATIVE STATEMENT</t>
  </si>
  <si>
    <t>Tax Rate</t>
  </si>
  <si>
    <t>Beta</t>
  </si>
  <si>
    <t>Cost of Debt</t>
  </si>
  <si>
    <t>Equity Value</t>
  </si>
  <si>
    <t>Cost of Capital</t>
  </si>
  <si>
    <t>RiskFreeRate</t>
  </si>
  <si>
    <t>MarketReturn</t>
  </si>
  <si>
    <t>CostofDebt</t>
  </si>
  <si>
    <t>TaxRate</t>
  </si>
  <si>
    <t>EquityValue</t>
  </si>
  <si>
    <t xml:space="preserve">DebtValue </t>
  </si>
  <si>
    <t>ERP</t>
  </si>
  <si>
    <t>Cost of Equity</t>
  </si>
  <si>
    <t>Post Tax Cost of Debt</t>
  </si>
  <si>
    <t>Debt Value</t>
  </si>
  <si>
    <t>Equity Funding</t>
  </si>
  <si>
    <t>Debt Funding</t>
  </si>
  <si>
    <t>(Cost_of_Equity*Equity_Funding)+(Post_Tax_Cost_of_Debt*Debt_Funding)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</si>
</sst>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&quot;₹&quot;\ #,##0.00"/>
    <numFmt numFmtId="165" formatCode="0&quot;A&quot;"/>
    <numFmt numFmtId="166" formatCode="0.0000%"/>
    <numFmt numFmtId="171" formatCode="0.0%"/>
    <numFmt numFmtId="175" formatCode="0.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3" fillId="3" borderId="0" xfId="0" applyFont="1" applyFill="1"/>
    <xf numFmtId="164" fontId="0" fillId="0" borderId="0" xfId="1" applyNumberFormat="1" applyFont="1"/>
    <xf numFmtId="164" fontId="0" fillId="0" borderId="0" xfId="1" applyNumberFormat="1" applyFont="1" applyFill="1" applyBorder="1"/>
    <xf numFmtId="164" fontId="4" fillId="4" borderId="1" xfId="1" applyNumberFormat="1" applyFont="1" applyFill="1" applyBorder="1"/>
    <xf numFmtId="164" fontId="4" fillId="0" borderId="1" xfId="1" applyNumberFormat="1" applyFont="1" applyBorder="1"/>
    <xf numFmtId="164" fontId="4" fillId="0" borderId="2" xfId="1" applyNumberFormat="1" applyFont="1" applyBorder="1"/>
    <xf numFmtId="164" fontId="4" fillId="0" borderId="0" xfId="1" applyNumberFormat="1" applyFont="1"/>
    <xf numFmtId="165" fontId="2" fillId="3" borderId="0" xfId="0" applyNumberFormat="1" applyFont="1" applyFill="1"/>
    <xf numFmtId="9" fontId="0" fillId="0" borderId="0" xfId="2" applyFont="1" applyAlignment="1">
      <alignment wrapText="1"/>
    </xf>
    <xf numFmtId="9" fontId="4" fillId="4" borderId="0" xfId="2" applyFont="1" applyFill="1" applyBorder="1"/>
    <xf numFmtId="0" fontId="4" fillId="0" borderId="0" xfId="0" applyFont="1"/>
    <xf numFmtId="9" fontId="4" fillId="0" borderId="0" xfId="2" applyFont="1"/>
    <xf numFmtId="9" fontId="0" fillId="0" borderId="0" xfId="0" applyNumberFormat="1"/>
    <xf numFmtId="9" fontId="4" fillId="0" borderId="0" xfId="0" applyNumberFormat="1" applyFont="1"/>
    <xf numFmtId="166" fontId="0" fillId="0" borderId="0" xfId="0" applyNumberFormat="1"/>
    <xf numFmtId="171" fontId="0" fillId="0" borderId="0" xfId="2" applyNumberFormat="1" applyFont="1"/>
    <xf numFmtId="9" fontId="4" fillId="0" borderId="0" xfId="2" applyNumberFormat="1" applyFont="1"/>
    <xf numFmtId="1" fontId="4" fillId="0" borderId="0" xfId="2" applyNumberFormat="1" applyFont="1"/>
    <xf numFmtId="1" fontId="0" fillId="0" borderId="0" xfId="0" applyNumberFormat="1"/>
    <xf numFmtId="10" fontId="0" fillId="0" borderId="0" xfId="0" applyNumberFormat="1" applyFont="1"/>
    <xf numFmtId="10" fontId="0" fillId="0" borderId="0" xfId="2" applyNumberFormat="1" applyFont="1"/>
    <xf numFmtId="175" fontId="0" fillId="0" borderId="0" xfId="0" applyNumberFormat="1"/>
    <xf numFmtId="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7B9E-45FC-49B4-AC55-25A6AAD50CDE}">
  <dimension ref="A1:C5"/>
  <sheetViews>
    <sheetView showGridLines="0" workbookViewId="0">
      <selection activeCell="C6" sqref="C6"/>
    </sheetView>
  </sheetViews>
  <sheetFormatPr defaultRowHeight="14.4" x14ac:dyDescent="0.3"/>
  <cols>
    <col min="1" max="1" width="2.33203125" customWidth="1"/>
    <col min="2" max="3" width="15.77734375" style="1" customWidth="1"/>
    <col min="4" max="14" width="10.77734375" customWidth="1"/>
  </cols>
  <sheetData>
    <row r="1" spans="1:3" ht="28.8" x14ac:dyDescent="0.3">
      <c r="A1" t="s">
        <v>0</v>
      </c>
      <c r="B1" s="1" t="s">
        <v>1</v>
      </c>
    </row>
    <row r="3" spans="1:3" x14ac:dyDescent="0.3">
      <c r="B3" s="1" t="s">
        <v>4</v>
      </c>
      <c r="C3" s="1" t="s">
        <v>5</v>
      </c>
    </row>
    <row r="5" spans="1:3" x14ac:dyDescent="0.3">
      <c r="B5" s="1" t="s">
        <v>19</v>
      </c>
      <c r="C5" s="18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9810-974C-484C-B248-7750C12731E2}">
  <dimension ref="B1:O23"/>
  <sheetViews>
    <sheetView showGridLines="0" zoomScaleNormal="100" workbookViewId="0">
      <selection activeCell="E20" sqref="E20"/>
    </sheetView>
  </sheetViews>
  <sheetFormatPr defaultRowHeight="14.4" x14ac:dyDescent="0.3"/>
  <cols>
    <col min="1" max="1" width="2.33203125" customWidth="1"/>
    <col min="2" max="2" width="22.88671875" bestFit="1" customWidth="1"/>
    <col min="3" max="3" width="8.5546875" bestFit="1" customWidth="1"/>
    <col min="4" max="4" width="8.33203125" customWidth="1"/>
    <col min="5" max="5" width="16.109375" customWidth="1"/>
    <col min="6" max="6" width="15.44140625" bestFit="1" customWidth="1"/>
    <col min="7" max="14" width="6" bestFit="1" customWidth="1"/>
  </cols>
  <sheetData>
    <row r="1" spans="2:15" s="2" customFormat="1" x14ac:dyDescent="0.3"/>
    <row r="2" spans="2:15" s="2" customFormat="1" x14ac:dyDescent="0.3"/>
    <row r="3" spans="2:15" s="2" customFormat="1" x14ac:dyDescent="0.3"/>
    <row r="4" spans="2:15" s="2" customFormat="1" x14ac:dyDescent="0.3">
      <c r="B4" s="3" t="s">
        <v>2</v>
      </c>
    </row>
    <row r="5" spans="2:15" s="7" customFormat="1" x14ac:dyDescent="0.3">
      <c r="B5" s="6"/>
      <c r="C5" s="7" t="s">
        <v>17</v>
      </c>
      <c r="D5" s="19">
        <f>Dashboard!C5</f>
        <v>0.3</v>
      </c>
    </row>
    <row r="6" spans="2:15" s="5" customFormat="1" x14ac:dyDescent="0.3">
      <c r="B6" s="4" t="s">
        <v>3</v>
      </c>
      <c r="E6" s="17">
        <v>2015</v>
      </c>
      <c r="F6" s="17">
        <f>E6+1</f>
        <v>2016</v>
      </c>
      <c r="G6" s="4">
        <f t="shared" ref="G6:N6" si="0">F6+1</f>
        <v>2017</v>
      </c>
      <c r="H6" s="4">
        <f t="shared" si="0"/>
        <v>2018</v>
      </c>
      <c r="I6" s="4">
        <f t="shared" si="0"/>
        <v>2019</v>
      </c>
      <c r="J6" s="4">
        <f t="shared" si="0"/>
        <v>2020</v>
      </c>
      <c r="K6" s="4">
        <f t="shared" si="0"/>
        <v>2021</v>
      </c>
      <c r="L6" s="4">
        <f t="shared" si="0"/>
        <v>2022</v>
      </c>
      <c r="M6" s="4">
        <f t="shared" si="0"/>
        <v>2023</v>
      </c>
      <c r="N6" s="4">
        <f t="shared" si="0"/>
        <v>2024</v>
      </c>
      <c r="O6" s="10"/>
    </row>
    <row r="8" spans="2:15" x14ac:dyDescent="0.3">
      <c r="B8" t="s">
        <v>6</v>
      </c>
      <c r="E8" s="11">
        <v>5000000</v>
      </c>
      <c r="F8" s="11">
        <v>555124</v>
      </c>
    </row>
    <row r="9" spans="2:15" x14ac:dyDescent="0.3">
      <c r="B9" t="s">
        <v>7</v>
      </c>
      <c r="E9" s="11">
        <v>50000</v>
      </c>
      <c r="F9" s="11">
        <v>8000</v>
      </c>
    </row>
    <row r="10" spans="2:15" x14ac:dyDescent="0.3">
      <c r="B10" t="s">
        <v>8</v>
      </c>
      <c r="E10" s="11">
        <v>15000</v>
      </c>
      <c r="F10" s="11">
        <v>6000</v>
      </c>
    </row>
    <row r="11" spans="2:15" s="8" customFormat="1" x14ac:dyDescent="0.3">
      <c r="B11" s="8" t="s">
        <v>9</v>
      </c>
      <c r="E11" s="13">
        <f>E8-(SUM(E9:E10))</f>
        <v>4935000</v>
      </c>
      <c r="F11" s="14">
        <f>F8-(SUM(F9:F10))</f>
        <v>541124</v>
      </c>
    </row>
    <row r="12" spans="2:15" x14ac:dyDescent="0.3">
      <c r="B12" t="s">
        <v>13</v>
      </c>
      <c r="E12" s="12">
        <v>500</v>
      </c>
      <c r="F12" s="12">
        <v>500</v>
      </c>
    </row>
    <row r="13" spans="2:15" x14ac:dyDescent="0.3">
      <c r="B13" t="s">
        <v>10</v>
      </c>
      <c r="E13" s="12">
        <v>5000</v>
      </c>
      <c r="F13" s="12">
        <v>5000</v>
      </c>
    </row>
    <row r="14" spans="2:15" s="8" customFormat="1" x14ac:dyDescent="0.3">
      <c r="B14" s="8" t="s">
        <v>12</v>
      </c>
      <c r="E14" s="14">
        <f>E11-(SUM(E12:E13))</f>
        <v>4929500</v>
      </c>
      <c r="F14" s="14">
        <f>F11-(SUM(F12:F13))</f>
        <v>535624</v>
      </c>
    </row>
    <row r="15" spans="2:15" x14ac:dyDescent="0.3">
      <c r="B15" t="s">
        <v>11</v>
      </c>
      <c r="E15" s="12">
        <v>1500</v>
      </c>
      <c r="F15" s="12">
        <v>1501</v>
      </c>
    </row>
    <row r="16" spans="2:15" s="8" customFormat="1" x14ac:dyDescent="0.3">
      <c r="B16" s="8" t="s">
        <v>14</v>
      </c>
      <c r="E16" s="14">
        <f>E14-E15</f>
        <v>4928000</v>
      </c>
      <c r="F16" s="14">
        <f>F14-F15</f>
        <v>534123</v>
      </c>
    </row>
    <row r="17" spans="2:15" x14ac:dyDescent="0.3">
      <c r="B17" t="s">
        <v>15</v>
      </c>
      <c r="E17" s="16">
        <f>E16*$D$5</f>
        <v>1478400</v>
      </c>
      <c r="F17" s="16">
        <f>F16*$D$5</f>
        <v>160236.9</v>
      </c>
    </row>
    <row r="18" spans="2:15" s="9" customFormat="1" ht="15" thickBot="1" x14ac:dyDescent="0.35">
      <c r="B18" s="9" t="s">
        <v>16</v>
      </c>
      <c r="E18" s="15">
        <f>E16-E17</f>
        <v>3449600</v>
      </c>
      <c r="F18" s="15">
        <f>F16-F17</f>
        <v>373886.1</v>
      </c>
    </row>
    <row r="19" spans="2:15" ht="15" thickTop="1" x14ac:dyDescent="0.3"/>
    <row r="23" spans="2:15" s="5" customFormat="1" x14ac:dyDescent="0.3">
      <c r="B23" s="4" t="s">
        <v>18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10"/>
    </row>
  </sheetData>
  <pageMargins left="0.7" right="0.7" top="0.75" bottom="0.75" header="0.3" footer="0.3"/>
  <ignoredErrors>
    <ignoredError sqref="E17:F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1A0C-BFEC-469C-B146-7331F869F68E}">
  <dimension ref="A3:K20"/>
  <sheetViews>
    <sheetView showGridLines="0" tabSelected="1" topLeftCell="B1" workbookViewId="0">
      <selection activeCell="G20" sqref="G20"/>
    </sheetView>
  </sheetViews>
  <sheetFormatPr defaultRowHeight="14.4" x14ac:dyDescent="0.3"/>
  <cols>
    <col min="1" max="1" width="2.33203125" customWidth="1"/>
    <col min="2" max="2" width="15.77734375" customWidth="1"/>
    <col min="3" max="3" width="12" bestFit="1" customWidth="1"/>
    <col min="4" max="4" width="10.77734375" customWidth="1"/>
    <col min="6" max="6" width="14.6640625" customWidth="1"/>
    <col min="9" max="9" width="9.5546875" bestFit="1" customWidth="1"/>
  </cols>
  <sheetData>
    <row r="3" spans="1:11" x14ac:dyDescent="0.3">
      <c r="A3" t="s">
        <v>0</v>
      </c>
      <c r="B3" t="s">
        <v>24</v>
      </c>
      <c r="C3" s="21">
        <v>0.04</v>
      </c>
      <c r="F3" t="s">
        <v>24</v>
      </c>
      <c r="G3" s="21">
        <f ca="1">RiskFreeRate</f>
        <v>0.04</v>
      </c>
    </row>
    <row r="4" spans="1:11" x14ac:dyDescent="0.3">
      <c r="B4" t="s">
        <v>25</v>
      </c>
      <c r="C4" s="21">
        <v>0.1</v>
      </c>
      <c r="F4" t="s">
        <v>25</v>
      </c>
      <c r="G4" s="21">
        <f ca="1">MarketReturn</f>
        <v>0.1</v>
      </c>
      <c r="I4" t="s">
        <v>36</v>
      </c>
    </row>
    <row r="5" spans="1:11" x14ac:dyDescent="0.3">
      <c r="B5" t="s">
        <v>20</v>
      </c>
      <c r="C5" s="20">
        <v>1.25</v>
      </c>
      <c r="F5" t="s">
        <v>30</v>
      </c>
      <c r="G5" s="22">
        <f ca="1">G4-G3</f>
        <v>6.0000000000000005E-2</v>
      </c>
    </row>
    <row r="6" spans="1:11" x14ac:dyDescent="0.3">
      <c r="B6" t="s">
        <v>26</v>
      </c>
      <c r="C6" s="23">
        <v>0.14000000000000001</v>
      </c>
      <c r="F6" t="s">
        <v>20</v>
      </c>
      <c r="G6" s="20">
        <f ca="1">Beta</f>
        <v>1.25</v>
      </c>
    </row>
    <row r="7" spans="1:11" x14ac:dyDescent="0.3">
      <c r="B7" t="s">
        <v>27</v>
      </c>
      <c r="C7" s="23">
        <v>0.3</v>
      </c>
      <c r="F7" t="s">
        <v>31</v>
      </c>
      <c r="G7" s="30">
        <f ca="1">RiskFreeRate+ERP*Beta</f>
        <v>0.11500000000000002</v>
      </c>
    </row>
    <row r="8" spans="1:11" x14ac:dyDescent="0.3">
      <c r="B8" t="s">
        <v>28</v>
      </c>
      <c r="C8" s="27">
        <v>125000</v>
      </c>
      <c r="J8">
        <f>11.5%*50%</f>
        <v>5.7500000000000002E-2</v>
      </c>
      <c r="K8" s="30">
        <f>J8+J9</f>
        <v>0.10650000000000001</v>
      </c>
    </row>
    <row r="9" spans="1:11" x14ac:dyDescent="0.3">
      <c r="B9" t="s">
        <v>29</v>
      </c>
      <c r="C9" s="27">
        <v>125000</v>
      </c>
      <c r="F9" t="s">
        <v>21</v>
      </c>
      <c r="G9" s="26">
        <f>CostofDebt</f>
        <v>0.14000000000000001</v>
      </c>
      <c r="J9">
        <f>9.8%*50%</f>
        <v>4.9000000000000002E-2</v>
      </c>
    </row>
    <row r="10" spans="1:11" x14ac:dyDescent="0.3">
      <c r="C10" s="20"/>
      <c r="F10" t="s">
        <v>19</v>
      </c>
      <c r="G10" s="26">
        <f>TaxRate</f>
        <v>0.3</v>
      </c>
      <c r="J10" s="28"/>
    </row>
    <row r="11" spans="1:11" x14ac:dyDescent="0.3">
      <c r="B11" t="s">
        <v>23</v>
      </c>
      <c r="C11" s="29">
        <f ca="1">(RiskFreeRate+(MarketReturn-RiskFreeRate)*Beta)*EquityValue/(EquityValue+DebtValue)+(CostofDebt*(1-TaxRate))*DebtValue/(DebtValue+EquityValue)</f>
        <v>0.10650000000000001</v>
      </c>
      <c r="F11" t="s">
        <v>32</v>
      </c>
      <c r="G11" s="25">
        <f>CostofDebt*(1-TaxRate)</f>
        <v>9.8000000000000004E-2</v>
      </c>
      <c r="I11" s="31">
        <f ca="1">Cost_of_Equity*Equity_Funding</f>
        <v>0</v>
      </c>
    </row>
    <row r="12" spans="1:11" x14ac:dyDescent="0.3">
      <c r="C12" s="24"/>
    </row>
    <row r="13" spans="1:11" x14ac:dyDescent="0.3">
      <c r="F13" t="s">
        <v>22</v>
      </c>
      <c r="G13" s="27">
        <f>EquityValue</f>
        <v>125000</v>
      </c>
    </row>
    <row r="14" spans="1:11" x14ac:dyDescent="0.3">
      <c r="F14" t="s">
        <v>33</v>
      </c>
      <c r="G14" s="27">
        <f>DebtValue</f>
        <v>125000</v>
      </c>
    </row>
    <row r="15" spans="1:11" x14ac:dyDescent="0.3">
      <c r="F15" t="s">
        <v>34</v>
      </c>
      <c r="G15" s="30">
        <f>EquityValue/(EquityValue+DebtValue)</f>
        <v>0.5</v>
      </c>
    </row>
    <row r="16" spans="1:11" x14ac:dyDescent="0.3">
      <c r="F16" t="s">
        <v>35</v>
      </c>
      <c r="G16" s="30">
        <f>DebtValue/(EquityValue+DebtValue)</f>
        <v>0.5</v>
      </c>
    </row>
    <row r="18" spans="6:9" x14ac:dyDescent="0.3">
      <c r="F18" t="s">
        <v>23</v>
      </c>
      <c r="G18" s="29">
        <f ca="1">(RiskFreeRate+(MarketReturn-RiskFreeRate)*Beta)*EquityValue/(EquityValue+DebtValue)+(CostofDebt*(1-TaxRate))*DebtValue/(DebtValue+EquityValue)</f>
        <v>0.10650000000000001</v>
      </c>
    </row>
    <row r="20" spans="6:9" x14ac:dyDescent="0.3">
      <c r="F20" t="s">
        <v>23</v>
      </c>
      <c r="G20" s="32">
        <f ca="1">(Cost_of_Equity*Equity_Funding)+(Post_Tax_Cost_of_Debt*Debt_Funding)</f>
        <v>0</v>
      </c>
      <c r="I20">
        <f ca="1">(Cost_of_Equity*Equity_Funding)+(Post_Tax_Cost_of_Debt*Debt_Funding)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Dashboard</vt:lpstr>
      <vt:lpstr>Income_Statement</vt:lpstr>
      <vt:lpstr>Sheet1</vt:lpstr>
      <vt:lpstr>Beta</vt:lpstr>
      <vt:lpstr>Cost_of_Debt</vt:lpstr>
      <vt:lpstr>Cost_of_Equity</vt:lpstr>
      <vt:lpstr>CostofDebt</vt:lpstr>
      <vt:lpstr>Debt_Funding</vt:lpstr>
      <vt:lpstr>Debt_Value</vt:lpstr>
      <vt:lpstr>DebtValue</vt:lpstr>
      <vt:lpstr>Equity_Funding</vt:lpstr>
      <vt:lpstr>Equity_Value</vt:lpstr>
      <vt:lpstr>EquityValue</vt:lpstr>
      <vt:lpstr>ERP</vt:lpstr>
      <vt:lpstr>MarketReturn</vt:lpstr>
      <vt:lpstr>Post_Tax_Cost_of_Debt</vt:lpstr>
      <vt:lpstr>RiskFreeRate</vt:lpstr>
      <vt:lpstr>Tax_Rate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Aashu sharma</dc:creator>
  <cp:lastModifiedBy>Aashu sharma</cp:lastModifiedBy>
  <dcterms:created xsi:type="dcterms:W3CDTF">2025-02-10T17:39:07Z</dcterms:created>
  <dcterms:modified xsi:type="dcterms:W3CDTF">2025-02-11T14:55:48Z</dcterms:modified>
</cp:coreProperties>
</file>