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baro\OneDrive\Desktop\"/>
    </mc:Choice>
  </mc:AlternateContent>
  <xr:revisionPtr revIDLastSave="0" documentId="13_ncr:1_{ECB939DA-2B0B-4081-BFB7-5437174A25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ails" sheetId="1" r:id="rId1"/>
  </sheets>
  <definedNames>
    <definedName name="_xlnm._FilterDatabase" localSheetId="0" hidden="1">Details!$K$2:$K$8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Q3" i="1"/>
  <c r="Q4" i="1"/>
  <c r="Q5" i="1"/>
  <c r="Q6" i="1"/>
  <c r="Q7" i="1"/>
  <c r="Q8" i="1"/>
  <c r="P3" i="1"/>
  <c r="P4" i="1"/>
  <c r="P5" i="1"/>
  <c r="P6" i="1"/>
  <c r="P7" i="1"/>
  <c r="P8" i="1"/>
  <c r="O3" i="1"/>
  <c r="O4" i="1"/>
  <c r="O5" i="1"/>
  <c r="O6" i="1"/>
  <c r="O7" i="1"/>
  <c r="O8" i="1"/>
  <c r="N3" i="1"/>
  <c r="N4" i="1"/>
  <c r="N5" i="1"/>
  <c r="N6" i="1"/>
  <c r="N7" i="1"/>
  <c r="N8" i="1"/>
  <c r="R3" i="1" l="1"/>
  <c r="L4" i="1" s="1"/>
  <c r="R4" i="1" s="1"/>
  <c r="L5" i="1" s="1"/>
  <c r="R5" i="1" s="1"/>
  <c r="L6" i="1" s="1"/>
  <c r="R6" i="1" s="1"/>
  <c r="L7" i="1" s="1"/>
  <c r="R7" i="1" s="1"/>
  <c r="L8" i="1" s="1"/>
  <c r="R8" i="1" s="1"/>
</calcChain>
</file>

<file path=xl/sharedStrings.xml><?xml version="1.0" encoding="utf-8"?>
<sst xmlns="http://schemas.openxmlformats.org/spreadsheetml/2006/main" count="91" uniqueCount="24">
  <si>
    <t>Header</t>
  </si>
  <si>
    <t>Gross Amount</t>
  </si>
  <si>
    <t>Income</t>
  </si>
  <si>
    <t>COGS</t>
  </si>
  <si>
    <t>Advertising</t>
  </si>
  <si>
    <t>Month</t>
  </si>
  <si>
    <t>Allowance</t>
  </si>
  <si>
    <t>Fixed Cost</t>
  </si>
  <si>
    <t>June</t>
  </si>
  <si>
    <t>May</t>
  </si>
  <si>
    <t>April</t>
  </si>
  <si>
    <t>March</t>
  </si>
  <si>
    <t>February</t>
  </si>
  <si>
    <t>January</t>
  </si>
  <si>
    <t>Deduction%</t>
  </si>
  <si>
    <t xml:space="preserve">Net Income = </t>
  </si>
  <si>
    <t>Gross Amount - Deduction</t>
  </si>
  <si>
    <r>
      <t xml:space="preserve">Deduction </t>
    </r>
    <r>
      <rPr>
        <strike/>
        <sz val="11"/>
        <color theme="1"/>
        <rFont val="Calibri"/>
        <family val="2"/>
        <scheme val="minor"/>
      </rPr>
      <t>%</t>
    </r>
  </si>
  <si>
    <t>Deduction Value</t>
  </si>
  <si>
    <t>Net Income</t>
  </si>
  <si>
    <t>Opening</t>
  </si>
  <si>
    <t>Closing</t>
  </si>
  <si>
    <t>Cash-Out</t>
  </si>
  <si>
    <t>Cash-In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</si>
</sst>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9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1" fillId="0" borderId="5" xfId="1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6" xfId="0" applyBorder="1"/>
    <xf numFmtId="164" fontId="0" fillId="3" borderId="2" xfId="0" applyNumberForma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/>
    <xf numFmtId="0" fontId="3" fillId="4" borderId="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 * #,##0_ ;_ * \-#,##0_ ;_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 * #,##0_ ;_ * \-#,##0_ ;_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 * #,##0_ ;_ * \-#,##0_ ;_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numFmt numFmtId="164" formatCode="_ * #,##0_ ;_ * \-#,##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 * #,##0_ ;_ * \-#,##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1" totalsRowShown="0" headerRowDxfId="20" headerRowBorderDxfId="19" tableBorderDxfId="18" totalsRowBorderDxfId="17">
  <tableColumns count="6">
    <tableColumn id="1" xr3:uid="{00000000-0010-0000-0000-000001000000}" name="Header" dataDxfId="16"/>
    <tableColumn id="2" xr3:uid="{00000000-0010-0000-0000-000002000000}" name="Month" dataDxfId="15"/>
    <tableColumn id="3" xr3:uid="{00000000-0010-0000-0000-000003000000}" name="Gross Amount" dataDxfId="14" dataCellStyle="Comma"/>
    <tableColumn id="4" xr3:uid="{00000000-0010-0000-0000-000004000000}" name="Deduction %" dataDxfId="13"/>
    <tableColumn id="5" xr3:uid="{00000000-0010-0000-0000-000005000000}" name="Deduction Value" dataDxfId="12"/>
    <tableColumn id="6" xr3:uid="{00000000-0010-0000-0000-000006000000}" name="Net Income" dataDxfId="11" dataCellStyle="Comma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K2:Q8" totalsRowShown="0" headerRowDxfId="10" dataDxfId="8" headerRowBorderDxfId="9" tableBorderDxfId="7">
  <autoFilter ref="K2:Q8" xr:uid="{00000000-0009-0000-0100-000002000000}"/>
  <tableColumns count="7">
    <tableColumn id="1" xr3:uid="{00000000-0010-0000-0100-000001000000}" name="Month" dataDxfId="6"/>
    <tableColumn id="2" xr3:uid="{00000000-0010-0000-0100-000002000000}" name="Opening" dataDxfId="5"/>
    <tableColumn id="3" xr3:uid="{00000000-0010-0000-0100-000003000000}" name="Income" dataDxfId="0" dataCellStyle="Comma">
      <calculatedColumnFormula>+SUMIFS(Table1[Net Income],Table1[Header],Table2[[#Headers],[Income]],Table1[Month],Table2[[#This Row],[Month]])</calculatedColumnFormula>
    </tableColumn>
    <tableColumn id="7" xr3:uid="{00000000-0010-0000-0100-000007000000}" name="COGS" dataDxfId="4">
      <calculatedColumnFormula>+SUMIFS(Table1[Net Income],Table1[Header],Table2[[#Headers],[COGS]],Table1[Month],Table2[[#This Row],[Month]])</calculatedColumnFormula>
    </tableColumn>
    <tableColumn id="6" xr3:uid="{00000000-0010-0000-0100-000006000000}" name="Advertising" dataDxfId="3">
      <calculatedColumnFormula>+SUMIFS(Table1[Net Income],Table1[Header],Table2[[#Headers],[Advertising]],Table1[Month],Table2[[#This Row],[Month]])</calculatedColumnFormula>
    </tableColumn>
    <tableColumn id="5" xr3:uid="{00000000-0010-0000-0100-000005000000}" name="Allowance" dataDxfId="2">
      <calculatedColumnFormula>+SUMIFS(Table1[Net Income],Table1[Header],Table2[[#Headers],[Allowance]],Table1[Month],Table2[[#This Row],[Month]])</calculatedColumnFormula>
    </tableColumn>
    <tableColumn id="4" xr3:uid="{00000000-0010-0000-0100-000004000000}" name="Fixed Cost" dataDxfId="1">
      <calculatedColumnFormula>+SUMIFS(Table1[Net Income],Table1[Header],Table2[[#Headers],[Fixed Cost]],Table1[Month],Table2[[#This Row],[Month]])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zoomScale="61" workbookViewId="0">
      <selection activeCell="F10" sqref="F10"/>
    </sheetView>
  </sheetViews>
  <sheetFormatPr defaultRowHeight="14.4"/>
  <cols>
    <col min="1" max="1" width="12" style="1" bestFit="1" customWidth="1"/>
    <col min="2" max="2" width="11.5546875" style="1" bestFit="1" customWidth="1"/>
    <col min="3" max="3" width="19.109375" style="14" bestFit="1" customWidth="1"/>
    <col min="4" max="4" width="16.6640625" style="1" bestFit="1" customWidth="1"/>
    <col min="5" max="5" width="20.44140625" style="1" bestFit="1" customWidth="1"/>
    <col min="6" max="6" width="16.6640625" style="14" bestFit="1" customWidth="1"/>
    <col min="8" max="8" width="13.33203125" bestFit="1" customWidth="1"/>
    <col min="9" max="9" width="24.6640625" bestFit="1" customWidth="1"/>
    <col min="11" max="11" width="11.5546875" bestFit="1" customWidth="1"/>
    <col min="12" max="12" width="20" customWidth="1"/>
    <col min="13" max="13" width="12.109375" bestFit="1" customWidth="1"/>
    <col min="14" max="14" width="16.5546875" customWidth="1"/>
    <col min="15" max="15" width="13.44140625" bestFit="1" customWidth="1"/>
    <col min="16" max="16" width="12.5546875" bestFit="1" customWidth="1"/>
    <col min="17" max="17" width="12.44140625" bestFit="1" customWidth="1"/>
    <col min="18" max="18" width="13.44140625" customWidth="1"/>
  </cols>
  <sheetData>
    <row r="1" spans="1:18" ht="15" thickBot="1">
      <c r="A1" s="16" t="s">
        <v>0</v>
      </c>
      <c r="B1" s="9" t="s">
        <v>5</v>
      </c>
      <c r="C1" s="15" t="s">
        <v>1</v>
      </c>
      <c r="D1" s="10" t="s">
        <v>17</v>
      </c>
      <c r="E1" s="10" t="s">
        <v>18</v>
      </c>
      <c r="F1" s="11" t="s">
        <v>19</v>
      </c>
      <c r="M1" s="25" t="s">
        <v>23</v>
      </c>
      <c r="N1" s="26" t="s">
        <v>22</v>
      </c>
      <c r="O1" s="27"/>
      <c r="P1" s="27"/>
      <c r="Q1" s="28"/>
    </row>
    <row r="2" spans="1:18" ht="15.6" thickTop="1" thickBot="1">
      <c r="A2" s="8" t="s">
        <v>2</v>
      </c>
      <c r="B2" s="8" t="s">
        <v>13</v>
      </c>
      <c r="C2" s="12">
        <v>350000</v>
      </c>
      <c r="D2" s="8">
        <v>0.15</v>
      </c>
      <c r="E2" s="8">
        <v>52500</v>
      </c>
      <c r="F2" s="12">
        <v>297500</v>
      </c>
      <c r="H2" s="5" t="s">
        <v>0</v>
      </c>
      <c r="I2" s="6" t="s">
        <v>14</v>
      </c>
      <c r="K2" s="23" t="s">
        <v>5</v>
      </c>
      <c r="L2" s="23" t="s">
        <v>20</v>
      </c>
      <c r="M2" s="24" t="s">
        <v>2</v>
      </c>
      <c r="N2" s="21" t="s">
        <v>3</v>
      </c>
      <c r="O2" s="21" t="s">
        <v>4</v>
      </c>
      <c r="P2" s="21" t="s">
        <v>6</v>
      </c>
      <c r="Q2" s="21" t="s">
        <v>7</v>
      </c>
      <c r="R2" s="23" t="s">
        <v>21</v>
      </c>
    </row>
    <row r="3" spans="1:18" ht="15" thickTop="1">
      <c r="A3" s="7" t="s">
        <v>3</v>
      </c>
      <c r="B3" s="7" t="s">
        <v>8</v>
      </c>
      <c r="C3" s="13">
        <v>165000</v>
      </c>
      <c r="D3" s="7">
        <v>0</v>
      </c>
      <c r="E3" s="7">
        <v>0</v>
      </c>
      <c r="F3" s="13">
        <v>165000</v>
      </c>
      <c r="H3" s="3" t="s">
        <v>2</v>
      </c>
      <c r="I3" s="4">
        <v>0.15</v>
      </c>
      <c r="K3" s="19" t="s">
        <v>13</v>
      </c>
      <c r="L3" s="20">
        <v>0</v>
      </c>
      <c r="M3" s="12">
        <f>+SUMIFS(Table1[Net Income],Table1[Header],Table2[[#Headers],[Income]],Table1[Month],Table2[[#This Row],[Month]])</f>
        <v>297500</v>
      </c>
      <c r="N3" s="12">
        <f>+SUMIFS(Table1[Net Income],Table1[Header],Table2[[#Headers],[COGS]],Table1[Month],Table2[[#This Row],[Month]])</f>
        <v>140000</v>
      </c>
      <c r="O3" s="12">
        <f>+SUMIFS(Table1[Net Income],Table1[Header],Table2[[#Headers],[Advertising]],Table1[Month],Table2[[#This Row],[Month]])</f>
        <v>22833.8</v>
      </c>
      <c r="P3" s="12">
        <f>+SUMIFS(Table1[Net Income],Table1[Header],Table2[[#Headers],[Allowance]],Table1[Month],Table2[[#This Row],[Month]])</f>
        <v>80000</v>
      </c>
      <c r="Q3" s="12">
        <f>+SUMIFS(Table1[Net Income],Table1[Header],Table2[[#Headers],[Fixed Cost]],Table1[Month],Table2[[#This Row],[Month]])</f>
        <v>60000</v>
      </c>
      <c r="R3" s="22">
        <f>+Table2[[#This Row],[Opening]]+Table2[[#This Row],[Income]]-Table2[[#This Row],[COGS]]-Table2[[#This Row],[Advertising]]-Table2[[#This Row],[Allowance]]-Table2[[#This Row],[Fixed Cost]]</f>
        <v>-5333.7999999999884</v>
      </c>
    </row>
    <row r="4" spans="1:18">
      <c r="A4" s="7" t="s">
        <v>4</v>
      </c>
      <c r="B4" s="7" t="s">
        <v>13</v>
      </c>
      <c r="C4" s="13">
        <v>23540</v>
      </c>
      <c r="D4" s="7">
        <v>0.03</v>
      </c>
      <c r="E4" s="7">
        <v>706.19999999999993</v>
      </c>
      <c r="F4" s="13">
        <v>22833.8</v>
      </c>
      <c r="H4" s="3" t="s">
        <v>3</v>
      </c>
      <c r="I4" s="4">
        <v>0</v>
      </c>
      <c r="K4" s="17" t="s">
        <v>12</v>
      </c>
      <c r="L4" s="20">
        <f>+R3</f>
        <v>-5333.7999999999884</v>
      </c>
      <c r="M4" s="12">
        <f>+SUMIFS(Table1[Net Income],Table1[Header],Table2[[#Headers],[Income]],Table1[Month],Table2[[#This Row],[Month]])</f>
        <v>238000</v>
      </c>
      <c r="N4" s="12">
        <f>+SUMIFS(Table1[Net Income],Table1[Header],Table2[[#Headers],[COGS]],Table1[Month],Table2[[#This Row],[Month]])</f>
        <v>150000</v>
      </c>
      <c r="O4" s="12">
        <f>+SUMIFS(Table1[Net Income],Table1[Header],Table2[[#Headers],[Advertising]],Table1[Month],Table2[[#This Row],[Month]])</f>
        <v>14550</v>
      </c>
      <c r="P4" s="12">
        <f>+SUMIFS(Table1[Net Income],Table1[Header],Table2[[#Headers],[Allowance]],Table1[Month],Table2[[#This Row],[Month]])</f>
        <v>50000</v>
      </c>
      <c r="Q4" s="12">
        <f>+SUMIFS(Table1[Net Income],Table1[Header],Table2[[#Headers],[Fixed Cost]],Table1[Month],Table2[[#This Row],[Month]])</f>
        <v>60000</v>
      </c>
      <c r="R4" s="22">
        <f>+Table2[[#This Row],[Opening]]+Table2[[#This Row],[Income]]-Table2[[#This Row],[COGS]]-Table2[[#This Row],[Advertising]]-Table2[[#This Row],[Allowance]]-Table2[[#This Row],[Fixed Cost]]</f>
        <v>-41883.799999999988</v>
      </c>
    </row>
    <row r="5" spans="1:18">
      <c r="A5" s="7" t="s">
        <v>6</v>
      </c>
      <c r="B5" s="7" t="s">
        <v>9</v>
      </c>
      <c r="C5" s="13">
        <v>117890</v>
      </c>
      <c r="D5" s="7">
        <v>0</v>
      </c>
      <c r="E5" s="7">
        <v>0</v>
      </c>
      <c r="F5" s="13">
        <v>117890</v>
      </c>
      <c r="H5" s="3" t="s">
        <v>4</v>
      </c>
      <c r="I5" s="4">
        <v>0.03</v>
      </c>
      <c r="K5" s="18" t="s">
        <v>11</v>
      </c>
      <c r="L5" s="20">
        <f t="shared" ref="L5:L8" si="0">+R4</f>
        <v>-41883.799999999988</v>
      </c>
      <c r="M5" s="12">
        <f>+SUMIFS(Table1[Net Income],Table1[Header],Table2[[#Headers],[Income]],Table1[Month],Table2[[#This Row],[Month]])</f>
        <v>255000</v>
      </c>
      <c r="N5" s="12">
        <f>+SUMIFS(Table1[Net Income],Table1[Header],Table2[[#Headers],[COGS]],Table1[Month],Table2[[#This Row],[Month]])</f>
        <v>135000</v>
      </c>
      <c r="O5" s="12">
        <f>+SUMIFS(Table1[Net Income],Table1[Header],Table2[[#Headers],[Advertising]],Table1[Month],Table2[[#This Row],[Month]])</f>
        <v>24250</v>
      </c>
      <c r="P5" s="12">
        <f>+SUMIFS(Table1[Net Income],Table1[Header],Table2[[#Headers],[Allowance]],Table1[Month],Table2[[#This Row],[Month]])</f>
        <v>100000</v>
      </c>
      <c r="Q5" s="12">
        <f>+SUMIFS(Table1[Net Income],Table1[Header],Table2[[#Headers],[Fixed Cost]],Table1[Month],Table2[[#This Row],[Month]])</f>
        <v>60000</v>
      </c>
      <c r="R5" s="22">
        <f>+Table2[[#This Row],[Opening]]+Table2[[#This Row],[Income]]-Table2[[#This Row],[COGS]]-Table2[[#This Row],[Advertising]]-Table2[[#This Row],[Allowance]]-Table2[[#This Row],[Fixed Cost]]</f>
        <v>-106133.79999999999</v>
      </c>
    </row>
    <row r="6" spans="1:18">
      <c r="A6" s="7" t="s">
        <v>7</v>
      </c>
      <c r="B6" s="7" t="s">
        <v>12</v>
      </c>
      <c r="C6" s="13">
        <v>60000</v>
      </c>
      <c r="D6" s="7">
        <v>0</v>
      </c>
      <c r="E6" s="7">
        <v>0</v>
      </c>
      <c r="F6" s="13">
        <v>60000</v>
      </c>
      <c r="H6" s="3" t="s">
        <v>6</v>
      </c>
      <c r="I6" s="4">
        <v>0</v>
      </c>
      <c r="K6" s="17" t="s">
        <v>10</v>
      </c>
      <c r="L6" s="20">
        <f t="shared" si="0"/>
        <v>-106133.79999999999</v>
      </c>
      <c r="M6" s="12">
        <f>+SUMIFS(Table1[Net Income],Table1[Header],Table2[[#Headers],[Income]],Table1[Month],Table2[[#This Row],[Month]])</f>
        <v>408000</v>
      </c>
      <c r="N6" s="12">
        <f>+SUMIFS(Table1[Net Income],Table1[Header],Table2[[#Headers],[COGS]],Table1[Month],Table2[[#This Row],[Month]])</f>
        <v>240000</v>
      </c>
      <c r="O6" s="12">
        <f>+SUMIFS(Table1[Net Income],Table1[Header],Table2[[#Headers],[Advertising]],Table1[Month],Table2[[#This Row],[Month]])</f>
        <v>29100</v>
      </c>
      <c r="P6" s="12">
        <f>+SUMIFS(Table1[Net Income],Table1[Header],Table2[[#Headers],[Allowance]],Table1[Month],Table2[[#This Row],[Month]])</f>
        <v>190000</v>
      </c>
      <c r="Q6" s="12">
        <f>+SUMIFS(Table1[Net Income],Table1[Header],Table2[[#Headers],[Fixed Cost]],Table1[Month],Table2[[#This Row],[Month]])</f>
        <v>60000</v>
      </c>
      <c r="R6" s="22">
        <f>+Table2[[#This Row],[Opening]]+Table2[[#This Row],[Income]]-Table2[[#This Row],[COGS]]-Table2[[#This Row],[Advertising]]-Table2[[#This Row],[Allowance]]-Table2[[#This Row],[Fixed Cost]]</f>
        <v>-217233.8</v>
      </c>
    </row>
    <row r="7" spans="1:18">
      <c r="A7" s="7" t="s">
        <v>2</v>
      </c>
      <c r="B7" s="7" t="s">
        <v>8</v>
      </c>
      <c r="C7" s="13">
        <v>375000</v>
      </c>
      <c r="D7" s="7">
        <v>0.15</v>
      </c>
      <c r="E7" s="7">
        <v>56250</v>
      </c>
      <c r="F7" s="13">
        <v>318750</v>
      </c>
      <c r="H7" s="3" t="s">
        <v>7</v>
      </c>
      <c r="I7" s="4">
        <v>0</v>
      </c>
      <c r="K7" s="18" t="s">
        <v>9</v>
      </c>
      <c r="L7" s="20">
        <f t="shared" si="0"/>
        <v>-217233.8</v>
      </c>
      <c r="M7" s="12">
        <f>+SUMIFS(Table1[Net Income],Table1[Header],Table2[[#Headers],[Income]],Table1[Month],Table2[[#This Row],[Month]])</f>
        <v>276250</v>
      </c>
      <c r="N7" s="12">
        <f>+SUMIFS(Table1[Net Income],Table1[Header],Table2[[#Headers],[COGS]],Table1[Month],Table2[[#This Row],[Month]])</f>
        <v>147654</v>
      </c>
      <c r="O7" s="12">
        <f>+SUMIFS(Table1[Net Income],Table1[Header],Table2[[#Headers],[Advertising]],Table1[Month],Table2[[#This Row],[Month]])</f>
        <v>19400</v>
      </c>
      <c r="P7" s="12">
        <f>+SUMIFS(Table1[Net Income],Table1[Header],Table2[[#Headers],[Allowance]],Table1[Month],Table2[[#This Row],[Month]])</f>
        <v>117890</v>
      </c>
      <c r="Q7" s="12">
        <f>+SUMIFS(Table1[Net Income],Table1[Header],Table2[[#Headers],[Fixed Cost]],Table1[Month],Table2[[#This Row],[Month]])</f>
        <v>60000</v>
      </c>
      <c r="R7" s="22">
        <f>+Table2[[#This Row],[Opening]]+Table2[[#This Row],[Income]]-Table2[[#This Row],[COGS]]-Table2[[#This Row],[Advertising]]-Table2[[#This Row],[Allowance]]-Table2[[#This Row],[Fixed Cost]]</f>
        <v>-285927.8</v>
      </c>
    </row>
    <row r="8" spans="1:18">
      <c r="A8" s="7" t="s">
        <v>3</v>
      </c>
      <c r="B8" s="7" t="s">
        <v>12</v>
      </c>
      <c r="C8" s="13">
        <v>150000</v>
      </c>
      <c r="D8" s="7">
        <v>0</v>
      </c>
      <c r="E8" s="7">
        <v>0</v>
      </c>
      <c r="F8" s="13">
        <v>150000</v>
      </c>
      <c r="K8" s="18" t="s">
        <v>8</v>
      </c>
      <c r="L8" s="20">
        <f t="shared" si="0"/>
        <v>-285927.8</v>
      </c>
      <c r="M8" s="12">
        <f>+SUMIFS(Table1[Net Income],Table1[Header],Table2[[#Headers],[Income]],Table1[Month],Table2[[#This Row],[Month]])</f>
        <v>318750</v>
      </c>
      <c r="N8" s="12">
        <f>+SUMIFS(Table1[Net Income],Table1[Header],Table2[[#Headers],[COGS]],Table1[Month],Table2[[#This Row],[Month]])</f>
        <v>165000</v>
      </c>
      <c r="O8" s="12">
        <f>+SUMIFS(Table1[Net Income],Table1[Header],Table2[[#Headers],[Advertising]],Table1[Month],Table2[[#This Row],[Month]])</f>
        <v>29100</v>
      </c>
      <c r="P8" s="12">
        <f>+SUMIFS(Table1[Net Income],Table1[Header],Table2[[#Headers],[Allowance]],Table1[Month],Table2[[#This Row],[Month]])</f>
        <v>90000</v>
      </c>
      <c r="Q8" s="12">
        <f>+SUMIFS(Table1[Net Income],Table1[Header],Table2[[#Headers],[Fixed Cost]],Table1[Month],Table2[[#This Row],[Month]])</f>
        <v>60000</v>
      </c>
      <c r="R8" s="22">
        <f>+Table2[[#This Row],[Opening]]+Table2[[#This Row],[Income]]-Table2[[#This Row],[COGS]]-Table2[[#This Row],[Advertising]]-Table2[[#This Row],[Allowance]]-Table2[[#This Row],[Fixed Cost]]</f>
        <v>-311277.8</v>
      </c>
    </row>
    <row r="9" spans="1:18">
      <c r="A9" s="7" t="s">
        <v>4</v>
      </c>
      <c r="B9" s="7" t="s">
        <v>12</v>
      </c>
      <c r="C9" s="13">
        <v>15000</v>
      </c>
      <c r="D9" s="7">
        <v>0.03</v>
      </c>
      <c r="E9" s="7">
        <v>450</v>
      </c>
      <c r="F9" s="13">
        <v>14550</v>
      </c>
      <c r="H9" s="2" t="s">
        <v>15</v>
      </c>
      <c r="I9" s="2" t="s">
        <v>16</v>
      </c>
    </row>
    <row r="10" spans="1:18">
      <c r="A10" s="7" t="s">
        <v>6</v>
      </c>
      <c r="B10" s="7" t="s">
        <v>10</v>
      </c>
      <c r="C10" s="13">
        <v>190000</v>
      </c>
      <c r="D10" s="7">
        <v>0</v>
      </c>
      <c r="E10" s="7">
        <v>0</v>
      </c>
      <c r="F10" s="13">
        <v>190000</v>
      </c>
    </row>
    <row r="11" spans="1:18">
      <c r="A11" s="7" t="s">
        <v>7</v>
      </c>
      <c r="B11" s="7" t="s">
        <v>11</v>
      </c>
      <c r="C11" s="13">
        <v>60000</v>
      </c>
      <c r="D11" s="7">
        <v>0</v>
      </c>
      <c r="E11" s="7">
        <v>0</v>
      </c>
      <c r="F11" s="13">
        <v>60000</v>
      </c>
    </row>
    <row r="12" spans="1:18">
      <c r="A12" s="7" t="s">
        <v>2</v>
      </c>
      <c r="B12" s="7" t="s">
        <v>9</v>
      </c>
      <c r="C12" s="13">
        <v>325000</v>
      </c>
      <c r="D12" s="7">
        <v>0.15</v>
      </c>
      <c r="E12" s="7">
        <v>48750</v>
      </c>
      <c r="F12" s="13">
        <v>276250</v>
      </c>
    </row>
    <row r="13" spans="1:18">
      <c r="A13" s="7" t="s">
        <v>3</v>
      </c>
      <c r="B13" s="7" t="s">
        <v>13</v>
      </c>
      <c r="C13" s="13">
        <v>140000</v>
      </c>
      <c r="D13" s="7">
        <v>0</v>
      </c>
      <c r="E13" s="7">
        <v>0</v>
      </c>
      <c r="F13" s="13">
        <v>140000</v>
      </c>
    </row>
    <row r="14" spans="1:18">
      <c r="A14" s="7" t="s">
        <v>4</v>
      </c>
      <c r="B14" s="7" t="s">
        <v>11</v>
      </c>
      <c r="C14" s="13">
        <v>25000</v>
      </c>
      <c r="D14" s="7">
        <v>0.03</v>
      </c>
      <c r="E14" s="7">
        <v>750</v>
      </c>
      <c r="F14" s="13">
        <v>24250</v>
      </c>
    </row>
    <row r="15" spans="1:18">
      <c r="A15" s="7" t="s">
        <v>6</v>
      </c>
      <c r="B15" s="7" t="s">
        <v>12</v>
      </c>
      <c r="C15" s="13">
        <v>50000</v>
      </c>
      <c r="D15" s="7">
        <v>0</v>
      </c>
      <c r="E15" s="7">
        <v>0</v>
      </c>
      <c r="F15" s="13">
        <v>50000</v>
      </c>
    </row>
    <row r="16" spans="1:18">
      <c r="A16" s="7" t="s">
        <v>7</v>
      </c>
      <c r="B16" s="7" t="s">
        <v>13</v>
      </c>
      <c r="C16" s="13">
        <v>60000</v>
      </c>
      <c r="D16" s="7">
        <v>0</v>
      </c>
      <c r="E16" s="7">
        <v>0</v>
      </c>
      <c r="F16" s="13">
        <v>60000</v>
      </c>
    </row>
    <row r="17" spans="1:6">
      <c r="A17" s="7" t="s">
        <v>2</v>
      </c>
      <c r="B17" s="7" t="s">
        <v>10</v>
      </c>
      <c r="C17" s="13">
        <v>480000</v>
      </c>
      <c r="D17" s="7">
        <v>0.15</v>
      </c>
      <c r="E17" s="7">
        <v>72000</v>
      </c>
      <c r="F17" s="13">
        <v>408000</v>
      </c>
    </row>
    <row r="18" spans="1:6">
      <c r="A18" s="7" t="s">
        <v>3</v>
      </c>
      <c r="B18" s="7" t="s">
        <v>10</v>
      </c>
      <c r="C18" s="13">
        <v>240000</v>
      </c>
      <c r="D18" s="7">
        <v>0</v>
      </c>
      <c r="E18" s="7">
        <v>0</v>
      </c>
      <c r="F18" s="13">
        <v>240000</v>
      </c>
    </row>
    <row r="19" spans="1:6">
      <c r="A19" s="7" t="s">
        <v>4</v>
      </c>
      <c r="B19" s="7" t="s">
        <v>10</v>
      </c>
      <c r="C19" s="13">
        <v>30000</v>
      </c>
      <c r="D19" s="7">
        <v>0.03</v>
      </c>
      <c r="E19" s="7">
        <v>900</v>
      </c>
      <c r="F19" s="13">
        <v>29100</v>
      </c>
    </row>
    <row r="20" spans="1:6">
      <c r="A20" s="7" t="s">
        <v>6</v>
      </c>
      <c r="B20" s="7" t="s">
        <v>13</v>
      </c>
      <c r="C20" s="13">
        <v>80000</v>
      </c>
      <c r="D20" s="7">
        <v>0</v>
      </c>
      <c r="E20" s="7">
        <v>0</v>
      </c>
      <c r="F20" s="13">
        <v>80000</v>
      </c>
    </row>
    <row r="21" spans="1:6">
      <c r="A21" s="7" t="s">
        <v>7</v>
      </c>
      <c r="B21" s="7" t="s">
        <v>8</v>
      </c>
      <c r="C21" s="13">
        <v>60000</v>
      </c>
      <c r="D21" s="7">
        <v>0</v>
      </c>
      <c r="E21" s="7">
        <v>0</v>
      </c>
      <c r="F21" s="13">
        <v>60000</v>
      </c>
    </row>
    <row r="22" spans="1:6">
      <c r="A22" s="7" t="s">
        <v>2</v>
      </c>
      <c r="B22" s="7" t="s">
        <v>12</v>
      </c>
      <c r="C22" s="13">
        <v>280000</v>
      </c>
      <c r="D22" s="7">
        <v>0.15</v>
      </c>
      <c r="E22" s="7">
        <v>42000</v>
      </c>
      <c r="F22" s="13">
        <v>238000</v>
      </c>
    </row>
    <row r="23" spans="1:6">
      <c r="A23" s="7" t="s">
        <v>3</v>
      </c>
      <c r="B23" s="7" t="s">
        <v>9</v>
      </c>
      <c r="C23" s="13">
        <v>147654</v>
      </c>
      <c r="D23" s="7">
        <v>0</v>
      </c>
      <c r="E23" s="7">
        <v>0</v>
      </c>
      <c r="F23" s="13">
        <v>147654</v>
      </c>
    </row>
    <row r="24" spans="1:6">
      <c r="A24" s="7" t="s">
        <v>4</v>
      </c>
      <c r="B24" s="7" t="s">
        <v>9</v>
      </c>
      <c r="C24" s="13">
        <v>20000</v>
      </c>
      <c r="D24" s="7">
        <v>0.03</v>
      </c>
      <c r="E24" s="7">
        <v>600</v>
      </c>
      <c r="F24" s="13">
        <v>19400</v>
      </c>
    </row>
    <row r="25" spans="1:6">
      <c r="A25" s="7" t="s">
        <v>6</v>
      </c>
      <c r="B25" s="7" t="s">
        <v>11</v>
      </c>
      <c r="C25" s="13">
        <v>100000</v>
      </c>
      <c r="D25" s="7">
        <v>0</v>
      </c>
      <c r="E25" s="7">
        <v>0</v>
      </c>
      <c r="F25" s="13">
        <v>100000</v>
      </c>
    </row>
    <row r="26" spans="1:6">
      <c r="A26" s="7" t="s">
        <v>7</v>
      </c>
      <c r="B26" s="7" t="s">
        <v>9</v>
      </c>
      <c r="C26" s="13">
        <v>60000</v>
      </c>
      <c r="D26" s="7">
        <v>0</v>
      </c>
      <c r="E26" s="7">
        <v>0</v>
      </c>
      <c r="F26" s="13">
        <v>60000</v>
      </c>
    </row>
    <row r="27" spans="1:6">
      <c r="A27" s="7" t="s">
        <v>2</v>
      </c>
      <c r="B27" s="7" t="s">
        <v>11</v>
      </c>
      <c r="C27" s="13">
        <v>300000</v>
      </c>
      <c r="D27" s="7">
        <v>0.15</v>
      </c>
      <c r="E27" s="7">
        <v>45000</v>
      </c>
      <c r="F27" s="13">
        <v>255000</v>
      </c>
    </row>
    <row r="28" spans="1:6">
      <c r="A28" s="7" t="s">
        <v>3</v>
      </c>
      <c r="B28" s="7" t="s">
        <v>11</v>
      </c>
      <c r="C28" s="13">
        <v>135000</v>
      </c>
      <c r="D28" s="7">
        <v>0</v>
      </c>
      <c r="E28" s="7">
        <v>0</v>
      </c>
      <c r="F28" s="13">
        <v>135000</v>
      </c>
    </row>
    <row r="29" spans="1:6">
      <c r="A29" s="7" t="s">
        <v>4</v>
      </c>
      <c r="B29" s="7" t="s">
        <v>8</v>
      </c>
      <c r="C29" s="13">
        <v>30000</v>
      </c>
      <c r="D29" s="7">
        <v>0.03</v>
      </c>
      <c r="E29" s="7">
        <v>900</v>
      </c>
      <c r="F29" s="13">
        <v>29100</v>
      </c>
    </row>
    <row r="30" spans="1:6">
      <c r="A30" s="7" t="s">
        <v>6</v>
      </c>
      <c r="B30" s="7" t="s">
        <v>8</v>
      </c>
      <c r="C30" s="13">
        <v>90000</v>
      </c>
      <c r="D30" s="7">
        <v>0</v>
      </c>
      <c r="E30" s="7">
        <v>0</v>
      </c>
      <c r="F30" s="13">
        <v>90000</v>
      </c>
    </row>
    <row r="31" spans="1:6">
      <c r="A31" s="7" t="s">
        <v>7</v>
      </c>
      <c r="B31" s="7" t="s">
        <v>10</v>
      </c>
      <c r="C31" s="13">
        <v>60000</v>
      </c>
      <c r="D31" s="7">
        <v>0</v>
      </c>
      <c r="E31" s="7">
        <v>0</v>
      </c>
      <c r="F31" s="13">
        <v>60000</v>
      </c>
    </row>
  </sheetData>
  <mergeCells count="1">
    <mergeCell ref="N1:Q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MHL-Kartikeya</dc:creator>
  <cp:lastModifiedBy>VIVEK BAROLI</cp:lastModifiedBy>
  <dcterms:created xsi:type="dcterms:W3CDTF">2015-06-05T18:17:20Z</dcterms:created>
  <dcterms:modified xsi:type="dcterms:W3CDTF">2024-11-19T14:26:02Z</dcterms:modified>
</cp:coreProperties>
</file>