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15" windowWidth="10590" windowHeight="7845" tabRatio="780" activeTab="1"/>
  </bookViews>
  <sheets>
    <sheet name="Hoja1" sheetId="16" r:id="rId1"/>
    <sheet name="Resumen PPTO 2018" sheetId="15" r:id="rId2"/>
    <sheet name="215 APLIC INFORMATICAS" sheetId="8" r:id="rId3"/>
    <sheet name="220 TERRENOS" sheetId="6" r:id="rId4"/>
    <sheet name="221 CONSTRUCCIONES" sheetId="5" r:id="rId5"/>
    <sheet name="222 INSTALACION NO INFORMATICAS" sheetId="1" r:id="rId6"/>
    <sheet name="223 MAQUINARIAS" sheetId="4" r:id="rId7"/>
    <sheet name="225 INSTALACIONES INFORMATICAS" sheetId="7" r:id="rId8"/>
    <sheet name="226 MOBILIARIO" sheetId="13" r:id="rId9"/>
    <sheet name="227 EQUIPOS INFORMATICOS" sheetId="14" r:id="rId10"/>
    <sheet name="228 VEHICULOS" sheetId="10" r:id="rId11"/>
    <sheet name="229 LIBROS BIBLIOTECAS" sheetId="12" r:id="rId12"/>
  </sheets>
  <calcPr calcId="124519"/>
  <fileRecoveryPr repairLoad="1"/>
</workbook>
</file>

<file path=xl/calcChain.xml><?xml version="1.0" encoding="utf-8"?>
<calcChain xmlns="http://schemas.openxmlformats.org/spreadsheetml/2006/main">
  <c r="N33" i="15"/>
  <c r="J33" l="1"/>
  <c r="K33"/>
  <c r="J577" i="1" l="1"/>
  <c r="G577"/>
  <c r="J576"/>
  <c r="G576"/>
  <c r="J575"/>
  <c r="G575"/>
  <c r="J574"/>
  <c r="G574"/>
  <c r="N583"/>
  <c r="J583"/>
  <c r="G583"/>
  <c r="N581"/>
  <c r="N580"/>
  <c r="N579"/>
  <c r="N578"/>
  <c r="J581"/>
  <c r="G581"/>
  <c r="J580"/>
  <c r="G580"/>
  <c r="J579"/>
  <c r="G579"/>
  <c r="J578"/>
  <c r="G578"/>
  <c r="N570"/>
  <c r="N571"/>
  <c r="N572"/>
  <c r="N573"/>
  <c r="N582"/>
  <c r="N584"/>
  <c r="N585"/>
  <c r="N586"/>
  <c r="N587"/>
  <c r="N588"/>
  <c r="N589"/>
  <c r="N590"/>
  <c r="N591"/>
  <c r="N592"/>
  <c r="N593"/>
  <c r="N594"/>
  <c r="N595"/>
  <c r="N596"/>
  <c r="N597"/>
  <c r="N598"/>
  <c r="N599"/>
  <c r="N569"/>
  <c r="N80" i="8"/>
  <c r="N81"/>
  <c r="N82"/>
  <c r="N83"/>
  <c r="N84"/>
  <c r="N85"/>
  <c r="N86"/>
  <c r="N87"/>
  <c r="N88"/>
  <c r="N89"/>
  <c r="N90"/>
  <c r="N91"/>
  <c r="N92"/>
  <c r="N79"/>
  <c r="L80"/>
  <c r="L81"/>
  <c r="L82"/>
  <c r="L83"/>
  <c r="L84"/>
  <c r="L85"/>
  <c r="L86"/>
  <c r="L87"/>
  <c r="L88"/>
  <c r="L89"/>
  <c r="L90"/>
  <c r="L91"/>
  <c r="L92"/>
  <c r="L79"/>
  <c r="N78" i="12"/>
  <c r="N77"/>
  <c r="N76"/>
  <c r="N75"/>
  <c r="N74"/>
  <c r="K576" i="1" l="1"/>
  <c r="K575"/>
  <c r="K574"/>
  <c r="K577"/>
  <c r="K583"/>
  <c r="L583" s="1"/>
  <c r="M583" s="1"/>
  <c r="O583" s="1"/>
  <c r="K581"/>
  <c r="K579"/>
  <c r="K580"/>
  <c r="K578"/>
  <c r="N73" i="12"/>
  <c r="N72"/>
  <c r="N71"/>
  <c r="N70"/>
  <c r="N69"/>
  <c r="N68"/>
  <c r="N67"/>
  <c r="N66"/>
  <c r="N65"/>
  <c r="N64"/>
  <c r="N63"/>
  <c r="N62"/>
  <c r="N61"/>
  <c r="N60"/>
  <c r="N59"/>
  <c r="N58"/>
  <c r="N284" i="14"/>
  <c r="N283"/>
  <c r="N282"/>
  <c r="N281"/>
  <c r="L284"/>
  <c r="L283"/>
  <c r="L282"/>
  <c r="L281"/>
  <c r="N682" i="13"/>
  <c r="N681"/>
  <c r="N680"/>
  <c r="N679"/>
  <c r="N678"/>
  <c r="N677"/>
  <c r="N22" i="7"/>
  <c r="N21"/>
  <c r="L22"/>
  <c r="L21"/>
  <c r="N36" i="1"/>
  <c r="N35"/>
  <c r="N58" i="8"/>
  <c r="N57"/>
  <c r="N56"/>
  <c r="L58"/>
  <c r="L57"/>
  <c r="L56"/>
  <c r="L580" i="1" l="1"/>
  <c r="M580" s="1"/>
  <c r="O580" s="1"/>
  <c r="L579"/>
  <c r="M579" s="1"/>
  <c r="O579" s="1"/>
  <c r="L581"/>
  <c r="M581" s="1"/>
  <c r="O581" s="1"/>
  <c r="L578"/>
  <c r="M578" s="1"/>
  <c r="O578" s="1"/>
  <c r="N471" i="14"/>
  <c r="J471"/>
  <c r="G471"/>
  <c r="N470"/>
  <c r="K470"/>
  <c r="L470" s="1"/>
  <c r="M470" s="1"/>
  <c r="O470" s="1"/>
  <c r="J470"/>
  <c r="G470"/>
  <c r="N469"/>
  <c r="J469"/>
  <c r="G469"/>
  <c r="N468"/>
  <c r="J468"/>
  <c r="G468"/>
  <c r="N467"/>
  <c r="J467"/>
  <c r="G467"/>
  <c r="N466"/>
  <c r="K466"/>
  <c r="L466" s="1"/>
  <c r="M466" s="1"/>
  <c r="O466" s="1"/>
  <c r="J466"/>
  <c r="G466"/>
  <c r="G514"/>
  <c r="M471" l="1"/>
  <c r="O471" s="1"/>
  <c r="O468"/>
  <c r="K469"/>
  <c r="L469" s="1"/>
  <c r="M469" s="1"/>
  <c r="O469" s="1"/>
  <c r="K468"/>
  <c r="L468" s="1"/>
  <c r="M468" s="1"/>
  <c r="K467"/>
  <c r="L467" s="1"/>
  <c r="M467" s="1"/>
  <c r="O467" s="1"/>
  <c r="K471"/>
  <c r="L471" s="1"/>
  <c r="N1031" i="12"/>
  <c r="J1031"/>
  <c r="G1031"/>
  <c r="N1030"/>
  <c r="J1030"/>
  <c r="G1030"/>
  <c r="N1029"/>
  <c r="J1029"/>
  <c r="G1029"/>
  <c r="N1028"/>
  <c r="J1028"/>
  <c r="G1028"/>
  <c r="N1027"/>
  <c r="J1027"/>
  <c r="G1027"/>
  <c r="N1026"/>
  <c r="J1026"/>
  <c r="G1026"/>
  <c r="N1025"/>
  <c r="J1025"/>
  <c r="G1025"/>
  <c r="G996"/>
  <c r="G1000"/>
  <c r="G1004"/>
  <c r="G1008"/>
  <c r="G1012"/>
  <c r="G1016"/>
  <c r="G1020"/>
  <c r="G1024"/>
  <c r="N1024"/>
  <c r="J1024"/>
  <c r="N1023"/>
  <c r="J1023"/>
  <c r="G1023"/>
  <c r="N1022"/>
  <c r="J1022"/>
  <c r="G1022"/>
  <c r="N1021"/>
  <c r="J1021"/>
  <c r="G1021"/>
  <c r="N1020"/>
  <c r="J1020"/>
  <c r="N1019"/>
  <c r="J1019"/>
  <c r="G1019"/>
  <c r="N1018"/>
  <c r="J1018"/>
  <c r="G1018"/>
  <c r="N1017"/>
  <c r="J1017"/>
  <c r="G1017"/>
  <c r="N1016"/>
  <c r="J1016"/>
  <c r="N1015"/>
  <c r="J1015"/>
  <c r="G1015"/>
  <c r="N1014"/>
  <c r="J1014"/>
  <c r="G1014"/>
  <c r="N1013"/>
  <c r="J1013"/>
  <c r="G1013"/>
  <c r="N1012"/>
  <c r="J1012"/>
  <c r="N1011"/>
  <c r="J1011"/>
  <c r="G1011"/>
  <c r="N1010"/>
  <c r="J1010"/>
  <c r="G1010"/>
  <c r="N1009"/>
  <c r="J1009"/>
  <c r="G1009"/>
  <c r="N1008"/>
  <c r="J1008"/>
  <c r="N1007"/>
  <c r="J1007"/>
  <c r="G1007"/>
  <c r="N1006"/>
  <c r="J1006"/>
  <c r="G1006"/>
  <c r="N1005"/>
  <c r="J1005"/>
  <c r="G1005"/>
  <c r="N1004"/>
  <c r="J1004"/>
  <c r="N1003"/>
  <c r="J1003"/>
  <c r="G1003"/>
  <c r="N1002"/>
  <c r="J1002"/>
  <c r="G1002"/>
  <c r="N1001"/>
  <c r="J1001"/>
  <c r="G1001"/>
  <c r="N1000"/>
  <c r="J1000"/>
  <c r="N999"/>
  <c r="J999"/>
  <c r="G999"/>
  <c r="N998"/>
  <c r="J998"/>
  <c r="G998"/>
  <c r="N997"/>
  <c r="J997"/>
  <c r="G997"/>
  <c r="N996"/>
  <c r="J996"/>
  <c r="N995"/>
  <c r="J995"/>
  <c r="G995"/>
  <c r="N994"/>
  <c r="J994"/>
  <c r="G994"/>
  <c r="N993"/>
  <c r="J993"/>
  <c r="G993"/>
  <c r="N992"/>
  <c r="J992"/>
  <c r="G992"/>
  <c r="N991"/>
  <c r="J991"/>
  <c r="G991"/>
  <c r="N990"/>
  <c r="J990"/>
  <c r="G990"/>
  <c r="N989"/>
  <c r="J989"/>
  <c r="G989"/>
  <c r="N988"/>
  <c r="J988"/>
  <c r="G988"/>
  <c r="N987"/>
  <c r="J987"/>
  <c r="G987"/>
  <c r="N986"/>
  <c r="J986"/>
  <c r="G986"/>
  <c r="N465" i="14"/>
  <c r="J465"/>
  <c r="G465"/>
  <c r="N464"/>
  <c r="J464"/>
  <c r="G464"/>
  <c r="N463"/>
  <c r="J463"/>
  <c r="G463"/>
  <c r="N462"/>
  <c r="J462"/>
  <c r="G462"/>
  <c r="N461"/>
  <c r="J461"/>
  <c r="G461"/>
  <c r="N811" i="13"/>
  <c r="J811"/>
  <c r="G811"/>
  <c r="J599" i="1"/>
  <c r="G599"/>
  <c r="J598"/>
  <c r="G598"/>
  <c r="J597"/>
  <c r="G597"/>
  <c r="J92" i="8"/>
  <c r="G92"/>
  <c r="J91"/>
  <c r="G91"/>
  <c r="K91" l="1"/>
  <c r="M91" s="1"/>
  <c r="O91" s="1"/>
  <c r="K461" i="14"/>
  <c r="L461" s="1"/>
  <c r="M461" s="1"/>
  <c r="O461" s="1"/>
  <c r="K465"/>
  <c r="L465" s="1"/>
  <c r="M465" s="1"/>
  <c r="O465" s="1"/>
  <c r="K1026" i="12"/>
  <c r="L1026" s="1"/>
  <c r="M1026" s="1"/>
  <c r="O1026" s="1"/>
  <c r="K1030"/>
  <c r="L1030" s="1"/>
  <c r="M1030" s="1"/>
  <c r="O1030" s="1"/>
  <c r="K1027"/>
  <c r="L1027" s="1"/>
  <c r="M1027" s="1"/>
  <c r="O1027" s="1"/>
  <c r="K1031"/>
  <c r="L1031" s="1"/>
  <c r="M1031" s="1"/>
  <c r="O1031" s="1"/>
  <c r="K987"/>
  <c r="L987" s="1"/>
  <c r="M987" s="1"/>
  <c r="O987" s="1"/>
  <c r="K995"/>
  <c r="L995" s="1"/>
  <c r="M995" s="1"/>
  <c r="O995" s="1"/>
  <c r="K1011"/>
  <c r="L1011" s="1"/>
  <c r="M1011" s="1"/>
  <c r="O1011" s="1"/>
  <c r="K1025"/>
  <c r="L1025" s="1"/>
  <c r="M1025" s="1"/>
  <c r="O1025" s="1"/>
  <c r="K1029"/>
  <c r="L1029" s="1"/>
  <c r="M1029" s="1"/>
  <c r="O1029" s="1"/>
  <c r="K1028"/>
  <c r="L1028" s="1"/>
  <c r="M1028" s="1"/>
  <c r="O1028" s="1"/>
  <c r="K1003"/>
  <c r="L1003" s="1"/>
  <c r="M1003" s="1"/>
  <c r="O1003" s="1"/>
  <c r="K1019"/>
  <c r="L1019" s="1"/>
  <c r="M1019" s="1"/>
  <c r="O1019" s="1"/>
  <c r="K999"/>
  <c r="L999" s="1"/>
  <c r="M999" s="1"/>
  <c r="O999" s="1"/>
  <c r="K1015"/>
  <c r="L1015" s="1"/>
  <c r="M1015" s="1"/>
  <c r="O1015" s="1"/>
  <c r="K1012"/>
  <c r="L1012" s="1"/>
  <c r="M1012" s="1"/>
  <c r="O1012" s="1"/>
  <c r="K996"/>
  <c r="L996" s="1"/>
  <c r="M996" s="1"/>
  <c r="O996" s="1"/>
  <c r="K988"/>
  <c r="L988" s="1"/>
  <c r="M988" s="1"/>
  <c r="O988" s="1"/>
  <c r="K1016"/>
  <c r="L1016" s="1"/>
  <c r="M1016" s="1"/>
  <c r="O1016" s="1"/>
  <c r="K1020"/>
  <c r="L1020" s="1"/>
  <c r="M1020" s="1"/>
  <c r="O1020" s="1"/>
  <c r="K1000"/>
  <c r="L1000" s="1"/>
  <c r="K1004"/>
  <c r="L1004" s="1"/>
  <c r="M1004" s="1"/>
  <c r="O1004" s="1"/>
  <c r="K991"/>
  <c r="L991" s="1"/>
  <c r="M991" s="1"/>
  <c r="O991" s="1"/>
  <c r="K992"/>
  <c r="L992" s="1"/>
  <c r="M992" s="1"/>
  <c r="O992" s="1"/>
  <c r="K1007"/>
  <c r="L1007" s="1"/>
  <c r="M1007" s="1"/>
  <c r="O1007" s="1"/>
  <c r="K1008"/>
  <c r="L1008" s="1"/>
  <c r="M1008" s="1"/>
  <c r="O1008" s="1"/>
  <c r="K1023"/>
  <c r="L1023" s="1"/>
  <c r="M1023" s="1"/>
  <c r="O1023" s="1"/>
  <c r="K1024"/>
  <c r="L1024" s="1"/>
  <c r="M1024" s="1"/>
  <c r="O1024" s="1"/>
  <c r="M1000"/>
  <c r="O1000" s="1"/>
  <c r="K986"/>
  <c r="L986" s="1"/>
  <c r="M986" s="1"/>
  <c r="O986" s="1"/>
  <c r="K990"/>
  <c r="L990" s="1"/>
  <c r="M990" s="1"/>
  <c r="O990" s="1"/>
  <c r="K994"/>
  <c r="L994" s="1"/>
  <c r="M994" s="1"/>
  <c r="O994" s="1"/>
  <c r="K998"/>
  <c r="L998" s="1"/>
  <c r="M998" s="1"/>
  <c r="O998" s="1"/>
  <c r="K1002"/>
  <c r="L1002" s="1"/>
  <c r="M1002" s="1"/>
  <c r="O1002" s="1"/>
  <c r="K1006"/>
  <c r="L1006" s="1"/>
  <c r="M1006" s="1"/>
  <c r="O1006" s="1"/>
  <c r="K1010"/>
  <c r="L1010" s="1"/>
  <c r="M1010" s="1"/>
  <c r="O1010" s="1"/>
  <c r="K1014"/>
  <c r="L1014" s="1"/>
  <c r="M1014" s="1"/>
  <c r="O1014" s="1"/>
  <c r="K1018"/>
  <c r="L1018" s="1"/>
  <c r="M1018" s="1"/>
  <c r="O1018" s="1"/>
  <c r="K1022"/>
  <c r="L1022" s="1"/>
  <c r="M1022" s="1"/>
  <c r="O1022" s="1"/>
  <c r="K989"/>
  <c r="L989" s="1"/>
  <c r="M989" s="1"/>
  <c r="O989" s="1"/>
  <c r="K993"/>
  <c r="L993" s="1"/>
  <c r="M993" s="1"/>
  <c r="O993" s="1"/>
  <c r="K997"/>
  <c r="L997" s="1"/>
  <c r="M997" s="1"/>
  <c r="O997" s="1"/>
  <c r="K1001"/>
  <c r="L1001" s="1"/>
  <c r="M1001" s="1"/>
  <c r="O1001" s="1"/>
  <c r="K1005"/>
  <c r="L1005" s="1"/>
  <c r="M1005" s="1"/>
  <c r="O1005" s="1"/>
  <c r="K1009"/>
  <c r="L1009" s="1"/>
  <c r="M1009" s="1"/>
  <c r="O1009" s="1"/>
  <c r="K1013"/>
  <c r="L1013" s="1"/>
  <c r="M1013" s="1"/>
  <c r="O1013" s="1"/>
  <c r="K1017"/>
  <c r="L1017" s="1"/>
  <c r="M1017" s="1"/>
  <c r="O1017" s="1"/>
  <c r="K1021"/>
  <c r="L1021" s="1"/>
  <c r="M1021" s="1"/>
  <c r="O1021" s="1"/>
  <c r="K464" i="14"/>
  <c r="L464" s="1"/>
  <c r="M464" s="1"/>
  <c r="O464" s="1"/>
  <c r="K463"/>
  <c r="L463" s="1"/>
  <c r="M463" s="1"/>
  <c r="O463" s="1"/>
  <c r="K462"/>
  <c r="L462" s="1"/>
  <c r="M462" s="1"/>
  <c r="O462" s="1"/>
  <c r="K811" i="13"/>
  <c r="L811" s="1"/>
  <c r="M811" s="1"/>
  <c r="O811" s="1"/>
  <c r="K598" i="1"/>
  <c r="K597"/>
  <c r="K599"/>
  <c r="K92" i="8"/>
  <c r="M92" s="1"/>
  <c r="O92" s="1"/>
  <c r="N43" i="12"/>
  <c r="N44"/>
  <c r="N45"/>
  <c r="N46"/>
  <c r="N47"/>
  <c r="N48"/>
  <c r="N49"/>
  <c r="N50"/>
  <c r="N51"/>
  <c r="N52"/>
  <c r="N53"/>
  <c r="N54"/>
  <c r="N55"/>
  <c r="N56"/>
  <c r="N57"/>
  <c r="N42"/>
  <c r="N280" i="14"/>
  <c r="N279"/>
  <c r="N278"/>
  <c r="N277"/>
  <c r="N676" i="13"/>
  <c r="N675"/>
  <c r="N674"/>
  <c r="N34" i="1"/>
  <c r="N33"/>
  <c r="N32"/>
  <c r="N55" i="8"/>
  <c r="D784" i="13"/>
  <c r="F784"/>
  <c r="H784"/>
  <c r="I784"/>
  <c r="C784"/>
  <c r="G802"/>
  <c r="J802"/>
  <c r="N802"/>
  <c r="G803"/>
  <c r="J803"/>
  <c r="N803"/>
  <c r="G804"/>
  <c r="J804"/>
  <c r="N804"/>
  <c r="G805"/>
  <c r="J805"/>
  <c r="N805"/>
  <c r="G806"/>
  <c r="J806"/>
  <c r="N806"/>
  <c r="G807"/>
  <c r="J807"/>
  <c r="N807"/>
  <c r="G808"/>
  <c r="J808"/>
  <c r="N808"/>
  <c r="G809"/>
  <c r="J809"/>
  <c r="N809"/>
  <c r="G810"/>
  <c r="J810"/>
  <c r="N810"/>
  <c r="D567" i="1"/>
  <c r="E567"/>
  <c r="F567"/>
  <c r="H567"/>
  <c r="I567"/>
  <c r="C567"/>
  <c r="C602"/>
  <c r="G595"/>
  <c r="J595"/>
  <c r="G596"/>
  <c r="J596"/>
  <c r="F95" i="8"/>
  <c r="H95"/>
  <c r="I95"/>
  <c r="C95"/>
  <c r="J90"/>
  <c r="G90"/>
  <c r="J89"/>
  <c r="G89"/>
  <c r="K89" s="1"/>
  <c r="M89" s="1"/>
  <c r="O89" s="1"/>
  <c r="J88"/>
  <c r="G88"/>
  <c r="J87"/>
  <c r="G87"/>
  <c r="K87" s="1"/>
  <c r="M87" s="1"/>
  <c r="J86"/>
  <c r="G86"/>
  <c r="J85"/>
  <c r="K85" s="1"/>
  <c r="M85" s="1"/>
  <c r="O85" s="1"/>
  <c r="G85"/>
  <c r="J84"/>
  <c r="G84"/>
  <c r="J83"/>
  <c r="G83"/>
  <c r="J82"/>
  <c r="G82"/>
  <c r="J81"/>
  <c r="K81" s="1"/>
  <c r="M81" s="1"/>
  <c r="O81" s="1"/>
  <c r="G81"/>
  <c r="J80"/>
  <c r="G80"/>
  <c r="J79"/>
  <c r="G79"/>
  <c r="K79" s="1"/>
  <c r="M79" s="1"/>
  <c r="L598" i="1" l="1"/>
  <c r="M598" s="1"/>
  <c r="O598" s="1"/>
  <c r="L599"/>
  <c r="M599" s="1"/>
  <c r="O599" s="1"/>
  <c r="L597"/>
  <c r="M597" s="1"/>
  <c r="O597" s="1"/>
  <c r="K595"/>
  <c r="L595" s="1"/>
  <c r="M595" s="1"/>
  <c r="O595" s="1"/>
  <c r="J95" i="8"/>
  <c r="G95"/>
  <c r="K809" i="13"/>
  <c r="L809" s="1"/>
  <c r="M809" s="1"/>
  <c r="O809" s="1"/>
  <c r="K805"/>
  <c r="L805" s="1"/>
  <c r="M805" s="1"/>
  <c r="O805" s="1"/>
  <c r="K807"/>
  <c r="L807" s="1"/>
  <c r="M807" s="1"/>
  <c r="O807" s="1"/>
  <c r="K803"/>
  <c r="L803" s="1"/>
  <c r="M803" s="1"/>
  <c r="O803" s="1"/>
  <c r="K808"/>
  <c r="L808" s="1"/>
  <c r="M808" s="1"/>
  <c r="O808" s="1"/>
  <c r="K810"/>
  <c r="L810" s="1"/>
  <c r="M810" s="1"/>
  <c r="O810" s="1"/>
  <c r="K804"/>
  <c r="L804" s="1"/>
  <c r="M804" s="1"/>
  <c r="O804" s="1"/>
  <c r="K806"/>
  <c r="L806" s="1"/>
  <c r="M806" s="1"/>
  <c r="O806" s="1"/>
  <c r="K802"/>
  <c r="L802" s="1"/>
  <c r="M802" s="1"/>
  <c r="O802" s="1"/>
  <c r="K596" i="1"/>
  <c r="K80" i="8"/>
  <c r="M80" s="1"/>
  <c r="K84"/>
  <c r="M84" s="1"/>
  <c r="O84" s="1"/>
  <c r="K88"/>
  <c r="M88" s="1"/>
  <c r="O88" s="1"/>
  <c r="O79"/>
  <c r="O87"/>
  <c r="K83"/>
  <c r="M83" s="1"/>
  <c r="O83" s="1"/>
  <c r="K82"/>
  <c r="M82" s="1"/>
  <c r="O82" s="1"/>
  <c r="K86"/>
  <c r="M86" s="1"/>
  <c r="O86" s="1"/>
  <c r="K90"/>
  <c r="M90" s="1"/>
  <c r="O90" s="1"/>
  <c r="N985" i="12"/>
  <c r="J985"/>
  <c r="G985"/>
  <c r="N984"/>
  <c r="J984"/>
  <c r="G984"/>
  <c r="N983"/>
  <c r="J983"/>
  <c r="G983"/>
  <c r="N982"/>
  <c r="J982"/>
  <c r="G982"/>
  <c r="N981"/>
  <c r="J981"/>
  <c r="G981"/>
  <c r="N980"/>
  <c r="J980"/>
  <c r="G980"/>
  <c r="N979"/>
  <c r="J979"/>
  <c r="G979"/>
  <c r="N978"/>
  <c r="J978"/>
  <c r="G978"/>
  <c r="N977"/>
  <c r="J977"/>
  <c r="G977"/>
  <c r="N976"/>
  <c r="J976"/>
  <c r="G976"/>
  <c r="N975"/>
  <c r="J975"/>
  <c r="G975"/>
  <c r="N974"/>
  <c r="J974"/>
  <c r="G974"/>
  <c r="N973"/>
  <c r="J973"/>
  <c r="G973"/>
  <c r="D1034"/>
  <c r="F1034"/>
  <c r="H1034"/>
  <c r="I1034"/>
  <c r="C1034"/>
  <c r="C815" i="13"/>
  <c r="N801"/>
  <c r="J801"/>
  <c r="G801"/>
  <c r="N800"/>
  <c r="J800"/>
  <c r="G800"/>
  <c r="N799"/>
  <c r="J799"/>
  <c r="G799"/>
  <c r="N798"/>
  <c r="J798"/>
  <c r="G798"/>
  <c r="N797"/>
  <c r="J797"/>
  <c r="G797"/>
  <c r="N796"/>
  <c r="J796"/>
  <c r="G796"/>
  <c r="N795"/>
  <c r="J795"/>
  <c r="G795"/>
  <c r="N794"/>
  <c r="J794"/>
  <c r="G794"/>
  <c r="N793"/>
  <c r="J793"/>
  <c r="G793"/>
  <c r="N792"/>
  <c r="J792"/>
  <c r="G792"/>
  <c r="N791"/>
  <c r="J791"/>
  <c r="G791"/>
  <c r="G591" i="1"/>
  <c r="J591"/>
  <c r="G592"/>
  <c r="J592"/>
  <c r="G593"/>
  <c r="J593"/>
  <c r="G594"/>
  <c r="J594"/>
  <c r="L596" l="1"/>
  <c r="M596" s="1"/>
  <c r="O596" s="1"/>
  <c r="K976" i="12"/>
  <c r="L976" s="1"/>
  <c r="M976" s="1"/>
  <c r="O976" s="1"/>
  <c r="K980"/>
  <c r="L980" s="1"/>
  <c r="M980" s="1"/>
  <c r="O980" s="1"/>
  <c r="K984"/>
  <c r="L984" s="1"/>
  <c r="M984" s="1"/>
  <c r="O984" s="1"/>
  <c r="K95" i="8"/>
  <c r="M95"/>
  <c r="L95"/>
  <c r="K791" i="13"/>
  <c r="L791" s="1"/>
  <c r="M791" s="1"/>
  <c r="O791" s="1"/>
  <c r="K793"/>
  <c r="L793" s="1"/>
  <c r="M793" s="1"/>
  <c r="O793" s="1"/>
  <c r="K796"/>
  <c r="L796" s="1"/>
  <c r="M796" s="1"/>
  <c r="O796" s="1"/>
  <c r="K800"/>
  <c r="L800" s="1"/>
  <c r="M800" s="1"/>
  <c r="O800" s="1"/>
  <c r="K594" i="1"/>
  <c r="K591"/>
  <c r="K593"/>
  <c r="K592"/>
  <c r="O80" i="8"/>
  <c r="O95" s="1"/>
  <c r="K975" i="12"/>
  <c r="L975" s="1"/>
  <c r="M975" s="1"/>
  <c r="O975" s="1"/>
  <c r="K979"/>
  <c r="L979" s="1"/>
  <c r="M979" s="1"/>
  <c r="O979" s="1"/>
  <c r="K983"/>
  <c r="L983" s="1"/>
  <c r="M983" s="1"/>
  <c r="O983" s="1"/>
  <c r="K974"/>
  <c r="L974" s="1"/>
  <c r="M974" s="1"/>
  <c r="O974" s="1"/>
  <c r="K978"/>
  <c r="L978" s="1"/>
  <c r="M978" s="1"/>
  <c r="O978" s="1"/>
  <c r="K982"/>
  <c r="L982" s="1"/>
  <c r="M982" s="1"/>
  <c r="O982" s="1"/>
  <c r="K973"/>
  <c r="K977"/>
  <c r="L977" s="1"/>
  <c r="M977" s="1"/>
  <c r="O977" s="1"/>
  <c r="K981"/>
  <c r="L981" s="1"/>
  <c r="M981" s="1"/>
  <c r="O981" s="1"/>
  <c r="K985"/>
  <c r="L985" s="1"/>
  <c r="M985" s="1"/>
  <c r="O985" s="1"/>
  <c r="K792" i="13"/>
  <c r="L792" s="1"/>
  <c r="M792" s="1"/>
  <c r="O792" s="1"/>
  <c r="K795"/>
  <c r="L795" s="1"/>
  <c r="M795" s="1"/>
  <c r="O795" s="1"/>
  <c r="K799"/>
  <c r="L799" s="1"/>
  <c r="M799" s="1"/>
  <c r="O799" s="1"/>
  <c r="K794"/>
  <c r="L794" s="1"/>
  <c r="M794" s="1"/>
  <c r="O794" s="1"/>
  <c r="K798"/>
  <c r="L798" s="1"/>
  <c r="M798" s="1"/>
  <c r="O798" s="1"/>
  <c r="K797"/>
  <c r="L797" s="1"/>
  <c r="M797" s="1"/>
  <c r="O797" s="1"/>
  <c r="K801"/>
  <c r="L801" s="1"/>
  <c r="M801" s="1"/>
  <c r="O801" s="1"/>
  <c r="L594" i="1" l="1"/>
  <c r="M594" s="1"/>
  <c r="O594" s="1"/>
  <c r="L591"/>
  <c r="M591" s="1"/>
  <c r="O591" s="1"/>
  <c r="L592"/>
  <c r="M592" s="1"/>
  <c r="O592" s="1"/>
  <c r="L593"/>
  <c r="M593" s="1"/>
  <c r="O593" s="1"/>
  <c r="L973" i="12"/>
  <c r="G971"/>
  <c r="J971"/>
  <c r="N971"/>
  <c r="G972"/>
  <c r="J972"/>
  <c r="N972"/>
  <c r="J590" i="1"/>
  <c r="G590"/>
  <c r="J589"/>
  <c r="G589"/>
  <c r="J588"/>
  <c r="G588"/>
  <c r="J587"/>
  <c r="G587"/>
  <c r="J586"/>
  <c r="G586"/>
  <c r="J585"/>
  <c r="G585"/>
  <c r="K972" i="12" l="1"/>
  <c r="L972" s="1"/>
  <c r="M972" s="1"/>
  <c r="O972" s="1"/>
  <c r="K588" i="1"/>
  <c r="M973" i="12"/>
  <c r="K971"/>
  <c r="L971" s="1"/>
  <c r="M971" s="1"/>
  <c r="O971" s="1"/>
  <c r="K590" i="1"/>
  <c r="K587"/>
  <c r="K589"/>
  <c r="K586"/>
  <c r="K585"/>
  <c r="G459" i="14"/>
  <c r="G460"/>
  <c r="J459"/>
  <c r="N459"/>
  <c r="J460"/>
  <c r="N460"/>
  <c r="J441"/>
  <c r="N441"/>
  <c r="J442"/>
  <c r="N442"/>
  <c r="J443"/>
  <c r="N443"/>
  <c r="J444"/>
  <c r="N444"/>
  <c r="J445"/>
  <c r="N445"/>
  <c r="J446"/>
  <c r="N446"/>
  <c r="J447"/>
  <c r="N447"/>
  <c r="J448"/>
  <c r="N448"/>
  <c r="G441"/>
  <c r="G442"/>
  <c r="G443"/>
  <c r="G444"/>
  <c r="G445"/>
  <c r="G446"/>
  <c r="G447"/>
  <c r="C476"/>
  <c r="G777" i="13"/>
  <c r="K777" s="1"/>
  <c r="N957" i="12"/>
  <c r="N956"/>
  <c r="N955"/>
  <c r="N954"/>
  <c r="N953"/>
  <c r="N952"/>
  <c r="N951"/>
  <c r="N950"/>
  <c r="N949"/>
  <c r="N948"/>
  <c r="N947"/>
  <c r="N946"/>
  <c r="N945"/>
  <c r="N944"/>
  <c r="N965"/>
  <c r="N966"/>
  <c r="N967"/>
  <c r="N968"/>
  <c r="N969"/>
  <c r="N970"/>
  <c r="N964"/>
  <c r="N26"/>
  <c r="N27"/>
  <c r="N28"/>
  <c r="N29"/>
  <c r="N30"/>
  <c r="N31"/>
  <c r="N32"/>
  <c r="N33"/>
  <c r="N34"/>
  <c r="N35"/>
  <c r="N36"/>
  <c r="N37"/>
  <c r="N38"/>
  <c r="N39"/>
  <c r="N40"/>
  <c r="N41"/>
  <c r="N25"/>
  <c r="N12"/>
  <c r="N13"/>
  <c r="N14"/>
  <c r="N15"/>
  <c r="N16"/>
  <c r="N17"/>
  <c r="N18"/>
  <c r="N19"/>
  <c r="N20"/>
  <c r="N21"/>
  <c r="N22"/>
  <c r="N23"/>
  <c r="N24"/>
  <c r="N11"/>
  <c r="N10"/>
  <c r="N9"/>
  <c r="N8"/>
  <c r="N7"/>
  <c r="N458" i="14"/>
  <c r="N457"/>
  <c r="N450"/>
  <c r="N451"/>
  <c r="N452"/>
  <c r="N453"/>
  <c r="N454"/>
  <c r="N455"/>
  <c r="N456"/>
  <c r="N449"/>
  <c r="N439"/>
  <c r="N440"/>
  <c r="N438"/>
  <c r="N437"/>
  <c r="N432"/>
  <c r="N433"/>
  <c r="N434"/>
  <c r="N435"/>
  <c r="N436"/>
  <c r="N431"/>
  <c r="N271"/>
  <c r="N272"/>
  <c r="N273"/>
  <c r="N274"/>
  <c r="N275"/>
  <c r="N276"/>
  <c r="N270"/>
  <c r="N269"/>
  <c r="N790" i="13"/>
  <c r="N789"/>
  <c r="N788"/>
  <c r="N787"/>
  <c r="N673"/>
  <c r="N672"/>
  <c r="N671"/>
  <c r="N670"/>
  <c r="N669"/>
  <c r="N668"/>
  <c r="N667"/>
  <c r="N666"/>
  <c r="N665"/>
  <c r="N664"/>
  <c r="N20" i="7"/>
  <c r="L20"/>
  <c r="N37" i="1"/>
  <c r="N31"/>
  <c r="N30"/>
  <c r="N29"/>
  <c r="N28"/>
  <c r="N27"/>
  <c r="N20"/>
  <c r="N21"/>
  <c r="N22"/>
  <c r="N23"/>
  <c r="N24"/>
  <c r="N25"/>
  <c r="N26"/>
  <c r="N19"/>
  <c r="N18"/>
  <c r="N17"/>
  <c r="N16"/>
  <c r="N54" i="8"/>
  <c r="L589" i="1" l="1"/>
  <c r="M589" s="1"/>
  <c r="O589" s="1"/>
  <c r="L587"/>
  <c r="M587" s="1"/>
  <c r="O587" s="1"/>
  <c r="L588"/>
  <c r="M588" s="1"/>
  <c r="O588" s="1"/>
  <c r="L586"/>
  <c r="M586" s="1"/>
  <c r="O586" s="1"/>
  <c r="L585"/>
  <c r="M585" s="1"/>
  <c r="O585" s="1"/>
  <c r="L590"/>
  <c r="M590" s="1"/>
  <c r="O590" s="1"/>
  <c r="K459" i="14"/>
  <c r="L459" s="1"/>
  <c r="M459" s="1"/>
  <c r="O459" s="1"/>
  <c r="K446"/>
  <c r="L446" s="1"/>
  <c r="M446" s="1"/>
  <c r="O446" s="1"/>
  <c r="K444"/>
  <c r="L444" s="1"/>
  <c r="M444" s="1"/>
  <c r="O444" s="1"/>
  <c r="K442"/>
  <c r="L442" s="1"/>
  <c r="M442" s="1"/>
  <c r="O442" s="1"/>
  <c r="K445"/>
  <c r="L445" s="1"/>
  <c r="M445" s="1"/>
  <c r="O445" s="1"/>
  <c r="K443"/>
  <c r="L443" s="1"/>
  <c r="M443" s="1"/>
  <c r="O443" s="1"/>
  <c r="K441"/>
  <c r="L441" s="1"/>
  <c r="M441" s="1"/>
  <c r="O441" s="1"/>
  <c r="K447"/>
  <c r="L447" s="1"/>
  <c r="M447" s="1"/>
  <c r="O447" s="1"/>
  <c r="O973" i="12"/>
  <c r="K460" i="14"/>
  <c r="L460" s="1"/>
  <c r="M460" s="1"/>
  <c r="O460" s="1"/>
  <c r="J954" i="12"/>
  <c r="J955"/>
  <c r="J956"/>
  <c r="J957"/>
  <c r="J958"/>
  <c r="N958"/>
  <c r="J959"/>
  <c r="N959"/>
  <c r="J960"/>
  <c r="N960"/>
  <c r="J961"/>
  <c r="N961"/>
  <c r="J962"/>
  <c r="N962"/>
  <c r="J963"/>
  <c r="N963"/>
  <c r="J964"/>
  <c r="J965"/>
  <c r="J966"/>
  <c r="J967"/>
  <c r="J968"/>
  <c r="J969"/>
  <c r="J970"/>
  <c r="G954"/>
  <c r="G955"/>
  <c r="G956"/>
  <c r="G957"/>
  <c r="G958"/>
  <c r="G959"/>
  <c r="G960"/>
  <c r="G961"/>
  <c r="K961" s="1"/>
  <c r="L961" s="1"/>
  <c r="G962"/>
  <c r="G963"/>
  <c r="G964"/>
  <c r="G965"/>
  <c r="G966"/>
  <c r="G967"/>
  <c r="G968"/>
  <c r="G969"/>
  <c r="G970"/>
  <c r="J571" i="1"/>
  <c r="J572"/>
  <c r="J573"/>
  <c r="J582"/>
  <c r="J584"/>
  <c r="G789" i="13"/>
  <c r="J789"/>
  <c r="G790"/>
  <c r="J790"/>
  <c r="G449" i="14"/>
  <c r="J449"/>
  <c r="N476"/>
  <c r="G450"/>
  <c r="J450"/>
  <c r="G451"/>
  <c r="J451"/>
  <c r="G452"/>
  <c r="J452"/>
  <c r="G453"/>
  <c r="J453"/>
  <c r="G454"/>
  <c r="J454"/>
  <c r="G455"/>
  <c r="J455"/>
  <c r="G456"/>
  <c r="J456"/>
  <c r="G457"/>
  <c r="J457"/>
  <c r="G458"/>
  <c r="J458"/>
  <c r="I476"/>
  <c r="H476"/>
  <c r="F476"/>
  <c r="G571" i="1"/>
  <c r="G572"/>
  <c r="G573"/>
  <c r="G582"/>
  <c r="G584"/>
  <c r="N1034" i="12" l="1"/>
  <c r="K955"/>
  <c r="L955" s="1"/>
  <c r="M955" s="1"/>
  <c r="O955" s="1"/>
  <c r="K584" i="1"/>
  <c r="L584" s="1"/>
  <c r="M584" s="1"/>
  <c r="O584" s="1"/>
  <c r="K969" i="12"/>
  <c r="L969" s="1"/>
  <c r="M969" s="1"/>
  <c r="O969" s="1"/>
  <c r="K965"/>
  <c r="L965" s="1"/>
  <c r="M965" s="1"/>
  <c r="O965" s="1"/>
  <c r="K957"/>
  <c r="L957" s="1"/>
  <c r="M957" s="1"/>
  <c r="O957" s="1"/>
  <c r="K967"/>
  <c r="L967" s="1"/>
  <c r="M967" s="1"/>
  <c r="O967" s="1"/>
  <c r="K963"/>
  <c r="L963" s="1"/>
  <c r="M963" s="1"/>
  <c r="O963" s="1"/>
  <c r="K959"/>
  <c r="L959" s="1"/>
  <c r="M959" s="1"/>
  <c r="O959" s="1"/>
  <c r="K960"/>
  <c r="L960" s="1"/>
  <c r="M960" s="1"/>
  <c r="O960" s="1"/>
  <c r="K968"/>
  <c r="L968" s="1"/>
  <c r="M968" s="1"/>
  <c r="O968" s="1"/>
  <c r="K956"/>
  <c r="L956" s="1"/>
  <c r="M956" s="1"/>
  <c r="O956" s="1"/>
  <c r="K970"/>
  <c r="K958"/>
  <c r="L958" s="1"/>
  <c r="M958" s="1"/>
  <c r="O958" s="1"/>
  <c r="K964"/>
  <c r="M961"/>
  <c r="O961" s="1"/>
  <c r="K966"/>
  <c r="K962"/>
  <c r="L962" s="1"/>
  <c r="M962" s="1"/>
  <c r="O962" s="1"/>
  <c r="K954"/>
  <c r="K790" i="13"/>
  <c r="L790" s="1"/>
  <c r="M790" s="1"/>
  <c r="O790" s="1"/>
  <c r="K573" i="1"/>
  <c r="K572"/>
  <c r="K571"/>
  <c r="K789" i="13"/>
  <c r="K582" i="1"/>
  <c r="K457" i="14"/>
  <c r="L457" s="1"/>
  <c r="M457" s="1"/>
  <c r="O457" s="1"/>
  <c r="K451"/>
  <c r="L451" s="1"/>
  <c r="M451" s="1"/>
  <c r="O451" s="1"/>
  <c r="K450"/>
  <c r="L450" s="1"/>
  <c r="M450" s="1"/>
  <c r="O450" s="1"/>
  <c r="K454"/>
  <c r="L454" s="1"/>
  <c r="M454" s="1"/>
  <c r="O454" s="1"/>
  <c r="K449"/>
  <c r="K458"/>
  <c r="K452"/>
  <c r="K456"/>
  <c r="K455"/>
  <c r="K453"/>
  <c r="C21" i="5"/>
  <c r="C20"/>
  <c r="C38"/>
  <c r="C14" i="6"/>
  <c r="C9"/>
  <c r="L571" i="1" l="1"/>
  <c r="M571" s="1"/>
  <c r="O571" s="1"/>
  <c r="L582"/>
  <c r="M582" s="1"/>
  <c r="O582" s="1"/>
  <c r="L572"/>
  <c r="M572" s="1"/>
  <c r="O572" s="1"/>
  <c r="L573"/>
  <c r="M573" s="1"/>
  <c r="O573" s="1"/>
  <c r="L954" i="12"/>
  <c r="M954" s="1"/>
  <c r="O954" s="1"/>
  <c r="L966"/>
  <c r="M966" s="1"/>
  <c r="O966" s="1"/>
  <c r="L964"/>
  <c r="M964" s="1"/>
  <c r="O964" s="1"/>
  <c r="L970"/>
  <c r="M970" s="1"/>
  <c r="O970" s="1"/>
  <c r="L789" i="13"/>
  <c r="M789" s="1"/>
  <c r="O789" s="1"/>
  <c r="L456" i="14"/>
  <c r="M456" s="1"/>
  <c r="O456" s="1"/>
  <c r="L452"/>
  <c r="M452" s="1"/>
  <c r="O452" s="1"/>
  <c r="L453"/>
  <c r="M453" s="1"/>
  <c r="O453" s="1"/>
  <c r="L458"/>
  <c r="M458" s="1"/>
  <c r="O458" s="1"/>
  <c r="L449"/>
  <c r="M449" s="1"/>
  <c r="O449" s="1"/>
  <c r="L455"/>
  <c r="M455" s="1"/>
  <c r="O455" s="1"/>
  <c r="N1036" i="12"/>
  <c r="D479" i="14"/>
  <c r="E479"/>
  <c r="N479"/>
  <c r="D819" i="13"/>
  <c r="D57" i="7"/>
  <c r="E57"/>
  <c r="N57"/>
  <c r="D31" i="4"/>
  <c r="N31"/>
  <c r="J953" i="12"/>
  <c r="G953"/>
  <c r="J952"/>
  <c r="G952"/>
  <c r="J951"/>
  <c r="G951"/>
  <c r="J950"/>
  <c r="G950"/>
  <c r="J949"/>
  <c r="G949"/>
  <c r="J948"/>
  <c r="G948"/>
  <c r="J947"/>
  <c r="G947"/>
  <c r="J946"/>
  <c r="G946"/>
  <c r="J945"/>
  <c r="G945"/>
  <c r="J944"/>
  <c r="G944"/>
  <c r="G448" i="14"/>
  <c r="K448" s="1"/>
  <c r="L448" s="1"/>
  <c r="M448" s="1"/>
  <c r="O448" s="1"/>
  <c r="J440"/>
  <c r="G440"/>
  <c r="J439"/>
  <c r="G439"/>
  <c r="J438"/>
  <c r="G438"/>
  <c r="J437"/>
  <c r="G437"/>
  <c r="J436"/>
  <c r="G436"/>
  <c r="J435"/>
  <c r="G435"/>
  <c r="J434"/>
  <c r="G434"/>
  <c r="J433"/>
  <c r="G433"/>
  <c r="J432"/>
  <c r="G432"/>
  <c r="J431"/>
  <c r="G431"/>
  <c r="F815" i="13"/>
  <c r="H815"/>
  <c r="I815"/>
  <c r="N755"/>
  <c r="J1034" i="12" l="1"/>
  <c r="G1034"/>
  <c r="J476" i="14"/>
  <c r="G476"/>
  <c r="K431"/>
  <c r="K435"/>
  <c r="K439"/>
  <c r="K950" i="12"/>
  <c r="K944"/>
  <c r="K948"/>
  <c r="L948" s="1"/>
  <c r="K952"/>
  <c r="L952" s="1"/>
  <c r="K947"/>
  <c r="L947" s="1"/>
  <c r="K951"/>
  <c r="L951" s="1"/>
  <c r="K946"/>
  <c r="L946" s="1"/>
  <c r="K945"/>
  <c r="L945" s="1"/>
  <c r="K949"/>
  <c r="L949" s="1"/>
  <c r="K953"/>
  <c r="L953" s="1"/>
  <c r="K434" i="14"/>
  <c r="L434" s="1"/>
  <c r="K438"/>
  <c r="K433"/>
  <c r="L433" s="1"/>
  <c r="K437"/>
  <c r="L437" s="1"/>
  <c r="K432"/>
  <c r="L432" s="1"/>
  <c r="K436"/>
  <c r="L436" s="1"/>
  <c r="K440"/>
  <c r="K1034" i="12" l="1"/>
  <c r="L944"/>
  <c r="L950"/>
  <c r="M950" s="1"/>
  <c r="O950" s="1"/>
  <c r="L438" i="14"/>
  <c r="M438" s="1"/>
  <c r="O438" s="1"/>
  <c r="L439"/>
  <c r="M439" s="1"/>
  <c r="O439" s="1"/>
  <c r="L440"/>
  <c r="M440" s="1"/>
  <c r="O440" s="1"/>
  <c r="L435"/>
  <c r="M435" s="1"/>
  <c r="O435" s="1"/>
  <c r="L431"/>
  <c r="K476"/>
  <c r="M432"/>
  <c r="M946" i="12"/>
  <c r="O946" s="1"/>
  <c r="M434" i="14"/>
  <c r="O434" s="1"/>
  <c r="M953" i="12"/>
  <c r="O953" s="1"/>
  <c r="M951"/>
  <c r="O951" s="1"/>
  <c r="M948"/>
  <c r="O948" s="1"/>
  <c r="M437" i="14"/>
  <c r="O437" s="1"/>
  <c r="M949" i="12"/>
  <c r="O949" s="1"/>
  <c r="M947"/>
  <c r="O947" s="1"/>
  <c r="M436" i="14"/>
  <c r="O436" s="1"/>
  <c r="M433"/>
  <c r="O433" s="1"/>
  <c r="M945" i="12"/>
  <c r="O945" s="1"/>
  <c r="M952"/>
  <c r="O952" s="1"/>
  <c r="J788" i="13"/>
  <c r="G788"/>
  <c r="J787"/>
  <c r="G787"/>
  <c r="I602" i="1"/>
  <c r="H602"/>
  <c r="G570"/>
  <c r="J570"/>
  <c r="J569"/>
  <c r="G569"/>
  <c r="N13" i="7"/>
  <c r="S8" i="5"/>
  <c r="S9"/>
  <c r="S10"/>
  <c r="S11"/>
  <c r="S12"/>
  <c r="S13"/>
  <c r="S14"/>
  <c r="S15"/>
  <c r="S16"/>
  <c r="S17"/>
  <c r="S18"/>
  <c r="S35"/>
  <c r="S40"/>
  <c r="S41"/>
  <c r="S42"/>
  <c r="S43"/>
  <c r="S45"/>
  <c r="S47"/>
  <c r="S48"/>
  <c r="S52"/>
  <c r="S53"/>
  <c r="S59"/>
  <c r="S60"/>
  <c r="S67"/>
  <c r="S71"/>
  <c r="S73"/>
  <c r="S74"/>
  <c r="S75"/>
  <c r="S76"/>
  <c r="S85"/>
  <c r="S86"/>
  <c r="S87"/>
  <c r="S88"/>
  <c r="S89"/>
  <c r="S90"/>
  <c r="I404" i="14"/>
  <c r="I429"/>
  <c r="H429"/>
  <c r="H404"/>
  <c r="L1034" i="12" l="1"/>
  <c r="J602" i="1"/>
  <c r="G602"/>
  <c r="K570"/>
  <c r="L476" i="14"/>
  <c r="M431"/>
  <c r="O431" s="1"/>
  <c r="K787" i="13"/>
  <c r="L787" s="1"/>
  <c r="M787" s="1"/>
  <c r="O787" s="1"/>
  <c r="J815"/>
  <c r="O432" i="14"/>
  <c r="M944" i="12"/>
  <c r="M1034" s="1"/>
  <c r="G815" i="13"/>
  <c r="K788"/>
  <c r="L788" s="1"/>
  <c r="K569" i="1"/>
  <c r="L569" s="1"/>
  <c r="G394" i="14"/>
  <c r="G395"/>
  <c r="G396"/>
  <c r="G397"/>
  <c r="G398"/>
  <c r="G399"/>
  <c r="G400"/>
  <c r="G401"/>
  <c r="G402"/>
  <c r="G403"/>
  <c r="J23" i="4"/>
  <c r="J22"/>
  <c r="J21"/>
  <c r="J20"/>
  <c r="L570" i="1" l="1"/>
  <c r="M570" s="1"/>
  <c r="O570" s="1"/>
  <c r="O476" i="14"/>
  <c r="M476"/>
  <c r="K815" i="13"/>
  <c r="M788"/>
  <c r="O788" s="1"/>
  <c r="O944" i="12"/>
  <c r="O1034" s="1"/>
  <c r="G63" i="8"/>
  <c r="O815" i="13" l="1"/>
  <c r="M815"/>
  <c r="L815"/>
  <c r="M569" i="1"/>
  <c r="J349"/>
  <c r="M349" s="1"/>
  <c r="O569" l="1"/>
  <c r="H942" i="12" l="1"/>
  <c r="H553" i="1" l="1"/>
  <c r="H532"/>
  <c r="H537"/>
  <c r="H541"/>
  <c r="C942" i="12" l="1"/>
  <c r="F942"/>
  <c r="I942"/>
  <c r="G940"/>
  <c r="J940"/>
  <c r="G941"/>
  <c r="J941"/>
  <c r="K941" l="1"/>
  <c r="K940"/>
  <c r="C429" i="14" l="1"/>
  <c r="G424"/>
  <c r="J424"/>
  <c r="G425"/>
  <c r="J425"/>
  <c r="G426"/>
  <c r="J426"/>
  <c r="G766" i="13"/>
  <c r="J766"/>
  <c r="G768"/>
  <c r="J768"/>
  <c r="G769"/>
  <c r="J769"/>
  <c r="G770"/>
  <c r="J770"/>
  <c r="G771"/>
  <c r="J771"/>
  <c r="G772"/>
  <c r="J772"/>
  <c r="G773"/>
  <c r="J773"/>
  <c r="G776"/>
  <c r="J776"/>
  <c r="F28" i="4"/>
  <c r="H28"/>
  <c r="I28"/>
  <c r="C28"/>
  <c r="G23"/>
  <c r="G22"/>
  <c r="K22" s="1"/>
  <c r="G21"/>
  <c r="G20"/>
  <c r="J27"/>
  <c r="J28" s="1"/>
  <c r="G27"/>
  <c r="J26"/>
  <c r="G26"/>
  <c r="G28" s="1"/>
  <c r="K766" i="13" l="1"/>
  <c r="K769"/>
  <c r="K768"/>
  <c r="K773"/>
  <c r="K424" i="14"/>
  <c r="K426"/>
  <c r="K425"/>
  <c r="K770" i="13"/>
  <c r="K776"/>
  <c r="K772"/>
  <c r="K771"/>
  <c r="K21" i="4"/>
  <c r="K20"/>
  <c r="K23"/>
  <c r="K26"/>
  <c r="K27"/>
  <c r="G939" i="12"/>
  <c r="J939"/>
  <c r="J938"/>
  <c r="G938"/>
  <c r="G416" i="14"/>
  <c r="J416"/>
  <c r="G417"/>
  <c r="J417"/>
  <c r="G418"/>
  <c r="J418"/>
  <c r="G419"/>
  <c r="J419"/>
  <c r="G942" i="12" l="1"/>
  <c r="J942"/>
  <c r="K939"/>
  <c r="K419" i="14"/>
  <c r="K416"/>
  <c r="K28" i="4"/>
  <c r="K938" i="12"/>
  <c r="K418" i="14"/>
  <c r="K417"/>
  <c r="K942" i="12" l="1"/>
  <c r="F429" i="14"/>
  <c r="J420"/>
  <c r="J421"/>
  <c r="J422"/>
  <c r="J423"/>
  <c r="G420"/>
  <c r="G421"/>
  <c r="G422"/>
  <c r="G423"/>
  <c r="J765" i="13"/>
  <c r="G765"/>
  <c r="K422" i="14" l="1"/>
  <c r="K421"/>
  <c r="K423"/>
  <c r="K420"/>
  <c r="K765" i="13"/>
  <c r="N754"/>
  <c r="N753"/>
  <c r="N752"/>
  <c r="N751"/>
  <c r="N76" i="8"/>
  <c r="N75"/>
  <c r="N70"/>
  <c r="N63"/>
  <c r="J415" i="14"/>
  <c r="G415"/>
  <c r="J414"/>
  <c r="G414"/>
  <c r="J413"/>
  <c r="G413"/>
  <c r="J412"/>
  <c r="G412"/>
  <c r="J411"/>
  <c r="G411"/>
  <c r="J410"/>
  <c r="G410"/>
  <c r="J409"/>
  <c r="G409"/>
  <c r="J408"/>
  <c r="G408"/>
  <c r="J407"/>
  <c r="G407"/>
  <c r="J406"/>
  <c r="G406"/>
  <c r="J763" i="13"/>
  <c r="G763"/>
  <c r="G759"/>
  <c r="J759"/>
  <c r="G760"/>
  <c r="J760"/>
  <c r="G761"/>
  <c r="J761"/>
  <c r="G762"/>
  <c r="J762"/>
  <c r="J758"/>
  <c r="G758"/>
  <c r="J564" i="1"/>
  <c r="G564"/>
  <c r="J563"/>
  <c r="G563"/>
  <c r="J562"/>
  <c r="G562"/>
  <c r="J561"/>
  <c r="G561"/>
  <c r="J560"/>
  <c r="G560"/>
  <c r="G567" l="1"/>
  <c r="J784" i="13"/>
  <c r="G784"/>
  <c r="J567" i="1"/>
  <c r="K563"/>
  <c r="G429" i="14"/>
  <c r="J429"/>
  <c r="K761" i="13"/>
  <c r="K406" i="14"/>
  <c r="K410"/>
  <c r="K414"/>
  <c r="K762" i="13"/>
  <c r="K409" i="14"/>
  <c r="K413"/>
  <c r="K408"/>
  <c r="K412"/>
  <c r="K407"/>
  <c r="K411"/>
  <c r="K415"/>
  <c r="K760" i="13"/>
  <c r="K759"/>
  <c r="K763"/>
  <c r="K758"/>
  <c r="K562" i="1"/>
  <c r="K561"/>
  <c r="K560"/>
  <c r="K564"/>
  <c r="D70" i="5"/>
  <c r="E70"/>
  <c r="F70"/>
  <c r="I70"/>
  <c r="L70"/>
  <c r="C70"/>
  <c r="J69"/>
  <c r="G69"/>
  <c r="K567" i="1" l="1"/>
  <c r="K784" i="13"/>
  <c r="K69" i="5"/>
  <c r="M69" s="1"/>
  <c r="S69"/>
  <c r="K429" i="14"/>
  <c r="N69" i="5"/>
  <c r="P69" s="1"/>
  <c r="N9" i="15" l="1"/>
  <c r="H70" i="5"/>
  <c r="I739" i="13" l="1"/>
  <c r="L34" i="5"/>
  <c r="H24" i="4" l="1"/>
  <c r="C24"/>
  <c r="G24" l="1"/>
  <c r="J24"/>
  <c r="I24"/>
  <c r="J754" i="13"/>
  <c r="G754"/>
  <c r="J753"/>
  <c r="G753"/>
  <c r="J752"/>
  <c r="G752"/>
  <c r="C404" i="14"/>
  <c r="J403"/>
  <c r="J402"/>
  <c r="C756" i="13"/>
  <c r="J755"/>
  <c r="G755"/>
  <c r="J751"/>
  <c r="G751"/>
  <c r="C77" i="8"/>
  <c r="I77"/>
  <c r="H77"/>
  <c r="J76"/>
  <c r="G76"/>
  <c r="F77"/>
  <c r="L1" i="12"/>
  <c r="N688" s="1"/>
  <c r="J750" i="13"/>
  <c r="J749"/>
  <c r="L1"/>
  <c r="L1" i="7"/>
  <c r="L1" i="1"/>
  <c r="L1" i="4"/>
  <c r="L1" i="5"/>
  <c r="O62" s="1"/>
  <c r="L1" i="6"/>
  <c r="J401" i="14"/>
  <c r="J400"/>
  <c r="J399"/>
  <c r="J398"/>
  <c r="J397"/>
  <c r="J396"/>
  <c r="J395"/>
  <c r="K395" s="1"/>
  <c r="J394"/>
  <c r="I53" i="7"/>
  <c r="H53"/>
  <c r="F53"/>
  <c r="C53"/>
  <c r="J52"/>
  <c r="J53" s="1"/>
  <c r="J550" i="1"/>
  <c r="K550" s="1"/>
  <c r="J549"/>
  <c r="J548"/>
  <c r="J547"/>
  <c r="J546"/>
  <c r="C553"/>
  <c r="C557" s="1"/>
  <c r="F404" i="14"/>
  <c r="C358" i="1"/>
  <c r="G52" i="7"/>
  <c r="E557" i="1"/>
  <c r="G549"/>
  <c r="G548"/>
  <c r="G547"/>
  <c r="G546"/>
  <c r="I553"/>
  <c r="I557" s="1"/>
  <c r="H557"/>
  <c r="F553"/>
  <c r="F557" s="1"/>
  <c r="J75" i="8"/>
  <c r="J77" s="1"/>
  <c r="G75"/>
  <c r="G77" s="1"/>
  <c r="D20" i="15"/>
  <c r="E20"/>
  <c r="F20"/>
  <c r="I20"/>
  <c r="C391" i="14"/>
  <c r="C379"/>
  <c r="C882" i="12"/>
  <c r="C936"/>
  <c r="J912"/>
  <c r="G912"/>
  <c r="J812"/>
  <c r="G812"/>
  <c r="I712"/>
  <c r="J712" s="1"/>
  <c r="K712" s="1"/>
  <c r="F712"/>
  <c r="I612"/>
  <c r="J612" s="1"/>
  <c r="K612" s="1"/>
  <c r="F612"/>
  <c r="I512"/>
  <c r="J512" s="1"/>
  <c r="K512" s="1"/>
  <c r="F512"/>
  <c r="I412"/>
  <c r="J412" s="1"/>
  <c r="K412" s="1"/>
  <c r="F412"/>
  <c r="I312"/>
  <c r="J312" s="1"/>
  <c r="K312" s="1"/>
  <c r="F312"/>
  <c r="I212"/>
  <c r="J212" s="1"/>
  <c r="K212" s="1"/>
  <c r="F212"/>
  <c r="I129"/>
  <c r="J129" s="1"/>
  <c r="K129" s="1"/>
  <c r="F129"/>
  <c r="I128"/>
  <c r="J128" s="1"/>
  <c r="K128" s="1"/>
  <c r="F128"/>
  <c r="I127"/>
  <c r="J127" s="1"/>
  <c r="K127" s="1"/>
  <c r="F127"/>
  <c r="I126"/>
  <c r="J126" s="1"/>
  <c r="K126" s="1"/>
  <c r="F126"/>
  <c r="I125"/>
  <c r="J125" s="1"/>
  <c r="K125" s="1"/>
  <c r="F125"/>
  <c r="I124"/>
  <c r="J124" s="1"/>
  <c r="K124" s="1"/>
  <c r="F124"/>
  <c r="I123"/>
  <c r="J123" s="1"/>
  <c r="K123" s="1"/>
  <c r="F123"/>
  <c r="I122"/>
  <c r="J122" s="1"/>
  <c r="K122" s="1"/>
  <c r="F122"/>
  <c r="I121"/>
  <c r="J121" s="1"/>
  <c r="K121" s="1"/>
  <c r="F121"/>
  <c r="I120"/>
  <c r="F120"/>
  <c r="I112"/>
  <c r="J112" s="1"/>
  <c r="K112" s="1"/>
  <c r="F112"/>
  <c r="I12"/>
  <c r="J12" s="1"/>
  <c r="K12" s="1"/>
  <c r="L12" s="1"/>
  <c r="F12"/>
  <c r="J312" i="14"/>
  <c r="G312"/>
  <c r="I212"/>
  <c r="J212" s="1"/>
  <c r="F212"/>
  <c r="G212" s="1"/>
  <c r="N139"/>
  <c r="N138"/>
  <c r="N137"/>
  <c r="N136"/>
  <c r="N135"/>
  <c r="N134"/>
  <c r="N129"/>
  <c r="J129"/>
  <c r="M129" s="1"/>
  <c r="G129"/>
  <c r="N128"/>
  <c r="J128"/>
  <c r="M128" s="1"/>
  <c r="G128"/>
  <c r="N127"/>
  <c r="J127"/>
  <c r="M127" s="1"/>
  <c r="G127"/>
  <c r="N126"/>
  <c r="J126"/>
  <c r="M126" s="1"/>
  <c r="G126"/>
  <c r="N125"/>
  <c r="J125"/>
  <c r="M125" s="1"/>
  <c r="G125"/>
  <c r="N124"/>
  <c r="J124"/>
  <c r="M124" s="1"/>
  <c r="G124"/>
  <c r="N123"/>
  <c r="J123"/>
  <c r="M123" s="1"/>
  <c r="G123"/>
  <c r="N122"/>
  <c r="J122"/>
  <c r="M122" s="1"/>
  <c r="G122"/>
  <c r="N121"/>
  <c r="J121"/>
  <c r="G121"/>
  <c r="N120"/>
  <c r="J120"/>
  <c r="M120" s="1"/>
  <c r="G120"/>
  <c r="J112"/>
  <c r="M112" s="1"/>
  <c r="G112"/>
  <c r="J12"/>
  <c r="G12"/>
  <c r="N612" i="13"/>
  <c r="I612"/>
  <c r="J612" s="1"/>
  <c r="F612"/>
  <c r="G612" s="1"/>
  <c r="N527"/>
  <c r="N526"/>
  <c r="N525"/>
  <c r="N524"/>
  <c r="N523"/>
  <c r="N522"/>
  <c r="N521"/>
  <c r="N520"/>
  <c r="N512"/>
  <c r="I512"/>
  <c r="J512" s="1"/>
  <c r="F512"/>
  <c r="G512" s="1"/>
  <c r="N413"/>
  <c r="N412"/>
  <c r="I412"/>
  <c r="J412" s="1"/>
  <c r="F412"/>
  <c r="G412" s="1"/>
  <c r="N350"/>
  <c r="N349"/>
  <c r="N341"/>
  <c r="N340"/>
  <c r="N339"/>
  <c r="N338"/>
  <c r="N337"/>
  <c r="N336"/>
  <c r="N335"/>
  <c r="N334"/>
  <c r="N333"/>
  <c r="N332"/>
  <c r="N312"/>
  <c r="I312"/>
  <c r="J312" s="1"/>
  <c r="F312"/>
  <c r="G312" s="1"/>
  <c r="N289"/>
  <c r="N288"/>
  <c r="N287"/>
  <c r="G212"/>
  <c r="H212" s="1"/>
  <c r="J212" s="1"/>
  <c r="K212" s="1"/>
  <c r="L212" s="1"/>
  <c r="M212" s="1"/>
  <c r="O212" s="1"/>
  <c r="N129"/>
  <c r="L129"/>
  <c r="J129"/>
  <c r="G129"/>
  <c r="N128"/>
  <c r="L128"/>
  <c r="J128"/>
  <c r="G128"/>
  <c r="N127"/>
  <c r="L127"/>
  <c r="J127"/>
  <c r="G127"/>
  <c r="N126"/>
  <c r="L126"/>
  <c r="J126"/>
  <c r="G126"/>
  <c r="N125"/>
  <c r="L125"/>
  <c r="J125"/>
  <c r="G125"/>
  <c r="N124"/>
  <c r="L124"/>
  <c r="J124"/>
  <c r="G124"/>
  <c r="N123"/>
  <c r="L123"/>
  <c r="J123"/>
  <c r="G123"/>
  <c r="N122"/>
  <c r="L122"/>
  <c r="J122"/>
  <c r="G122"/>
  <c r="N121"/>
  <c r="L121"/>
  <c r="J121"/>
  <c r="G121"/>
  <c r="N120"/>
  <c r="L120"/>
  <c r="J120"/>
  <c r="G120"/>
  <c r="N112"/>
  <c r="L112"/>
  <c r="J112"/>
  <c r="G112"/>
  <c r="G12"/>
  <c r="H12" s="1"/>
  <c r="J12" s="1"/>
  <c r="M12" s="1"/>
  <c r="O12" s="1"/>
  <c r="N12" i="7"/>
  <c r="J12"/>
  <c r="K12" s="1"/>
  <c r="L12" s="1"/>
  <c r="M12" s="1"/>
  <c r="O12" s="1"/>
  <c r="G12"/>
  <c r="I418" i="1"/>
  <c r="H418"/>
  <c r="F418"/>
  <c r="C418"/>
  <c r="J412"/>
  <c r="G412"/>
  <c r="I312"/>
  <c r="G312"/>
  <c r="I212"/>
  <c r="J212" s="1"/>
  <c r="F212"/>
  <c r="G212" s="1"/>
  <c r="I129"/>
  <c r="J129" s="1"/>
  <c r="F129"/>
  <c r="G129" s="1"/>
  <c r="I128"/>
  <c r="J128" s="1"/>
  <c r="F128"/>
  <c r="G128" s="1"/>
  <c r="I127"/>
  <c r="J127" s="1"/>
  <c r="F127"/>
  <c r="G127" s="1"/>
  <c r="I126"/>
  <c r="J126" s="1"/>
  <c r="F126"/>
  <c r="G126" s="1"/>
  <c r="I125"/>
  <c r="J125" s="1"/>
  <c r="F125"/>
  <c r="G125" s="1"/>
  <c r="I124"/>
  <c r="J124" s="1"/>
  <c r="F124"/>
  <c r="G124" s="1"/>
  <c r="I123"/>
  <c r="J123" s="1"/>
  <c r="F123"/>
  <c r="G123" s="1"/>
  <c r="I122"/>
  <c r="J122" s="1"/>
  <c r="F122"/>
  <c r="G122" s="1"/>
  <c r="I121"/>
  <c r="J121" s="1"/>
  <c r="F121"/>
  <c r="G121" s="1"/>
  <c r="I120"/>
  <c r="J120" s="1"/>
  <c r="F120"/>
  <c r="G120" s="1"/>
  <c r="I112"/>
  <c r="J112" s="1"/>
  <c r="F112"/>
  <c r="G112" s="1"/>
  <c r="J12"/>
  <c r="G12"/>
  <c r="O12" s="1"/>
  <c r="O33" i="5"/>
  <c r="O32"/>
  <c r="O31"/>
  <c r="O30"/>
  <c r="O29"/>
  <c r="O28"/>
  <c r="O27"/>
  <c r="O26"/>
  <c r="O25"/>
  <c r="O24"/>
  <c r="O23"/>
  <c r="O22"/>
  <c r="O12"/>
  <c r="N12"/>
  <c r="G12"/>
  <c r="P12" s="1"/>
  <c r="N12" i="8"/>
  <c r="J12"/>
  <c r="G12"/>
  <c r="I756" i="13"/>
  <c r="H756"/>
  <c r="F756"/>
  <c r="G750"/>
  <c r="G749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3"/>
  <c r="N614"/>
  <c r="N534"/>
  <c r="N533"/>
  <c r="N532"/>
  <c r="N531"/>
  <c r="J21" i="5"/>
  <c r="S21" s="1"/>
  <c r="J20"/>
  <c r="S20" s="1"/>
  <c r="O19"/>
  <c r="J934" i="12"/>
  <c r="G934"/>
  <c r="D83" i="5"/>
  <c r="E83"/>
  <c r="F83"/>
  <c r="C83"/>
  <c r="H83"/>
  <c r="I83"/>
  <c r="L83"/>
  <c r="J68"/>
  <c r="G68"/>
  <c r="G70" s="1"/>
  <c r="G83" s="1"/>
  <c r="G65"/>
  <c r="G64"/>
  <c r="G63"/>
  <c r="G62"/>
  <c r="G61"/>
  <c r="H34"/>
  <c r="G21"/>
  <c r="G20"/>
  <c r="I19"/>
  <c r="I34" s="1"/>
  <c r="G19"/>
  <c r="C739" i="13"/>
  <c r="J738"/>
  <c r="G738"/>
  <c r="D509" i="1"/>
  <c r="E509"/>
  <c r="F509"/>
  <c r="H509"/>
  <c r="I509"/>
  <c r="D521"/>
  <c r="E521"/>
  <c r="F521"/>
  <c r="H521"/>
  <c r="I521"/>
  <c r="C521"/>
  <c r="J519"/>
  <c r="G519"/>
  <c r="C509"/>
  <c r="J508"/>
  <c r="G508"/>
  <c r="C527"/>
  <c r="C532"/>
  <c r="C537"/>
  <c r="C541"/>
  <c r="N188" i="14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0"/>
  <c r="N161"/>
  <c r="N162"/>
  <c r="N163"/>
  <c r="N164"/>
  <c r="N159"/>
  <c r="N158"/>
  <c r="N157"/>
  <c r="N156"/>
  <c r="N519" i="13"/>
  <c r="N518"/>
  <c r="N517"/>
  <c r="N516"/>
  <c r="N515"/>
  <c r="N514"/>
  <c r="N513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J43" i="7"/>
  <c r="J65" i="5"/>
  <c r="J64"/>
  <c r="J63"/>
  <c r="J62"/>
  <c r="S62" s="1"/>
  <c r="J61"/>
  <c r="J539" i="1"/>
  <c r="J70" i="8"/>
  <c r="J71" s="1"/>
  <c r="J63"/>
  <c r="J362" i="14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78"/>
  <c r="J377"/>
  <c r="J376"/>
  <c r="J375"/>
  <c r="J374"/>
  <c r="J373"/>
  <c r="J372"/>
  <c r="J371"/>
  <c r="J370"/>
  <c r="J369"/>
  <c r="J368"/>
  <c r="J367"/>
  <c r="J366"/>
  <c r="J390"/>
  <c r="J389"/>
  <c r="J388"/>
  <c r="J387"/>
  <c r="J386"/>
  <c r="J385"/>
  <c r="J384"/>
  <c r="J383"/>
  <c r="J875" i="12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1"/>
  <c r="J810"/>
  <c r="J935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741" i="13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535" i="1"/>
  <c r="J534"/>
  <c r="J530"/>
  <c r="J532" s="1"/>
  <c r="J525"/>
  <c r="J518"/>
  <c r="J517"/>
  <c r="J516"/>
  <c r="J515"/>
  <c r="J514"/>
  <c r="J513"/>
  <c r="J507"/>
  <c r="J506"/>
  <c r="J505"/>
  <c r="J504"/>
  <c r="J503"/>
  <c r="J497"/>
  <c r="J496"/>
  <c r="J495"/>
  <c r="J494"/>
  <c r="J493"/>
  <c r="J492"/>
  <c r="J488"/>
  <c r="J487"/>
  <c r="J483"/>
  <c r="J482"/>
  <c r="J478"/>
  <c r="J477"/>
  <c r="J476"/>
  <c r="J475"/>
  <c r="J471"/>
  <c r="J470"/>
  <c r="J466"/>
  <c r="J467" s="1"/>
  <c r="J462"/>
  <c r="J461"/>
  <c r="J460"/>
  <c r="J456"/>
  <c r="J457" s="1"/>
  <c r="J450"/>
  <c r="J451" s="1"/>
  <c r="J446"/>
  <c r="J445"/>
  <c r="J441"/>
  <c r="J437"/>
  <c r="J436"/>
  <c r="J435"/>
  <c r="J434"/>
  <c r="J433"/>
  <c r="J432"/>
  <c r="J428"/>
  <c r="J427"/>
  <c r="J423"/>
  <c r="J422"/>
  <c r="J421"/>
  <c r="J416"/>
  <c r="J417"/>
  <c r="J415"/>
  <c r="J414"/>
  <c r="J413"/>
  <c r="J408"/>
  <c r="J407"/>
  <c r="J406"/>
  <c r="J405"/>
  <c r="J401"/>
  <c r="J400"/>
  <c r="J399"/>
  <c r="J398"/>
  <c r="J394"/>
  <c r="J393"/>
  <c r="J392"/>
  <c r="J391"/>
  <c r="J387"/>
  <c r="J386"/>
  <c r="J385"/>
  <c r="J384"/>
  <c r="G388" i="14"/>
  <c r="D936" i="12"/>
  <c r="D1036" s="1"/>
  <c r="E936"/>
  <c r="F936"/>
  <c r="H936"/>
  <c r="I936"/>
  <c r="G935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K894" s="1"/>
  <c r="G893"/>
  <c r="G892"/>
  <c r="G891"/>
  <c r="G890"/>
  <c r="K890" s="1"/>
  <c r="G889"/>
  <c r="G888"/>
  <c r="G887"/>
  <c r="G886"/>
  <c r="E745" i="13"/>
  <c r="D745"/>
  <c r="I391" i="14"/>
  <c r="H391"/>
  <c r="F391"/>
  <c r="I379"/>
  <c r="H379"/>
  <c r="F379"/>
  <c r="G390"/>
  <c r="G389"/>
  <c r="G387"/>
  <c r="G386"/>
  <c r="G385"/>
  <c r="G384"/>
  <c r="G383"/>
  <c r="G378"/>
  <c r="G377"/>
  <c r="G376"/>
  <c r="G375"/>
  <c r="G374"/>
  <c r="G373"/>
  <c r="G372"/>
  <c r="G371"/>
  <c r="G370"/>
  <c r="G369"/>
  <c r="G368"/>
  <c r="G367"/>
  <c r="G366"/>
  <c r="H739" i="13"/>
  <c r="F739"/>
  <c r="I742"/>
  <c r="I745" s="1"/>
  <c r="H742"/>
  <c r="F742"/>
  <c r="C742"/>
  <c r="G741"/>
  <c r="G742" s="1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B608" i="1"/>
  <c r="D608"/>
  <c r="E608"/>
  <c r="N608"/>
  <c r="B609"/>
  <c r="D609"/>
  <c r="E609"/>
  <c r="N609"/>
  <c r="B610"/>
  <c r="D610"/>
  <c r="E610"/>
  <c r="N610"/>
  <c r="B611"/>
  <c r="D611"/>
  <c r="E611"/>
  <c r="N611"/>
  <c r="B612"/>
  <c r="D612"/>
  <c r="E612"/>
  <c r="N612"/>
  <c r="B613"/>
  <c r="D613"/>
  <c r="E613"/>
  <c r="N613"/>
  <c r="B614"/>
  <c r="D614"/>
  <c r="E614"/>
  <c r="N614"/>
  <c r="B615"/>
  <c r="D615"/>
  <c r="E615"/>
  <c r="N615"/>
  <c r="I527"/>
  <c r="I532" s="1"/>
  <c r="I537" s="1"/>
  <c r="I541" s="1"/>
  <c r="H527"/>
  <c r="F527"/>
  <c r="F532" s="1"/>
  <c r="F537" s="1"/>
  <c r="F541" s="1"/>
  <c r="G539"/>
  <c r="G541" s="1"/>
  <c r="G535"/>
  <c r="K535" s="1"/>
  <c r="G534"/>
  <c r="G530"/>
  <c r="K530" s="1"/>
  <c r="K532" s="1"/>
  <c r="G525"/>
  <c r="G527" s="1"/>
  <c r="G518"/>
  <c r="G517"/>
  <c r="G516"/>
  <c r="K516" s="1"/>
  <c r="G515"/>
  <c r="G514"/>
  <c r="G513"/>
  <c r="G507"/>
  <c r="K507" s="1"/>
  <c r="G506"/>
  <c r="G505"/>
  <c r="G504"/>
  <c r="G503"/>
  <c r="K503" s="1"/>
  <c r="I71" i="8"/>
  <c r="H71"/>
  <c r="F71"/>
  <c r="C71"/>
  <c r="G70"/>
  <c r="G71" s="1"/>
  <c r="D500" i="1"/>
  <c r="E500"/>
  <c r="F498"/>
  <c r="H498"/>
  <c r="I498"/>
  <c r="C498"/>
  <c r="G493"/>
  <c r="G494"/>
  <c r="G495"/>
  <c r="G496"/>
  <c r="G497"/>
  <c r="G492"/>
  <c r="F489"/>
  <c r="H489"/>
  <c r="I489"/>
  <c r="C489"/>
  <c r="G488"/>
  <c r="G487"/>
  <c r="C484"/>
  <c r="F484"/>
  <c r="H484"/>
  <c r="I484"/>
  <c r="G483"/>
  <c r="G482"/>
  <c r="F479"/>
  <c r="H479"/>
  <c r="I479"/>
  <c r="C479"/>
  <c r="G476"/>
  <c r="G477"/>
  <c r="G478"/>
  <c r="G475"/>
  <c r="F472"/>
  <c r="H472"/>
  <c r="I472"/>
  <c r="C472"/>
  <c r="G471"/>
  <c r="G470"/>
  <c r="C467"/>
  <c r="F467"/>
  <c r="H467"/>
  <c r="I467"/>
  <c r="G466"/>
  <c r="F463"/>
  <c r="H463"/>
  <c r="I463"/>
  <c r="C463"/>
  <c r="G461"/>
  <c r="G462"/>
  <c r="G460"/>
  <c r="F457"/>
  <c r="H457"/>
  <c r="I457"/>
  <c r="C457"/>
  <c r="G456"/>
  <c r="G457" s="1"/>
  <c r="C44" i="7"/>
  <c r="F44"/>
  <c r="H44"/>
  <c r="I44"/>
  <c r="G43"/>
  <c r="G44" s="1"/>
  <c r="D712" i="13"/>
  <c r="F363" i="14"/>
  <c r="H363"/>
  <c r="I363"/>
  <c r="C363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35"/>
  <c r="C709" i="13"/>
  <c r="F709"/>
  <c r="H709"/>
  <c r="I709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688"/>
  <c r="F876" i="12"/>
  <c r="H876"/>
  <c r="I876"/>
  <c r="C876"/>
  <c r="G811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K874" s="1"/>
  <c r="G875"/>
  <c r="G810"/>
  <c r="D82" i="5"/>
  <c r="E82"/>
  <c r="F82"/>
  <c r="O82"/>
  <c r="C66"/>
  <c r="C82"/>
  <c r="H66"/>
  <c r="H82" s="1"/>
  <c r="I66"/>
  <c r="I82" s="1"/>
  <c r="L66"/>
  <c r="L82"/>
  <c r="L84" s="1"/>
  <c r="L91" s="1"/>
  <c r="G57"/>
  <c r="C64" i="8"/>
  <c r="F64"/>
  <c r="H64"/>
  <c r="I64"/>
  <c r="G64"/>
  <c r="N414" i="13"/>
  <c r="J55" i="8"/>
  <c r="J56"/>
  <c r="J57"/>
  <c r="J58"/>
  <c r="J54"/>
  <c r="N140" i="14"/>
  <c r="N153"/>
  <c r="N152"/>
  <c r="N151"/>
  <c r="N149"/>
  <c r="N150"/>
  <c r="N146"/>
  <c r="N147"/>
  <c r="N148"/>
  <c r="N145"/>
  <c r="N144"/>
  <c r="N143"/>
  <c r="N142"/>
  <c r="N141"/>
  <c r="N411" i="13"/>
  <c r="N408"/>
  <c r="N406"/>
  <c r="N402"/>
  <c r="N398"/>
  <c r="N399"/>
  <c r="N400"/>
  <c r="N401"/>
  <c r="N403"/>
  <c r="N404"/>
  <c r="N405"/>
  <c r="N407"/>
  <c r="N397"/>
  <c r="N394"/>
  <c r="N395"/>
  <c r="N396"/>
  <c r="N393"/>
  <c r="N392"/>
  <c r="N391"/>
  <c r="N380"/>
  <c r="N381"/>
  <c r="N382"/>
  <c r="N383"/>
  <c r="N384"/>
  <c r="N385"/>
  <c r="N386"/>
  <c r="N387"/>
  <c r="N388"/>
  <c r="N389"/>
  <c r="N390"/>
  <c r="N379"/>
  <c r="N378"/>
  <c r="N375"/>
  <c r="N376"/>
  <c r="N377"/>
  <c r="N374"/>
  <c r="N373"/>
  <c r="N372"/>
  <c r="N371"/>
  <c r="N360"/>
  <c r="N361"/>
  <c r="N362"/>
  <c r="N363"/>
  <c r="N364"/>
  <c r="N365"/>
  <c r="N366"/>
  <c r="N367"/>
  <c r="N368"/>
  <c r="N369"/>
  <c r="N370"/>
  <c r="N359"/>
  <c r="N357"/>
  <c r="N358"/>
  <c r="N356"/>
  <c r="N354"/>
  <c r="N355"/>
  <c r="N353"/>
  <c r="F354"/>
  <c r="G354" s="1"/>
  <c r="L58" i="5"/>
  <c r="J309" i="14"/>
  <c r="J310"/>
  <c r="J311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08"/>
  <c r="J304"/>
  <c r="J301"/>
  <c r="J302"/>
  <c r="J303"/>
  <c r="J662" i="13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61"/>
  <c r="J750" i="12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749"/>
  <c r="I48" i="5"/>
  <c r="N19" i="8"/>
  <c r="C619" i="1"/>
  <c r="J298" i="14"/>
  <c r="J299"/>
  <c r="J300"/>
  <c r="J26" i="5"/>
  <c r="S26" s="1"/>
  <c r="D452" i="1"/>
  <c r="I451"/>
  <c r="H451"/>
  <c r="F451"/>
  <c r="C451"/>
  <c r="G450"/>
  <c r="G451" s="1"/>
  <c r="I447"/>
  <c r="H447"/>
  <c r="F447"/>
  <c r="C447"/>
  <c r="G446"/>
  <c r="G445"/>
  <c r="I442"/>
  <c r="H442"/>
  <c r="F442"/>
  <c r="C442"/>
  <c r="G441"/>
  <c r="G442" s="1"/>
  <c r="I438"/>
  <c r="H438"/>
  <c r="F438"/>
  <c r="C438"/>
  <c r="G437"/>
  <c r="G436"/>
  <c r="G435"/>
  <c r="G434"/>
  <c r="G433"/>
  <c r="G432"/>
  <c r="I429"/>
  <c r="H429"/>
  <c r="F429"/>
  <c r="C429"/>
  <c r="G428"/>
  <c r="G427"/>
  <c r="I424"/>
  <c r="H424"/>
  <c r="F424"/>
  <c r="C424"/>
  <c r="G423"/>
  <c r="G422"/>
  <c r="G421"/>
  <c r="G417"/>
  <c r="G416"/>
  <c r="G415"/>
  <c r="G414"/>
  <c r="G413"/>
  <c r="I409"/>
  <c r="H409"/>
  <c r="F409"/>
  <c r="C409"/>
  <c r="G408"/>
  <c r="G407"/>
  <c r="G406"/>
  <c r="G405"/>
  <c r="I402"/>
  <c r="H402"/>
  <c r="F402"/>
  <c r="C402"/>
  <c r="G401"/>
  <c r="G400"/>
  <c r="G399"/>
  <c r="G398"/>
  <c r="I395"/>
  <c r="H395"/>
  <c r="F395"/>
  <c r="C395"/>
  <c r="G394"/>
  <c r="G393"/>
  <c r="G392"/>
  <c r="G391"/>
  <c r="I388"/>
  <c r="H388"/>
  <c r="F388"/>
  <c r="C388"/>
  <c r="G387"/>
  <c r="G386"/>
  <c r="G385"/>
  <c r="G384"/>
  <c r="I59" i="8"/>
  <c r="H59"/>
  <c r="F59"/>
  <c r="C59"/>
  <c r="G58"/>
  <c r="K58" s="1"/>
  <c r="M58" s="1"/>
  <c r="O58" s="1"/>
  <c r="G57"/>
  <c r="G56"/>
  <c r="G55"/>
  <c r="G54"/>
  <c r="I332" i="14"/>
  <c r="H332"/>
  <c r="F332"/>
  <c r="C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1"/>
  <c r="G310"/>
  <c r="G309"/>
  <c r="G308"/>
  <c r="I807" i="12"/>
  <c r="H807"/>
  <c r="F807"/>
  <c r="C807"/>
  <c r="G806"/>
  <c r="G805"/>
  <c r="K805" s="1"/>
  <c r="G804"/>
  <c r="G803"/>
  <c r="K803" s="1"/>
  <c r="G802"/>
  <c r="G801"/>
  <c r="K801" s="1"/>
  <c r="G800"/>
  <c r="G799"/>
  <c r="G798"/>
  <c r="G797"/>
  <c r="K797" s="1"/>
  <c r="G796"/>
  <c r="G795"/>
  <c r="G794"/>
  <c r="G793"/>
  <c r="K793" s="1"/>
  <c r="G792"/>
  <c r="G791"/>
  <c r="K791" s="1"/>
  <c r="G790"/>
  <c r="G789"/>
  <c r="K789" s="1"/>
  <c r="G788"/>
  <c r="G787"/>
  <c r="G786"/>
  <c r="G785"/>
  <c r="K785" s="1"/>
  <c r="G784"/>
  <c r="G783"/>
  <c r="G782"/>
  <c r="G781"/>
  <c r="K781" s="1"/>
  <c r="G780"/>
  <c r="G779"/>
  <c r="G778"/>
  <c r="G777"/>
  <c r="K777" s="1"/>
  <c r="G776"/>
  <c r="G775"/>
  <c r="G774"/>
  <c r="G773"/>
  <c r="K773" s="1"/>
  <c r="G772"/>
  <c r="G771"/>
  <c r="K771" s="1"/>
  <c r="G770"/>
  <c r="G769"/>
  <c r="K769" s="1"/>
  <c r="G768"/>
  <c r="G767"/>
  <c r="G766"/>
  <c r="G765"/>
  <c r="K765" s="1"/>
  <c r="G764"/>
  <c r="G763"/>
  <c r="G762"/>
  <c r="G761"/>
  <c r="K761" s="1"/>
  <c r="G760"/>
  <c r="G759"/>
  <c r="K759" s="1"/>
  <c r="G758"/>
  <c r="G757"/>
  <c r="K757" s="1"/>
  <c r="G756"/>
  <c r="G755"/>
  <c r="G754"/>
  <c r="G753"/>
  <c r="K753" s="1"/>
  <c r="G752"/>
  <c r="G751"/>
  <c r="G750"/>
  <c r="G749"/>
  <c r="I685" i="13"/>
  <c r="H685"/>
  <c r="F685"/>
  <c r="C685"/>
  <c r="G684"/>
  <c r="G683"/>
  <c r="G682"/>
  <c r="G681"/>
  <c r="G680"/>
  <c r="G679"/>
  <c r="G678"/>
  <c r="G677"/>
  <c r="G676"/>
  <c r="G675"/>
  <c r="K675" s="1"/>
  <c r="L675" s="1"/>
  <c r="G674"/>
  <c r="G673"/>
  <c r="K673" s="1"/>
  <c r="L673" s="1"/>
  <c r="G672"/>
  <c r="G671"/>
  <c r="K671" s="1"/>
  <c r="L671" s="1"/>
  <c r="G670"/>
  <c r="G669"/>
  <c r="K669" s="1"/>
  <c r="L669" s="1"/>
  <c r="G668"/>
  <c r="G667"/>
  <c r="G666"/>
  <c r="G665"/>
  <c r="K665" s="1"/>
  <c r="L665" s="1"/>
  <c r="G664"/>
  <c r="G663"/>
  <c r="G662"/>
  <c r="G661"/>
  <c r="K661" s="1"/>
  <c r="L661" s="1"/>
  <c r="N16" i="8"/>
  <c r="N15"/>
  <c r="N347" i="13"/>
  <c r="N346"/>
  <c r="N345"/>
  <c r="N344"/>
  <c r="N343"/>
  <c r="N34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1"/>
  <c r="L348"/>
  <c r="M348" s="1"/>
  <c r="O348" s="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G882" i="12"/>
  <c r="G744"/>
  <c r="G517"/>
  <c r="G326"/>
  <c r="G257"/>
  <c r="G92"/>
  <c r="G80"/>
  <c r="F48" i="7"/>
  <c r="F47"/>
  <c r="G47" s="1"/>
  <c r="L51" i="5"/>
  <c r="H51"/>
  <c r="H80" s="1"/>
  <c r="C51"/>
  <c r="C80"/>
  <c r="H46"/>
  <c r="C46"/>
  <c r="C79" s="1"/>
  <c r="H39"/>
  <c r="H78" s="1"/>
  <c r="C39"/>
  <c r="C78" s="1"/>
  <c r="H77"/>
  <c r="C34"/>
  <c r="C77" s="1"/>
  <c r="I57"/>
  <c r="J57" s="1"/>
  <c r="S57" s="1"/>
  <c r="I50"/>
  <c r="J50" s="1"/>
  <c r="S50" s="1"/>
  <c r="G50"/>
  <c r="G26"/>
  <c r="K26" s="1"/>
  <c r="M26" s="1"/>
  <c r="N26" s="1"/>
  <c r="P26" s="1"/>
  <c r="G38"/>
  <c r="I38"/>
  <c r="J38" s="1"/>
  <c r="S38" s="1"/>
  <c r="C84" i="1"/>
  <c r="N622"/>
  <c r="E622"/>
  <c r="D622"/>
  <c r="N621"/>
  <c r="E621"/>
  <c r="D621"/>
  <c r="N620"/>
  <c r="E620"/>
  <c r="D620"/>
  <c r="N619"/>
  <c r="E619"/>
  <c r="D619"/>
  <c r="N618"/>
  <c r="E618"/>
  <c r="D618"/>
  <c r="E617"/>
  <c r="D617"/>
  <c r="N616"/>
  <c r="E616"/>
  <c r="D616"/>
  <c r="B622"/>
  <c r="B621"/>
  <c r="B620"/>
  <c r="B619"/>
  <c r="B618"/>
  <c r="B617"/>
  <c r="B616"/>
  <c r="H314"/>
  <c r="C314"/>
  <c r="C614" s="1"/>
  <c r="H7" i="8"/>
  <c r="J7" s="1"/>
  <c r="C7"/>
  <c r="C17" s="1"/>
  <c r="H16" i="4"/>
  <c r="F16"/>
  <c r="E16"/>
  <c r="E31" s="1"/>
  <c r="C16"/>
  <c r="I135" i="14"/>
  <c r="J135" s="1"/>
  <c r="G7"/>
  <c r="J7"/>
  <c r="M7" s="1"/>
  <c r="G8"/>
  <c r="J8"/>
  <c r="M8" s="1"/>
  <c r="G9"/>
  <c r="J9"/>
  <c r="M9" s="1"/>
  <c r="G10"/>
  <c r="G11"/>
  <c r="J11"/>
  <c r="M11" s="1"/>
  <c r="G13"/>
  <c r="G14"/>
  <c r="J14"/>
  <c r="M14" s="1"/>
  <c r="G15"/>
  <c r="J15"/>
  <c r="G16"/>
  <c r="J16"/>
  <c r="M16" s="1"/>
  <c r="N16"/>
  <c r="G17"/>
  <c r="N17"/>
  <c r="G18"/>
  <c r="N18"/>
  <c r="G19"/>
  <c r="N19"/>
  <c r="G20"/>
  <c r="N20"/>
  <c r="G21"/>
  <c r="N21"/>
  <c r="G22"/>
  <c r="N22"/>
  <c r="G23"/>
  <c r="J23"/>
  <c r="N23"/>
  <c r="G24"/>
  <c r="N24"/>
  <c r="G25"/>
  <c r="N25"/>
  <c r="G26"/>
  <c r="J26"/>
  <c r="M26" s="1"/>
  <c r="N26"/>
  <c r="G27"/>
  <c r="N27"/>
  <c r="G28"/>
  <c r="N28"/>
  <c r="G29"/>
  <c r="J29"/>
  <c r="M29" s="1"/>
  <c r="N29"/>
  <c r="G30"/>
  <c r="N30"/>
  <c r="G31"/>
  <c r="J31"/>
  <c r="M31" s="1"/>
  <c r="N31"/>
  <c r="G32"/>
  <c r="N32"/>
  <c r="G33"/>
  <c r="J33"/>
  <c r="M33" s="1"/>
  <c r="N33"/>
  <c r="G34"/>
  <c r="N34"/>
  <c r="G35"/>
  <c r="J35"/>
  <c r="M35" s="1"/>
  <c r="N35"/>
  <c r="G36"/>
  <c r="N36"/>
  <c r="G37"/>
  <c r="J37"/>
  <c r="M37" s="1"/>
  <c r="N37"/>
  <c r="G38"/>
  <c r="J38"/>
  <c r="N38"/>
  <c r="G39"/>
  <c r="J39"/>
  <c r="N39"/>
  <c r="G40"/>
  <c r="J40"/>
  <c r="M40" s="1"/>
  <c r="N40"/>
  <c r="G41"/>
  <c r="J41"/>
  <c r="M41" s="1"/>
  <c r="N41"/>
  <c r="G42"/>
  <c r="J42"/>
  <c r="M42" s="1"/>
  <c r="N42"/>
  <c r="G43"/>
  <c r="J43"/>
  <c r="N43"/>
  <c r="G44"/>
  <c r="J44"/>
  <c r="M44" s="1"/>
  <c r="N44"/>
  <c r="G45"/>
  <c r="J45"/>
  <c r="M45" s="1"/>
  <c r="N45"/>
  <c r="G46"/>
  <c r="J46"/>
  <c r="M46" s="1"/>
  <c r="N46"/>
  <c r="G47"/>
  <c r="J47"/>
  <c r="M47" s="1"/>
  <c r="N47"/>
  <c r="G48"/>
  <c r="J48"/>
  <c r="M48" s="1"/>
  <c r="N48"/>
  <c r="G49"/>
  <c r="J49"/>
  <c r="M49" s="1"/>
  <c r="N49"/>
  <c r="G50"/>
  <c r="J50"/>
  <c r="M50" s="1"/>
  <c r="N50"/>
  <c r="G51"/>
  <c r="J51"/>
  <c r="M51" s="1"/>
  <c r="N51"/>
  <c r="G52"/>
  <c r="J52"/>
  <c r="M52" s="1"/>
  <c r="N52"/>
  <c r="G53"/>
  <c r="J53"/>
  <c r="M53" s="1"/>
  <c r="G54"/>
  <c r="J54"/>
  <c r="M54" s="1"/>
  <c r="G55"/>
  <c r="J55"/>
  <c r="M55" s="1"/>
  <c r="G56"/>
  <c r="J56"/>
  <c r="M56" s="1"/>
  <c r="G57"/>
  <c r="J57"/>
  <c r="M57" s="1"/>
  <c r="G58"/>
  <c r="J58"/>
  <c r="M58" s="1"/>
  <c r="G59"/>
  <c r="J59"/>
  <c r="M59" s="1"/>
  <c r="G60"/>
  <c r="J60"/>
  <c r="M60" s="1"/>
  <c r="G61"/>
  <c r="J61"/>
  <c r="M61" s="1"/>
  <c r="G62"/>
  <c r="J62"/>
  <c r="M62" s="1"/>
  <c r="G63"/>
  <c r="J63"/>
  <c r="M63" s="1"/>
  <c r="G64"/>
  <c r="J64"/>
  <c r="M64" s="1"/>
  <c r="G65"/>
  <c r="G66"/>
  <c r="G67"/>
  <c r="G68"/>
  <c r="G69"/>
  <c r="G70"/>
  <c r="J70"/>
  <c r="M70" s="1"/>
  <c r="G71"/>
  <c r="J71"/>
  <c r="M71" s="1"/>
  <c r="G72"/>
  <c r="J72"/>
  <c r="M72" s="1"/>
  <c r="G73"/>
  <c r="J73"/>
  <c r="M73" s="1"/>
  <c r="G74"/>
  <c r="J74"/>
  <c r="M74" s="1"/>
  <c r="G75"/>
  <c r="J75"/>
  <c r="M75" s="1"/>
  <c r="G76"/>
  <c r="J76"/>
  <c r="M76" s="1"/>
  <c r="G77"/>
  <c r="J77"/>
  <c r="M77" s="1"/>
  <c r="G78"/>
  <c r="J78"/>
  <c r="M78" s="1"/>
  <c r="G79"/>
  <c r="J79"/>
  <c r="M79" s="1"/>
  <c r="G80"/>
  <c r="J80"/>
  <c r="M80" s="1"/>
  <c r="G81"/>
  <c r="G82"/>
  <c r="J82"/>
  <c r="M82" s="1"/>
  <c r="G83"/>
  <c r="G84"/>
  <c r="J84"/>
  <c r="G85"/>
  <c r="J85"/>
  <c r="G86"/>
  <c r="G87"/>
  <c r="G88"/>
  <c r="J88"/>
  <c r="M88" s="1"/>
  <c r="G89"/>
  <c r="J89"/>
  <c r="M89" s="1"/>
  <c r="G90"/>
  <c r="J90"/>
  <c r="M90" s="1"/>
  <c r="G91"/>
  <c r="G92"/>
  <c r="G93"/>
  <c r="G94"/>
  <c r="J94"/>
  <c r="M94" s="1"/>
  <c r="G95"/>
  <c r="J95"/>
  <c r="M95" s="1"/>
  <c r="G96"/>
  <c r="G97"/>
  <c r="G98"/>
  <c r="J98"/>
  <c r="M98" s="1"/>
  <c r="G99"/>
  <c r="G100"/>
  <c r="G101"/>
  <c r="G102"/>
  <c r="J102"/>
  <c r="M102" s="1"/>
  <c r="G103"/>
  <c r="J103"/>
  <c r="M103" s="1"/>
  <c r="G104"/>
  <c r="G105"/>
  <c r="G106"/>
  <c r="J106"/>
  <c r="G107"/>
  <c r="J107"/>
  <c r="M107" s="1"/>
  <c r="G108"/>
  <c r="G109"/>
  <c r="G110"/>
  <c r="J110"/>
  <c r="M110" s="1"/>
  <c r="G111"/>
  <c r="J111"/>
  <c r="M111" s="1"/>
  <c r="G113"/>
  <c r="G114"/>
  <c r="J114"/>
  <c r="M114" s="1"/>
  <c r="G115"/>
  <c r="J115"/>
  <c r="M115" s="1"/>
  <c r="G116"/>
  <c r="G117"/>
  <c r="G118"/>
  <c r="J118"/>
  <c r="M118" s="1"/>
  <c r="N118"/>
  <c r="G119"/>
  <c r="J119"/>
  <c r="N119"/>
  <c r="G130"/>
  <c r="N130"/>
  <c r="G131"/>
  <c r="J131"/>
  <c r="M131" s="1"/>
  <c r="N131"/>
  <c r="G132"/>
  <c r="N132"/>
  <c r="G133"/>
  <c r="J133"/>
  <c r="M133" s="1"/>
  <c r="N133"/>
  <c r="F134"/>
  <c r="G134" s="1"/>
  <c r="I134"/>
  <c r="J134" s="1"/>
  <c r="F135"/>
  <c r="G135" s="1"/>
  <c r="F136"/>
  <c r="G136" s="1"/>
  <c r="I136"/>
  <c r="J136" s="1"/>
  <c r="F137"/>
  <c r="G137" s="1"/>
  <c r="I137"/>
  <c r="J137" s="1"/>
  <c r="F138"/>
  <c r="G138" s="1"/>
  <c r="I138"/>
  <c r="J138" s="1"/>
  <c r="F139"/>
  <c r="G139" s="1"/>
  <c r="I139"/>
  <c r="J139" s="1"/>
  <c r="F140"/>
  <c r="G140" s="1"/>
  <c r="I140"/>
  <c r="J140" s="1"/>
  <c r="F141"/>
  <c r="G141" s="1"/>
  <c r="I141"/>
  <c r="J141" s="1"/>
  <c r="F142"/>
  <c r="G142" s="1"/>
  <c r="I142"/>
  <c r="J142" s="1"/>
  <c r="F143"/>
  <c r="G143" s="1"/>
  <c r="I143"/>
  <c r="J143" s="1"/>
  <c r="F144"/>
  <c r="G144" s="1"/>
  <c r="I144"/>
  <c r="J144" s="1"/>
  <c r="F145"/>
  <c r="G145" s="1"/>
  <c r="I145"/>
  <c r="J145" s="1"/>
  <c r="F146"/>
  <c r="G146" s="1"/>
  <c r="I146"/>
  <c r="J146" s="1"/>
  <c r="F147"/>
  <c r="G147" s="1"/>
  <c r="I147"/>
  <c r="J147" s="1"/>
  <c r="F148"/>
  <c r="G148" s="1"/>
  <c r="I148"/>
  <c r="J148" s="1"/>
  <c r="F149"/>
  <c r="G149" s="1"/>
  <c r="I149"/>
  <c r="J149" s="1"/>
  <c r="F150"/>
  <c r="G150" s="1"/>
  <c r="I150"/>
  <c r="J150" s="1"/>
  <c r="F151"/>
  <c r="G151" s="1"/>
  <c r="I151"/>
  <c r="J151" s="1"/>
  <c r="F152"/>
  <c r="G152" s="1"/>
  <c r="I152"/>
  <c r="J152" s="1"/>
  <c r="F153"/>
  <c r="G153" s="1"/>
  <c r="I153"/>
  <c r="J153" s="1"/>
  <c r="C154"/>
  <c r="F156"/>
  <c r="G156" s="1"/>
  <c r="I156"/>
  <c r="J156" s="1"/>
  <c r="F157"/>
  <c r="G157" s="1"/>
  <c r="I157"/>
  <c r="J157" s="1"/>
  <c r="F158"/>
  <c r="G158" s="1"/>
  <c r="I158"/>
  <c r="J158" s="1"/>
  <c r="F159"/>
  <c r="G159" s="1"/>
  <c r="I159"/>
  <c r="J159" s="1"/>
  <c r="F160"/>
  <c r="G160" s="1"/>
  <c r="I160"/>
  <c r="J160" s="1"/>
  <c r="F161"/>
  <c r="G161" s="1"/>
  <c r="I161"/>
  <c r="J161" s="1"/>
  <c r="F162"/>
  <c r="G162" s="1"/>
  <c r="I162"/>
  <c r="J162" s="1"/>
  <c r="F163"/>
  <c r="G163" s="1"/>
  <c r="I163"/>
  <c r="J163" s="1"/>
  <c r="F164"/>
  <c r="G164" s="1"/>
  <c r="I164"/>
  <c r="J164" s="1"/>
  <c r="F165"/>
  <c r="G165" s="1"/>
  <c r="I165"/>
  <c r="J165" s="1"/>
  <c r="F166"/>
  <c r="G166" s="1"/>
  <c r="I166"/>
  <c r="J166" s="1"/>
  <c r="F167"/>
  <c r="G167" s="1"/>
  <c r="I167"/>
  <c r="J167" s="1"/>
  <c r="F168"/>
  <c r="G168" s="1"/>
  <c r="I168"/>
  <c r="J168" s="1"/>
  <c r="F169"/>
  <c r="G169" s="1"/>
  <c r="I169"/>
  <c r="J169" s="1"/>
  <c r="F170"/>
  <c r="G170" s="1"/>
  <c r="I170"/>
  <c r="J170" s="1"/>
  <c r="F171"/>
  <c r="G171" s="1"/>
  <c r="I171"/>
  <c r="J171" s="1"/>
  <c r="F172"/>
  <c r="G172" s="1"/>
  <c r="I172"/>
  <c r="J172" s="1"/>
  <c r="F173"/>
  <c r="G173" s="1"/>
  <c r="I173"/>
  <c r="J173" s="1"/>
  <c r="F174"/>
  <c r="G174" s="1"/>
  <c r="I174"/>
  <c r="J174" s="1"/>
  <c r="F175"/>
  <c r="G175" s="1"/>
  <c r="I175"/>
  <c r="J175" s="1"/>
  <c r="F176"/>
  <c r="G176" s="1"/>
  <c r="I176"/>
  <c r="J176" s="1"/>
  <c r="F177"/>
  <c r="G177" s="1"/>
  <c r="I177"/>
  <c r="J177" s="1"/>
  <c r="F178"/>
  <c r="G178" s="1"/>
  <c r="I178"/>
  <c r="J178" s="1"/>
  <c r="F179"/>
  <c r="G179" s="1"/>
  <c r="I179"/>
  <c r="J179" s="1"/>
  <c r="F180"/>
  <c r="G180" s="1"/>
  <c r="I180"/>
  <c r="J180" s="1"/>
  <c r="F181"/>
  <c r="G181" s="1"/>
  <c r="I181"/>
  <c r="J181" s="1"/>
  <c r="F182"/>
  <c r="G182" s="1"/>
  <c r="I182"/>
  <c r="J182" s="1"/>
  <c r="F183"/>
  <c r="G183" s="1"/>
  <c r="I183"/>
  <c r="J183" s="1"/>
  <c r="F184"/>
  <c r="G184" s="1"/>
  <c r="I184"/>
  <c r="J184" s="1"/>
  <c r="F185"/>
  <c r="G185" s="1"/>
  <c r="I185"/>
  <c r="J185" s="1"/>
  <c r="F186"/>
  <c r="G186" s="1"/>
  <c r="I186"/>
  <c r="J186" s="1"/>
  <c r="F187"/>
  <c r="G187" s="1"/>
  <c r="I187"/>
  <c r="J187" s="1"/>
  <c r="F188"/>
  <c r="G188" s="1"/>
  <c r="I188"/>
  <c r="J188" s="1"/>
  <c r="C189"/>
  <c r="H189"/>
  <c r="F194"/>
  <c r="G194" s="1"/>
  <c r="I194"/>
  <c r="J194" s="1"/>
  <c r="F195"/>
  <c r="G195" s="1"/>
  <c r="I195"/>
  <c r="J195" s="1"/>
  <c r="F196"/>
  <c r="G196" s="1"/>
  <c r="I196"/>
  <c r="J196" s="1"/>
  <c r="F197"/>
  <c r="G197" s="1"/>
  <c r="I197"/>
  <c r="J197" s="1"/>
  <c r="F198"/>
  <c r="G198" s="1"/>
  <c r="I198"/>
  <c r="J198" s="1"/>
  <c r="F199"/>
  <c r="G199" s="1"/>
  <c r="I199"/>
  <c r="J199" s="1"/>
  <c r="F200"/>
  <c r="G200" s="1"/>
  <c r="I200"/>
  <c r="J200" s="1"/>
  <c r="F201"/>
  <c r="G201" s="1"/>
  <c r="I201"/>
  <c r="J201" s="1"/>
  <c r="F202"/>
  <c r="G202" s="1"/>
  <c r="I202"/>
  <c r="J202" s="1"/>
  <c r="F203"/>
  <c r="G203" s="1"/>
  <c r="I203"/>
  <c r="J203" s="1"/>
  <c r="F204"/>
  <c r="G204" s="1"/>
  <c r="I204"/>
  <c r="J204" s="1"/>
  <c r="F205"/>
  <c r="G205" s="1"/>
  <c r="I205"/>
  <c r="J205" s="1"/>
  <c r="F206"/>
  <c r="G206" s="1"/>
  <c r="I206"/>
  <c r="J206" s="1"/>
  <c r="F207"/>
  <c r="G207" s="1"/>
  <c r="I207"/>
  <c r="J207" s="1"/>
  <c r="F208"/>
  <c r="G208" s="1"/>
  <c r="I208"/>
  <c r="J208" s="1"/>
  <c r="F209"/>
  <c r="G209" s="1"/>
  <c r="I209"/>
  <c r="J209" s="1"/>
  <c r="F210"/>
  <c r="G210" s="1"/>
  <c r="I210"/>
  <c r="J210" s="1"/>
  <c r="F211"/>
  <c r="G211" s="1"/>
  <c r="I211"/>
  <c r="J211" s="1"/>
  <c r="F213"/>
  <c r="G213" s="1"/>
  <c r="I213"/>
  <c r="J213" s="1"/>
  <c r="F214"/>
  <c r="G214" s="1"/>
  <c r="I214"/>
  <c r="J214" s="1"/>
  <c r="F215"/>
  <c r="G215" s="1"/>
  <c r="I215"/>
  <c r="J215" s="1"/>
  <c r="F216"/>
  <c r="G216" s="1"/>
  <c r="I216"/>
  <c r="J216" s="1"/>
  <c r="F217"/>
  <c r="G217" s="1"/>
  <c r="I217"/>
  <c r="J217" s="1"/>
  <c r="F218"/>
  <c r="G218" s="1"/>
  <c r="I218"/>
  <c r="J218" s="1"/>
  <c r="F219"/>
  <c r="G219" s="1"/>
  <c r="I219"/>
  <c r="J219" s="1"/>
  <c r="F220"/>
  <c r="G220" s="1"/>
  <c r="I220"/>
  <c r="J220" s="1"/>
  <c r="F221"/>
  <c r="G221" s="1"/>
  <c r="I221"/>
  <c r="J221" s="1"/>
  <c r="F222"/>
  <c r="G222" s="1"/>
  <c r="I222"/>
  <c r="J222" s="1"/>
  <c r="F223"/>
  <c r="G223" s="1"/>
  <c r="I223"/>
  <c r="J223" s="1"/>
  <c r="F224"/>
  <c r="G224" s="1"/>
  <c r="I224"/>
  <c r="J224" s="1"/>
  <c r="F225"/>
  <c r="G225" s="1"/>
  <c r="I225"/>
  <c r="J225" s="1"/>
  <c r="F226"/>
  <c r="G226" s="1"/>
  <c r="I226"/>
  <c r="J226" s="1"/>
  <c r="C227"/>
  <c r="H227"/>
  <c r="F230"/>
  <c r="G230" s="1"/>
  <c r="I230"/>
  <c r="J230" s="1"/>
  <c r="F231"/>
  <c r="G231" s="1"/>
  <c r="I231"/>
  <c r="J231" s="1"/>
  <c r="F232"/>
  <c r="G232" s="1"/>
  <c r="I232"/>
  <c r="J232" s="1"/>
  <c r="F233"/>
  <c r="G233" s="1"/>
  <c r="I233"/>
  <c r="J233" s="1"/>
  <c r="F234"/>
  <c r="G234" s="1"/>
  <c r="I234"/>
  <c r="F235"/>
  <c r="G235" s="1"/>
  <c r="I235"/>
  <c r="J235" s="1"/>
  <c r="F236"/>
  <c r="G236" s="1"/>
  <c r="I236"/>
  <c r="J236" s="1"/>
  <c r="F237"/>
  <c r="G237" s="1"/>
  <c r="I237"/>
  <c r="J237" s="1"/>
  <c r="F238"/>
  <c r="G238" s="1"/>
  <c r="I238"/>
  <c r="J238" s="1"/>
  <c r="F239"/>
  <c r="G239" s="1"/>
  <c r="I239"/>
  <c r="J239" s="1"/>
  <c r="F240"/>
  <c r="G240" s="1"/>
  <c r="I240"/>
  <c r="J240" s="1"/>
  <c r="F241"/>
  <c r="G241" s="1"/>
  <c r="I241"/>
  <c r="J241" s="1"/>
  <c r="F242"/>
  <c r="G242" s="1"/>
  <c r="I242"/>
  <c r="J242" s="1"/>
  <c r="F243"/>
  <c r="G243" s="1"/>
  <c r="I243"/>
  <c r="J243" s="1"/>
  <c r="F244"/>
  <c r="G244" s="1"/>
  <c r="I244"/>
  <c r="J244" s="1"/>
  <c r="F245"/>
  <c r="G245" s="1"/>
  <c r="I245"/>
  <c r="J245" s="1"/>
  <c r="F246"/>
  <c r="G246" s="1"/>
  <c r="I246"/>
  <c r="J246" s="1"/>
  <c r="F247"/>
  <c r="G247" s="1"/>
  <c r="I247"/>
  <c r="J247" s="1"/>
  <c r="F248"/>
  <c r="G248" s="1"/>
  <c r="I248"/>
  <c r="J248" s="1"/>
  <c r="F249"/>
  <c r="G249" s="1"/>
  <c r="I249"/>
  <c r="J249" s="1"/>
  <c r="F250"/>
  <c r="G250" s="1"/>
  <c r="I250"/>
  <c r="J250" s="1"/>
  <c r="F251"/>
  <c r="G251" s="1"/>
  <c r="I251"/>
  <c r="J251" s="1"/>
  <c r="F252"/>
  <c r="G252" s="1"/>
  <c r="I252"/>
  <c r="J252" s="1"/>
  <c r="F253"/>
  <c r="G253" s="1"/>
  <c r="I253"/>
  <c r="J253" s="1"/>
  <c r="F254"/>
  <c r="G254" s="1"/>
  <c r="I254"/>
  <c r="J254" s="1"/>
  <c r="F255"/>
  <c r="G255" s="1"/>
  <c r="I255"/>
  <c r="J255" s="1"/>
  <c r="F256"/>
  <c r="G256" s="1"/>
  <c r="I256"/>
  <c r="J256" s="1"/>
  <c r="F257"/>
  <c r="G257" s="1"/>
  <c r="I257"/>
  <c r="J257" s="1"/>
  <c r="F258"/>
  <c r="G258" s="1"/>
  <c r="I258"/>
  <c r="J258" s="1"/>
  <c r="F259"/>
  <c r="G259" s="1"/>
  <c r="I259"/>
  <c r="J259" s="1"/>
  <c r="F260"/>
  <c r="G260" s="1"/>
  <c r="I260"/>
  <c r="J260" s="1"/>
  <c r="F261"/>
  <c r="G261" s="1"/>
  <c r="I261"/>
  <c r="J261" s="1"/>
  <c r="F262"/>
  <c r="G262" s="1"/>
  <c r="I262"/>
  <c r="J262" s="1"/>
  <c r="F263"/>
  <c r="G263" s="1"/>
  <c r="I263"/>
  <c r="J263" s="1"/>
  <c r="C264"/>
  <c r="H264"/>
  <c r="G268"/>
  <c r="I268"/>
  <c r="J268" s="1"/>
  <c r="G269"/>
  <c r="I269"/>
  <c r="J269" s="1"/>
  <c r="G270"/>
  <c r="I270"/>
  <c r="J270" s="1"/>
  <c r="G271"/>
  <c r="I271"/>
  <c r="J271" s="1"/>
  <c r="G272"/>
  <c r="I272"/>
  <c r="J272" s="1"/>
  <c r="G273"/>
  <c r="I273"/>
  <c r="J273" s="1"/>
  <c r="G274"/>
  <c r="I274"/>
  <c r="J274" s="1"/>
  <c r="G275"/>
  <c r="I275"/>
  <c r="J275" s="1"/>
  <c r="G276"/>
  <c r="I276"/>
  <c r="J276" s="1"/>
  <c r="G277"/>
  <c r="I277"/>
  <c r="J277" s="1"/>
  <c r="G278"/>
  <c r="I278"/>
  <c r="J278" s="1"/>
  <c r="G279"/>
  <c r="I279"/>
  <c r="J279" s="1"/>
  <c r="G280"/>
  <c r="I280"/>
  <c r="J280" s="1"/>
  <c r="G281"/>
  <c r="I281"/>
  <c r="J281" s="1"/>
  <c r="G282"/>
  <c r="I282"/>
  <c r="J282" s="1"/>
  <c r="G283"/>
  <c r="I283"/>
  <c r="J283" s="1"/>
  <c r="G284"/>
  <c r="I284"/>
  <c r="J284" s="1"/>
  <c r="G285"/>
  <c r="I285"/>
  <c r="J285" s="1"/>
  <c r="G286"/>
  <c r="I286"/>
  <c r="J286" s="1"/>
  <c r="G287"/>
  <c r="I287"/>
  <c r="J287" s="1"/>
  <c r="G288"/>
  <c r="I288"/>
  <c r="J288" s="1"/>
  <c r="G289"/>
  <c r="I289"/>
  <c r="J289" s="1"/>
  <c r="G290"/>
  <c r="I290"/>
  <c r="J290" s="1"/>
  <c r="G291"/>
  <c r="I291"/>
  <c r="J291" s="1"/>
  <c r="G292"/>
  <c r="I292"/>
  <c r="J292" s="1"/>
  <c r="G293"/>
  <c r="I293"/>
  <c r="J293" s="1"/>
  <c r="G294"/>
  <c r="I294"/>
  <c r="J294" s="1"/>
  <c r="G295"/>
  <c r="I295"/>
  <c r="J295" s="1"/>
  <c r="G296"/>
  <c r="I296"/>
  <c r="J296" s="1"/>
  <c r="G297"/>
  <c r="I297"/>
  <c r="J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C305"/>
  <c r="H305"/>
  <c r="G7" i="13"/>
  <c r="H7" s="1"/>
  <c r="J7" s="1"/>
  <c r="M7" s="1"/>
  <c r="O7" s="1"/>
  <c r="G8"/>
  <c r="G9"/>
  <c r="H9" s="1"/>
  <c r="J9" s="1"/>
  <c r="M9" s="1"/>
  <c r="O9" s="1"/>
  <c r="G10"/>
  <c r="H10" s="1"/>
  <c r="J10" s="1"/>
  <c r="M10" s="1"/>
  <c r="O10" s="1"/>
  <c r="G11"/>
  <c r="H11" s="1"/>
  <c r="J11" s="1"/>
  <c r="M11" s="1"/>
  <c r="O11" s="1"/>
  <c r="G13"/>
  <c r="H13" s="1"/>
  <c r="J13" s="1"/>
  <c r="K13" s="1"/>
  <c r="G14"/>
  <c r="H14" s="1"/>
  <c r="J14" s="1"/>
  <c r="M14" s="1"/>
  <c r="G15"/>
  <c r="H15" s="1"/>
  <c r="J15" s="1"/>
  <c r="M15" s="1"/>
  <c r="O15" s="1"/>
  <c r="G16"/>
  <c r="H16" s="1"/>
  <c r="J16" s="1"/>
  <c r="M16" s="1"/>
  <c r="O16" s="1"/>
  <c r="G17"/>
  <c r="H17" s="1"/>
  <c r="J17" s="1"/>
  <c r="M17" s="1"/>
  <c r="O17" s="1"/>
  <c r="G18"/>
  <c r="H18" s="1"/>
  <c r="J18" s="1"/>
  <c r="M18" s="1"/>
  <c r="O18" s="1"/>
  <c r="G19"/>
  <c r="H19" s="1"/>
  <c r="J19" s="1"/>
  <c r="G20"/>
  <c r="H20" s="1"/>
  <c r="J20" s="1"/>
  <c r="M20" s="1"/>
  <c r="O20" s="1"/>
  <c r="G21"/>
  <c r="H21" s="1"/>
  <c r="J21" s="1"/>
  <c r="G22"/>
  <c r="N22"/>
  <c r="G23"/>
  <c r="H23" s="1"/>
  <c r="J23" s="1"/>
  <c r="N23"/>
  <c r="G24"/>
  <c r="H24" s="1"/>
  <c r="J24" s="1"/>
  <c r="N24"/>
  <c r="G25"/>
  <c r="H25" s="1"/>
  <c r="J25" s="1"/>
  <c r="N25"/>
  <c r="G26"/>
  <c r="H26" s="1"/>
  <c r="J26" s="1"/>
  <c r="N26"/>
  <c r="G27"/>
  <c r="H27" s="1"/>
  <c r="J27" s="1"/>
  <c r="K27" s="1"/>
  <c r="L27" s="1"/>
  <c r="M27" s="1"/>
  <c r="O27" s="1"/>
  <c r="N27"/>
  <c r="G28"/>
  <c r="H28" s="1"/>
  <c r="J28" s="1"/>
  <c r="N28"/>
  <c r="G29"/>
  <c r="H29" s="1"/>
  <c r="J29" s="1"/>
  <c r="K29" s="1"/>
  <c r="L29" s="1"/>
  <c r="M29" s="1"/>
  <c r="O29" s="1"/>
  <c r="N29"/>
  <c r="G30"/>
  <c r="N30"/>
  <c r="G31"/>
  <c r="H31" s="1"/>
  <c r="J31" s="1"/>
  <c r="K31" s="1"/>
  <c r="L31" s="1"/>
  <c r="M31" s="1"/>
  <c r="O31" s="1"/>
  <c r="N31"/>
  <c r="G32"/>
  <c r="H32" s="1"/>
  <c r="J32" s="1"/>
  <c r="K32" s="1"/>
  <c r="L32" s="1"/>
  <c r="M32" s="1"/>
  <c r="O32" s="1"/>
  <c r="N32"/>
  <c r="G33"/>
  <c r="H33" s="1"/>
  <c r="J33" s="1"/>
  <c r="K33" s="1"/>
  <c r="L33" s="1"/>
  <c r="M33" s="1"/>
  <c r="O33" s="1"/>
  <c r="N33"/>
  <c r="G34"/>
  <c r="H34" s="1"/>
  <c r="J34" s="1"/>
  <c r="K34" s="1"/>
  <c r="L34" s="1"/>
  <c r="M34" s="1"/>
  <c r="O34" s="1"/>
  <c r="N34"/>
  <c r="G35"/>
  <c r="H35" s="1"/>
  <c r="J35" s="1"/>
  <c r="K35" s="1"/>
  <c r="L35" s="1"/>
  <c r="N35"/>
  <c r="G36"/>
  <c r="H36" s="1"/>
  <c r="J36" s="1"/>
  <c r="K36" s="1"/>
  <c r="L36" s="1"/>
  <c r="N36"/>
  <c r="G37"/>
  <c r="H37" s="1"/>
  <c r="J37" s="1"/>
  <c r="K37" s="1"/>
  <c r="L37" s="1"/>
  <c r="N37"/>
  <c r="G38"/>
  <c r="H38" s="1"/>
  <c r="J38" s="1"/>
  <c r="N38"/>
  <c r="G39"/>
  <c r="H39" s="1"/>
  <c r="J39" s="1"/>
  <c r="N39"/>
  <c r="G40"/>
  <c r="H40" s="1"/>
  <c r="J40" s="1"/>
  <c r="K40" s="1"/>
  <c r="L40" s="1"/>
  <c r="M40" s="1"/>
  <c r="O40" s="1"/>
  <c r="N40"/>
  <c r="G41"/>
  <c r="H41" s="1"/>
  <c r="J41" s="1"/>
  <c r="K41" s="1"/>
  <c r="L41" s="1"/>
  <c r="N41"/>
  <c r="G42"/>
  <c r="H42" s="1"/>
  <c r="J42" s="1"/>
  <c r="N42"/>
  <c r="G43"/>
  <c r="H43" s="1"/>
  <c r="J43" s="1"/>
  <c r="N43"/>
  <c r="G44"/>
  <c r="N44"/>
  <c r="G45"/>
  <c r="H45" s="1"/>
  <c r="J45" s="1"/>
  <c r="N45"/>
  <c r="G46"/>
  <c r="N46"/>
  <c r="G47"/>
  <c r="H47" s="1"/>
  <c r="J47" s="1"/>
  <c r="K47" s="1"/>
  <c r="L47" s="1"/>
  <c r="M47" s="1"/>
  <c r="O47" s="1"/>
  <c r="N47"/>
  <c r="G48"/>
  <c r="N48"/>
  <c r="G49"/>
  <c r="H49" s="1"/>
  <c r="J49" s="1"/>
  <c r="N49"/>
  <c r="G50"/>
  <c r="H50" s="1"/>
  <c r="J50" s="1"/>
  <c r="N50"/>
  <c r="G51"/>
  <c r="N51"/>
  <c r="G52"/>
  <c r="N52"/>
  <c r="G53"/>
  <c r="H53" s="1"/>
  <c r="J53" s="1"/>
  <c r="N53"/>
  <c r="G54"/>
  <c r="H54" s="1"/>
  <c r="J54" s="1"/>
  <c r="N54"/>
  <c r="G55"/>
  <c r="N55"/>
  <c r="G56"/>
  <c r="N56"/>
  <c r="G57"/>
  <c r="H57" s="1"/>
  <c r="J57" s="1"/>
  <c r="N57"/>
  <c r="G58"/>
  <c r="H58" s="1"/>
  <c r="J58" s="1"/>
  <c r="N58"/>
  <c r="G59"/>
  <c r="H59" s="1"/>
  <c r="J59" s="1"/>
  <c r="K59" s="1"/>
  <c r="L59" s="1"/>
  <c r="N59"/>
  <c r="G60"/>
  <c r="N60"/>
  <c r="G61"/>
  <c r="H61" s="1"/>
  <c r="J61" s="1"/>
  <c r="K61" s="1"/>
  <c r="L61" s="1"/>
  <c r="N61"/>
  <c r="G62"/>
  <c r="H62" s="1"/>
  <c r="J62" s="1"/>
  <c r="N62"/>
  <c r="G63"/>
  <c r="H63" s="1"/>
  <c r="J63" s="1"/>
  <c r="N63"/>
  <c r="G64"/>
  <c r="H64" s="1"/>
  <c r="J64" s="1"/>
  <c r="K64" s="1"/>
  <c r="L64" s="1"/>
  <c r="M64" s="1"/>
  <c r="O64" s="1"/>
  <c r="N64"/>
  <c r="G65"/>
  <c r="N65"/>
  <c r="G66"/>
  <c r="N66"/>
  <c r="G67"/>
  <c r="N67"/>
  <c r="G68"/>
  <c r="H68" s="1"/>
  <c r="J68" s="1"/>
  <c r="K68" s="1"/>
  <c r="L68" s="1"/>
  <c r="M68" s="1"/>
  <c r="O68" s="1"/>
  <c r="N68"/>
  <c r="G69"/>
  <c r="H69" s="1"/>
  <c r="J69" s="1"/>
  <c r="N69"/>
  <c r="G70"/>
  <c r="N70"/>
  <c r="G71"/>
  <c r="N71"/>
  <c r="G72"/>
  <c r="N72"/>
  <c r="G73"/>
  <c r="H73" s="1"/>
  <c r="J73" s="1"/>
  <c r="K73" s="1"/>
  <c r="L73" s="1"/>
  <c r="N73"/>
  <c r="G74"/>
  <c r="H74" s="1"/>
  <c r="J74" s="1"/>
  <c r="N74"/>
  <c r="G75"/>
  <c r="H75" s="1"/>
  <c r="J75" s="1"/>
  <c r="N75"/>
  <c r="G76"/>
  <c r="H76" s="1"/>
  <c r="J76" s="1"/>
  <c r="N76"/>
  <c r="G77"/>
  <c r="H77" s="1"/>
  <c r="J77" s="1"/>
  <c r="K77" s="1"/>
  <c r="L77" s="1"/>
  <c r="N77"/>
  <c r="G78"/>
  <c r="N78"/>
  <c r="G79"/>
  <c r="H79" s="1"/>
  <c r="J79" s="1"/>
  <c r="K79" s="1"/>
  <c r="L79" s="1"/>
  <c r="M79" s="1"/>
  <c r="O79" s="1"/>
  <c r="N79"/>
  <c r="G80"/>
  <c r="H80" s="1"/>
  <c r="J80" s="1"/>
  <c r="N80"/>
  <c r="G81"/>
  <c r="H81" s="1"/>
  <c r="J81" s="1"/>
  <c r="K81" s="1"/>
  <c r="L81" s="1"/>
  <c r="N81"/>
  <c r="G82"/>
  <c r="H82" s="1"/>
  <c r="J82" s="1"/>
  <c r="N82"/>
  <c r="G83"/>
  <c r="H83" s="1"/>
  <c r="J83" s="1"/>
  <c r="N83"/>
  <c r="G84"/>
  <c r="N84"/>
  <c r="G85"/>
  <c r="H85" s="1"/>
  <c r="J85" s="1"/>
  <c r="K85" s="1"/>
  <c r="L85" s="1"/>
  <c r="N85"/>
  <c r="G86"/>
  <c r="N86"/>
  <c r="G87"/>
  <c r="H87" s="1"/>
  <c r="J87" s="1"/>
  <c r="N87"/>
  <c r="G88"/>
  <c r="N88"/>
  <c r="G89"/>
  <c r="N89"/>
  <c r="G90"/>
  <c r="O90" s="1"/>
  <c r="J90"/>
  <c r="L90"/>
  <c r="N90"/>
  <c r="G91"/>
  <c r="L91"/>
  <c r="M91" s="1"/>
  <c r="N91"/>
  <c r="G92"/>
  <c r="J92"/>
  <c r="L92"/>
  <c r="N92"/>
  <c r="G93"/>
  <c r="O93" s="1"/>
  <c r="J93"/>
  <c r="L93"/>
  <c r="N93"/>
  <c r="G94"/>
  <c r="J94"/>
  <c r="M94" s="1"/>
  <c r="N94"/>
  <c r="G95"/>
  <c r="J95"/>
  <c r="L95"/>
  <c r="N95"/>
  <c r="G96"/>
  <c r="J96"/>
  <c r="L96"/>
  <c r="N96"/>
  <c r="G97"/>
  <c r="J97"/>
  <c r="L97"/>
  <c r="N97"/>
  <c r="G98"/>
  <c r="J98"/>
  <c r="L98"/>
  <c r="N98"/>
  <c r="G99"/>
  <c r="J99"/>
  <c r="L99"/>
  <c r="N99"/>
  <c r="G100"/>
  <c r="J100"/>
  <c r="L100"/>
  <c r="N100"/>
  <c r="G101"/>
  <c r="J101"/>
  <c r="L101"/>
  <c r="N101"/>
  <c r="G102"/>
  <c r="J102"/>
  <c r="L102"/>
  <c r="N102"/>
  <c r="G103"/>
  <c r="J103"/>
  <c r="L103"/>
  <c r="N103"/>
  <c r="G104"/>
  <c r="J104"/>
  <c r="L104"/>
  <c r="N104"/>
  <c r="G105"/>
  <c r="J105"/>
  <c r="L105"/>
  <c r="N105"/>
  <c r="G106"/>
  <c r="J106"/>
  <c r="L106"/>
  <c r="N106"/>
  <c r="G107"/>
  <c r="J107"/>
  <c r="L107"/>
  <c r="N107"/>
  <c r="G108"/>
  <c r="J108"/>
  <c r="L108"/>
  <c r="N108"/>
  <c r="G109"/>
  <c r="J109"/>
  <c r="L109"/>
  <c r="N109"/>
  <c r="G110"/>
  <c r="J110"/>
  <c r="L110"/>
  <c r="N110"/>
  <c r="G111"/>
  <c r="J111"/>
  <c r="L111"/>
  <c r="N111"/>
  <c r="G113"/>
  <c r="J113"/>
  <c r="L113"/>
  <c r="N113"/>
  <c r="G114"/>
  <c r="J114"/>
  <c r="L114"/>
  <c r="N114"/>
  <c r="G115"/>
  <c r="J115"/>
  <c r="L115"/>
  <c r="N115"/>
  <c r="G116"/>
  <c r="J116"/>
  <c r="L116"/>
  <c r="N116"/>
  <c r="G117"/>
  <c r="J117"/>
  <c r="L117"/>
  <c r="N117"/>
  <c r="G118"/>
  <c r="J118"/>
  <c r="L118"/>
  <c r="N118"/>
  <c r="G119"/>
  <c r="J119"/>
  <c r="L119"/>
  <c r="N119"/>
  <c r="G130"/>
  <c r="J130"/>
  <c r="L130"/>
  <c r="N130"/>
  <c r="G131"/>
  <c r="H131" s="1"/>
  <c r="J131" s="1"/>
  <c r="G132"/>
  <c r="H132" s="1"/>
  <c r="J132" s="1"/>
  <c r="M132" s="1"/>
  <c r="G133"/>
  <c r="H133" s="1"/>
  <c r="J133" s="1"/>
  <c r="M133" s="1"/>
  <c r="O133" s="1"/>
  <c r="G134"/>
  <c r="G135"/>
  <c r="H135" s="1"/>
  <c r="J135" s="1"/>
  <c r="M135" s="1"/>
  <c r="O135" s="1"/>
  <c r="G136"/>
  <c r="H136" s="1"/>
  <c r="J136" s="1"/>
  <c r="G137"/>
  <c r="J137"/>
  <c r="M137" s="1"/>
  <c r="G138"/>
  <c r="H138" s="1"/>
  <c r="J138" s="1"/>
  <c r="G139"/>
  <c r="G140"/>
  <c r="H140" s="1"/>
  <c r="J140" s="1"/>
  <c r="M140" s="1"/>
  <c r="O140" s="1"/>
  <c r="G141"/>
  <c r="H141" s="1"/>
  <c r="J141" s="1"/>
  <c r="M141" s="1"/>
  <c r="O141" s="1"/>
  <c r="G142"/>
  <c r="H142" s="1"/>
  <c r="J142" s="1"/>
  <c r="G143"/>
  <c r="H143" s="1"/>
  <c r="J143" s="1"/>
  <c r="G144"/>
  <c r="H144" s="1"/>
  <c r="J144" s="1"/>
  <c r="M144" s="1"/>
  <c r="O144" s="1"/>
  <c r="G145"/>
  <c r="G146"/>
  <c r="G147"/>
  <c r="H147" s="1"/>
  <c r="J147" s="1"/>
  <c r="M147" s="1"/>
  <c r="O147" s="1"/>
  <c r="G148"/>
  <c r="G149"/>
  <c r="H149" s="1"/>
  <c r="J149" s="1"/>
  <c r="M149" s="1"/>
  <c r="O149" s="1"/>
  <c r="G150"/>
  <c r="H150" s="1"/>
  <c r="J150" s="1"/>
  <c r="M150" s="1"/>
  <c r="O150" s="1"/>
  <c r="G151"/>
  <c r="H151" s="1"/>
  <c r="J151" s="1"/>
  <c r="M151" s="1"/>
  <c r="O151" s="1"/>
  <c r="G152"/>
  <c r="H152" s="1"/>
  <c r="J152" s="1"/>
  <c r="G153"/>
  <c r="G154"/>
  <c r="H154" s="1"/>
  <c r="J154" s="1"/>
  <c r="M154" s="1"/>
  <c r="O154" s="1"/>
  <c r="G155"/>
  <c r="G156"/>
  <c r="G157"/>
  <c r="H157" s="1"/>
  <c r="J157" s="1"/>
  <c r="M157" s="1"/>
  <c r="O157" s="1"/>
  <c r="G158"/>
  <c r="H158" s="1"/>
  <c r="J158" s="1"/>
  <c r="G159"/>
  <c r="H159" s="1"/>
  <c r="J159" s="1"/>
  <c r="K159" s="1"/>
  <c r="G160"/>
  <c r="H160" s="1"/>
  <c r="J160" s="1"/>
  <c r="M160" s="1"/>
  <c r="O160" s="1"/>
  <c r="G161"/>
  <c r="H161" s="1"/>
  <c r="J161" s="1"/>
  <c r="G162"/>
  <c r="H162" s="1"/>
  <c r="J162" s="1"/>
  <c r="M162" s="1"/>
  <c r="O162" s="1"/>
  <c r="G163"/>
  <c r="G164"/>
  <c r="H164" s="1"/>
  <c r="J164" s="1"/>
  <c r="G165"/>
  <c r="G166"/>
  <c r="G167"/>
  <c r="H167" s="1"/>
  <c r="J167" s="1"/>
  <c r="G168"/>
  <c r="H168" s="1"/>
  <c r="J168" s="1"/>
  <c r="G169"/>
  <c r="H169" s="1"/>
  <c r="J169" s="1"/>
  <c r="M169" s="1"/>
  <c r="O169" s="1"/>
  <c r="G170"/>
  <c r="H170" s="1"/>
  <c r="J170" s="1"/>
  <c r="M170" s="1"/>
  <c r="O170" s="1"/>
  <c r="G171"/>
  <c r="H171" s="1"/>
  <c r="J171" s="1"/>
  <c r="G172"/>
  <c r="H172" s="1"/>
  <c r="J172" s="1"/>
  <c r="G173"/>
  <c r="H173" s="1"/>
  <c r="J173" s="1"/>
  <c r="G174"/>
  <c r="G175"/>
  <c r="G176"/>
  <c r="H176" s="1"/>
  <c r="J176" s="1"/>
  <c r="G177"/>
  <c r="G178"/>
  <c r="H178" s="1"/>
  <c r="J178" s="1"/>
  <c r="M178" s="1"/>
  <c r="O178" s="1"/>
  <c r="G179"/>
  <c r="G180"/>
  <c r="G181"/>
  <c r="G182"/>
  <c r="G183"/>
  <c r="G184"/>
  <c r="G185"/>
  <c r="H185" s="1"/>
  <c r="J185" s="1"/>
  <c r="G186"/>
  <c r="H186" s="1"/>
  <c r="J186" s="1"/>
  <c r="G187"/>
  <c r="H187" s="1"/>
  <c r="J187" s="1"/>
  <c r="G188"/>
  <c r="G189"/>
  <c r="H189" s="1"/>
  <c r="J189" s="1"/>
  <c r="M189" s="1"/>
  <c r="O189" s="1"/>
  <c r="G190"/>
  <c r="H190" s="1"/>
  <c r="J190" s="1"/>
  <c r="M190" s="1"/>
  <c r="O190" s="1"/>
  <c r="G191"/>
  <c r="G192"/>
  <c r="G193"/>
  <c r="G194"/>
  <c r="H194" s="1"/>
  <c r="J194" s="1"/>
  <c r="M194" s="1"/>
  <c r="O194" s="1"/>
  <c r="G195"/>
  <c r="H195" s="1"/>
  <c r="J195" s="1"/>
  <c r="G196"/>
  <c r="H196" s="1"/>
  <c r="J196" s="1"/>
  <c r="G197"/>
  <c r="G198"/>
  <c r="G199"/>
  <c r="G200"/>
  <c r="H200" s="1"/>
  <c r="J200" s="1"/>
  <c r="G201"/>
  <c r="H201" s="1"/>
  <c r="J201" s="1"/>
  <c r="G202"/>
  <c r="G203"/>
  <c r="G204"/>
  <c r="H204" s="1"/>
  <c r="J204" s="1"/>
  <c r="G205"/>
  <c r="H205" s="1"/>
  <c r="J205" s="1"/>
  <c r="M205" s="1"/>
  <c r="O205" s="1"/>
  <c r="G206"/>
  <c r="G207"/>
  <c r="G208"/>
  <c r="H208" s="1"/>
  <c r="J208" s="1"/>
  <c r="K208" s="1"/>
  <c r="L208" s="1"/>
  <c r="M208" s="1"/>
  <c r="O208" s="1"/>
  <c r="G209"/>
  <c r="G210"/>
  <c r="H210" s="1"/>
  <c r="J210" s="1"/>
  <c r="K210" s="1"/>
  <c r="L210" s="1"/>
  <c r="M210" s="1"/>
  <c r="O210" s="1"/>
  <c r="G211"/>
  <c r="G213"/>
  <c r="H213" s="1"/>
  <c r="J213" s="1"/>
  <c r="G214"/>
  <c r="H214" s="1"/>
  <c r="J214" s="1"/>
  <c r="K214" s="1"/>
  <c r="L214" s="1"/>
  <c r="G215"/>
  <c r="H215" s="1"/>
  <c r="J215" s="1"/>
  <c r="K215" s="1"/>
  <c r="L215" s="1"/>
  <c r="G216"/>
  <c r="H216" s="1"/>
  <c r="J216" s="1"/>
  <c r="K216" s="1"/>
  <c r="L216" s="1"/>
  <c r="M216" s="1"/>
  <c r="O216" s="1"/>
  <c r="G217"/>
  <c r="H217" s="1"/>
  <c r="J217" s="1"/>
  <c r="G218"/>
  <c r="H218" s="1"/>
  <c r="J218" s="1"/>
  <c r="K218" s="1"/>
  <c r="L218" s="1"/>
  <c r="G219"/>
  <c r="H219" s="1"/>
  <c r="J219" s="1"/>
  <c r="G220"/>
  <c r="H220" s="1"/>
  <c r="J220" s="1"/>
  <c r="G221"/>
  <c r="H221" s="1"/>
  <c r="J221" s="1"/>
  <c r="G222"/>
  <c r="H222" s="1"/>
  <c r="J222" s="1"/>
  <c r="G223"/>
  <c r="H223" s="1"/>
  <c r="J223" s="1"/>
  <c r="G224"/>
  <c r="H224" s="1"/>
  <c r="J224" s="1"/>
  <c r="K224" s="1"/>
  <c r="L224" s="1"/>
  <c r="M224" s="1"/>
  <c r="O224" s="1"/>
  <c r="G225"/>
  <c r="H225" s="1"/>
  <c r="J225" s="1"/>
  <c r="G226"/>
  <c r="G227"/>
  <c r="H227" s="1"/>
  <c r="J227" s="1"/>
  <c r="K227" s="1"/>
  <c r="L227" s="1"/>
  <c r="M227" s="1"/>
  <c r="O227" s="1"/>
  <c r="G228"/>
  <c r="G229"/>
  <c r="H229" s="1"/>
  <c r="J229" s="1"/>
  <c r="G230"/>
  <c r="G231"/>
  <c r="H231" s="1"/>
  <c r="J231" s="1"/>
  <c r="G232"/>
  <c r="H232" s="1"/>
  <c r="J232" s="1"/>
  <c r="G233"/>
  <c r="H233" s="1"/>
  <c r="J233" s="1"/>
  <c r="G234"/>
  <c r="H234" s="1"/>
  <c r="J234" s="1"/>
  <c r="K234" s="1"/>
  <c r="L234" s="1"/>
  <c r="M234" s="1"/>
  <c r="O234" s="1"/>
  <c r="G235"/>
  <c r="H235" s="1"/>
  <c r="J235" s="1"/>
  <c r="G236"/>
  <c r="H236" s="1"/>
  <c r="J236" s="1"/>
  <c r="M236" s="1"/>
  <c r="O236" s="1"/>
  <c r="G237"/>
  <c r="H237" s="1"/>
  <c r="J237" s="1"/>
  <c r="G238"/>
  <c r="G239"/>
  <c r="H239" s="1"/>
  <c r="J239" s="1"/>
  <c r="M239" s="1"/>
  <c r="O239" s="1"/>
  <c r="G240"/>
  <c r="H240" s="1"/>
  <c r="J240" s="1"/>
  <c r="G241"/>
  <c r="H241" s="1"/>
  <c r="J241" s="1"/>
  <c r="M241" s="1"/>
  <c r="O241" s="1"/>
  <c r="G242"/>
  <c r="H242" s="1"/>
  <c r="J242" s="1"/>
  <c r="G243"/>
  <c r="H243" s="1"/>
  <c r="J243" s="1"/>
  <c r="M243" s="1"/>
  <c r="O243" s="1"/>
  <c r="G244"/>
  <c r="G245"/>
  <c r="H245" s="1"/>
  <c r="J245" s="1"/>
  <c r="M245" s="1"/>
  <c r="O245" s="1"/>
  <c r="G246"/>
  <c r="H246" s="1"/>
  <c r="J246" s="1"/>
  <c r="K246" s="1"/>
  <c r="G247"/>
  <c r="H247" s="1"/>
  <c r="J247" s="1"/>
  <c r="M247" s="1"/>
  <c r="O247" s="1"/>
  <c r="G248"/>
  <c r="H248" s="1"/>
  <c r="J248" s="1"/>
  <c r="G249"/>
  <c r="H249" s="1"/>
  <c r="J249" s="1"/>
  <c r="G250"/>
  <c r="H250" s="1"/>
  <c r="J250" s="1"/>
  <c r="M250" s="1"/>
  <c r="O250" s="1"/>
  <c r="G251"/>
  <c r="G252"/>
  <c r="H252" s="1"/>
  <c r="J252" s="1"/>
  <c r="G253"/>
  <c r="H253" s="1"/>
  <c r="J253" s="1"/>
  <c r="G254"/>
  <c r="G255"/>
  <c r="H255" s="1"/>
  <c r="J255" s="1"/>
  <c r="G256"/>
  <c r="H256" s="1"/>
  <c r="J256" s="1"/>
  <c r="G257"/>
  <c r="H257" s="1"/>
  <c r="J257" s="1"/>
  <c r="M257" s="1"/>
  <c r="O257" s="1"/>
  <c r="G258"/>
  <c r="G259"/>
  <c r="H259" s="1"/>
  <c r="J259" s="1"/>
  <c r="K259" s="1"/>
  <c r="G260"/>
  <c r="H260" s="1"/>
  <c r="J260" s="1"/>
  <c r="G261"/>
  <c r="H261" s="1"/>
  <c r="J261" s="1"/>
  <c r="G262"/>
  <c r="G263"/>
  <c r="H263" s="1"/>
  <c r="J263" s="1"/>
  <c r="M263" s="1"/>
  <c r="O263" s="1"/>
  <c r="G264"/>
  <c r="G265"/>
  <c r="G266"/>
  <c r="H266" s="1"/>
  <c r="J266" s="1"/>
  <c r="M266" s="1"/>
  <c r="O266" s="1"/>
  <c r="G267"/>
  <c r="N267"/>
  <c r="G268"/>
  <c r="N268"/>
  <c r="G269"/>
  <c r="N269"/>
  <c r="G270"/>
  <c r="N270"/>
  <c r="G271"/>
  <c r="N271"/>
  <c r="G272"/>
  <c r="N272"/>
  <c r="G273"/>
  <c r="H273" s="1"/>
  <c r="J273" s="1"/>
  <c r="N273"/>
  <c r="G274"/>
  <c r="H274" s="1"/>
  <c r="J274" s="1"/>
  <c r="K274" s="1"/>
  <c r="L274" s="1"/>
  <c r="M274" s="1"/>
  <c r="O274" s="1"/>
  <c r="N274"/>
  <c r="G275"/>
  <c r="H275" s="1"/>
  <c r="J275" s="1"/>
  <c r="K275" s="1"/>
  <c r="L275" s="1"/>
  <c r="M275" s="1"/>
  <c r="O275" s="1"/>
  <c r="N275"/>
  <c r="G276"/>
  <c r="H276" s="1"/>
  <c r="J276" s="1"/>
  <c r="K276" s="1"/>
  <c r="L276" s="1"/>
  <c r="N276"/>
  <c r="G277"/>
  <c r="H277" s="1"/>
  <c r="J277" s="1"/>
  <c r="N277"/>
  <c r="G278"/>
  <c r="H278" s="1"/>
  <c r="J278" s="1"/>
  <c r="N278"/>
  <c r="G279"/>
  <c r="H279" s="1"/>
  <c r="J279" s="1"/>
  <c r="N279"/>
  <c r="G280"/>
  <c r="N280"/>
  <c r="G281"/>
  <c r="N281"/>
  <c r="G282"/>
  <c r="H282" s="1"/>
  <c r="J282" s="1"/>
  <c r="K282" s="1"/>
  <c r="L282" s="1"/>
  <c r="N282"/>
  <c r="G283"/>
  <c r="H283" s="1"/>
  <c r="J283" s="1"/>
  <c r="N283"/>
  <c r="G284"/>
  <c r="H284" s="1"/>
  <c r="J284" s="1"/>
  <c r="N284"/>
  <c r="G285"/>
  <c r="H285" s="1"/>
  <c r="J285" s="1"/>
  <c r="N285"/>
  <c r="G286"/>
  <c r="H286" s="1"/>
  <c r="J286" s="1"/>
  <c r="N286"/>
  <c r="F287"/>
  <c r="G287" s="1"/>
  <c r="I287"/>
  <c r="J287" s="1"/>
  <c r="F288"/>
  <c r="I288"/>
  <c r="J288" s="1"/>
  <c r="F289"/>
  <c r="G289" s="1"/>
  <c r="I289"/>
  <c r="J289" s="1"/>
  <c r="G290"/>
  <c r="J290"/>
  <c r="M290" s="1"/>
  <c r="F292"/>
  <c r="G292" s="1"/>
  <c r="I292"/>
  <c r="J292" s="1"/>
  <c r="F293"/>
  <c r="G293" s="1"/>
  <c r="I293"/>
  <c r="J293" s="1"/>
  <c r="F294"/>
  <c r="G294" s="1"/>
  <c r="I294"/>
  <c r="J294" s="1"/>
  <c r="F295"/>
  <c r="G295" s="1"/>
  <c r="I295"/>
  <c r="J295" s="1"/>
  <c r="F296"/>
  <c r="G296" s="1"/>
  <c r="I296"/>
  <c r="J296" s="1"/>
  <c r="F297"/>
  <c r="G297" s="1"/>
  <c r="I297"/>
  <c r="J297" s="1"/>
  <c r="F298"/>
  <c r="G298" s="1"/>
  <c r="I298"/>
  <c r="J298" s="1"/>
  <c r="F299"/>
  <c r="G299" s="1"/>
  <c r="I299"/>
  <c r="J299" s="1"/>
  <c r="F300"/>
  <c r="G300" s="1"/>
  <c r="I300"/>
  <c r="J300" s="1"/>
  <c r="F301"/>
  <c r="G301" s="1"/>
  <c r="I301"/>
  <c r="J301" s="1"/>
  <c r="F302"/>
  <c r="G302" s="1"/>
  <c r="I302"/>
  <c r="J302" s="1"/>
  <c r="F303"/>
  <c r="G303" s="1"/>
  <c r="I303"/>
  <c r="J303" s="1"/>
  <c r="F304"/>
  <c r="G304" s="1"/>
  <c r="I304"/>
  <c r="J304" s="1"/>
  <c r="F305"/>
  <c r="G305" s="1"/>
  <c r="I305"/>
  <c r="J305" s="1"/>
  <c r="F306"/>
  <c r="G306" s="1"/>
  <c r="I306"/>
  <c r="J306" s="1"/>
  <c r="F307"/>
  <c r="G307" s="1"/>
  <c r="I307"/>
  <c r="J307" s="1"/>
  <c r="F308"/>
  <c r="G308" s="1"/>
  <c r="I308"/>
  <c r="J308" s="1"/>
  <c r="F309"/>
  <c r="G309" s="1"/>
  <c r="I309"/>
  <c r="J309" s="1"/>
  <c r="F310"/>
  <c r="G310" s="1"/>
  <c r="I310"/>
  <c r="J310" s="1"/>
  <c r="F311"/>
  <c r="G311" s="1"/>
  <c r="I311"/>
  <c r="J311" s="1"/>
  <c r="F313"/>
  <c r="G313" s="1"/>
  <c r="I313"/>
  <c r="J313" s="1"/>
  <c r="F314"/>
  <c r="G314" s="1"/>
  <c r="I314"/>
  <c r="J314" s="1"/>
  <c r="F315"/>
  <c r="G315" s="1"/>
  <c r="I315"/>
  <c r="J315" s="1"/>
  <c r="F316"/>
  <c r="G316" s="1"/>
  <c r="I316"/>
  <c r="J316" s="1"/>
  <c r="F317"/>
  <c r="G317" s="1"/>
  <c r="I317"/>
  <c r="J317" s="1"/>
  <c r="F318"/>
  <c r="G318" s="1"/>
  <c r="I318"/>
  <c r="J318" s="1"/>
  <c r="F319"/>
  <c r="G319" s="1"/>
  <c r="I319"/>
  <c r="J319" s="1"/>
  <c r="F320"/>
  <c r="G320" s="1"/>
  <c r="I320"/>
  <c r="J320" s="1"/>
  <c r="F321"/>
  <c r="G321" s="1"/>
  <c r="I321"/>
  <c r="J321" s="1"/>
  <c r="F322"/>
  <c r="G322" s="1"/>
  <c r="I322"/>
  <c r="J322" s="1"/>
  <c r="F323"/>
  <c r="G323" s="1"/>
  <c r="I323"/>
  <c r="J323" s="1"/>
  <c r="F324"/>
  <c r="G324" s="1"/>
  <c r="I324"/>
  <c r="J324" s="1"/>
  <c r="F325"/>
  <c r="G325" s="1"/>
  <c r="I325"/>
  <c r="J325" s="1"/>
  <c r="F326"/>
  <c r="G326" s="1"/>
  <c r="I326"/>
  <c r="J326" s="1"/>
  <c r="F327"/>
  <c r="G327" s="1"/>
  <c r="I327"/>
  <c r="J327" s="1"/>
  <c r="F328"/>
  <c r="G328" s="1"/>
  <c r="I328"/>
  <c r="J328" s="1"/>
  <c r="F329"/>
  <c r="G329" s="1"/>
  <c r="I329"/>
  <c r="J329" s="1"/>
  <c r="F330"/>
  <c r="G330" s="1"/>
  <c r="I330"/>
  <c r="J330" s="1"/>
  <c r="F331"/>
  <c r="G331" s="1"/>
  <c r="I331"/>
  <c r="J331" s="1"/>
  <c r="F332"/>
  <c r="G332" s="1"/>
  <c r="I332"/>
  <c r="J332" s="1"/>
  <c r="F333"/>
  <c r="G333" s="1"/>
  <c r="I333"/>
  <c r="J333" s="1"/>
  <c r="F334"/>
  <c r="G334" s="1"/>
  <c r="I334"/>
  <c r="J334" s="1"/>
  <c r="F335"/>
  <c r="G335" s="1"/>
  <c r="I335"/>
  <c r="J335" s="1"/>
  <c r="F336"/>
  <c r="G336" s="1"/>
  <c r="I336"/>
  <c r="J336" s="1"/>
  <c r="F337"/>
  <c r="G337" s="1"/>
  <c r="I337"/>
  <c r="J337" s="1"/>
  <c r="F338"/>
  <c r="G338" s="1"/>
  <c r="I338"/>
  <c r="J338" s="1"/>
  <c r="F339"/>
  <c r="G339" s="1"/>
  <c r="I339"/>
  <c r="J339" s="1"/>
  <c r="F340"/>
  <c r="G340" s="1"/>
  <c r="I340"/>
  <c r="J340" s="1"/>
  <c r="F341"/>
  <c r="G341" s="1"/>
  <c r="I341"/>
  <c r="J341" s="1"/>
  <c r="F342"/>
  <c r="G342" s="1"/>
  <c r="I342"/>
  <c r="J342" s="1"/>
  <c r="F343"/>
  <c r="G343" s="1"/>
  <c r="I343"/>
  <c r="J343" s="1"/>
  <c r="F344"/>
  <c r="G344" s="1"/>
  <c r="I344"/>
  <c r="J344" s="1"/>
  <c r="F345"/>
  <c r="G345" s="1"/>
  <c r="I345"/>
  <c r="J345" s="1"/>
  <c r="F346"/>
  <c r="G346" s="1"/>
  <c r="I346"/>
  <c r="J346" s="1"/>
  <c r="F347"/>
  <c r="G347" s="1"/>
  <c r="I347"/>
  <c r="J347" s="1"/>
  <c r="F349"/>
  <c r="G349" s="1"/>
  <c r="I349"/>
  <c r="J349" s="1"/>
  <c r="F350"/>
  <c r="G350" s="1"/>
  <c r="I350"/>
  <c r="J350" s="1"/>
  <c r="C351"/>
  <c r="F353"/>
  <c r="G353" s="1"/>
  <c r="I353"/>
  <c r="J353" s="1"/>
  <c r="I354"/>
  <c r="J354" s="1"/>
  <c r="F355"/>
  <c r="G355" s="1"/>
  <c r="I355"/>
  <c r="J355" s="1"/>
  <c r="F356"/>
  <c r="G356" s="1"/>
  <c r="I356"/>
  <c r="J356" s="1"/>
  <c r="F357"/>
  <c r="G357" s="1"/>
  <c r="I357"/>
  <c r="J357" s="1"/>
  <c r="F358"/>
  <c r="G358" s="1"/>
  <c r="I358"/>
  <c r="J358" s="1"/>
  <c r="F359"/>
  <c r="G359" s="1"/>
  <c r="I359"/>
  <c r="J359" s="1"/>
  <c r="F360"/>
  <c r="G360" s="1"/>
  <c r="I360"/>
  <c r="J360" s="1"/>
  <c r="F361"/>
  <c r="I361"/>
  <c r="J361" s="1"/>
  <c r="F362"/>
  <c r="G362" s="1"/>
  <c r="I362"/>
  <c r="J362" s="1"/>
  <c r="F363"/>
  <c r="G363" s="1"/>
  <c r="I363"/>
  <c r="J363" s="1"/>
  <c r="F364"/>
  <c r="G364" s="1"/>
  <c r="I364"/>
  <c r="J364" s="1"/>
  <c r="F365"/>
  <c r="G365" s="1"/>
  <c r="I365"/>
  <c r="J365" s="1"/>
  <c r="F366"/>
  <c r="G366" s="1"/>
  <c r="I366"/>
  <c r="J366" s="1"/>
  <c r="F367"/>
  <c r="G367" s="1"/>
  <c r="I367"/>
  <c r="J367" s="1"/>
  <c r="F368"/>
  <c r="G368" s="1"/>
  <c r="I368"/>
  <c r="J368" s="1"/>
  <c r="F369"/>
  <c r="G369" s="1"/>
  <c r="I369"/>
  <c r="J369" s="1"/>
  <c r="F370"/>
  <c r="G370" s="1"/>
  <c r="I370"/>
  <c r="J370" s="1"/>
  <c r="F371"/>
  <c r="G371" s="1"/>
  <c r="I371"/>
  <c r="J371" s="1"/>
  <c r="F372"/>
  <c r="G372" s="1"/>
  <c r="I372"/>
  <c r="J372" s="1"/>
  <c r="F373"/>
  <c r="G373" s="1"/>
  <c r="I373"/>
  <c r="J373" s="1"/>
  <c r="F374"/>
  <c r="G374" s="1"/>
  <c r="I374"/>
  <c r="J374" s="1"/>
  <c r="F375"/>
  <c r="G375" s="1"/>
  <c r="I375"/>
  <c r="J375" s="1"/>
  <c r="F376"/>
  <c r="G376" s="1"/>
  <c r="I376"/>
  <c r="J376" s="1"/>
  <c r="F377"/>
  <c r="G377" s="1"/>
  <c r="I377"/>
  <c r="J377" s="1"/>
  <c r="F378"/>
  <c r="G378" s="1"/>
  <c r="I378"/>
  <c r="J378" s="1"/>
  <c r="F379"/>
  <c r="G379" s="1"/>
  <c r="I379"/>
  <c r="J379" s="1"/>
  <c r="F380"/>
  <c r="G380" s="1"/>
  <c r="I380"/>
  <c r="J380" s="1"/>
  <c r="F381"/>
  <c r="G381" s="1"/>
  <c r="I381"/>
  <c r="J381" s="1"/>
  <c r="F382"/>
  <c r="G382" s="1"/>
  <c r="I382"/>
  <c r="J382" s="1"/>
  <c r="F383"/>
  <c r="G383" s="1"/>
  <c r="I383"/>
  <c r="J383" s="1"/>
  <c r="F384"/>
  <c r="G384" s="1"/>
  <c r="I384"/>
  <c r="J384" s="1"/>
  <c r="F385"/>
  <c r="G385" s="1"/>
  <c r="I385"/>
  <c r="J385" s="1"/>
  <c r="F386"/>
  <c r="G386" s="1"/>
  <c r="I386"/>
  <c r="J386" s="1"/>
  <c r="F387"/>
  <c r="G387" s="1"/>
  <c r="I387"/>
  <c r="J387" s="1"/>
  <c r="F388"/>
  <c r="G388" s="1"/>
  <c r="I388"/>
  <c r="J388" s="1"/>
  <c r="F389"/>
  <c r="G389" s="1"/>
  <c r="I389"/>
  <c r="J389" s="1"/>
  <c r="F390"/>
  <c r="G390" s="1"/>
  <c r="I390"/>
  <c r="J390" s="1"/>
  <c r="F391"/>
  <c r="G391" s="1"/>
  <c r="I391"/>
  <c r="J391" s="1"/>
  <c r="F392"/>
  <c r="G392" s="1"/>
  <c r="I392"/>
  <c r="J392" s="1"/>
  <c r="F393"/>
  <c r="G393" s="1"/>
  <c r="I393"/>
  <c r="J393" s="1"/>
  <c r="F394"/>
  <c r="G394" s="1"/>
  <c r="I394"/>
  <c r="J394" s="1"/>
  <c r="F395"/>
  <c r="G395" s="1"/>
  <c r="I395"/>
  <c r="J395" s="1"/>
  <c r="F396"/>
  <c r="G396" s="1"/>
  <c r="I396"/>
  <c r="J396" s="1"/>
  <c r="F397"/>
  <c r="G397" s="1"/>
  <c r="I397"/>
  <c r="J397" s="1"/>
  <c r="F398"/>
  <c r="G398" s="1"/>
  <c r="I398"/>
  <c r="J398" s="1"/>
  <c r="F399"/>
  <c r="G399" s="1"/>
  <c r="I399"/>
  <c r="J399" s="1"/>
  <c r="F400"/>
  <c r="G400" s="1"/>
  <c r="I400"/>
  <c r="J400" s="1"/>
  <c r="F401"/>
  <c r="G401" s="1"/>
  <c r="I401"/>
  <c r="J401" s="1"/>
  <c r="F402"/>
  <c r="G402" s="1"/>
  <c r="I402"/>
  <c r="J402" s="1"/>
  <c r="F403"/>
  <c r="G403" s="1"/>
  <c r="I403"/>
  <c r="J403" s="1"/>
  <c r="F404"/>
  <c r="G404" s="1"/>
  <c r="I404"/>
  <c r="J404" s="1"/>
  <c r="F405"/>
  <c r="G405" s="1"/>
  <c r="I405"/>
  <c r="J405" s="1"/>
  <c r="F406"/>
  <c r="G406" s="1"/>
  <c r="I406"/>
  <c r="J406" s="1"/>
  <c r="F407"/>
  <c r="G407" s="1"/>
  <c r="I407"/>
  <c r="J407" s="1"/>
  <c r="F408"/>
  <c r="G408" s="1"/>
  <c r="I408"/>
  <c r="J408" s="1"/>
  <c r="G409"/>
  <c r="O409" s="1"/>
  <c r="J409"/>
  <c r="G410"/>
  <c r="O410" s="1"/>
  <c r="J410"/>
  <c r="F411"/>
  <c r="G411" s="1"/>
  <c r="I411"/>
  <c r="J411" s="1"/>
  <c r="F413"/>
  <c r="G413" s="1"/>
  <c r="I413"/>
  <c r="J413" s="1"/>
  <c r="F414"/>
  <c r="G414" s="1"/>
  <c r="I414"/>
  <c r="J414" s="1"/>
  <c r="C415"/>
  <c r="H415"/>
  <c r="F421"/>
  <c r="G421" s="1"/>
  <c r="I421"/>
  <c r="J421" s="1"/>
  <c r="F422"/>
  <c r="G422" s="1"/>
  <c r="I422"/>
  <c r="J422" s="1"/>
  <c r="F423"/>
  <c r="G423" s="1"/>
  <c r="I423"/>
  <c r="J423" s="1"/>
  <c r="F424"/>
  <c r="G424" s="1"/>
  <c r="I424"/>
  <c r="J424" s="1"/>
  <c r="F425"/>
  <c r="G425" s="1"/>
  <c r="I425"/>
  <c r="J425" s="1"/>
  <c r="F426"/>
  <c r="G426" s="1"/>
  <c r="I426"/>
  <c r="J426" s="1"/>
  <c r="F427"/>
  <c r="G427" s="1"/>
  <c r="I427"/>
  <c r="J427" s="1"/>
  <c r="F428"/>
  <c r="G428" s="1"/>
  <c r="I428"/>
  <c r="J428" s="1"/>
  <c r="F429"/>
  <c r="G429" s="1"/>
  <c r="I429"/>
  <c r="J429" s="1"/>
  <c r="F430"/>
  <c r="G430" s="1"/>
  <c r="I430"/>
  <c r="J430" s="1"/>
  <c r="F431"/>
  <c r="G431" s="1"/>
  <c r="I431"/>
  <c r="J431" s="1"/>
  <c r="F432"/>
  <c r="G432" s="1"/>
  <c r="I432"/>
  <c r="J432" s="1"/>
  <c r="F433"/>
  <c r="G433" s="1"/>
  <c r="I433"/>
  <c r="J433" s="1"/>
  <c r="F434"/>
  <c r="G434" s="1"/>
  <c r="I434"/>
  <c r="J434" s="1"/>
  <c r="F435"/>
  <c r="G435" s="1"/>
  <c r="I435"/>
  <c r="J435" s="1"/>
  <c r="F436"/>
  <c r="G436" s="1"/>
  <c r="I436"/>
  <c r="J436" s="1"/>
  <c r="F437"/>
  <c r="G437" s="1"/>
  <c r="I437"/>
  <c r="J437" s="1"/>
  <c r="F438"/>
  <c r="G438" s="1"/>
  <c r="I438"/>
  <c r="J438" s="1"/>
  <c r="F439"/>
  <c r="G439" s="1"/>
  <c r="I439"/>
  <c r="J439" s="1"/>
  <c r="F440"/>
  <c r="G440" s="1"/>
  <c r="I440"/>
  <c r="J440" s="1"/>
  <c r="F441"/>
  <c r="G441" s="1"/>
  <c r="I441"/>
  <c r="F442"/>
  <c r="G442" s="1"/>
  <c r="I442"/>
  <c r="J442" s="1"/>
  <c r="F443"/>
  <c r="G443" s="1"/>
  <c r="I443"/>
  <c r="J443" s="1"/>
  <c r="F444"/>
  <c r="G444" s="1"/>
  <c r="I444"/>
  <c r="J444" s="1"/>
  <c r="F445"/>
  <c r="G445" s="1"/>
  <c r="I445"/>
  <c r="J445" s="1"/>
  <c r="F446"/>
  <c r="G446" s="1"/>
  <c r="I446"/>
  <c r="J446" s="1"/>
  <c r="F447"/>
  <c r="G447" s="1"/>
  <c r="I447"/>
  <c r="J447" s="1"/>
  <c r="F448"/>
  <c r="G448" s="1"/>
  <c r="I448"/>
  <c r="J448" s="1"/>
  <c r="F449"/>
  <c r="G449" s="1"/>
  <c r="I449"/>
  <c r="J449" s="1"/>
  <c r="F450"/>
  <c r="G450" s="1"/>
  <c r="I450"/>
  <c r="J450" s="1"/>
  <c r="F451"/>
  <c r="G451" s="1"/>
  <c r="I451"/>
  <c r="J451" s="1"/>
  <c r="F452"/>
  <c r="G452" s="1"/>
  <c r="I452"/>
  <c r="J452" s="1"/>
  <c r="F453"/>
  <c r="G453" s="1"/>
  <c r="I453"/>
  <c r="J453" s="1"/>
  <c r="F454"/>
  <c r="G454" s="1"/>
  <c r="I454"/>
  <c r="J454" s="1"/>
  <c r="F455"/>
  <c r="G455" s="1"/>
  <c r="I455"/>
  <c r="J455" s="1"/>
  <c r="F456"/>
  <c r="G456" s="1"/>
  <c r="I456"/>
  <c r="J456" s="1"/>
  <c r="F457"/>
  <c r="G457" s="1"/>
  <c r="I457"/>
  <c r="J457" s="1"/>
  <c r="F458"/>
  <c r="G458" s="1"/>
  <c r="I458"/>
  <c r="J458" s="1"/>
  <c r="F459"/>
  <c r="G459" s="1"/>
  <c r="I459"/>
  <c r="J459" s="1"/>
  <c r="F460"/>
  <c r="G460" s="1"/>
  <c r="I460"/>
  <c r="J460" s="1"/>
  <c r="F461"/>
  <c r="G461" s="1"/>
  <c r="I461"/>
  <c r="J461" s="1"/>
  <c r="F462"/>
  <c r="G462" s="1"/>
  <c r="I462"/>
  <c r="J462" s="1"/>
  <c r="F463"/>
  <c r="G463" s="1"/>
  <c r="I463"/>
  <c r="J463" s="1"/>
  <c r="F464"/>
  <c r="G464" s="1"/>
  <c r="I464"/>
  <c r="J464" s="1"/>
  <c r="F465"/>
  <c r="G465" s="1"/>
  <c r="I465"/>
  <c r="J465" s="1"/>
  <c r="F466"/>
  <c r="G466" s="1"/>
  <c r="I466"/>
  <c r="J466" s="1"/>
  <c r="F467"/>
  <c r="G467" s="1"/>
  <c r="I467"/>
  <c r="J467" s="1"/>
  <c r="F468"/>
  <c r="G468" s="1"/>
  <c r="I468"/>
  <c r="J468" s="1"/>
  <c r="F469"/>
  <c r="G469" s="1"/>
  <c r="I469"/>
  <c r="J469" s="1"/>
  <c r="F470"/>
  <c r="G470" s="1"/>
  <c r="I470"/>
  <c r="J470" s="1"/>
  <c r="F471"/>
  <c r="G471" s="1"/>
  <c r="I471"/>
  <c r="J471" s="1"/>
  <c r="F472"/>
  <c r="G472" s="1"/>
  <c r="I472"/>
  <c r="J472" s="1"/>
  <c r="F473"/>
  <c r="G473" s="1"/>
  <c r="I473"/>
  <c r="J473" s="1"/>
  <c r="F474"/>
  <c r="G474" s="1"/>
  <c r="I474"/>
  <c r="J474" s="1"/>
  <c r="F475"/>
  <c r="G475" s="1"/>
  <c r="I475"/>
  <c r="J475" s="1"/>
  <c r="F476"/>
  <c r="G476" s="1"/>
  <c r="I476"/>
  <c r="J476" s="1"/>
  <c r="F477"/>
  <c r="G477" s="1"/>
  <c r="I477"/>
  <c r="J477" s="1"/>
  <c r="F478"/>
  <c r="G478" s="1"/>
  <c r="I478"/>
  <c r="J478" s="1"/>
  <c r="F479"/>
  <c r="G479" s="1"/>
  <c r="I479"/>
  <c r="J479" s="1"/>
  <c r="F480"/>
  <c r="G480" s="1"/>
  <c r="I480"/>
  <c r="J480" s="1"/>
  <c r="F481"/>
  <c r="G481" s="1"/>
  <c r="I481"/>
  <c r="J481" s="1"/>
  <c r="F482"/>
  <c r="G482" s="1"/>
  <c r="I482"/>
  <c r="J482" s="1"/>
  <c r="F483"/>
  <c r="G483" s="1"/>
  <c r="I483"/>
  <c r="J483" s="1"/>
  <c r="F484"/>
  <c r="G484" s="1"/>
  <c r="I484"/>
  <c r="J484" s="1"/>
  <c r="F485"/>
  <c r="G485" s="1"/>
  <c r="I485"/>
  <c r="J485" s="1"/>
  <c r="F486"/>
  <c r="G486" s="1"/>
  <c r="I486"/>
  <c r="J486" s="1"/>
  <c r="F487"/>
  <c r="G487" s="1"/>
  <c r="I487"/>
  <c r="J487" s="1"/>
  <c r="F488"/>
  <c r="G488" s="1"/>
  <c r="I488"/>
  <c r="J488" s="1"/>
  <c r="F489"/>
  <c r="G489" s="1"/>
  <c r="I489"/>
  <c r="J489" s="1"/>
  <c r="F490"/>
  <c r="G490" s="1"/>
  <c r="I490"/>
  <c r="J490" s="1"/>
  <c r="F491"/>
  <c r="G491" s="1"/>
  <c r="I491"/>
  <c r="J491" s="1"/>
  <c r="F492"/>
  <c r="G492" s="1"/>
  <c r="I492"/>
  <c r="J492" s="1"/>
  <c r="F493"/>
  <c r="G493" s="1"/>
  <c r="I493"/>
  <c r="J493" s="1"/>
  <c r="F494"/>
  <c r="G494" s="1"/>
  <c r="I494"/>
  <c r="J494" s="1"/>
  <c r="F495"/>
  <c r="G495" s="1"/>
  <c r="I495"/>
  <c r="J495" s="1"/>
  <c r="F496"/>
  <c r="G496" s="1"/>
  <c r="I496"/>
  <c r="J496" s="1"/>
  <c r="F497"/>
  <c r="G497" s="1"/>
  <c r="I497"/>
  <c r="J497" s="1"/>
  <c r="F498"/>
  <c r="G498" s="1"/>
  <c r="I498"/>
  <c r="J498" s="1"/>
  <c r="F499"/>
  <c r="G499" s="1"/>
  <c r="I499"/>
  <c r="J499" s="1"/>
  <c r="F500"/>
  <c r="G500" s="1"/>
  <c r="I500"/>
  <c r="J500" s="1"/>
  <c r="F501"/>
  <c r="G501" s="1"/>
  <c r="I501"/>
  <c r="J501" s="1"/>
  <c r="F502"/>
  <c r="G502" s="1"/>
  <c r="I502"/>
  <c r="J502" s="1"/>
  <c r="F503"/>
  <c r="G503" s="1"/>
  <c r="I503"/>
  <c r="J503" s="1"/>
  <c r="F504"/>
  <c r="G504" s="1"/>
  <c r="I504"/>
  <c r="J504" s="1"/>
  <c r="F505"/>
  <c r="G505" s="1"/>
  <c r="I505"/>
  <c r="J505" s="1"/>
  <c r="F506"/>
  <c r="G506" s="1"/>
  <c r="I506"/>
  <c r="J506" s="1"/>
  <c r="F507"/>
  <c r="G507" s="1"/>
  <c r="I507"/>
  <c r="J507" s="1"/>
  <c r="F508"/>
  <c r="G508" s="1"/>
  <c r="I508"/>
  <c r="J508" s="1"/>
  <c r="F509"/>
  <c r="G509" s="1"/>
  <c r="I509"/>
  <c r="J509" s="1"/>
  <c r="F510"/>
  <c r="G510" s="1"/>
  <c r="I510"/>
  <c r="J510" s="1"/>
  <c r="F511"/>
  <c r="G511" s="1"/>
  <c r="I511"/>
  <c r="J511" s="1"/>
  <c r="F513"/>
  <c r="G513" s="1"/>
  <c r="I513"/>
  <c r="J513" s="1"/>
  <c r="F514"/>
  <c r="G514" s="1"/>
  <c r="I514"/>
  <c r="J514" s="1"/>
  <c r="F515"/>
  <c r="G515" s="1"/>
  <c r="I515"/>
  <c r="J515" s="1"/>
  <c r="F516"/>
  <c r="G516" s="1"/>
  <c r="I516"/>
  <c r="J516" s="1"/>
  <c r="F517"/>
  <c r="G517" s="1"/>
  <c r="I517"/>
  <c r="J517" s="1"/>
  <c r="F518"/>
  <c r="G518" s="1"/>
  <c r="I518"/>
  <c r="J518" s="1"/>
  <c r="F519"/>
  <c r="G519" s="1"/>
  <c r="I519"/>
  <c r="J519" s="1"/>
  <c r="F520"/>
  <c r="G520" s="1"/>
  <c r="I520"/>
  <c r="J520" s="1"/>
  <c r="F521"/>
  <c r="G521" s="1"/>
  <c r="I521"/>
  <c r="J521" s="1"/>
  <c r="F522"/>
  <c r="G522" s="1"/>
  <c r="I522"/>
  <c r="J522" s="1"/>
  <c r="F523"/>
  <c r="G523" s="1"/>
  <c r="I523"/>
  <c r="J523" s="1"/>
  <c r="F524"/>
  <c r="G524" s="1"/>
  <c r="I524"/>
  <c r="J524" s="1"/>
  <c r="F525"/>
  <c r="G525" s="1"/>
  <c r="I525"/>
  <c r="J525" s="1"/>
  <c r="F526"/>
  <c r="G526" s="1"/>
  <c r="I526"/>
  <c r="J526" s="1"/>
  <c r="F527"/>
  <c r="G527" s="1"/>
  <c r="I527"/>
  <c r="J527" s="1"/>
  <c r="C528"/>
  <c r="H528"/>
  <c r="F531"/>
  <c r="G531" s="1"/>
  <c r="I531"/>
  <c r="J531" s="1"/>
  <c r="F532"/>
  <c r="G532" s="1"/>
  <c r="I532"/>
  <c r="J532" s="1"/>
  <c r="F533"/>
  <c r="G533" s="1"/>
  <c r="I533"/>
  <c r="J533" s="1"/>
  <c r="F534"/>
  <c r="G534" s="1"/>
  <c r="I534"/>
  <c r="J534" s="1"/>
  <c r="F535"/>
  <c r="G535" s="1"/>
  <c r="I535"/>
  <c r="J535" s="1"/>
  <c r="F536"/>
  <c r="G536" s="1"/>
  <c r="I536"/>
  <c r="J536" s="1"/>
  <c r="F537"/>
  <c r="G537" s="1"/>
  <c r="I537"/>
  <c r="J537" s="1"/>
  <c r="F538"/>
  <c r="G538" s="1"/>
  <c r="I538"/>
  <c r="J538" s="1"/>
  <c r="F539"/>
  <c r="G539" s="1"/>
  <c r="I539"/>
  <c r="J539" s="1"/>
  <c r="F540"/>
  <c r="G540" s="1"/>
  <c r="I540"/>
  <c r="J540" s="1"/>
  <c r="F541"/>
  <c r="G541" s="1"/>
  <c r="I541"/>
  <c r="J541" s="1"/>
  <c r="F542"/>
  <c r="G542" s="1"/>
  <c r="I542"/>
  <c r="J542" s="1"/>
  <c r="F543"/>
  <c r="G543" s="1"/>
  <c r="I543"/>
  <c r="J543" s="1"/>
  <c r="F544"/>
  <c r="G544" s="1"/>
  <c r="I544"/>
  <c r="J544" s="1"/>
  <c r="F545"/>
  <c r="G545" s="1"/>
  <c r="I545"/>
  <c r="J545" s="1"/>
  <c r="F546"/>
  <c r="G546" s="1"/>
  <c r="I546"/>
  <c r="J546" s="1"/>
  <c r="F547"/>
  <c r="G547" s="1"/>
  <c r="I547"/>
  <c r="J547" s="1"/>
  <c r="F548"/>
  <c r="G548" s="1"/>
  <c r="I548"/>
  <c r="J548" s="1"/>
  <c r="F549"/>
  <c r="G549" s="1"/>
  <c r="I549"/>
  <c r="J549" s="1"/>
  <c r="F550"/>
  <c r="G550" s="1"/>
  <c r="I550"/>
  <c r="J550" s="1"/>
  <c r="F551"/>
  <c r="G551" s="1"/>
  <c r="I551"/>
  <c r="J551" s="1"/>
  <c r="F552"/>
  <c r="G552" s="1"/>
  <c r="I552"/>
  <c r="J552" s="1"/>
  <c r="F553"/>
  <c r="G553" s="1"/>
  <c r="I553"/>
  <c r="J553" s="1"/>
  <c r="F554"/>
  <c r="G554" s="1"/>
  <c r="I554"/>
  <c r="J554" s="1"/>
  <c r="F555"/>
  <c r="G555" s="1"/>
  <c r="I555"/>
  <c r="J555" s="1"/>
  <c r="F556"/>
  <c r="G556" s="1"/>
  <c r="I556"/>
  <c r="J556" s="1"/>
  <c r="F557"/>
  <c r="G557" s="1"/>
  <c r="I557"/>
  <c r="J557" s="1"/>
  <c r="F558"/>
  <c r="G558" s="1"/>
  <c r="I558"/>
  <c r="J558" s="1"/>
  <c r="F559"/>
  <c r="G559" s="1"/>
  <c r="I559"/>
  <c r="J559" s="1"/>
  <c r="F560"/>
  <c r="G560" s="1"/>
  <c r="I560"/>
  <c r="J560" s="1"/>
  <c r="F561"/>
  <c r="G561" s="1"/>
  <c r="I561"/>
  <c r="J561" s="1"/>
  <c r="F562"/>
  <c r="G562" s="1"/>
  <c r="I562"/>
  <c r="J562" s="1"/>
  <c r="F563"/>
  <c r="G563" s="1"/>
  <c r="I563"/>
  <c r="J563" s="1"/>
  <c r="F564"/>
  <c r="G564" s="1"/>
  <c r="I564"/>
  <c r="J564" s="1"/>
  <c r="F565"/>
  <c r="G565" s="1"/>
  <c r="I565"/>
  <c r="J565" s="1"/>
  <c r="F566"/>
  <c r="G566" s="1"/>
  <c r="I566"/>
  <c r="J566" s="1"/>
  <c r="F567"/>
  <c r="G567" s="1"/>
  <c r="I567"/>
  <c r="J567" s="1"/>
  <c r="F568"/>
  <c r="G568" s="1"/>
  <c r="I568"/>
  <c r="J568" s="1"/>
  <c r="F569"/>
  <c r="G569" s="1"/>
  <c r="I569"/>
  <c r="J569" s="1"/>
  <c r="F570"/>
  <c r="G570" s="1"/>
  <c r="I570"/>
  <c r="J570" s="1"/>
  <c r="F571"/>
  <c r="G571" s="1"/>
  <c r="I571"/>
  <c r="J571" s="1"/>
  <c r="F572"/>
  <c r="G572" s="1"/>
  <c r="I572"/>
  <c r="J572" s="1"/>
  <c r="F573"/>
  <c r="G573" s="1"/>
  <c r="I573"/>
  <c r="J573" s="1"/>
  <c r="F574"/>
  <c r="G574" s="1"/>
  <c r="I574"/>
  <c r="J574" s="1"/>
  <c r="F575"/>
  <c r="G575" s="1"/>
  <c r="I575"/>
  <c r="J575" s="1"/>
  <c r="F576"/>
  <c r="G576" s="1"/>
  <c r="I576"/>
  <c r="J576" s="1"/>
  <c r="F577"/>
  <c r="G577" s="1"/>
  <c r="I577"/>
  <c r="J577" s="1"/>
  <c r="F578"/>
  <c r="G578" s="1"/>
  <c r="I578"/>
  <c r="J578" s="1"/>
  <c r="F579"/>
  <c r="G579" s="1"/>
  <c r="I579"/>
  <c r="J579" s="1"/>
  <c r="F580"/>
  <c r="G580" s="1"/>
  <c r="I580"/>
  <c r="J580" s="1"/>
  <c r="F581"/>
  <c r="G581" s="1"/>
  <c r="I581"/>
  <c r="J581" s="1"/>
  <c r="F582"/>
  <c r="G582" s="1"/>
  <c r="I582"/>
  <c r="J582" s="1"/>
  <c r="F583"/>
  <c r="G583" s="1"/>
  <c r="I583"/>
  <c r="J583" s="1"/>
  <c r="F584"/>
  <c r="G584" s="1"/>
  <c r="I584"/>
  <c r="J584" s="1"/>
  <c r="F585"/>
  <c r="G585" s="1"/>
  <c r="I585"/>
  <c r="J585" s="1"/>
  <c r="F586"/>
  <c r="G586" s="1"/>
  <c r="I586"/>
  <c r="J586" s="1"/>
  <c r="F587"/>
  <c r="G587" s="1"/>
  <c r="I587"/>
  <c r="J587" s="1"/>
  <c r="F588"/>
  <c r="G588" s="1"/>
  <c r="I588"/>
  <c r="J588" s="1"/>
  <c r="F589"/>
  <c r="G589" s="1"/>
  <c r="I589"/>
  <c r="J589" s="1"/>
  <c r="F590"/>
  <c r="G590" s="1"/>
  <c r="I590"/>
  <c r="J590" s="1"/>
  <c r="F591"/>
  <c r="G591" s="1"/>
  <c r="I591"/>
  <c r="J591" s="1"/>
  <c r="F592"/>
  <c r="G592" s="1"/>
  <c r="I592"/>
  <c r="J592" s="1"/>
  <c r="F593"/>
  <c r="G593" s="1"/>
  <c r="I593"/>
  <c r="J593" s="1"/>
  <c r="F594"/>
  <c r="G594" s="1"/>
  <c r="I594"/>
  <c r="J594" s="1"/>
  <c r="F595"/>
  <c r="G595" s="1"/>
  <c r="I595"/>
  <c r="J595" s="1"/>
  <c r="F596"/>
  <c r="G596" s="1"/>
  <c r="I596"/>
  <c r="J596" s="1"/>
  <c r="F597"/>
  <c r="G597" s="1"/>
  <c r="I597"/>
  <c r="J597" s="1"/>
  <c r="F598"/>
  <c r="G598" s="1"/>
  <c r="I598"/>
  <c r="J598" s="1"/>
  <c r="F599"/>
  <c r="G599" s="1"/>
  <c r="I599"/>
  <c r="J599" s="1"/>
  <c r="F600"/>
  <c r="G600" s="1"/>
  <c r="I600"/>
  <c r="J600" s="1"/>
  <c r="F601"/>
  <c r="G601" s="1"/>
  <c r="I601"/>
  <c r="J601" s="1"/>
  <c r="F602"/>
  <c r="G602" s="1"/>
  <c r="I602"/>
  <c r="J602" s="1"/>
  <c r="F603"/>
  <c r="G603" s="1"/>
  <c r="I603"/>
  <c r="J603" s="1"/>
  <c r="F604"/>
  <c r="G604" s="1"/>
  <c r="I604"/>
  <c r="J604" s="1"/>
  <c r="F605"/>
  <c r="G605" s="1"/>
  <c r="I605"/>
  <c r="J605" s="1"/>
  <c r="F606"/>
  <c r="G606" s="1"/>
  <c r="I606"/>
  <c r="J606" s="1"/>
  <c r="F607"/>
  <c r="G607" s="1"/>
  <c r="I607"/>
  <c r="J607" s="1"/>
  <c r="F608"/>
  <c r="G608" s="1"/>
  <c r="I608"/>
  <c r="J608" s="1"/>
  <c r="F609"/>
  <c r="G609" s="1"/>
  <c r="I609"/>
  <c r="J609" s="1"/>
  <c r="F610"/>
  <c r="G610" s="1"/>
  <c r="I610"/>
  <c r="J610" s="1"/>
  <c r="F611"/>
  <c r="G611" s="1"/>
  <c r="I611"/>
  <c r="J611" s="1"/>
  <c r="F613"/>
  <c r="G613" s="1"/>
  <c r="I613"/>
  <c r="J613" s="1"/>
  <c r="F614"/>
  <c r="G614" s="1"/>
  <c r="I614"/>
  <c r="J614" s="1"/>
  <c r="C615"/>
  <c r="E615"/>
  <c r="E819" s="1"/>
  <c r="H615"/>
  <c r="G618"/>
  <c r="I618"/>
  <c r="J618" s="1"/>
  <c r="G619"/>
  <c r="I619"/>
  <c r="J619" s="1"/>
  <c r="G620"/>
  <c r="I620"/>
  <c r="J620" s="1"/>
  <c r="G621"/>
  <c r="I621"/>
  <c r="J621" s="1"/>
  <c r="G622"/>
  <c r="I622"/>
  <c r="J622" s="1"/>
  <c r="G623"/>
  <c r="I623"/>
  <c r="J623" s="1"/>
  <c r="I624"/>
  <c r="J624" s="1"/>
  <c r="G625"/>
  <c r="I625"/>
  <c r="J625" s="1"/>
  <c r="G626"/>
  <c r="I626"/>
  <c r="J626" s="1"/>
  <c r="G627"/>
  <c r="I627"/>
  <c r="J627" s="1"/>
  <c r="G628"/>
  <c r="I628"/>
  <c r="J628" s="1"/>
  <c r="G629"/>
  <c r="I629"/>
  <c r="J629" s="1"/>
  <c r="G630"/>
  <c r="I630"/>
  <c r="J630" s="1"/>
  <c r="G631"/>
  <c r="I631"/>
  <c r="J631" s="1"/>
  <c r="G632"/>
  <c r="I632"/>
  <c r="J632" s="1"/>
  <c r="G633"/>
  <c r="I633"/>
  <c r="J633" s="1"/>
  <c r="G634"/>
  <c r="I634"/>
  <c r="J634" s="1"/>
  <c r="G635"/>
  <c r="I635"/>
  <c r="J635" s="1"/>
  <c r="G636"/>
  <c r="I636"/>
  <c r="J636" s="1"/>
  <c r="G637"/>
  <c r="I637"/>
  <c r="J637" s="1"/>
  <c r="G638"/>
  <c r="I638"/>
  <c r="J638" s="1"/>
  <c r="G639"/>
  <c r="I639"/>
  <c r="J639" s="1"/>
  <c r="G640"/>
  <c r="I640"/>
  <c r="J640" s="1"/>
  <c r="G641"/>
  <c r="I641"/>
  <c r="J641" s="1"/>
  <c r="G642"/>
  <c r="I642"/>
  <c r="J642" s="1"/>
  <c r="G643"/>
  <c r="I643"/>
  <c r="J643" s="1"/>
  <c r="G644"/>
  <c r="I644"/>
  <c r="J644" s="1"/>
  <c r="G645"/>
  <c r="I645"/>
  <c r="J645" s="1"/>
  <c r="G646"/>
  <c r="I646"/>
  <c r="J646" s="1"/>
  <c r="G647"/>
  <c r="I647"/>
  <c r="J647" s="1"/>
  <c r="G648"/>
  <c r="I648"/>
  <c r="J648" s="1"/>
  <c r="G649"/>
  <c r="I649"/>
  <c r="J649" s="1"/>
  <c r="G650"/>
  <c r="I650"/>
  <c r="J650" s="1"/>
  <c r="G651"/>
  <c r="I651"/>
  <c r="J651" s="1"/>
  <c r="G652"/>
  <c r="I652"/>
  <c r="J652" s="1"/>
  <c r="F653"/>
  <c r="G653" s="1"/>
  <c r="I653"/>
  <c r="J653" s="1"/>
  <c r="F654"/>
  <c r="G654" s="1"/>
  <c r="I654"/>
  <c r="J654" s="1"/>
  <c r="F655"/>
  <c r="G655" s="1"/>
  <c r="I655"/>
  <c r="J655" s="1"/>
  <c r="F656"/>
  <c r="G656" s="1"/>
  <c r="I656"/>
  <c r="J656" s="1"/>
  <c r="C657"/>
  <c r="H657"/>
  <c r="F9" i="12"/>
  <c r="I7"/>
  <c r="J7" s="1"/>
  <c r="K7" s="1"/>
  <c r="L7" s="1"/>
  <c r="F7"/>
  <c r="I8"/>
  <c r="J8" s="1"/>
  <c r="K8" s="1"/>
  <c r="L8" s="1"/>
  <c r="I10"/>
  <c r="J10" s="1"/>
  <c r="K10" s="1"/>
  <c r="L10" s="1"/>
  <c r="I14"/>
  <c r="J14" s="1"/>
  <c r="K14" s="1"/>
  <c r="L14" s="1"/>
  <c r="I16"/>
  <c r="J16" s="1"/>
  <c r="K16" s="1"/>
  <c r="L16" s="1"/>
  <c r="I17"/>
  <c r="J17" s="1"/>
  <c r="K17" s="1"/>
  <c r="L17" s="1"/>
  <c r="I18"/>
  <c r="J18" s="1"/>
  <c r="K18" s="1"/>
  <c r="L18" s="1"/>
  <c r="I19"/>
  <c r="J19" s="1"/>
  <c r="K19" s="1"/>
  <c r="L19" s="1"/>
  <c r="I20"/>
  <c r="J20" s="1"/>
  <c r="K20" s="1"/>
  <c r="L20" s="1"/>
  <c r="F21"/>
  <c r="I21"/>
  <c r="J21" s="1"/>
  <c r="K21" s="1"/>
  <c r="L21" s="1"/>
  <c r="F22"/>
  <c r="I22"/>
  <c r="J22" s="1"/>
  <c r="K22" s="1"/>
  <c r="L22" s="1"/>
  <c r="I23"/>
  <c r="J23" s="1"/>
  <c r="K23" s="1"/>
  <c r="L23" s="1"/>
  <c r="I24"/>
  <c r="J24" s="1"/>
  <c r="K24" s="1"/>
  <c r="L24" s="1"/>
  <c r="F25"/>
  <c r="I25"/>
  <c r="J25" s="1"/>
  <c r="K25" s="1"/>
  <c r="L25" s="1"/>
  <c r="F26"/>
  <c r="I26"/>
  <c r="J26" s="1"/>
  <c r="I27"/>
  <c r="J27" s="1"/>
  <c r="K27" s="1"/>
  <c r="L27" s="1"/>
  <c r="I28"/>
  <c r="J28" s="1"/>
  <c r="K28" s="1"/>
  <c r="L28" s="1"/>
  <c r="F29"/>
  <c r="I29"/>
  <c r="J29" s="1"/>
  <c r="K29" s="1"/>
  <c r="L29" s="1"/>
  <c r="F30"/>
  <c r="I30"/>
  <c r="J30" s="1"/>
  <c r="K30" s="1"/>
  <c r="L30" s="1"/>
  <c r="I31"/>
  <c r="J31" s="1"/>
  <c r="I32"/>
  <c r="J32" s="1"/>
  <c r="K32" s="1"/>
  <c r="L32" s="1"/>
  <c r="F33"/>
  <c r="I33"/>
  <c r="J33" s="1"/>
  <c r="K33" s="1"/>
  <c r="L33" s="1"/>
  <c r="F34"/>
  <c r="I34"/>
  <c r="J34" s="1"/>
  <c r="K34" s="1"/>
  <c r="L34" s="1"/>
  <c r="I35"/>
  <c r="J35" s="1"/>
  <c r="K35" s="1"/>
  <c r="L35" s="1"/>
  <c r="I36"/>
  <c r="J36" s="1"/>
  <c r="F37"/>
  <c r="I37"/>
  <c r="J37" s="1"/>
  <c r="K37" s="1"/>
  <c r="L37" s="1"/>
  <c r="F38"/>
  <c r="I38"/>
  <c r="J38" s="1"/>
  <c r="K38" s="1"/>
  <c r="L38" s="1"/>
  <c r="I39"/>
  <c r="J39" s="1"/>
  <c r="K39" s="1"/>
  <c r="L39" s="1"/>
  <c r="I40"/>
  <c r="J40" s="1"/>
  <c r="K40" s="1"/>
  <c r="L40" s="1"/>
  <c r="F41"/>
  <c r="I41"/>
  <c r="J41" s="1"/>
  <c r="K41" s="1"/>
  <c r="L41" s="1"/>
  <c r="F42"/>
  <c r="I42"/>
  <c r="J42" s="1"/>
  <c r="K42" s="1"/>
  <c r="L42" s="1"/>
  <c r="I43"/>
  <c r="J43" s="1"/>
  <c r="K43" s="1"/>
  <c r="L43" s="1"/>
  <c r="F44"/>
  <c r="I44"/>
  <c r="J44" s="1"/>
  <c r="K44" s="1"/>
  <c r="L44" s="1"/>
  <c r="I45"/>
  <c r="J45" s="1"/>
  <c r="K45" s="1"/>
  <c r="L45" s="1"/>
  <c r="F46"/>
  <c r="I46"/>
  <c r="J46" s="1"/>
  <c r="K46" s="1"/>
  <c r="L46" s="1"/>
  <c r="I47"/>
  <c r="J47" s="1"/>
  <c r="K47" s="1"/>
  <c r="L47" s="1"/>
  <c r="F48"/>
  <c r="I48"/>
  <c r="J48" s="1"/>
  <c r="K48" s="1"/>
  <c r="L48" s="1"/>
  <c r="I49"/>
  <c r="J49" s="1"/>
  <c r="K49" s="1"/>
  <c r="L49" s="1"/>
  <c r="F50"/>
  <c r="I50"/>
  <c r="J50" s="1"/>
  <c r="K50" s="1"/>
  <c r="L50" s="1"/>
  <c r="F51"/>
  <c r="I51"/>
  <c r="J51" s="1"/>
  <c r="K51" s="1"/>
  <c r="L51" s="1"/>
  <c r="F52"/>
  <c r="I52"/>
  <c r="J52" s="1"/>
  <c r="K52" s="1"/>
  <c r="L52" s="1"/>
  <c r="F53"/>
  <c r="I53"/>
  <c r="J53" s="1"/>
  <c r="K53" s="1"/>
  <c r="L53" s="1"/>
  <c r="F54"/>
  <c r="I54"/>
  <c r="J54" s="1"/>
  <c r="K54" s="1"/>
  <c r="L54" s="1"/>
  <c r="I55"/>
  <c r="J55" s="1"/>
  <c r="K55" s="1"/>
  <c r="L55" s="1"/>
  <c r="F56"/>
  <c r="I56"/>
  <c r="J56" s="1"/>
  <c r="K56" s="1"/>
  <c r="L56" s="1"/>
  <c r="I57"/>
  <c r="J57" s="1"/>
  <c r="K57" s="1"/>
  <c r="L57" s="1"/>
  <c r="F58"/>
  <c r="I58"/>
  <c r="J58" s="1"/>
  <c r="K58" s="1"/>
  <c r="L58" s="1"/>
  <c r="F59"/>
  <c r="I59"/>
  <c r="J59" s="1"/>
  <c r="K59" s="1"/>
  <c r="L59" s="1"/>
  <c r="F60"/>
  <c r="I60"/>
  <c r="J60" s="1"/>
  <c r="K60" s="1"/>
  <c r="L60" s="1"/>
  <c r="I61"/>
  <c r="J61" s="1"/>
  <c r="K61" s="1"/>
  <c r="L61" s="1"/>
  <c r="F62"/>
  <c r="I62"/>
  <c r="J62" s="1"/>
  <c r="K62" s="1"/>
  <c r="L62" s="1"/>
  <c r="F63"/>
  <c r="I63"/>
  <c r="J63" s="1"/>
  <c r="K63" s="1"/>
  <c r="L63" s="1"/>
  <c r="F64"/>
  <c r="I64"/>
  <c r="J64" s="1"/>
  <c r="K64" s="1"/>
  <c r="L64" s="1"/>
  <c r="I65"/>
  <c r="J65" s="1"/>
  <c r="K65" s="1"/>
  <c r="L65" s="1"/>
  <c r="F66"/>
  <c r="I66"/>
  <c r="J66" s="1"/>
  <c r="K66" s="1"/>
  <c r="L66" s="1"/>
  <c r="F67"/>
  <c r="I67"/>
  <c r="J67" s="1"/>
  <c r="K67" s="1"/>
  <c r="L67" s="1"/>
  <c r="F68"/>
  <c r="I68"/>
  <c r="J68" s="1"/>
  <c r="K68" s="1"/>
  <c r="L68" s="1"/>
  <c r="F69"/>
  <c r="I69"/>
  <c r="J69" s="1"/>
  <c r="K69" s="1"/>
  <c r="L69" s="1"/>
  <c r="F70"/>
  <c r="I70"/>
  <c r="J70" s="1"/>
  <c r="K70" s="1"/>
  <c r="L70" s="1"/>
  <c r="I71"/>
  <c r="J71" s="1"/>
  <c r="K71" s="1"/>
  <c r="L71" s="1"/>
  <c r="F72"/>
  <c r="I72"/>
  <c r="J72" s="1"/>
  <c r="K72" s="1"/>
  <c r="L72" s="1"/>
  <c r="I73"/>
  <c r="J73" s="1"/>
  <c r="K73" s="1"/>
  <c r="L73" s="1"/>
  <c r="F74"/>
  <c r="I74"/>
  <c r="J74" s="1"/>
  <c r="K74" s="1"/>
  <c r="L74" s="1"/>
  <c r="I75"/>
  <c r="J75" s="1"/>
  <c r="K75" s="1"/>
  <c r="L75" s="1"/>
  <c r="F76"/>
  <c r="I76"/>
  <c r="J76" s="1"/>
  <c r="K76" s="1"/>
  <c r="L76" s="1"/>
  <c r="F77"/>
  <c r="I77"/>
  <c r="J77" s="1"/>
  <c r="K77" s="1"/>
  <c r="L77" s="1"/>
  <c r="F78"/>
  <c r="I78"/>
  <c r="J78" s="1"/>
  <c r="K78" s="1"/>
  <c r="L78" s="1"/>
  <c r="I79"/>
  <c r="J79" s="1"/>
  <c r="K79" s="1"/>
  <c r="L79" s="1"/>
  <c r="C80"/>
  <c r="H80"/>
  <c r="J82"/>
  <c r="K82" s="1"/>
  <c r="L82" s="1"/>
  <c r="J83"/>
  <c r="K83" s="1"/>
  <c r="L83" s="1"/>
  <c r="M83" s="1"/>
  <c r="O83" s="1"/>
  <c r="J84"/>
  <c r="K84" s="1"/>
  <c r="L84" s="1"/>
  <c r="M84" s="1"/>
  <c r="O84" s="1"/>
  <c r="J85"/>
  <c r="K85" s="1"/>
  <c r="L85" s="1"/>
  <c r="M85" s="1"/>
  <c r="O85" s="1"/>
  <c r="I86"/>
  <c r="J86" s="1"/>
  <c r="I87"/>
  <c r="J87" s="1"/>
  <c r="K87" s="1"/>
  <c r="L87" s="1"/>
  <c r="M87" s="1"/>
  <c r="O87" s="1"/>
  <c r="F88"/>
  <c r="I88"/>
  <c r="J88" s="1"/>
  <c r="F89"/>
  <c r="I89"/>
  <c r="J89" s="1"/>
  <c r="M89" s="1"/>
  <c r="O89" s="1"/>
  <c r="F90"/>
  <c r="I90"/>
  <c r="J90" s="1"/>
  <c r="F91"/>
  <c r="I91"/>
  <c r="J91" s="1"/>
  <c r="K91" s="1"/>
  <c r="C92"/>
  <c r="H92"/>
  <c r="F94"/>
  <c r="I94"/>
  <c r="J94" s="1"/>
  <c r="K94" s="1"/>
  <c r="F95"/>
  <c r="I95"/>
  <c r="J95" s="1"/>
  <c r="K95" s="1"/>
  <c r="F96"/>
  <c r="I96"/>
  <c r="J96" s="1"/>
  <c r="K96" s="1"/>
  <c r="F97"/>
  <c r="I97"/>
  <c r="J97" s="1"/>
  <c r="F98"/>
  <c r="I98"/>
  <c r="J98" s="1"/>
  <c r="K98" s="1"/>
  <c r="F99"/>
  <c r="I99"/>
  <c r="J99" s="1"/>
  <c r="K99" s="1"/>
  <c r="F100"/>
  <c r="I100"/>
  <c r="J100" s="1"/>
  <c r="K100" s="1"/>
  <c r="F101"/>
  <c r="I101"/>
  <c r="J101" s="1"/>
  <c r="K101" s="1"/>
  <c r="F102"/>
  <c r="I102"/>
  <c r="J102" s="1"/>
  <c r="K102" s="1"/>
  <c r="F103"/>
  <c r="I103"/>
  <c r="J103" s="1"/>
  <c r="K103" s="1"/>
  <c r="F104"/>
  <c r="I104"/>
  <c r="J104" s="1"/>
  <c r="F105"/>
  <c r="I105"/>
  <c r="J105" s="1"/>
  <c r="F106"/>
  <c r="I106"/>
  <c r="J106" s="1"/>
  <c r="K106" s="1"/>
  <c r="F107"/>
  <c r="I107"/>
  <c r="J107" s="1"/>
  <c r="K107" s="1"/>
  <c r="F108"/>
  <c r="I108"/>
  <c r="J108" s="1"/>
  <c r="K108" s="1"/>
  <c r="F109"/>
  <c r="I109"/>
  <c r="J109" s="1"/>
  <c r="K109" s="1"/>
  <c r="F110"/>
  <c r="I110"/>
  <c r="J110" s="1"/>
  <c r="K110" s="1"/>
  <c r="F111"/>
  <c r="I111"/>
  <c r="J111" s="1"/>
  <c r="K111" s="1"/>
  <c r="F113"/>
  <c r="I113"/>
  <c r="J113" s="1"/>
  <c r="K113" s="1"/>
  <c r="F114"/>
  <c r="I114"/>
  <c r="J114" s="1"/>
  <c r="K114" s="1"/>
  <c r="F115"/>
  <c r="I115"/>
  <c r="J115" s="1"/>
  <c r="K115" s="1"/>
  <c r="F116"/>
  <c r="I116"/>
  <c r="J116" s="1"/>
  <c r="K116" s="1"/>
  <c r="F117"/>
  <c r="I117"/>
  <c r="J117" s="1"/>
  <c r="K117" s="1"/>
  <c r="F118"/>
  <c r="I118"/>
  <c r="J118" s="1"/>
  <c r="K118" s="1"/>
  <c r="F119"/>
  <c r="I119"/>
  <c r="J119" s="1"/>
  <c r="K119" s="1"/>
  <c r="F130"/>
  <c r="I130"/>
  <c r="J130" s="1"/>
  <c r="K130" s="1"/>
  <c r="F131"/>
  <c r="I131"/>
  <c r="J131" s="1"/>
  <c r="K131" s="1"/>
  <c r="F132"/>
  <c r="I132"/>
  <c r="J132" s="1"/>
  <c r="K132" s="1"/>
  <c r="F133"/>
  <c r="I133"/>
  <c r="J133" s="1"/>
  <c r="K133" s="1"/>
  <c r="F134"/>
  <c r="I134"/>
  <c r="J134" s="1"/>
  <c r="K134" s="1"/>
  <c r="F135"/>
  <c r="I135"/>
  <c r="J135" s="1"/>
  <c r="K135" s="1"/>
  <c r="F136"/>
  <c r="I136"/>
  <c r="J136" s="1"/>
  <c r="K136" s="1"/>
  <c r="F137"/>
  <c r="I137"/>
  <c r="J137" s="1"/>
  <c r="K137" s="1"/>
  <c r="F138"/>
  <c r="I138"/>
  <c r="J138" s="1"/>
  <c r="K138" s="1"/>
  <c r="F139"/>
  <c r="I139"/>
  <c r="J139" s="1"/>
  <c r="K139" s="1"/>
  <c r="F140"/>
  <c r="I140"/>
  <c r="J140" s="1"/>
  <c r="K140" s="1"/>
  <c r="F141"/>
  <c r="I141"/>
  <c r="J141" s="1"/>
  <c r="K141" s="1"/>
  <c r="F142"/>
  <c r="I142"/>
  <c r="J142" s="1"/>
  <c r="K142" s="1"/>
  <c r="F143"/>
  <c r="I143"/>
  <c r="J143" s="1"/>
  <c r="K143" s="1"/>
  <c r="F144"/>
  <c r="I144"/>
  <c r="J144" s="1"/>
  <c r="K144" s="1"/>
  <c r="F145"/>
  <c r="I145"/>
  <c r="J145" s="1"/>
  <c r="F146"/>
  <c r="I146"/>
  <c r="J146" s="1"/>
  <c r="K146" s="1"/>
  <c r="F147"/>
  <c r="I147"/>
  <c r="J147" s="1"/>
  <c r="F148"/>
  <c r="I148"/>
  <c r="J148" s="1"/>
  <c r="K148" s="1"/>
  <c r="F149"/>
  <c r="I149"/>
  <c r="J149" s="1"/>
  <c r="K149" s="1"/>
  <c r="F150"/>
  <c r="I150"/>
  <c r="J150" s="1"/>
  <c r="K150" s="1"/>
  <c r="F151"/>
  <c r="I151"/>
  <c r="J151" s="1"/>
  <c r="K151" s="1"/>
  <c r="F152"/>
  <c r="I152"/>
  <c r="J152" s="1"/>
  <c r="K152" s="1"/>
  <c r="F153"/>
  <c r="I153"/>
  <c r="J153" s="1"/>
  <c r="K153" s="1"/>
  <c r="F154"/>
  <c r="I154"/>
  <c r="J154" s="1"/>
  <c r="F155"/>
  <c r="I155"/>
  <c r="J155" s="1"/>
  <c r="K155" s="1"/>
  <c r="F156"/>
  <c r="I156"/>
  <c r="J156" s="1"/>
  <c r="K156" s="1"/>
  <c r="F157"/>
  <c r="I157"/>
  <c r="J157" s="1"/>
  <c r="K157" s="1"/>
  <c r="F158"/>
  <c r="I158"/>
  <c r="J158" s="1"/>
  <c r="K158" s="1"/>
  <c r="F159"/>
  <c r="I159"/>
  <c r="J159" s="1"/>
  <c r="K159" s="1"/>
  <c r="F160"/>
  <c r="I160"/>
  <c r="J160" s="1"/>
  <c r="K160" s="1"/>
  <c r="F161"/>
  <c r="I161"/>
  <c r="J161" s="1"/>
  <c r="F162"/>
  <c r="I162"/>
  <c r="J162" s="1"/>
  <c r="K162" s="1"/>
  <c r="F163"/>
  <c r="I163"/>
  <c r="J163" s="1"/>
  <c r="K163" s="1"/>
  <c r="F164"/>
  <c r="I164"/>
  <c r="J164" s="1"/>
  <c r="K164" s="1"/>
  <c r="F165"/>
  <c r="I165"/>
  <c r="J165" s="1"/>
  <c r="K165" s="1"/>
  <c r="F166"/>
  <c r="I166"/>
  <c r="J166" s="1"/>
  <c r="K166" s="1"/>
  <c r="F167"/>
  <c r="I167"/>
  <c r="J167" s="1"/>
  <c r="K167" s="1"/>
  <c r="F168"/>
  <c r="I168"/>
  <c r="J168" s="1"/>
  <c r="F169"/>
  <c r="I169"/>
  <c r="J169" s="1"/>
  <c r="K169" s="1"/>
  <c r="F170"/>
  <c r="I170"/>
  <c r="J170" s="1"/>
  <c r="K170" s="1"/>
  <c r="F171"/>
  <c r="I171"/>
  <c r="J171" s="1"/>
  <c r="K171" s="1"/>
  <c r="F172"/>
  <c r="I172"/>
  <c r="J172" s="1"/>
  <c r="K172" s="1"/>
  <c r="F173"/>
  <c r="I173"/>
  <c r="J173" s="1"/>
  <c r="K173" s="1"/>
  <c r="F174"/>
  <c r="I174"/>
  <c r="J174" s="1"/>
  <c r="F175"/>
  <c r="I175"/>
  <c r="J175" s="1"/>
  <c r="K175" s="1"/>
  <c r="F176"/>
  <c r="I176"/>
  <c r="J176" s="1"/>
  <c r="K176" s="1"/>
  <c r="F177"/>
  <c r="I177"/>
  <c r="J177" s="1"/>
  <c r="K177" s="1"/>
  <c r="F178"/>
  <c r="I178"/>
  <c r="J178" s="1"/>
  <c r="K178" s="1"/>
  <c r="F179"/>
  <c r="I179"/>
  <c r="J179" s="1"/>
  <c r="K179" s="1"/>
  <c r="F180"/>
  <c r="I180"/>
  <c r="J180" s="1"/>
  <c r="K180" s="1"/>
  <c r="F181"/>
  <c r="I181"/>
  <c r="J181" s="1"/>
  <c r="K181" s="1"/>
  <c r="F182"/>
  <c r="I182"/>
  <c r="J182" s="1"/>
  <c r="K182" s="1"/>
  <c r="F183"/>
  <c r="I183"/>
  <c r="J183" s="1"/>
  <c r="K183" s="1"/>
  <c r="F184"/>
  <c r="I184"/>
  <c r="J184" s="1"/>
  <c r="K184" s="1"/>
  <c r="F185"/>
  <c r="I185"/>
  <c r="J185" s="1"/>
  <c r="K185" s="1"/>
  <c r="F186"/>
  <c r="I186"/>
  <c r="J186" s="1"/>
  <c r="K186" s="1"/>
  <c r="F187"/>
  <c r="I187"/>
  <c r="J187" s="1"/>
  <c r="F188"/>
  <c r="I188"/>
  <c r="J188" s="1"/>
  <c r="K188" s="1"/>
  <c r="F189"/>
  <c r="I189"/>
  <c r="J189" s="1"/>
  <c r="K189" s="1"/>
  <c r="F190"/>
  <c r="I190"/>
  <c r="J190" s="1"/>
  <c r="K190" s="1"/>
  <c r="F191"/>
  <c r="I191"/>
  <c r="J191" s="1"/>
  <c r="K191" s="1"/>
  <c r="F192"/>
  <c r="I192"/>
  <c r="J192" s="1"/>
  <c r="K192" s="1"/>
  <c r="F193"/>
  <c r="I193"/>
  <c r="J193" s="1"/>
  <c r="K193" s="1"/>
  <c r="F194"/>
  <c r="I194"/>
  <c r="J194" s="1"/>
  <c r="K194" s="1"/>
  <c r="F195"/>
  <c r="I195"/>
  <c r="J195" s="1"/>
  <c r="K195" s="1"/>
  <c r="F196"/>
  <c r="I196"/>
  <c r="J196" s="1"/>
  <c r="K196" s="1"/>
  <c r="F197"/>
  <c r="I197"/>
  <c r="J197" s="1"/>
  <c r="K197" s="1"/>
  <c r="F198"/>
  <c r="I198"/>
  <c r="J198" s="1"/>
  <c r="K198" s="1"/>
  <c r="F199"/>
  <c r="I199"/>
  <c r="J199" s="1"/>
  <c r="K199" s="1"/>
  <c r="F200"/>
  <c r="I200"/>
  <c r="J200" s="1"/>
  <c r="K200" s="1"/>
  <c r="F201"/>
  <c r="I201"/>
  <c r="J201" s="1"/>
  <c r="K201" s="1"/>
  <c r="F202"/>
  <c r="I202"/>
  <c r="J202" s="1"/>
  <c r="K202" s="1"/>
  <c r="F203"/>
  <c r="I203"/>
  <c r="J203" s="1"/>
  <c r="K203" s="1"/>
  <c r="F204"/>
  <c r="I204"/>
  <c r="J204" s="1"/>
  <c r="K204" s="1"/>
  <c r="F205"/>
  <c r="I205"/>
  <c r="J205" s="1"/>
  <c r="K205" s="1"/>
  <c r="F206"/>
  <c r="I206"/>
  <c r="J206" s="1"/>
  <c r="K206" s="1"/>
  <c r="F207"/>
  <c r="I207"/>
  <c r="J207" s="1"/>
  <c r="K207" s="1"/>
  <c r="F208"/>
  <c r="I208"/>
  <c r="J208" s="1"/>
  <c r="K208" s="1"/>
  <c r="F209"/>
  <c r="I209"/>
  <c r="J209" s="1"/>
  <c r="K209" s="1"/>
  <c r="F210"/>
  <c r="I210"/>
  <c r="J210" s="1"/>
  <c r="K210" s="1"/>
  <c r="F211"/>
  <c r="I211"/>
  <c r="J211" s="1"/>
  <c r="K211" s="1"/>
  <c r="F213"/>
  <c r="I213"/>
  <c r="J213" s="1"/>
  <c r="K213" s="1"/>
  <c r="F214"/>
  <c r="I214"/>
  <c r="J214" s="1"/>
  <c r="K214" s="1"/>
  <c r="F215"/>
  <c r="I215"/>
  <c r="J215" s="1"/>
  <c r="K215" s="1"/>
  <c r="F216"/>
  <c r="I216"/>
  <c r="J216" s="1"/>
  <c r="K216" s="1"/>
  <c r="F217"/>
  <c r="I217"/>
  <c r="J217" s="1"/>
  <c r="K217" s="1"/>
  <c r="F218"/>
  <c r="I218"/>
  <c r="J218" s="1"/>
  <c r="K218" s="1"/>
  <c r="F219"/>
  <c r="I219"/>
  <c r="J219" s="1"/>
  <c r="K219" s="1"/>
  <c r="F220"/>
  <c r="I220"/>
  <c r="J220" s="1"/>
  <c r="K220" s="1"/>
  <c r="F221"/>
  <c r="I221"/>
  <c r="J221" s="1"/>
  <c r="K221" s="1"/>
  <c r="F222"/>
  <c r="I222"/>
  <c r="J222" s="1"/>
  <c r="K222" s="1"/>
  <c r="F223"/>
  <c r="I223"/>
  <c r="J223" s="1"/>
  <c r="K223" s="1"/>
  <c r="F224"/>
  <c r="I224"/>
  <c r="J224" s="1"/>
  <c r="K224" s="1"/>
  <c r="F225"/>
  <c r="I225"/>
  <c r="J225" s="1"/>
  <c r="K225" s="1"/>
  <c r="F226"/>
  <c r="I226"/>
  <c r="J226" s="1"/>
  <c r="K226" s="1"/>
  <c r="F227"/>
  <c r="I227"/>
  <c r="J227" s="1"/>
  <c r="F228"/>
  <c r="I228"/>
  <c r="J228" s="1"/>
  <c r="K228" s="1"/>
  <c r="F229"/>
  <c r="I229"/>
  <c r="J229" s="1"/>
  <c r="K229" s="1"/>
  <c r="F230"/>
  <c r="I230"/>
  <c r="J230" s="1"/>
  <c r="K230" s="1"/>
  <c r="F231"/>
  <c r="I231"/>
  <c r="J231" s="1"/>
  <c r="K231" s="1"/>
  <c r="F232"/>
  <c r="I232"/>
  <c r="J232" s="1"/>
  <c r="K232" s="1"/>
  <c r="F233"/>
  <c r="I233"/>
  <c r="J233" s="1"/>
  <c r="K233" s="1"/>
  <c r="F234"/>
  <c r="I234"/>
  <c r="J234" s="1"/>
  <c r="K234" s="1"/>
  <c r="F235"/>
  <c r="I235"/>
  <c r="J235" s="1"/>
  <c r="K235" s="1"/>
  <c r="F236"/>
  <c r="I236"/>
  <c r="J236" s="1"/>
  <c r="K236" s="1"/>
  <c r="F237"/>
  <c r="I237"/>
  <c r="J237" s="1"/>
  <c r="F238"/>
  <c r="I238"/>
  <c r="J238" s="1"/>
  <c r="K238" s="1"/>
  <c r="F239"/>
  <c r="I239"/>
  <c r="J239" s="1"/>
  <c r="K239" s="1"/>
  <c r="F240"/>
  <c r="I240"/>
  <c r="J240" s="1"/>
  <c r="K240" s="1"/>
  <c r="F241"/>
  <c r="I241"/>
  <c r="J241" s="1"/>
  <c r="K241" s="1"/>
  <c r="F242"/>
  <c r="I242"/>
  <c r="J242" s="1"/>
  <c r="F243"/>
  <c r="I243"/>
  <c r="J243" s="1"/>
  <c r="K243" s="1"/>
  <c r="F244"/>
  <c r="I244"/>
  <c r="J244" s="1"/>
  <c r="K244" s="1"/>
  <c r="F245"/>
  <c r="I245"/>
  <c r="J245" s="1"/>
  <c r="K245" s="1"/>
  <c r="F246"/>
  <c r="I246"/>
  <c r="J246" s="1"/>
  <c r="K246" s="1"/>
  <c r="F247"/>
  <c r="I247"/>
  <c r="J247" s="1"/>
  <c r="K247" s="1"/>
  <c r="F248"/>
  <c r="I248"/>
  <c r="J248" s="1"/>
  <c r="K248" s="1"/>
  <c r="F249"/>
  <c r="I249"/>
  <c r="J249" s="1"/>
  <c r="K249" s="1"/>
  <c r="F250"/>
  <c r="I250"/>
  <c r="J250" s="1"/>
  <c r="K250" s="1"/>
  <c r="F251"/>
  <c r="I251"/>
  <c r="J251" s="1"/>
  <c r="K251" s="1"/>
  <c r="F252"/>
  <c r="I252"/>
  <c r="J252" s="1"/>
  <c r="K252" s="1"/>
  <c r="F253"/>
  <c r="I253"/>
  <c r="J253" s="1"/>
  <c r="K253" s="1"/>
  <c r="F254"/>
  <c r="I254"/>
  <c r="J254" s="1"/>
  <c r="K254" s="1"/>
  <c r="F255"/>
  <c r="I255"/>
  <c r="J255" s="1"/>
  <c r="K255" s="1"/>
  <c r="F256"/>
  <c r="I256"/>
  <c r="J256" s="1"/>
  <c r="K256" s="1"/>
  <c r="C257"/>
  <c r="H257"/>
  <c r="F263"/>
  <c r="I263"/>
  <c r="J263" s="1"/>
  <c r="K263" s="1"/>
  <c r="F264"/>
  <c r="I264"/>
  <c r="J264" s="1"/>
  <c r="K264" s="1"/>
  <c r="F265"/>
  <c r="I265"/>
  <c r="J265" s="1"/>
  <c r="K265" s="1"/>
  <c r="F266"/>
  <c r="I266"/>
  <c r="J266" s="1"/>
  <c r="K266" s="1"/>
  <c r="F267"/>
  <c r="I267"/>
  <c r="J267" s="1"/>
  <c r="K267" s="1"/>
  <c r="F268"/>
  <c r="I268"/>
  <c r="J268" s="1"/>
  <c r="K268" s="1"/>
  <c r="F269"/>
  <c r="I269"/>
  <c r="J269" s="1"/>
  <c r="K269" s="1"/>
  <c r="F270"/>
  <c r="I270"/>
  <c r="J270" s="1"/>
  <c r="K270" s="1"/>
  <c r="F271"/>
  <c r="I271"/>
  <c r="J271" s="1"/>
  <c r="K271" s="1"/>
  <c r="F272"/>
  <c r="I272"/>
  <c r="J272" s="1"/>
  <c r="K272" s="1"/>
  <c r="F273"/>
  <c r="I273"/>
  <c r="J273" s="1"/>
  <c r="K273" s="1"/>
  <c r="F274"/>
  <c r="I274"/>
  <c r="J274" s="1"/>
  <c r="K274" s="1"/>
  <c r="F275"/>
  <c r="I275"/>
  <c r="J275" s="1"/>
  <c r="K275" s="1"/>
  <c r="F276"/>
  <c r="I276"/>
  <c r="J276" s="1"/>
  <c r="K276" s="1"/>
  <c r="F277"/>
  <c r="I277"/>
  <c r="J277" s="1"/>
  <c r="K277" s="1"/>
  <c r="F278"/>
  <c r="I278"/>
  <c r="J278" s="1"/>
  <c r="K278" s="1"/>
  <c r="F279"/>
  <c r="I279"/>
  <c r="J279" s="1"/>
  <c r="K279" s="1"/>
  <c r="F280"/>
  <c r="I280"/>
  <c r="J280" s="1"/>
  <c r="K280" s="1"/>
  <c r="F281"/>
  <c r="I281"/>
  <c r="J281" s="1"/>
  <c r="K281" s="1"/>
  <c r="F282"/>
  <c r="I282"/>
  <c r="J282" s="1"/>
  <c r="K282" s="1"/>
  <c r="F283"/>
  <c r="I283"/>
  <c r="J283" s="1"/>
  <c r="K283" s="1"/>
  <c r="F284"/>
  <c r="I284"/>
  <c r="J284" s="1"/>
  <c r="K284" s="1"/>
  <c r="F285"/>
  <c r="I285"/>
  <c r="J285" s="1"/>
  <c r="K285" s="1"/>
  <c r="F286"/>
  <c r="I286"/>
  <c r="J286" s="1"/>
  <c r="F287"/>
  <c r="I287"/>
  <c r="J287" s="1"/>
  <c r="K287" s="1"/>
  <c r="F288"/>
  <c r="I288"/>
  <c r="J288" s="1"/>
  <c r="K288" s="1"/>
  <c r="F289"/>
  <c r="I289"/>
  <c r="J289" s="1"/>
  <c r="K289" s="1"/>
  <c r="F290"/>
  <c r="I290"/>
  <c r="J290" s="1"/>
  <c r="K290" s="1"/>
  <c r="F291"/>
  <c r="I291"/>
  <c r="J291" s="1"/>
  <c r="K291" s="1"/>
  <c r="F292"/>
  <c r="I292"/>
  <c r="J292" s="1"/>
  <c r="K292" s="1"/>
  <c r="F293"/>
  <c r="I293"/>
  <c r="J293" s="1"/>
  <c r="K293" s="1"/>
  <c r="F294"/>
  <c r="I294"/>
  <c r="J294" s="1"/>
  <c r="K294" s="1"/>
  <c r="F295"/>
  <c r="I295"/>
  <c r="J295" s="1"/>
  <c r="K295" s="1"/>
  <c r="F296"/>
  <c r="I296"/>
  <c r="J296" s="1"/>
  <c r="K296" s="1"/>
  <c r="F297"/>
  <c r="I297"/>
  <c r="J297" s="1"/>
  <c r="K297" s="1"/>
  <c r="F298"/>
  <c r="I298"/>
  <c r="J298" s="1"/>
  <c r="K298" s="1"/>
  <c r="F299"/>
  <c r="I299"/>
  <c r="J299" s="1"/>
  <c r="K299" s="1"/>
  <c r="F300"/>
  <c r="I300"/>
  <c r="J300" s="1"/>
  <c r="K300" s="1"/>
  <c r="F301"/>
  <c r="I301"/>
  <c r="J301" s="1"/>
  <c r="K301" s="1"/>
  <c r="F302"/>
  <c r="I302"/>
  <c r="J302" s="1"/>
  <c r="K302" s="1"/>
  <c r="F303"/>
  <c r="I303"/>
  <c r="F304"/>
  <c r="I304"/>
  <c r="J304" s="1"/>
  <c r="K304" s="1"/>
  <c r="F305"/>
  <c r="I305"/>
  <c r="J305" s="1"/>
  <c r="K305" s="1"/>
  <c r="F306"/>
  <c r="I306"/>
  <c r="J306" s="1"/>
  <c r="K306" s="1"/>
  <c r="F307"/>
  <c r="I307"/>
  <c r="J307" s="1"/>
  <c r="K307" s="1"/>
  <c r="F308"/>
  <c r="I308"/>
  <c r="J308" s="1"/>
  <c r="K308" s="1"/>
  <c r="F309"/>
  <c r="I309"/>
  <c r="J309" s="1"/>
  <c r="K309" s="1"/>
  <c r="F310"/>
  <c r="I310"/>
  <c r="J310" s="1"/>
  <c r="K310" s="1"/>
  <c r="F311"/>
  <c r="I311"/>
  <c r="J311" s="1"/>
  <c r="K311" s="1"/>
  <c r="F313"/>
  <c r="I313"/>
  <c r="J313" s="1"/>
  <c r="K313" s="1"/>
  <c r="F314"/>
  <c r="I314"/>
  <c r="J314" s="1"/>
  <c r="K314" s="1"/>
  <c r="F315"/>
  <c r="I315"/>
  <c r="J315" s="1"/>
  <c r="K315" s="1"/>
  <c r="F316"/>
  <c r="I316"/>
  <c r="J316" s="1"/>
  <c r="F317"/>
  <c r="I317"/>
  <c r="J317" s="1"/>
  <c r="K317" s="1"/>
  <c r="F318"/>
  <c r="I318"/>
  <c r="J318" s="1"/>
  <c r="F319"/>
  <c r="I319"/>
  <c r="J319" s="1"/>
  <c r="K319" s="1"/>
  <c r="F320"/>
  <c r="I320"/>
  <c r="J320" s="1"/>
  <c r="K320" s="1"/>
  <c r="F321"/>
  <c r="I321"/>
  <c r="J321" s="1"/>
  <c r="K321" s="1"/>
  <c r="F322"/>
  <c r="I322"/>
  <c r="J322" s="1"/>
  <c r="K322" s="1"/>
  <c r="F323"/>
  <c r="I323"/>
  <c r="J323" s="1"/>
  <c r="K323" s="1"/>
  <c r="F324"/>
  <c r="I324"/>
  <c r="J324" s="1"/>
  <c r="K324" s="1"/>
  <c r="F325"/>
  <c r="I325"/>
  <c r="J325" s="1"/>
  <c r="K325" s="1"/>
  <c r="C326"/>
  <c r="H326"/>
  <c r="F329"/>
  <c r="I329"/>
  <c r="J329" s="1"/>
  <c r="K329" s="1"/>
  <c r="F330"/>
  <c r="I330"/>
  <c r="J330" s="1"/>
  <c r="K330" s="1"/>
  <c r="F331"/>
  <c r="I331"/>
  <c r="J331" s="1"/>
  <c r="K331" s="1"/>
  <c r="F332"/>
  <c r="I332"/>
  <c r="J332" s="1"/>
  <c r="K332" s="1"/>
  <c r="F333"/>
  <c r="I333"/>
  <c r="J333" s="1"/>
  <c r="K333" s="1"/>
  <c r="F334"/>
  <c r="I334"/>
  <c r="J334" s="1"/>
  <c r="K334" s="1"/>
  <c r="F335"/>
  <c r="I335"/>
  <c r="J335" s="1"/>
  <c r="K335" s="1"/>
  <c r="F336"/>
  <c r="I336"/>
  <c r="J336" s="1"/>
  <c r="K336" s="1"/>
  <c r="F337"/>
  <c r="I337"/>
  <c r="J337" s="1"/>
  <c r="K337" s="1"/>
  <c r="F338"/>
  <c r="I338"/>
  <c r="J338" s="1"/>
  <c r="K338" s="1"/>
  <c r="F339"/>
  <c r="I339"/>
  <c r="J339" s="1"/>
  <c r="K339" s="1"/>
  <c r="F340"/>
  <c r="I340"/>
  <c r="J340" s="1"/>
  <c r="F341"/>
  <c r="I341"/>
  <c r="J341" s="1"/>
  <c r="K341" s="1"/>
  <c r="F342"/>
  <c r="I342"/>
  <c r="F343"/>
  <c r="I343"/>
  <c r="J343" s="1"/>
  <c r="K343" s="1"/>
  <c r="F344"/>
  <c r="I344"/>
  <c r="J344" s="1"/>
  <c r="K344" s="1"/>
  <c r="F345"/>
  <c r="I345"/>
  <c r="J345" s="1"/>
  <c r="K345" s="1"/>
  <c r="F346"/>
  <c r="I346"/>
  <c r="J346" s="1"/>
  <c r="K346" s="1"/>
  <c r="F347"/>
  <c r="I347"/>
  <c r="J347" s="1"/>
  <c r="K347" s="1"/>
  <c r="F348"/>
  <c r="I348"/>
  <c r="J348" s="1"/>
  <c r="K348" s="1"/>
  <c r="F349"/>
  <c r="I349"/>
  <c r="J349" s="1"/>
  <c r="F350"/>
  <c r="I350"/>
  <c r="J350" s="1"/>
  <c r="K350" s="1"/>
  <c r="F351"/>
  <c r="I351"/>
  <c r="J351" s="1"/>
  <c r="K351" s="1"/>
  <c r="F352"/>
  <c r="I352"/>
  <c r="J352" s="1"/>
  <c r="K352" s="1"/>
  <c r="F353"/>
  <c r="I353"/>
  <c r="J353" s="1"/>
  <c r="K353" s="1"/>
  <c r="F354"/>
  <c r="I354"/>
  <c r="J354" s="1"/>
  <c r="K354" s="1"/>
  <c r="F355"/>
  <c r="I355"/>
  <c r="J355" s="1"/>
  <c r="K355" s="1"/>
  <c r="F356"/>
  <c r="I356"/>
  <c r="J356" s="1"/>
  <c r="K356" s="1"/>
  <c r="F357"/>
  <c r="I357"/>
  <c r="J357" s="1"/>
  <c r="K357" s="1"/>
  <c r="F358"/>
  <c r="I358"/>
  <c r="J358" s="1"/>
  <c r="F359"/>
  <c r="I359"/>
  <c r="J359" s="1"/>
  <c r="K359" s="1"/>
  <c r="F360"/>
  <c r="I360"/>
  <c r="J360" s="1"/>
  <c r="K360" s="1"/>
  <c r="F361"/>
  <c r="I361"/>
  <c r="J361" s="1"/>
  <c r="K361" s="1"/>
  <c r="F362"/>
  <c r="I362"/>
  <c r="J362" s="1"/>
  <c r="K362" s="1"/>
  <c r="F363"/>
  <c r="I363"/>
  <c r="J363" s="1"/>
  <c r="K363" s="1"/>
  <c r="F364"/>
  <c r="I364"/>
  <c r="J364" s="1"/>
  <c r="K364" s="1"/>
  <c r="F365"/>
  <c r="I365"/>
  <c r="J365" s="1"/>
  <c r="K365" s="1"/>
  <c r="F366"/>
  <c r="I366"/>
  <c r="J366" s="1"/>
  <c r="K366" s="1"/>
  <c r="F367"/>
  <c r="I367"/>
  <c r="J367" s="1"/>
  <c r="K367" s="1"/>
  <c r="F368"/>
  <c r="I368"/>
  <c r="J368" s="1"/>
  <c r="K368" s="1"/>
  <c r="F369"/>
  <c r="I369"/>
  <c r="J369" s="1"/>
  <c r="K369" s="1"/>
  <c r="F370"/>
  <c r="I370"/>
  <c r="J370" s="1"/>
  <c r="K370" s="1"/>
  <c r="F371"/>
  <c r="I371"/>
  <c r="J371" s="1"/>
  <c r="K371" s="1"/>
  <c r="F372"/>
  <c r="I372"/>
  <c r="J372" s="1"/>
  <c r="K372" s="1"/>
  <c r="F373"/>
  <c r="I373"/>
  <c r="J373" s="1"/>
  <c r="K373" s="1"/>
  <c r="F374"/>
  <c r="I374"/>
  <c r="J374" s="1"/>
  <c r="K374" s="1"/>
  <c r="F375"/>
  <c r="I375"/>
  <c r="J375" s="1"/>
  <c r="K375" s="1"/>
  <c r="F376"/>
  <c r="I376"/>
  <c r="J376" s="1"/>
  <c r="K376" s="1"/>
  <c r="F377"/>
  <c r="I377"/>
  <c r="J377" s="1"/>
  <c r="K377" s="1"/>
  <c r="F378"/>
  <c r="I378"/>
  <c r="J378" s="1"/>
  <c r="K378" s="1"/>
  <c r="F379"/>
  <c r="I379"/>
  <c r="J379" s="1"/>
  <c r="K379" s="1"/>
  <c r="F380"/>
  <c r="I380"/>
  <c r="J380" s="1"/>
  <c r="K380" s="1"/>
  <c r="F381"/>
  <c r="I381"/>
  <c r="J381" s="1"/>
  <c r="K381" s="1"/>
  <c r="F382"/>
  <c r="I382"/>
  <c r="J382" s="1"/>
  <c r="K382" s="1"/>
  <c r="F383"/>
  <c r="I383"/>
  <c r="J383" s="1"/>
  <c r="K383" s="1"/>
  <c r="F384"/>
  <c r="I384"/>
  <c r="J384" s="1"/>
  <c r="K384" s="1"/>
  <c r="F385"/>
  <c r="I385"/>
  <c r="J385" s="1"/>
  <c r="K385" s="1"/>
  <c r="F386"/>
  <c r="I386"/>
  <c r="J386" s="1"/>
  <c r="K386" s="1"/>
  <c r="F387"/>
  <c r="I387"/>
  <c r="J387" s="1"/>
  <c r="K387" s="1"/>
  <c r="F388"/>
  <c r="I388"/>
  <c r="J388" s="1"/>
  <c r="K388" s="1"/>
  <c r="F389"/>
  <c r="I389"/>
  <c r="J389" s="1"/>
  <c r="K389" s="1"/>
  <c r="F390"/>
  <c r="I390"/>
  <c r="J390" s="1"/>
  <c r="K390" s="1"/>
  <c r="F391"/>
  <c r="I391"/>
  <c r="J391" s="1"/>
  <c r="K391" s="1"/>
  <c r="F392"/>
  <c r="I392"/>
  <c r="J392" s="1"/>
  <c r="K392" s="1"/>
  <c r="F393"/>
  <c r="I393"/>
  <c r="J393" s="1"/>
  <c r="K393" s="1"/>
  <c r="F394"/>
  <c r="I394"/>
  <c r="J394" s="1"/>
  <c r="K394" s="1"/>
  <c r="F395"/>
  <c r="I395"/>
  <c r="J395" s="1"/>
  <c r="K395" s="1"/>
  <c r="F396"/>
  <c r="I396"/>
  <c r="J396" s="1"/>
  <c r="K396" s="1"/>
  <c r="F397"/>
  <c r="I397"/>
  <c r="J397" s="1"/>
  <c r="K397" s="1"/>
  <c r="F398"/>
  <c r="I398"/>
  <c r="J398" s="1"/>
  <c r="K398" s="1"/>
  <c r="F399"/>
  <c r="I399"/>
  <c r="J399" s="1"/>
  <c r="K399" s="1"/>
  <c r="F400"/>
  <c r="I400"/>
  <c r="J400" s="1"/>
  <c r="K400" s="1"/>
  <c r="F401"/>
  <c r="I401"/>
  <c r="J401" s="1"/>
  <c r="K401" s="1"/>
  <c r="F402"/>
  <c r="I402"/>
  <c r="J402" s="1"/>
  <c r="K402" s="1"/>
  <c r="F403"/>
  <c r="I403"/>
  <c r="J403" s="1"/>
  <c r="K403" s="1"/>
  <c r="F404"/>
  <c r="I404"/>
  <c r="J404" s="1"/>
  <c r="K404" s="1"/>
  <c r="F405"/>
  <c r="I405"/>
  <c r="J405" s="1"/>
  <c r="F406"/>
  <c r="I406"/>
  <c r="J406" s="1"/>
  <c r="K406" s="1"/>
  <c r="F407"/>
  <c r="I407"/>
  <c r="J407" s="1"/>
  <c r="K407" s="1"/>
  <c r="F408"/>
  <c r="I408"/>
  <c r="J408" s="1"/>
  <c r="K408" s="1"/>
  <c r="F409"/>
  <c r="I409"/>
  <c r="J409" s="1"/>
  <c r="K409" s="1"/>
  <c r="F410"/>
  <c r="I410"/>
  <c r="J410" s="1"/>
  <c r="K410" s="1"/>
  <c r="F411"/>
  <c r="I411"/>
  <c r="J411" s="1"/>
  <c r="K411" s="1"/>
  <c r="F413"/>
  <c r="I413"/>
  <c r="J413" s="1"/>
  <c r="K413" s="1"/>
  <c r="F414"/>
  <c r="I414"/>
  <c r="J414" s="1"/>
  <c r="K414" s="1"/>
  <c r="F415"/>
  <c r="I415"/>
  <c r="J415" s="1"/>
  <c r="K415" s="1"/>
  <c r="F416"/>
  <c r="I416"/>
  <c r="J416" s="1"/>
  <c r="K416" s="1"/>
  <c r="F417"/>
  <c r="I417"/>
  <c r="J417" s="1"/>
  <c r="K417" s="1"/>
  <c r="F418"/>
  <c r="I418"/>
  <c r="J418" s="1"/>
  <c r="K418" s="1"/>
  <c r="F419"/>
  <c r="I419"/>
  <c r="J419" s="1"/>
  <c r="K419" s="1"/>
  <c r="F420"/>
  <c r="I420"/>
  <c r="J420" s="1"/>
  <c r="K420" s="1"/>
  <c r="F421"/>
  <c r="I421"/>
  <c r="J421" s="1"/>
  <c r="K421" s="1"/>
  <c r="F422"/>
  <c r="I422"/>
  <c r="J422" s="1"/>
  <c r="K422" s="1"/>
  <c r="F423"/>
  <c r="I423"/>
  <c r="J423" s="1"/>
  <c r="K423" s="1"/>
  <c r="F424"/>
  <c r="I424"/>
  <c r="J424" s="1"/>
  <c r="F425"/>
  <c r="I425"/>
  <c r="J425" s="1"/>
  <c r="K425" s="1"/>
  <c r="F426"/>
  <c r="I426"/>
  <c r="J426" s="1"/>
  <c r="K426" s="1"/>
  <c r="F427"/>
  <c r="I427"/>
  <c r="J427" s="1"/>
  <c r="K427" s="1"/>
  <c r="F428"/>
  <c r="I428"/>
  <c r="J428" s="1"/>
  <c r="K428" s="1"/>
  <c r="F429"/>
  <c r="I429"/>
  <c r="J429" s="1"/>
  <c r="K429" s="1"/>
  <c r="F430"/>
  <c r="I430"/>
  <c r="J430" s="1"/>
  <c r="K430" s="1"/>
  <c r="F431"/>
  <c r="I431"/>
  <c r="J431" s="1"/>
  <c r="F432"/>
  <c r="I432"/>
  <c r="J432" s="1"/>
  <c r="F433"/>
  <c r="I433"/>
  <c r="J433" s="1"/>
  <c r="K433" s="1"/>
  <c r="F434"/>
  <c r="I434"/>
  <c r="J434" s="1"/>
  <c r="K434" s="1"/>
  <c r="F435"/>
  <c r="I435"/>
  <c r="J435" s="1"/>
  <c r="K435" s="1"/>
  <c r="F436"/>
  <c r="I436"/>
  <c r="J436" s="1"/>
  <c r="K436" s="1"/>
  <c r="F437"/>
  <c r="I437"/>
  <c r="J437" s="1"/>
  <c r="K437" s="1"/>
  <c r="F438"/>
  <c r="I438"/>
  <c r="J438" s="1"/>
  <c r="K438" s="1"/>
  <c r="F439"/>
  <c r="I439"/>
  <c r="J439" s="1"/>
  <c r="K439" s="1"/>
  <c r="F440"/>
  <c r="I440"/>
  <c r="J440" s="1"/>
  <c r="K440" s="1"/>
  <c r="F441"/>
  <c r="I441"/>
  <c r="J441" s="1"/>
  <c r="K441" s="1"/>
  <c r="F442"/>
  <c r="I442"/>
  <c r="J442" s="1"/>
  <c r="K442" s="1"/>
  <c r="F443"/>
  <c r="I443"/>
  <c r="J443" s="1"/>
  <c r="K443" s="1"/>
  <c r="F444"/>
  <c r="I444"/>
  <c r="J444" s="1"/>
  <c r="K444" s="1"/>
  <c r="F445"/>
  <c r="I445"/>
  <c r="J445" s="1"/>
  <c r="K445" s="1"/>
  <c r="F446"/>
  <c r="I446"/>
  <c r="J446" s="1"/>
  <c r="K446" s="1"/>
  <c r="F447"/>
  <c r="I447"/>
  <c r="J447" s="1"/>
  <c r="K447" s="1"/>
  <c r="F448"/>
  <c r="I448"/>
  <c r="J448" s="1"/>
  <c r="K448" s="1"/>
  <c r="F449"/>
  <c r="I449"/>
  <c r="J449" s="1"/>
  <c r="K449" s="1"/>
  <c r="F450"/>
  <c r="I450"/>
  <c r="J450" s="1"/>
  <c r="K450" s="1"/>
  <c r="F451"/>
  <c r="I451"/>
  <c r="J451" s="1"/>
  <c r="K451" s="1"/>
  <c r="F452"/>
  <c r="I452"/>
  <c r="J452" s="1"/>
  <c r="K452" s="1"/>
  <c r="F453"/>
  <c r="I453"/>
  <c r="J453" s="1"/>
  <c r="K453" s="1"/>
  <c r="F454"/>
  <c r="I454"/>
  <c r="J454" s="1"/>
  <c r="K454" s="1"/>
  <c r="F455"/>
  <c r="I455"/>
  <c r="J455" s="1"/>
  <c r="K455" s="1"/>
  <c r="F456"/>
  <c r="I456"/>
  <c r="J456" s="1"/>
  <c r="K456" s="1"/>
  <c r="F457"/>
  <c r="I457"/>
  <c r="J457" s="1"/>
  <c r="K457" s="1"/>
  <c r="F458"/>
  <c r="I458"/>
  <c r="J458" s="1"/>
  <c r="K458" s="1"/>
  <c r="F459"/>
  <c r="I459"/>
  <c r="J459" s="1"/>
  <c r="K459" s="1"/>
  <c r="F460"/>
  <c r="I460"/>
  <c r="J460" s="1"/>
  <c r="K460" s="1"/>
  <c r="F461"/>
  <c r="I461"/>
  <c r="J461" s="1"/>
  <c r="F462"/>
  <c r="I462"/>
  <c r="J462" s="1"/>
  <c r="K462" s="1"/>
  <c r="F463"/>
  <c r="I463"/>
  <c r="J463" s="1"/>
  <c r="K463" s="1"/>
  <c r="F464"/>
  <c r="I464"/>
  <c r="J464" s="1"/>
  <c r="K464" s="1"/>
  <c r="F465"/>
  <c r="I465"/>
  <c r="J465" s="1"/>
  <c r="K465" s="1"/>
  <c r="F466"/>
  <c r="I466"/>
  <c r="J466" s="1"/>
  <c r="K466" s="1"/>
  <c r="F467"/>
  <c r="I467"/>
  <c r="J467" s="1"/>
  <c r="K467" s="1"/>
  <c r="F468"/>
  <c r="I468"/>
  <c r="J468" s="1"/>
  <c r="K468" s="1"/>
  <c r="F469"/>
  <c r="I469"/>
  <c r="J469" s="1"/>
  <c r="K469" s="1"/>
  <c r="F470"/>
  <c r="I470"/>
  <c r="J470" s="1"/>
  <c r="K470" s="1"/>
  <c r="F471"/>
  <c r="I471"/>
  <c r="J471" s="1"/>
  <c r="K471" s="1"/>
  <c r="F472"/>
  <c r="I472"/>
  <c r="J472" s="1"/>
  <c r="K472" s="1"/>
  <c r="F473"/>
  <c r="I473"/>
  <c r="J473" s="1"/>
  <c r="K473" s="1"/>
  <c r="F474"/>
  <c r="I474"/>
  <c r="J474" s="1"/>
  <c r="K474" s="1"/>
  <c r="F475"/>
  <c r="I475"/>
  <c r="J475" s="1"/>
  <c r="F476"/>
  <c r="I476"/>
  <c r="J476" s="1"/>
  <c r="K476" s="1"/>
  <c r="F477"/>
  <c r="I477"/>
  <c r="J477" s="1"/>
  <c r="K477" s="1"/>
  <c r="F478"/>
  <c r="I478"/>
  <c r="J478" s="1"/>
  <c r="K478" s="1"/>
  <c r="F479"/>
  <c r="I479"/>
  <c r="J479" s="1"/>
  <c r="K479" s="1"/>
  <c r="F480"/>
  <c r="I480"/>
  <c r="J480" s="1"/>
  <c r="K480" s="1"/>
  <c r="F481"/>
  <c r="I481"/>
  <c r="J481" s="1"/>
  <c r="K481" s="1"/>
  <c r="F482"/>
  <c r="I482"/>
  <c r="J482" s="1"/>
  <c r="K482" s="1"/>
  <c r="F483"/>
  <c r="I483"/>
  <c r="J483" s="1"/>
  <c r="K483" s="1"/>
  <c r="F484"/>
  <c r="I484"/>
  <c r="J484" s="1"/>
  <c r="K484" s="1"/>
  <c r="F485"/>
  <c r="I485"/>
  <c r="J485" s="1"/>
  <c r="K485" s="1"/>
  <c r="F486"/>
  <c r="I486"/>
  <c r="J486" s="1"/>
  <c r="K486" s="1"/>
  <c r="F487"/>
  <c r="I487"/>
  <c r="J487" s="1"/>
  <c r="K487" s="1"/>
  <c r="F488"/>
  <c r="I488"/>
  <c r="J488" s="1"/>
  <c r="K488" s="1"/>
  <c r="F489"/>
  <c r="I489"/>
  <c r="J489" s="1"/>
  <c r="K489" s="1"/>
  <c r="F490"/>
  <c r="I490"/>
  <c r="J490" s="1"/>
  <c r="F491"/>
  <c r="I491"/>
  <c r="J491" s="1"/>
  <c r="K491" s="1"/>
  <c r="F492"/>
  <c r="I492"/>
  <c r="J492" s="1"/>
  <c r="K492" s="1"/>
  <c r="F493"/>
  <c r="I493"/>
  <c r="J493" s="1"/>
  <c r="K493" s="1"/>
  <c r="F494"/>
  <c r="I494"/>
  <c r="J494" s="1"/>
  <c r="K494" s="1"/>
  <c r="F495"/>
  <c r="I495"/>
  <c r="J495" s="1"/>
  <c r="K495" s="1"/>
  <c r="F496"/>
  <c r="I496"/>
  <c r="J496" s="1"/>
  <c r="F497"/>
  <c r="I497"/>
  <c r="J497" s="1"/>
  <c r="K497" s="1"/>
  <c r="F498"/>
  <c r="I498"/>
  <c r="J498" s="1"/>
  <c r="K498" s="1"/>
  <c r="F499"/>
  <c r="I499"/>
  <c r="J499" s="1"/>
  <c r="K499" s="1"/>
  <c r="F500"/>
  <c r="I500"/>
  <c r="J500" s="1"/>
  <c r="K500" s="1"/>
  <c r="F501"/>
  <c r="I501"/>
  <c r="J501" s="1"/>
  <c r="K501" s="1"/>
  <c r="F502"/>
  <c r="I502"/>
  <c r="J502" s="1"/>
  <c r="K502" s="1"/>
  <c r="F503"/>
  <c r="I503"/>
  <c r="J503" s="1"/>
  <c r="K503" s="1"/>
  <c r="F504"/>
  <c r="I504"/>
  <c r="J504" s="1"/>
  <c r="K504" s="1"/>
  <c r="F505"/>
  <c r="I505"/>
  <c r="J505" s="1"/>
  <c r="K505" s="1"/>
  <c r="F506"/>
  <c r="I506"/>
  <c r="J506" s="1"/>
  <c r="K506" s="1"/>
  <c r="F507"/>
  <c r="I507"/>
  <c r="J507" s="1"/>
  <c r="K507" s="1"/>
  <c r="F508"/>
  <c r="I508"/>
  <c r="J508" s="1"/>
  <c r="K508" s="1"/>
  <c r="F509"/>
  <c r="I509"/>
  <c r="J509" s="1"/>
  <c r="K509" s="1"/>
  <c r="F510"/>
  <c r="I510"/>
  <c r="J510" s="1"/>
  <c r="K510" s="1"/>
  <c r="F511"/>
  <c r="I511"/>
  <c r="J511" s="1"/>
  <c r="K511" s="1"/>
  <c r="F513"/>
  <c r="I513"/>
  <c r="J513" s="1"/>
  <c r="K513" s="1"/>
  <c r="F514"/>
  <c r="I514"/>
  <c r="J514" s="1"/>
  <c r="K514" s="1"/>
  <c r="F515"/>
  <c r="I515"/>
  <c r="J515" s="1"/>
  <c r="K515" s="1"/>
  <c r="F516"/>
  <c r="I516"/>
  <c r="J516" s="1"/>
  <c r="K516" s="1"/>
  <c r="C517"/>
  <c r="H517"/>
  <c r="I521"/>
  <c r="J521" s="1"/>
  <c r="I522"/>
  <c r="J522" s="1"/>
  <c r="K522" s="1"/>
  <c r="I523"/>
  <c r="J523" s="1"/>
  <c r="K523" s="1"/>
  <c r="I524"/>
  <c r="J524" s="1"/>
  <c r="K524" s="1"/>
  <c r="I525"/>
  <c r="J525" s="1"/>
  <c r="K525" s="1"/>
  <c r="I526"/>
  <c r="J526" s="1"/>
  <c r="K526" s="1"/>
  <c r="I527"/>
  <c r="J527" s="1"/>
  <c r="K527" s="1"/>
  <c r="I528"/>
  <c r="J528" s="1"/>
  <c r="K528" s="1"/>
  <c r="I529"/>
  <c r="J529" s="1"/>
  <c r="K529" s="1"/>
  <c r="I530"/>
  <c r="J530" s="1"/>
  <c r="K530" s="1"/>
  <c r="I531"/>
  <c r="J531" s="1"/>
  <c r="K531" s="1"/>
  <c r="I532"/>
  <c r="J532" s="1"/>
  <c r="K532" s="1"/>
  <c r="I533"/>
  <c r="J533" s="1"/>
  <c r="K533" s="1"/>
  <c r="I534"/>
  <c r="J534" s="1"/>
  <c r="K534" s="1"/>
  <c r="I535"/>
  <c r="J535" s="1"/>
  <c r="K535" s="1"/>
  <c r="I536"/>
  <c r="J536" s="1"/>
  <c r="K536" s="1"/>
  <c r="I537"/>
  <c r="J537" s="1"/>
  <c r="K537" s="1"/>
  <c r="I538"/>
  <c r="J538" s="1"/>
  <c r="K538" s="1"/>
  <c r="I539"/>
  <c r="J539" s="1"/>
  <c r="I540"/>
  <c r="J540" s="1"/>
  <c r="K540" s="1"/>
  <c r="I541"/>
  <c r="J541" s="1"/>
  <c r="K541" s="1"/>
  <c r="I542"/>
  <c r="J542" s="1"/>
  <c r="K542" s="1"/>
  <c r="I543"/>
  <c r="J543" s="1"/>
  <c r="K543" s="1"/>
  <c r="I544"/>
  <c r="J544" s="1"/>
  <c r="K544" s="1"/>
  <c r="I545"/>
  <c r="J545" s="1"/>
  <c r="K545" s="1"/>
  <c r="I546"/>
  <c r="J546" s="1"/>
  <c r="K546" s="1"/>
  <c r="I547"/>
  <c r="J547" s="1"/>
  <c r="K547" s="1"/>
  <c r="I548"/>
  <c r="J548" s="1"/>
  <c r="K548" s="1"/>
  <c r="I549"/>
  <c r="J549" s="1"/>
  <c r="K549" s="1"/>
  <c r="I550"/>
  <c r="J550" s="1"/>
  <c r="K550" s="1"/>
  <c r="I551"/>
  <c r="J551" s="1"/>
  <c r="K551" s="1"/>
  <c r="I552"/>
  <c r="J552" s="1"/>
  <c r="K552" s="1"/>
  <c r="I553"/>
  <c r="J553" s="1"/>
  <c r="K553" s="1"/>
  <c r="I554"/>
  <c r="J554" s="1"/>
  <c r="K554" s="1"/>
  <c r="I555"/>
  <c r="J555" s="1"/>
  <c r="K555" s="1"/>
  <c r="I556"/>
  <c r="J556" s="1"/>
  <c r="K556" s="1"/>
  <c r="I557"/>
  <c r="J557" s="1"/>
  <c r="K557" s="1"/>
  <c r="I558"/>
  <c r="J558" s="1"/>
  <c r="K558" s="1"/>
  <c r="I559"/>
  <c r="J559" s="1"/>
  <c r="K559" s="1"/>
  <c r="I560"/>
  <c r="J560" s="1"/>
  <c r="K560" s="1"/>
  <c r="I561"/>
  <c r="J561" s="1"/>
  <c r="K561" s="1"/>
  <c r="I562"/>
  <c r="J562" s="1"/>
  <c r="K562" s="1"/>
  <c r="I563"/>
  <c r="J563" s="1"/>
  <c r="I564"/>
  <c r="J564" s="1"/>
  <c r="K564" s="1"/>
  <c r="I565"/>
  <c r="J565" s="1"/>
  <c r="K565" s="1"/>
  <c r="I566"/>
  <c r="J566" s="1"/>
  <c r="K566" s="1"/>
  <c r="I567"/>
  <c r="J567" s="1"/>
  <c r="K567" s="1"/>
  <c r="I568"/>
  <c r="J568" s="1"/>
  <c r="K568" s="1"/>
  <c r="I569"/>
  <c r="J569" s="1"/>
  <c r="K569" s="1"/>
  <c r="I570"/>
  <c r="J570" s="1"/>
  <c r="K570" s="1"/>
  <c r="I571"/>
  <c r="J571" s="1"/>
  <c r="K571" s="1"/>
  <c r="I572"/>
  <c r="J572" s="1"/>
  <c r="K572" s="1"/>
  <c r="I573"/>
  <c r="J573" s="1"/>
  <c r="K573" s="1"/>
  <c r="I574"/>
  <c r="J574" s="1"/>
  <c r="K574" s="1"/>
  <c r="F575"/>
  <c r="I575"/>
  <c r="J575" s="1"/>
  <c r="K575" s="1"/>
  <c r="F576"/>
  <c r="I576"/>
  <c r="J576" s="1"/>
  <c r="K576" s="1"/>
  <c r="F577"/>
  <c r="I577"/>
  <c r="J577" s="1"/>
  <c r="K577" s="1"/>
  <c r="F578"/>
  <c r="I578"/>
  <c r="J578" s="1"/>
  <c r="K578" s="1"/>
  <c r="F579"/>
  <c r="I579"/>
  <c r="J579" s="1"/>
  <c r="K579" s="1"/>
  <c r="F580"/>
  <c r="I580"/>
  <c r="J580" s="1"/>
  <c r="K580" s="1"/>
  <c r="F581"/>
  <c r="I581"/>
  <c r="J581" s="1"/>
  <c r="K581" s="1"/>
  <c r="F582"/>
  <c r="I582"/>
  <c r="J582" s="1"/>
  <c r="K582" s="1"/>
  <c r="F583"/>
  <c r="I583"/>
  <c r="J583" s="1"/>
  <c r="F584"/>
  <c r="I584"/>
  <c r="J584" s="1"/>
  <c r="K584" s="1"/>
  <c r="F585"/>
  <c r="I585"/>
  <c r="J585" s="1"/>
  <c r="K585" s="1"/>
  <c r="F586"/>
  <c r="I586"/>
  <c r="J586" s="1"/>
  <c r="K586" s="1"/>
  <c r="F587"/>
  <c r="I587"/>
  <c r="J587" s="1"/>
  <c r="K587" s="1"/>
  <c r="F588"/>
  <c r="I588"/>
  <c r="J588" s="1"/>
  <c r="K588" s="1"/>
  <c r="F589"/>
  <c r="I589"/>
  <c r="J589" s="1"/>
  <c r="K589" s="1"/>
  <c r="F590"/>
  <c r="I590"/>
  <c r="J590" s="1"/>
  <c r="K590" s="1"/>
  <c r="F591"/>
  <c r="I591"/>
  <c r="J591" s="1"/>
  <c r="K591" s="1"/>
  <c r="F592"/>
  <c r="I592"/>
  <c r="J592" s="1"/>
  <c r="K592" s="1"/>
  <c r="F593"/>
  <c r="I593"/>
  <c r="J593" s="1"/>
  <c r="K593" s="1"/>
  <c r="F594"/>
  <c r="I594"/>
  <c r="J594" s="1"/>
  <c r="K594" s="1"/>
  <c r="F595"/>
  <c r="I595"/>
  <c r="J595" s="1"/>
  <c r="K595" s="1"/>
  <c r="F596"/>
  <c r="I596"/>
  <c r="J596" s="1"/>
  <c r="K596" s="1"/>
  <c r="F597"/>
  <c r="I597"/>
  <c r="J597" s="1"/>
  <c r="K597" s="1"/>
  <c r="F598"/>
  <c r="I598"/>
  <c r="J598" s="1"/>
  <c r="K598" s="1"/>
  <c r="F599"/>
  <c r="I599"/>
  <c r="J599" s="1"/>
  <c r="K599" s="1"/>
  <c r="F600"/>
  <c r="I600"/>
  <c r="J600" s="1"/>
  <c r="K600" s="1"/>
  <c r="F601"/>
  <c r="I601"/>
  <c r="J601" s="1"/>
  <c r="K601" s="1"/>
  <c r="F602"/>
  <c r="I602"/>
  <c r="J602" s="1"/>
  <c r="K602" s="1"/>
  <c r="F603"/>
  <c r="I603"/>
  <c r="J603" s="1"/>
  <c r="K603" s="1"/>
  <c r="F604"/>
  <c r="I604"/>
  <c r="J604" s="1"/>
  <c r="K604" s="1"/>
  <c r="F605"/>
  <c r="I605"/>
  <c r="J605" s="1"/>
  <c r="K605" s="1"/>
  <c r="F606"/>
  <c r="I606"/>
  <c r="J606" s="1"/>
  <c r="K606" s="1"/>
  <c r="F607"/>
  <c r="I607"/>
  <c r="J607" s="1"/>
  <c r="K607" s="1"/>
  <c r="F608"/>
  <c r="I608"/>
  <c r="J608" s="1"/>
  <c r="K608" s="1"/>
  <c r="F609"/>
  <c r="I609"/>
  <c r="J609" s="1"/>
  <c r="K609" s="1"/>
  <c r="F610"/>
  <c r="I610"/>
  <c r="J610" s="1"/>
  <c r="K610" s="1"/>
  <c r="F611"/>
  <c r="I611"/>
  <c r="J611" s="1"/>
  <c r="F613"/>
  <c r="I613"/>
  <c r="J613" s="1"/>
  <c r="K613" s="1"/>
  <c r="F614"/>
  <c r="I614"/>
  <c r="J614" s="1"/>
  <c r="F615"/>
  <c r="I615"/>
  <c r="J615" s="1"/>
  <c r="K615" s="1"/>
  <c r="F616"/>
  <c r="I616"/>
  <c r="J616" s="1"/>
  <c r="F617"/>
  <c r="I617"/>
  <c r="J617" s="1"/>
  <c r="K617" s="1"/>
  <c r="F618"/>
  <c r="I618"/>
  <c r="J618" s="1"/>
  <c r="K618" s="1"/>
  <c r="F619"/>
  <c r="I619"/>
  <c r="J619" s="1"/>
  <c r="K619" s="1"/>
  <c r="F620"/>
  <c r="I620"/>
  <c r="J620" s="1"/>
  <c r="K620" s="1"/>
  <c r="F621"/>
  <c r="I621"/>
  <c r="J621" s="1"/>
  <c r="K621" s="1"/>
  <c r="F622"/>
  <c r="I622"/>
  <c r="J622" s="1"/>
  <c r="K622" s="1"/>
  <c r="F623"/>
  <c r="I623"/>
  <c r="J623" s="1"/>
  <c r="K623" s="1"/>
  <c r="F624"/>
  <c r="I624"/>
  <c r="J624" s="1"/>
  <c r="F625"/>
  <c r="I625"/>
  <c r="J625" s="1"/>
  <c r="K625" s="1"/>
  <c r="F626"/>
  <c r="I626"/>
  <c r="J626" s="1"/>
  <c r="F627"/>
  <c r="I627"/>
  <c r="J627" s="1"/>
  <c r="F628"/>
  <c r="I628"/>
  <c r="J628" s="1"/>
  <c r="K628" s="1"/>
  <c r="F629"/>
  <c r="I629"/>
  <c r="J629" s="1"/>
  <c r="F630"/>
  <c r="I630"/>
  <c r="J630" s="1"/>
  <c r="K630" s="1"/>
  <c r="F631"/>
  <c r="I631"/>
  <c r="J631" s="1"/>
  <c r="F632"/>
  <c r="I632"/>
  <c r="J632" s="1"/>
  <c r="K632" s="1"/>
  <c r="F633"/>
  <c r="I633"/>
  <c r="J633" s="1"/>
  <c r="K633" s="1"/>
  <c r="F634"/>
  <c r="I634"/>
  <c r="J634" s="1"/>
  <c r="K634" s="1"/>
  <c r="F635"/>
  <c r="I635"/>
  <c r="J635" s="1"/>
  <c r="F636"/>
  <c r="I636"/>
  <c r="J636" s="1"/>
  <c r="K636" s="1"/>
  <c r="F637"/>
  <c r="I637"/>
  <c r="J637" s="1"/>
  <c r="K637" s="1"/>
  <c r="F638"/>
  <c r="I638"/>
  <c r="J638" s="1"/>
  <c r="K638" s="1"/>
  <c r="F639"/>
  <c r="I639"/>
  <c r="J639" s="1"/>
  <c r="K639" s="1"/>
  <c r="F640"/>
  <c r="I640"/>
  <c r="J640" s="1"/>
  <c r="K640" s="1"/>
  <c r="F641"/>
  <c r="I641"/>
  <c r="J641" s="1"/>
  <c r="K641" s="1"/>
  <c r="F642"/>
  <c r="I642"/>
  <c r="J642" s="1"/>
  <c r="K642" s="1"/>
  <c r="F643"/>
  <c r="I643"/>
  <c r="J643" s="1"/>
  <c r="K643" s="1"/>
  <c r="F644"/>
  <c r="I644"/>
  <c r="J644" s="1"/>
  <c r="F645"/>
  <c r="I645"/>
  <c r="J645" s="1"/>
  <c r="K645" s="1"/>
  <c r="F646"/>
  <c r="I646"/>
  <c r="J646" s="1"/>
  <c r="K646" s="1"/>
  <c r="F647"/>
  <c r="I647"/>
  <c r="J647" s="1"/>
  <c r="K647" s="1"/>
  <c r="F648"/>
  <c r="I648"/>
  <c r="J648" s="1"/>
  <c r="K648" s="1"/>
  <c r="F649"/>
  <c r="I649"/>
  <c r="J649" s="1"/>
  <c r="K649" s="1"/>
  <c r="F650"/>
  <c r="I650"/>
  <c r="J650" s="1"/>
  <c r="K650" s="1"/>
  <c r="F651"/>
  <c r="I651"/>
  <c r="J651" s="1"/>
  <c r="K651" s="1"/>
  <c r="F652"/>
  <c r="I652"/>
  <c r="J652" s="1"/>
  <c r="K652" s="1"/>
  <c r="F653"/>
  <c r="I653"/>
  <c r="J653" s="1"/>
  <c r="K653" s="1"/>
  <c r="F654"/>
  <c r="I654"/>
  <c r="J654" s="1"/>
  <c r="K654" s="1"/>
  <c r="F655"/>
  <c r="I655"/>
  <c r="J655" s="1"/>
  <c r="K655" s="1"/>
  <c r="F656"/>
  <c r="I656"/>
  <c r="J656" s="1"/>
  <c r="K656" s="1"/>
  <c r="F657"/>
  <c r="I657"/>
  <c r="J657" s="1"/>
  <c r="K657" s="1"/>
  <c r="F658"/>
  <c r="I658"/>
  <c r="J658" s="1"/>
  <c r="K658" s="1"/>
  <c r="F659"/>
  <c r="I659"/>
  <c r="J659" s="1"/>
  <c r="K659" s="1"/>
  <c r="F660"/>
  <c r="I660"/>
  <c r="J660" s="1"/>
  <c r="K660" s="1"/>
  <c r="F661"/>
  <c r="I661"/>
  <c r="J661" s="1"/>
  <c r="F662"/>
  <c r="I662"/>
  <c r="J662" s="1"/>
  <c r="K662" s="1"/>
  <c r="F663"/>
  <c r="I663"/>
  <c r="J663" s="1"/>
  <c r="K663" s="1"/>
  <c r="F664"/>
  <c r="I664"/>
  <c r="J664" s="1"/>
  <c r="K664" s="1"/>
  <c r="F665"/>
  <c r="I665"/>
  <c r="J665" s="1"/>
  <c r="K665" s="1"/>
  <c r="F666"/>
  <c r="I666"/>
  <c r="J666" s="1"/>
  <c r="K666" s="1"/>
  <c r="F667"/>
  <c r="I667"/>
  <c r="J667" s="1"/>
  <c r="K667" s="1"/>
  <c r="F668"/>
  <c r="I668"/>
  <c r="J668" s="1"/>
  <c r="K668" s="1"/>
  <c r="F669"/>
  <c r="I669"/>
  <c r="J669" s="1"/>
  <c r="K669" s="1"/>
  <c r="F670"/>
  <c r="I670"/>
  <c r="J670" s="1"/>
  <c r="K670" s="1"/>
  <c r="F671"/>
  <c r="I671"/>
  <c r="J671" s="1"/>
  <c r="K671" s="1"/>
  <c r="F672"/>
  <c r="I672"/>
  <c r="J672" s="1"/>
  <c r="K672" s="1"/>
  <c r="F673"/>
  <c r="I673"/>
  <c r="J673" s="1"/>
  <c r="K673" s="1"/>
  <c r="F674"/>
  <c r="I674"/>
  <c r="J674" s="1"/>
  <c r="K674" s="1"/>
  <c r="F675"/>
  <c r="I675"/>
  <c r="J675" s="1"/>
  <c r="F676"/>
  <c r="I676"/>
  <c r="J676" s="1"/>
  <c r="K676" s="1"/>
  <c r="F677"/>
  <c r="I677"/>
  <c r="J677" s="1"/>
  <c r="K677" s="1"/>
  <c r="F678"/>
  <c r="I678"/>
  <c r="J678" s="1"/>
  <c r="K678" s="1"/>
  <c r="F679"/>
  <c r="I679"/>
  <c r="J679" s="1"/>
  <c r="F680"/>
  <c r="I680"/>
  <c r="J680" s="1"/>
  <c r="K680" s="1"/>
  <c r="F681"/>
  <c r="I681"/>
  <c r="J681" s="1"/>
  <c r="K681" s="1"/>
  <c r="F682"/>
  <c r="I682"/>
  <c r="J682" s="1"/>
  <c r="K682" s="1"/>
  <c r="F683"/>
  <c r="I683"/>
  <c r="J683" s="1"/>
  <c r="K683" s="1"/>
  <c r="F684"/>
  <c r="I684"/>
  <c r="J684" s="1"/>
  <c r="K684" s="1"/>
  <c r="F685"/>
  <c r="I685"/>
  <c r="J685" s="1"/>
  <c r="K685" s="1"/>
  <c r="F686"/>
  <c r="I686"/>
  <c r="J686" s="1"/>
  <c r="K686" s="1"/>
  <c r="F687"/>
  <c r="I687"/>
  <c r="J687" s="1"/>
  <c r="K687" s="1"/>
  <c r="F688"/>
  <c r="I688"/>
  <c r="J688" s="1"/>
  <c r="K688" s="1"/>
  <c r="F689"/>
  <c r="I689"/>
  <c r="J689" s="1"/>
  <c r="K689" s="1"/>
  <c r="F690"/>
  <c r="I690"/>
  <c r="J690" s="1"/>
  <c r="K690" s="1"/>
  <c r="F691"/>
  <c r="I691"/>
  <c r="J691" s="1"/>
  <c r="K691" s="1"/>
  <c r="F692"/>
  <c r="I692"/>
  <c r="J692" s="1"/>
  <c r="K692" s="1"/>
  <c r="F693"/>
  <c r="I693"/>
  <c r="J693" s="1"/>
  <c r="K693" s="1"/>
  <c r="F694"/>
  <c r="I694"/>
  <c r="J694" s="1"/>
  <c r="K694" s="1"/>
  <c r="F695"/>
  <c r="I695"/>
  <c r="J695" s="1"/>
  <c r="K695" s="1"/>
  <c r="F696"/>
  <c r="I696"/>
  <c r="J696" s="1"/>
  <c r="K696" s="1"/>
  <c r="F697"/>
  <c r="I697"/>
  <c r="J697" s="1"/>
  <c r="K697" s="1"/>
  <c r="F698"/>
  <c r="I698"/>
  <c r="J698" s="1"/>
  <c r="K698" s="1"/>
  <c r="F699"/>
  <c r="I699"/>
  <c r="J699" s="1"/>
  <c r="K699" s="1"/>
  <c r="F700"/>
  <c r="I700"/>
  <c r="J700" s="1"/>
  <c r="K700" s="1"/>
  <c r="F701"/>
  <c r="I701"/>
  <c r="J701" s="1"/>
  <c r="F702"/>
  <c r="I702"/>
  <c r="J702" s="1"/>
  <c r="K702" s="1"/>
  <c r="F703"/>
  <c r="I703"/>
  <c r="J703" s="1"/>
  <c r="K703" s="1"/>
  <c r="F704"/>
  <c r="I704"/>
  <c r="J704" s="1"/>
  <c r="K704" s="1"/>
  <c r="F705"/>
  <c r="I705"/>
  <c r="J705" s="1"/>
  <c r="K705" s="1"/>
  <c r="F706"/>
  <c r="I706"/>
  <c r="J706" s="1"/>
  <c r="F707"/>
  <c r="I707"/>
  <c r="J707" s="1"/>
  <c r="F708"/>
  <c r="I708"/>
  <c r="J708" s="1"/>
  <c r="F709"/>
  <c r="I709"/>
  <c r="J709" s="1"/>
  <c r="K709" s="1"/>
  <c r="F710"/>
  <c r="I710"/>
  <c r="J710" s="1"/>
  <c r="K710" s="1"/>
  <c r="F711"/>
  <c r="I711"/>
  <c r="J711" s="1"/>
  <c r="K711" s="1"/>
  <c r="F713"/>
  <c r="I713"/>
  <c r="J713" s="1"/>
  <c r="K713" s="1"/>
  <c r="F714"/>
  <c r="I714"/>
  <c r="J714" s="1"/>
  <c r="K714" s="1"/>
  <c r="F715"/>
  <c r="I715"/>
  <c r="J715" s="1"/>
  <c r="K715" s="1"/>
  <c r="F716"/>
  <c r="I716"/>
  <c r="J716" s="1"/>
  <c r="K716" s="1"/>
  <c r="F717"/>
  <c r="I717"/>
  <c r="J717" s="1"/>
  <c r="F718"/>
  <c r="I718"/>
  <c r="J718" s="1"/>
  <c r="K718" s="1"/>
  <c r="F719"/>
  <c r="I719"/>
  <c r="J719" s="1"/>
  <c r="K719" s="1"/>
  <c r="F720"/>
  <c r="I720"/>
  <c r="J720" s="1"/>
  <c r="K720" s="1"/>
  <c r="F721"/>
  <c r="I721"/>
  <c r="J721" s="1"/>
  <c r="F722"/>
  <c r="I722"/>
  <c r="J722" s="1"/>
  <c r="K722" s="1"/>
  <c r="F723"/>
  <c r="I723"/>
  <c r="J723" s="1"/>
  <c r="K723" s="1"/>
  <c r="F724"/>
  <c r="I724"/>
  <c r="J724" s="1"/>
  <c r="K724" s="1"/>
  <c r="F725"/>
  <c r="I725"/>
  <c r="J725" s="1"/>
  <c r="K725" s="1"/>
  <c r="F726"/>
  <c r="I726"/>
  <c r="J726" s="1"/>
  <c r="K726" s="1"/>
  <c r="F727"/>
  <c r="I727"/>
  <c r="J727" s="1"/>
  <c r="K727" s="1"/>
  <c r="F728"/>
  <c r="I728"/>
  <c r="J728" s="1"/>
  <c r="K728" s="1"/>
  <c r="F729"/>
  <c r="I729"/>
  <c r="J729" s="1"/>
  <c r="K729" s="1"/>
  <c r="F730"/>
  <c r="I730"/>
  <c r="J730" s="1"/>
  <c r="K730" s="1"/>
  <c r="F731"/>
  <c r="I731"/>
  <c r="J731" s="1"/>
  <c r="K731" s="1"/>
  <c r="F732"/>
  <c r="I732"/>
  <c r="J732" s="1"/>
  <c r="K732" s="1"/>
  <c r="F733"/>
  <c r="I733"/>
  <c r="J733" s="1"/>
  <c r="K733" s="1"/>
  <c r="F734"/>
  <c r="I734"/>
  <c r="J734" s="1"/>
  <c r="F735"/>
  <c r="I735"/>
  <c r="J735" s="1"/>
  <c r="K735" s="1"/>
  <c r="F736"/>
  <c r="I736"/>
  <c r="J736" s="1"/>
  <c r="K736" s="1"/>
  <c r="F737"/>
  <c r="I737"/>
  <c r="J737" s="1"/>
  <c r="K737" s="1"/>
  <c r="F738"/>
  <c r="I738"/>
  <c r="J738" s="1"/>
  <c r="F739"/>
  <c r="I739"/>
  <c r="J739" s="1"/>
  <c r="K739" s="1"/>
  <c r="F740"/>
  <c r="I740"/>
  <c r="J740" s="1"/>
  <c r="K740" s="1"/>
  <c r="F741"/>
  <c r="I741"/>
  <c r="J741" s="1"/>
  <c r="K741" s="1"/>
  <c r="F742"/>
  <c r="I742"/>
  <c r="J742" s="1"/>
  <c r="K742" s="1"/>
  <c r="F743"/>
  <c r="I743"/>
  <c r="J743" s="1"/>
  <c r="K743" s="1"/>
  <c r="C744"/>
  <c r="H744"/>
  <c r="F880"/>
  <c r="I880"/>
  <c r="F881"/>
  <c r="I881"/>
  <c r="J881" s="1"/>
  <c r="K881" s="1"/>
  <c r="H882"/>
  <c r="G379" i="1"/>
  <c r="G376"/>
  <c r="G375"/>
  <c r="G374"/>
  <c r="G368"/>
  <c r="G369" s="1"/>
  <c r="G621" s="1"/>
  <c r="G364"/>
  <c r="G363"/>
  <c r="G361"/>
  <c r="G356"/>
  <c r="G357"/>
  <c r="G355"/>
  <c r="G351"/>
  <c r="G354"/>
  <c r="G350"/>
  <c r="G343"/>
  <c r="G344"/>
  <c r="G338"/>
  <c r="G337"/>
  <c r="G335"/>
  <c r="G332"/>
  <c r="G333"/>
  <c r="G331"/>
  <c r="G325"/>
  <c r="G326"/>
  <c r="G329"/>
  <c r="G330"/>
  <c r="G323"/>
  <c r="F320"/>
  <c r="G313"/>
  <c r="G304"/>
  <c r="G239"/>
  <c r="G237"/>
  <c r="G236"/>
  <c r="G158"/>
  <c r="G55" i="5"/>
  <c r="G56"/>
  <c r="G54"/>
  <c r="I4" i="6"/>
  <c r="G9"/>
  <c r="G10" s="1"/>
  <c r="G17" s="1"/>
  <c r="G9" i="15" s="1"/>
  <c r="K9" s="1"/>
  <c r="I48" i="7"/>
  <c r="F22"/>
  <c r="G22" s="1"/>
  <c r="G48" i="8"/>
  <c r="G47"/>
  <c r="G46"/>
  <c r="I46"/>
  <c r="I302" i="1"/>
  <c r="J302" s="1"/>
  <c r="F18"/>
  <c r="G18" s="1"/>
  <c r="H380"/>
  <c r="C378"/>
  <c r="H365"/>
  <c r="C365"/>
  <c r="C620" s="1"/>
  <c r="H240"/>
  <c r="C240"/>
  <c r="H339"/>
  <c r="C339"/>
  <c r="C617" s="1"/>
  <c r="I55" i="5"/>
  <c r="J55" s="1"/>
  <c r="S55" s="1"/>
  <c r="D81"/>
  <c r="E81"/>
  <c r="I54"/>
  <c r="J54" s="1"/>
  <c r="S54" s="1"/>
  <c r="I47" i="8"/>
  <c r="J47" s="1"/>
  <c r="I41"/>
  <c r="J41" s="1"/>
  <c r="F49" i="5"/>
  <c r="G49" s="1"/>
  <c r="F48"/>
  <c r="G48" s="1"/>
  <c r="I49"/>
  <c r="I51" s="1"/>
  <c r="I80" s="1"/>
  <c r="I43"/>
  <c r="C159" i="1"/>
  <c r="H159"/>
  <c r="C306"/>
  <c r="H306"/>
  <c r="C320"/>
  <c r="C616" s="1"/>
  <c r="H320"/>
  <c r="C346"/>
  <c r="C618" s="1"/>
  <c r="H346"/>
  <c r="H358"/>
  <c r="C369"/>
  <c r="C621" s="1"/>
  <c r="H369"/>
  <c r="G377"/>
  <c r="G373"/>
  <c r="G372"/>
  <c r="G362"/>
  <c r="G352"/>
  <c r="G342"/>
  <c r="G336"/>
  <c r="G334"/>
  <c r="G324"/>
  <c r="G327"/>
  <c r="G328"/>
  <c r="G305"/>
  <c r="G303"/>
  <c r="G238"/>
  <c r="G235"/>
  <c r="C58" i="5"/>
  <c r="C81" s="1"/>
  <c r="H58"/>
  <c r="H81" s="1"/>
  <c r="O81"/>
  <c r="H49" i="7"/>
  <c r="F49"/>
  <c r="C49"/>
  <c r="G48"/>
  <c r="H50" i="8"/>
  <c r="C50"/>
  <c r="E15" i="6"/>
  <c r="E17" s="1"/>
  <c r="H15"/>
  <c r="H17" s="1"/>
  <c r="H9" i="15" s="1"/>
  <c r="I15" i="6"/>
  <c r="J15"/>
  <c r="L15"/>
  <c r="M15"/>
  <c r="N15"/>
  <c r="C15"/>
  <c r="H317" i="1"/>
  <c r="C317"/>
  <c r="C615" s="1"/>
  <c r="H44" i="8"/>
  <c r="C44"/>
  <c r="H233" i="1"/>
  <c r="C233"/>
  <c r="F170"/>
  <c r="G170" s="1"/>
  <c r="D80" i="5"/>
  <c r="E80"/>
  <c r="O80"/>
  <c r="H301" i="1"/>
  <c r="C301"/>
  <c r="H285"/>
  <c r="H156"/>
  <c r="C156"/>
  <c r="F41" i="5"/>
  <c r="G41" s="1"/>
  <c r="G10" i="1"/>
  <c r="O10" s="1"/>
  <c r="G15"/>
  <c r="G7"/>
  <c r="O7" s="1"/>
  <c r="G11"/>
  <c r="O11" s="1"/>
  <c r="H84"/>
  <c r="H190"/>
  <c r="H40"/>
  <c r="H203"/>
  <c r="H283"/>
  <c r="H291"/>
  <c r="J8"/>
  <c r="J11"/>
  <c r="J15"/>
  <c r="M15" s="1"/>
  <c r="J9"/>
  <c r="J10"/>
  <c r="C190"/>
  <c r="C40"/>
  <c r="C608" s="1"/>
  <c r="C203"/>
  <c r="C283"/>
  <c r="C291"/>
  <c r="C612" s="1"/>
  <c r="D79" i="5"/>
  <c r="E79"/>
  <c r="O79"/>
  <c r="C36" i="8"/>
  <c r="H17"/>
  <c r="H24"/>
  <c r="H36"/>
  <c r="N26"/>
  <c r="N99" s="1"/>
  <c r="D26"/>
  <c r="D99" s="1"/>
  <c r="E26"/>
  <c r="E99" s="1"/>
  <c r="C24"/>
  <c r="G8" i="5"/>
  <c r="G10"/>
  <c r="G14"/>
  <c r="K14" s="1"/>
  <c r="G16"/>
  <c r="K16" s="1"/>
  <c r="G18"/>
  <c r="F23"/>
  <c r="G23" s="1"/>
  <c r="F31"/>
  <c r="G31" s="1"/>
  <c r="I7"/>
  <c r="J7" s="1"/>
  <c r="S7" s="1"/>
  <c r="N8"/>
  <c r="P8" s="1"/>
  <c r="N9"/>
  <c r="N15"/>
  <c r="N16"/>
  <c r="N18"/>
  <c r="I23"/>
  <c r="J23" s="1"/>
  <c r="S23" s="1"/>
  <c r="I27"/>
  <c r="J27" s="1"/>
  <c r="S27" s="1"/>
  <c r="I30"/>
  <c r="J30" s="1"/>
  <c r="S30" s="1"/>
  <c r="I36"/>
  <c r="J36" s="1"/>
  <c r="S36" s="1"/>
  <c r="N14"/>
  <c r="N17"/>
  <c r="F7" i="10"/>
  <c r="G7" s="1"/>
  <c r="N13"/>
  <c r="H8"/>
  <c r="H11"/>
  <c r="E13"/>
  <c r="D13"/>
  <c r="C8"/>
  <c r="C13" s="1"/>
  <c r="C11"/>
  <c r="C17" i="15"/>
  <c r="L10" i="6"/>
  <c r="N8"/>
  <c r="N9"/>
  <c r="N10"/>
  <c r="N17" s="1"/>
  <c r="C10"/>
  <c r="G9" i="7"/>
  <c r="F13"/>
  <c r="G13" s="1"/>
  <c r="G16"/>
  <c r="K16" s="1"/>
  <c r="F30"/>
  <c r="G30" s="1"/>
  <c r="F33"/>
  <c r="G33" s="1"/>
  <c r="H23"/>
  <c r="H40"/>
  <c r="J9"/>
  <c r="J10"/>
  <c r="J17"/>
  <c r="M17" s="1"/>
  <c r="J18"/>
  <c r="I26"/>
  <c r="J26" s="1"/>
  <c r="I31"/>
  <c r="J31" s="1"/>
  <c r="I34"/>
  <c r="J34" s="1"/>
  <c r="C23"/>
  <c r="C40"/>
  <c r="H10" i="4"/>
  <c r="H13" s="1"/>
  <c r="J7"/>
  <c r="M7" s="1"/>
  <c r="J8"/>
  <c r="M8" s="1"/>
  <c r="J9"/>
  <c r="L10"/>
  <c r="O10"/>
  <c r="O13" s="1"/>
  <c r="C10"/>
  <c r="N14" i="8"/>
  <c r="N13"/>
  <c r="N10"/>
  <c r="N9"/>
  <c r="N8"/>
  <c r="N7"/>
  <c r="N8" i="7"/>
  <c r="N9"/>
  <c r="N10"/>
  <c r="N11"/>
  <c r="N18"/>
  <c r="N19"/>
  <c r="N7"/>
  <c r="O8" i="5"/>
  <c r="O10"/>
  <c r="O13"/>
  <c r="O14"/>
  <c r="O15"/>
  <c r="O16"/>
  <c r="O17"/>
  <c r="O18"/>
  <c r="I7" i="10"/>
  <c r="I8" s="1"/>
  <c r="I13" s="1"/>
  <c r="I10"/>
  <c r="I11" s="1"/>
  <c r="I9" i="6"/>
  <c r="I8"/>
  <c r="J8" s="1"/>
  <c r="G19" i="7"/>
  <c r="F32"/>
  <c r="G32" s="1"/>
  <c r="J11"/>
  <c r="J15"/>
  <c r="M15" s="1"/>
  <c r="I21"/>
  <c r="J21" s="1"/>
  <c r="I28"/>
  <c r="J28" s="1"/>
  <c r="I32"/>
  <c r="J32" s="1"/>
  <c r="I36"/>
  <c r="J36" s="1"/>
  <c r="F7" i="5"/>
  <c r="G7" s="1"/>
  <c r="P7" s="1"/>
  <c r="G15"/>
  <c r="K15" s="1"/>
  <c r="F24"/>
  <c r="G24" s="1"/>
  <c r="F29"/>
  <c r="G29" s="1"/>
  <c r="F33"/>
  <c r="G33" s="1"/>
  <c r="F37"/>
  <c r="G37" s="1"/>
  <c r="I34" i="8"/>
  <c r="I21"/>
  <c r="J21" s="1"/>
  <c r="M21" s="1"/>
  <c r="I11"/>
  <c r="J11" s="1"/>
  <c r="I33"/>
  <c r="J33" s="1"/>
  <c r="I19"/>
  <c r="J10"/>
  <c r="J8"/>
  <c r="J13"/>
  <c r="I20"/>
  <c r="J20" s="1"/>
  <c r="M20" s="1"/>
  <c r="I30"/>
  <c r="J30" s="1"/>
  <c r="I35"/>
  <c r="J35" s="1"/>
  <c r="I29"/>
  <c r="J29" s="1"/>
  <c r="I22"/>
  <c r="J22" s="1"/>
  <c r="M22" s="1"/>
  <c r="J14"/>
  <c r="I15"/>
  <c r="J15" s="1"/>
  <c r="G8"/>
  <c r="G10"/>
  <c r="G14"/>
  <c r="J7" i="1"/>
  <c r="J7" i="7"/>
  <c r="G9" i="4"/>
  <c r="G7"/>
  <c r="G10" s="1"/>
  <c r="G13" s="1"/>
  <c r="G8"/>
  <c r="F36" i="7"/>
  <c r="G36" s="1"/>
  <c r="F28"/>
  <c r="G28" s="1"/>
  <c r="G15"/>
  <c r="I35"/>
  <c r="J35" s="1"/>
  <c r="J14"/>
  <c r="M14" s="1"/>
  <c r="F31"/>
  <c r="G31"/>
  <c r="F25"/>
  <c r="G25" s="1"/>
  <c r="G14"/>
  <c r="F28" i="5"/>
  <c r="G28" s="1"/>
  <c r="J9" i="8"/>
  <c r="F39" i="7"/>
  <c r="G39" s="1"/>
  <c r="F37"/>
  <c r="G37" s="1"/>
  <c r="F34"/>
  <c r="G34" s="1"/>
  <c r="F27"/>
  <c r="G27" s="1"/>
  <c r="F20"/>
  <c r="G17"/>
  <c r="K17" s="1"/>
  <c r="G10"/>
  <c r="K10" s="1"/>
  <c r="G8"/>
  <c r="G13" i="5"/>
  <c r="K13" s="1"/>
  <c r="F22"/>
  <c r="G22" s="1"/>
  <c r="F25"/>
  <c r="G25" s="1"/>
  <c r="F27"/>
  <c r="G27" s="1"/>
  <c r="F30"/>
  <c r="G30" s="1"/>
  <c r="F32"/>
  <c r="G32" s="1"/>
  <c r="G13" i="8"/>
  <c r="I39" i="7"/>
  <c r="J39" s="1"/>
  <c r="I27"/>
  <c r="J27" s="1"/>
  <c r="J19"/>
  <c r="K19" s="1"/>
  <c r="L19" s="1"/>
  <c r="I22"/>
  <c r="J22" s="1"/>
  <c r="K22" s="1"/>
  <c r="J16"/>
  <c r="F38"/>
  <c r="G38" s="1"/>
  <c r="F35"/>
  <c r="G35" s="1"/>
  <c r="F29"/>
  <c r="G29" s="1"/>
  <c r="F26"/>
  <c r="F21"/>
  <c r="G21" s="1"/>
  <c r="G18"/>
  <c r="F36" i="5"/>
  <c r="G36" s="1"/>
  <c r="G17"/>
  <c r="G9" i="1"/>
  <c r="O9" s="1"/>
  <c r="F10" i="4"/>
  <c r="F13" s="1"/>
  <c r="G7" i="7"/>
  <c r="G9" i="8"/>
  <c r="G9" i="5"/>
  <c r="F11" i="8"/>
  <c r="G11" s="1"/>
  <c r="F33"/>
  <c r="G33" s="1"/>
  <c r="F21"/>
  <c r="G21" s="1"/>
  <c r="F28"/>
  <c r="F30"/>
  <c r="G30" s="1"/>
  <c r="F34"/>
  <c r="G34" s="1"/>
  <c r="F19"/>
  <c r="G19" s="1"/>
  <c r="F16"/>
  <c r="G16" s="1"/>
  <c r="F35"/>
  <c r="G35" s="1"/>
  <c r="J8" i="7"/>
  <c r="K8" s="1"/>
  <c r="G11"/>
  <c r="G8" i="1"/>
  <c r="O8" s="1"/>
  <c r="I10" i="4"/>
  <c r="I13" s="1"/>
  <c r="K13"/>
  <c r="F256" i="1"/>
  <c r="G256" s="1"/>
  <c r="F43" i="5"/>
  <c r="F42"/>
  <c r="G42" s="1"/>
  <c r="F45"/>
  <c r="G45" s="1"/>
  <c r="K45" s="1"/>
  <c r="N45" s="1"/>
  <c r="P45" s="1"/>
  <c r="F44"/>
  <c r="G44" s="1"/>
  <c r="F180" i="1"/>
  <c r="G180" s="1"/>
  <c r="F67"/>
  <c r="G67" s="1"/>
  <c r="F273"/>
  <c r="G273" s="1"/>
  <c r="F244"/>
  <c r="G244" s="1"/>
  <c r="F246"/>
  <c r="G246" s="1"/>
  <c r="F258"/>
  <c r="G258" s="1"/>
  <c r="F10" i="10"/>
  <c r="G11" i="5"/>
  <c r="K11" s="1"/>
  <c r="I37"/>
  <c r="J37" s="1"/>
  <c r="S37" s="1"/>
  <c r="I33"/>
  <c r="J33" s="1"/>
  <c r="S33" s="1"/>
  <c r="I31"/>
  <c r="J31" s="1"/>
  <c r="S31" s="1"/>
  <c r="I29"/>
  <c r="J29" s="1"/>
  <c r="S29" s="1"/>
  <c r="I41"/>
  <c r="I42"/>
  <c r="I23" i="8"/>
  <c r="J23" s="1"/>
  <c r="M23" s="1"/>
  <c r="I16"/>
  <c r="J16" s="1"/>
  <c r="I37" i="7"/>
  <c r="J37" s="1"/>
  <c r="I25"/>
  <c r="J25" s="1"/>
  <c r="I30"/>
  <c r="J30" s="1"/>
  <c r="F15" i="8"/>
  <c r="G15" s="1"/>
  <c r="F20"/>
  <c r="G20" s="1"/>
  <c r="F245" i="1"/>
  <c r="G245" s="1"/>
  <c r="F37"/>
  <c r="G37" s="1"/>
  <c r="F60"/>
  <c r="G60" s="1"/>
  <c r="F250"/>
  <c r="G250" s="1"/>
  <c r="F32"/>
  <c r="G32" s="1"/>
  <c r="F35"/>
  <c r="G35" s="1"/>
  <c r="F51"/>
  <c r="G51" s="1"/>
  <c r="F175"/>
  <c r="G175" s="1"/>
  <c r="F253"/>
  <c r="G253" s="1"/>
  <c r="F192"/>
  <c r="G192" s="1"/>
  <c r="F194"/>
  <c r="G194" s="1"/>
  <c r="F252"/>
  <c r="G252" s="1"/>
  <c r="F163"/>
  <c r="G163" s="1"/>
  <c r="F289"/>
  <c r="G289" s="1"/>
  <c r="F71"/>
  <c r="G71" s="1"/>
  <c r="F178"/>
  <c r="G178" s="1"/>
  <c r="F271"/>
  <c r="G271" s="1"/>
  <c r="F75"/>
  <c r="G75" s="1"/>
  <c r="F167"/>
  <c r="F181"/>
  <c r="G181" s="1"/>
  <c r="C285"/>
  <c r="F38" i="8"/>
  <c r="G38" s="1"/>
  <c r="F40"/>
  <c r="G40" s="1"/>
  <c r="F255" i="1"/>
  <c r="G255" s="1"/>
  <c r="F36"/>
  <c r="G36" s="1"/>
  <c r="F69"/>
  <c r="G69" s="1"/>
  <c r="F77"/>
  <c r="G77" s="1"/>
  <c r="F247"/>
  <c r="F165"/>
  <c r="G165" s="1"/>
  <c r="F267"/>
  <c r="G267" s="1"/>
  <c r="F17"/>
  <c r="G17" s="1"/>
  <c r="F288"/>
  <c r="G288" s="1"/>
  <c r="F172"/>
  <c r="G172" s="1"/>
  <c r="F281"/>
  <c r="G281" s="1"/>
  <c r="F261"/>
  <c r="G261" s="1"/>
  <c r="F23"/>
  <c r="G23" s="1"/>
  <c r="F254"/>
  <c r="G254" s="1"/>
  <c r="F202"/>
  <c r="G202" s="1"/>
  <c r="F78"/>
  <c r="G78" s="1"/>
  <c r="F80"/>
  <c r="G80" s="1"/>
  <c r="F59"/>
  <c r="G59" s="1"/>
  <c r="F184"/>
  <c r="G184" s="1"/>
  <c r="F176"/>
  <c r="G176" s="1"/>
  <c r="F52"/>
  <c r="G52" s="1"/>
  <c r="F182"/>
  <c r="G182" s="1"/>
  <c r="F168"/>
  <c r="G168" s="1"/>
  <c r="F197"/>
  <c r="F65"/>
  <c r="G65" s="1"/>
  <c r="F39"/>
  <c r="G39" s="1"/>
  <c r="F290"/>
  <c r="G290" s="1"/>
  <c r="F26"/>
  <c r="G26" s="1"/>
  <c r="F13"/>
  <c r="G13" s="1"/>
  <c r="F74"/>
  <c r="G74" s="1"/>
  <c r="F193"/>
  <c r="G193" s="1"/>
  <c r="F272"/>
  <c r="G272" s="1"/>
  <c r="F174"/>
  <c r="G174" s="1"/>
  <c r="F201"/>
  <c r="G201" s="1"/>
  <c r="F169"/>
  <c r="G169" s="1"/>
  <c r="F185"/>
  <c r="G185" s="1"/>
  <c r="F275"/>
  <c r="G275" s="1"/>
  <c r="F81"/>
  <c r="G81" s="1"/>
  <c r="F310"/>
  <c r="G310" s="1"/>
  <c r="F297"/>
  <c r="F294"/>
  <c r="G294" s="1"/>
  <c r="F207"/>
  <c r="G207" s="1"/>
  <c r="F211"/>
  <c r="G211" s="1"/>
  <c r="F215"/>
  <c r="G215" s="1"/>
  <c r="F219"/>
  <c r="G219" s="1"/>
  <c r="F223"/>
  <c r="G223" s="1"/>
  <c r="F227"/>
  <c r="G227" s="1"/>
  <c r="F231"/>
  <c r="G231" s="1"/>
  <c r="F87"/>
  <c r="G87" s="1"/>
  <c r="F91"/>
  <c r="G91" s="1"/>
  <c r="F95"/>
  <c r="G95" s="1"/>
  <c r="F99"/>
  <c r="G99" s="1"/>
  <c r="F103"/>
  <c r="G103" s="1"/>
  <c r="F107"/>
  <c r="G107" s="1"/>
  <c r="F111"/>
  <c r="G111" s="1"/>
  <c r="F115"/>
  <c r="G115" s="1"/>
  <c r="F119"/>
  <c r="G119" s="1"/>
  <c r="F131"/>
  <c r="G131" s="1"/>
  <c r="F135"/>
  <c r="G135" s="1"/>
  <c r="F139"/>
  <c r="G139" s="1"/>
  <c r="F143"/>
  <c r="G143" s="1"/>
  <c r="F147"/>
  <c r="G147" s="1"/>
  <c r="F151"/>
  <c r="G151" s="1"/>
  <c r="F155"/>
  <c r="G155" s="1"/>
  <c r="F309"/>
  <c r="F298"/>
  <c r="G298" s="1"/>
  <c r="F205"/>
  <c r="G205" s="1"/>
  <c r="F210"/>
  <c r="G210" s="1"/>
  <c r="F216"/>
  <c r="G216" s="1"/>
  <c r="F221"/>
  <c r="G221" s="1"/>
  <c r="F226"/>
  <c r="G226" s="1"/>
  <c r="F232"/>
  <c r="G232" s="1"/>
  <c r="F89"/>
  <c r="G89" s="1"/>
  <c r="F94"/>
  <c r="G94" s="1"/>
  <c r="F100"/>
  <c r="G100" s="1"/>
  <c r="F105"/>
  <c r="G105" s="1"/>
  <c r="F110"/>
  <c r="G110" s="1"/>
  <c r="F116"/>
  <c r="G116" s="1"/>
  <c r="F132"/>
  <c r="G132" s="1"/>
  <c r="F137"/>
  <c r="G137" s="1"/>
  <c r="F142"/>
  <c r="G142" s="1"/>
  <c r="F148"/>
  <c r="G148" s="1"/>
  <c r="F153"/>
  <c r="G153" s="1"/>
  <c r="F316"/>
  <c r="F299"/>
  <c r="G299" s="1"/>
  <c r="F206"/>
  <c r="G206" s="1"/>
  <c r="F217"/>
  <c r="G217" s="1"/>
  <c r="F222"/>
  <c r="G222" s="1"/>
  <c r="F228"/>
  <c r="G228" s="1"/>
  <c r="F204"/>
  <c r="G204" s="1"/>
  <c r="F90"/>
  <c r="G90" s="1"/>
  <c r="F96"/>
  <c r="G96" s="1"/>
  <c r="F101"/>
  <c r="G101" s="1"/>
  <c r="F106"/>
  <c r="G106" s="1"/>
  <c r="F117"/>
  <c r="G117" s="1"/>
  <c r="F133"/>
  <c r="G133" s="1"/>
  <c r="F138"/>
  <c r="G138" s="1"/>
  <c r="F144"/>
  <c r="G144" s="1"/>
  <c r="F149"/>
  <c r="G149" s="1"/>
  <c r="F154"/>
  <c r="G154" s="1"/>
  <c r="F19"/>
  <c r="G19" s="1"/>
  <c r="F279"/>
  <c r="G279" s="1"/>
  <c r="F34"/>
  <c r="G34" s="1"/>
  <c r="F33"/>
  <c r="G33" s="1"/>
  <c r="F295"/>
  <c r="G295" s="1"/>
  <c r="F300"/>
  <c r="G300" s="1"/>
  <c r="F208"/>
  <c r="F213"/>
  <c r="G213" s="1"/>
  <c r="F218"/>
  <c r="G218" s="1"/>
  <c r="F224"/>
  <c r="G224" s="1"/>
  <c r="F229"/>
  <c r="G229" s="1"/>
  <c r="F86"/>
  <c r="G86" s="1"/>
  <c r="F92"/>
  <c r="G92" s="1"/>
  <c r="F97"/>
  <c r="G97" s="1"/>
  <c r="F102"/>
  <c r="G102" s="1"/>
  <c r="F108"/>
  <c r="G108" s="1"/>
  <c r="F113"/>
  <c r="G113" s="1"/>
  <c r="F118"/>
  <c r="G118" s="1"/>
  <c r="F134"/>
  <c r="G134" s="1"/>
  <c r="F140"/>
  <c r="G140" s="1"/>
  <c r="F145"/>
  <c r="G145" s="1"/>
  <c r="F150"/>
  <c r="G150" s="1"/>
  <c r="F85"/>
  <c r="F296"/>
  <c r="G296" s="1"/>
  <c r="F284"/>
  <c r="G284" s="1"/>
  <c r="G285" s="1"/>
  <c r="F209"/>
  <c r="G209" s="1"/>
  <c r="F214"/>
  <c r="G214" s="1"/>
  <c r="F220"/>
  <c r="G220" s="1"/>
  <c r="F225"/>
  <c r="G225" s="1"/>
  <c r="F230"/>
  <c r="G230" s="1"/>
  <c r="F88"/>
  <c r="G88" s="1"/>
  <c r="F93"/>
  <c r="G93" s="1"/>
  <c r="F98"/>
  <c r="G98" s="1"/>
  <c r="F104"/>
  <c r="G104" s="1"/>
  <c r="F109"/>
  <c r="G109" s="1"/>
  <c r="F114"/>
  <c r="G114" s="1"/>
  <c r="F130"/>
  <c r="G130" s="1"/>
  <c r="F136"/>
  <c r="G136" s="1"/>
  <c r="F141"/>
  <c r="G141" s="1"/>
  <c r="F146"/>
  <c r="G146" s="1"/>
  <c r="F152"/>
  <c r="G152" s="1"/>
  <c r="F76"/>
  <c r="G76" s="1"/>
  <c r="F30"/>
  <c r="G30" s="1"/>
  <c r="F177"/>
  <c r="G177" s="1"/>
  <c r="F45"/>
  <c r="G45" s="1"/>
  <c r="F64"/>
  <c r="G64" s="1"/>
  <c r="F183"/>
  <c r="G183" s="1"/>
  <c r="F27"/>
  <c r="G27" s="1"/>
  <c r="F249"/>
  <c r="G249" s="1"/>
  <c r="F16"/>
  <c r="F22"/>
  <c r="G22" s="1"/>
  <c r="F55"/>
  <c r="G55" s="1"/>
  <c r="F243"/>
  <c r="G243" s="1"/>
  <c r="F62"/>
  <c r="G62" s="1"/>
  <c r="F44"/>
  <c r="G44" s="1"/>
  <c r="F83"/>
  <c r="G83" s="1"/>
  <c r="F262"/>
  <c r="G262" s="1"/>
  <c r="F173"/>
  <c r="G173" s="1"/>
  <c r="F166"/>
  <c r="G166" s="1"/>
  <c r="F196"/>
  <c r="G196" s="1"/>
  <c r="F61"/>
  <c r="G61" s="1"/>
  <c r="F164"/>
  <c r="G164" s="1"/>
  <c r="F63"/>
  <c r="G63" s="1"/>
  <c r="F48"/>
  <c r="G48" s="1"/>
  <c r="F20"/>
  <c r="G20" s="1"/>
  <c r="F265"/>
  <c r="G265" s="1"/>
  <c r="F260"/>
  <c r="G260" s="1"/>
  <c r="F24"/>
  <c r="G24" s="1"/>
  <c r="F57"/>
  <c r="G57" s="1"/>
  <c r="F200"/>
  <c r="G200" s="1"/>
  <c r="F14"/>
  <c r="G14" s="1"/>
  <c r="G234"/>
  <c r="G353"/>
  <c r="I38" i="8"/>
  <c r="J38" s="1"/>
  <c r="I40"/>
  <c r="I48"/>
  <c r="J48" s="1"/>
  <c r="G8" i="6"/>
  <c r="K8" s="1"/>
  <c r="F29" i="8"/>
  <c r="G29" s="1"/>
  <c r="F41"/>
  <c r="G41" s="1"/>
  <c r="F39"/>
  <c r="G39" s="1"/>
  <c r="F43"/>
  <c r="G43" s="1"/>
  <c r="F22"/>
  <c r="G22" s="1"/>
  <c r="F42"/>
  <c r="G42" s="1"/>
  <c r="F23"/>
  <c r="G23" s="1"/>
  <c r="J9" i="6"/>
  <c r="M9" s="1"/>
  <c r="F50" i="8"/>
  <c r="G49"/>
  <c r="I56" i="5"/>
  <c r="J56" s="1"/>
  <c r="S56" s="1"/>
  <c r="I44"/>
  <c r="J44" s="1"/>
  <c r="I22"/>
  <c r="J22" s="1"/>
  <c r="S22" s="1"/>
  <c r="I24"/>
  <c r="J24" s="1"/>
  <c r="S24" s="1"/>
  <c r="I25"/>
  <c r="J25" s="1"/>
  <c r="S25" s="1"/>
  <c r="I45"/>
  <c r="I28"/>
  <c r="J28" s="1"/>
  <c r="S28" s="1"/>
  <c r="I32"/>
  <c r="J32" s="1"/>
  <c r="S32" s="1"/>
  <c r="F187" i="1"/>
  <c r="G187" s="1"/>
  <c r="F31"/>
  <c r="G31" s="1"/>
  <c r="F70"/>
  <c r="G70" s="1"/>
  <c r="F73"/>
  <c r="G73" s="1"/>
  <c r="F43"/>
  <c r="G43" s="1"/>
  <c r="F179"/>
  <c r="G179" s="1"/>
  <c r="F191"/>
  <c r="G191" s="1"/>
  <c r="F53"/>
  <c r="G53" s="1"/>
  <c r="F274"/>
  <c r="G274" s="1"/>
  <c r="F189"/>
  <c r="G189" s="1"/>
  <c r="F198"/>
  <c r="G198" s="1"/>
  <c r="F282"/>
  <c r="G282" s="1"/>
  <c r="F38"/>
  <c r="G38" s="1"/>
  <c r="F278"/>
  <c r="G278" s="1"/>
  <c r="F188"/>
  <c r="G188" s="1"/>
  <c r="F49"/>
  <c r="G49" s="1"/>
  <c r="F276"/>
  <c r="G276" s="1"/>
  <c r="F199"/>
  <c r="G199" s="1"/>
  <c r="F25"/>
  <c r="G25" s="1"/>
  <c r="F257"/>
  <c r="G257" s="1"/>
  <c r="F54"/>
  <c r="G54" s="1"/>
  <c r="F269"/>
  <c r="G269" s="1"/>
  <c r="F280"/>
  <c r="G280" s="1"/>
  <c r="F29"/>
  <c r="G29" s="1"/>
  <c r="F259"/>
  <c r="G259" s="1"/>
  <c r="F21"/>
  <c r="G21" s="1"/>
  <c r="F46"/>
  <c r="G46" s="1"/>
  <c r="F186"/>
  <c r="G186" s="1"/>
  <c r="F263"/>
  <c r="G263" s="1"/>
  <c r="F50"/>
  <c r="G50" s="1"/>
  <c r="F251"/>
  <c r="G251" s="1"/>
  <c r="F171"/>
  <c r="G171" s="1"/>
  <c r="F66"/>
  <c r="G66" s="1"/>
  <c r="F264"/>
  <c r="G264" s="1"/>
  <c r="F277"/>
  <c r="G277" s="1"/>
  <c r="F68"/>
  <c r="G68" s="1"/>
  <c r="F58"/>
  <c r="G58" s="1"/>
  <c r="F248"/>
  <c r="G248" s="1"/>
  <c r="F195"/>
  <c r="G195" s="1"/>
  <c r="F270"/>
  <c r="G270" s="1"/>
  <c r="F28"/>
  <c r="G28" s="1"/>
  <c r="F47"/>
  <c r="F82"/>
  <c r="G82" s="1"/>
  <c r="F266"/>
  <c r="G266" s="1"/>
  <c r="F268"/>
  <c r="G268" s="1"/>
  <c r="G319"/>
  <c r="G320" s="1"/>
  <c r="G616" s="1"/>
  <c r="G14" i="6"/>
  <c r="G15" s="1"/>
  <c r="I47" i="7"/>
  <c r="I191" i="1"/>
  <c r="J191" s="1"/>
  <c r="I43" i="8"/>
  <c r="J43" s="1"/>
  <c r="I39"/>
  <c r="J39" s="1"/>
  <c r="I28"/>
  <c r="J28" s="1"/>
  <c r="I42"/>
  <c r="J42" s="1"/>
  <c r="I49"/>
  <c r="J49" s="1"/>
  <c r="I261" i="1"/>
  <c r="J261" s="1"/>
  <c r="F79"/>
  <c r="G79" s="1"/>
  <c r="F72"/>
  <c r="G72" s="1"/>
  <c r="I30"/>
  <c r="J30" s="1"/>
  <c r="I363"/>
  <c r="J363" s="1"/>
  <c r="F56"/>
  <c r="G56" s="1"/>
  <c r="I225"/>
  <c r="J225" s="1"/>
  <c r="I154"/>
  <c r="J154" s="1"/>
  <c r="I253"/>
  <c r="J253" s="1"/>
  <c r="I234"/>
  <c r="J234" s="1"/>
  <c r="I351"/>
  <c r="I303"/>
  <c r="I304"/>
  <c r="J304" s="1"/>
  <c r="I373"/>
  <c r="J373" s="1"/>
  <c r="I248"/>
  <c r="J248" s="1"/>
  <c r="I68"/>
  <c r="J68" s="1"/>
  <c r="I146"/>
  <c r="J146" s="1"/>
  <c r="I96"/>
  <c r="J96" s="1"/>
  <c r="I70"/>
  <c r="J70" s="1"/>
  <c r="I46"/>
  <c r="J46" s="1"/>
  <c r="I77"/>
  <c r="J77" s="1"/>
  <c r="I214"/>
  <c r="J214" s="1"/>
  <c r="I142"/>
  <c r="J142" s="1"/>
  <c r="I117"/>
  <c r="J117" s="1"/>
  <c r="I176"/>
  <c r="J176" s="1"/>
  <c r="I82"/>
  <c r="J82" s="1"/>
  <c r="I299"/>
  <c r="J299" s="1"/>
  <c r="I345"/>
  <c r="J345" s="1"/>
  <c r="I236"/>
  <c r="J236" s="1"/>
  <c r="I356"/>
  <c r="J356" s="1"/>
  <c r="I237"/>
  <c r="J237" s="1"/>
  <c r="I310"/>
  <c r="J310" s="1"/>
  <c r="I219"/>
  <c r="J219" s="1"/>
  <c r="I353"/>
  <c r="J353" s="1"/>
  <c r="I357"/>
  <c r="J357" s="1"/>
  <c r="I36"/>
  <c r="J36" s="1"/>
  <c r="I289"/>
  <c r="J289" s="1"/>
  <c r="I28"/>
  <c r="J28" s="1"/>
  <c r="I63"/>
  <c r="J63" s="1"/>
  <c r="I47"/>
  <c r="J47" s="1"/>
  <c r="I372"/>
  <c r="J372" s="1"/>
  <c r="I296"/>
  <c r="J296" s="1"/>
  <c r="I27"/>
  <c r="J27" s="1"/>
  <c r="I45"/>
  <c r="I51"/>
  <c r="J51" s="1"/>
  <c r="I259"/>
  <c r="J259" s="1"/>
  <c r="I73"/>
  <c r="J73" s="1"/>
  <c r="I220"/>
  <c r="J220" s="1"/>
  <c r="I138"/>
  <c r="J138" s="1"/>
  <c r="I104"/>
  <c r="J104" s="1"/>
  <c r="I16"/>
  <c r="J16" s="1"/>
  <c r="I257"/>
  <c r="J257" s="1"/>
  <c r="I284"/>
  <c r="F358"/>
  <c r="I327"/>
  <c r="J327" s="1"/>
  <c r="I338"/>
  <c r="J338" s="1"/>
  <c r="I328"/>
  <c r="J328" s="1"/>
  <c r="I368"/>
  <c r="I294"/>
  <c r="J294" s="1"/>
  <c r="I227"/>
  <c r="J227" s="1"/>
  <c r="I333"/>
  <c r="J333" s="1"/>
  <c r="I48"/>
  <c r="J48" s="1"/>
  <c r="I135"/>
  <c r="J135" s="1"/>
  <c r="I66"/>
  <c r="J66" s="1"/>
  <c r="I361"/>
  <c r="J361" s="1"/>
  <c r="I61"/>
  <c r="J61" s="1"/>
  <c r="F365"/>
  <c r="F339"/>
  <c r="F380"/>
  <c r="N617"/>
  <c r="F369"/>
  <c r="I183"/>
  <c r="J183" s="1"/>
  <c r="I175"/>
  <c r="J175" s="1"/>
  <c r="F240"/>
  <c r="I173"/>
  <c r="J173" s="1"/>
  <c r="I102"/>
  <c r="J102" s="1"/>
  <c r="I130"/>
  <c r="J130" s="1"/>
  <c r="I228"/>
  <c r="J228" s="1"/>
  <c r="I334"/>
  <c r="J334" s="1"/>
  <c r="I374"/>
  <c r="J374" s="1"/>
  <c r="I266"/>
  <c r="J266" s="1"/>
  <c r="I55"/>
  <c r="J55" s="1"/>
  <c r="I172"/>
  <c r="J172" s="1"/>
  <c r="I185"/>
  <c r="J185" s="1"/>
  <c r="I177"/>
  <c r="J177" s="1"/>
  <c r="I263"/>
  <c r="J263" s="1"/>
  <c r="I14"/>
  <c r="J14" s="1"/>
  <c r="I300"/>
  <c r="J300" s="1"/>
  <c r="I204"/>
  <c r="J204" s="1"/>
  <c r="I133"/>
  <c r="J133" s="1"/>
  <c r="I90"/>
  <c r="J90" s="1"/>
  <c r="I273"/>
  <c r="J273" s="1"/>
  <c r="I268"/>
  <c r="J268" s="1"/>
  <c r="I375"/>
  <c r="I355"/>
  <c r="J355" s="1"/>
  <c r="I335"/>
  <c r="J335" s="1"/>
  <c r="I376"/>
  <c r="J376" s="1"/>
  <c r="I324"/>
  <c r="J324" s="1"/>
  <c r="I336"/>
  <c r="J336" s="1"/>
  <c r="I323"/>
  <c r="J323" s="1"/>
  <c r="I297"/>
  <c r="J297" s="1"/>
  <c r="I215"/>
  <c r="J215" s="1"/>
  <c r="I325"/>
  <c r="I152"/>
  <c r="J152" s="1"/>
  <c r="I95"/>
  <c r="J95" s="1"/>
  <c r="I52"/>
  <c r="J52" s="1"/>
  <c r="I251"/>
  <c r="J251" s="1"/>
  <c r="I23"/>
  <c r="J23" s="1"/>
  <c r="I277"/>
  <c r="J277" s="1"/>
  <c r="I198"/>
  <c r="J198" s="1"/>
  <c r="I60"/>
  <c r="J60" s="1"/>
  <c r="I271"/>
  <c r="J271" s="1"/>
  <c r="I94"/>
  <c r="J94" s="1"/>
  <c r="I153"/>
  <c r="J153" s="1"/>
  <c r="I239"/>
  <c r="J239" s="1"/>
  <c r="I330"/>
  <c r="J330" s="1"/>
  <c r="I295"/>
  <c r="J295" s="1"/>
  <c r="I222"/>
  <c r="J222" s="1"/>
  <c r="I230"/>
  <c r="J230" s="1"/>
  <c r="I149"/>
  <c r="J149" s="1"/>
  <c r="I141"/>
  <c r="J141" s="1"/>
  <c r="I134"/>
  <c r="J134" s="1"/>
  <c r="I113"/>
  <c r="J113" s="1"/>
  <c r="I106"/>
  <c r="J106" s="1"/>
  <c r="I98"/>
  <c r="J98" s="1"/>
  <c r="I92"/>
  <c r="J92" s="1"/>
  <c r="I85"/>
  <c r="J85" s="1"/>
  <c r="I272"/>
  <c r="J272" s="1"/>
  <c r="I54"/>
  <c r="J54" s="1"/>
  <c r="I179"/>
  <c r="J179" s="1"/>
  <c r="I59"/>
  <c r="J59" s="1"/>
  <c r="I258"/>
  <c r="J258" s="1"/>
  <c r="I256"/>
  <c r="J256" s="1"/>
  <c r="I187"/>
  <c r="J187" s="1"/>
  <c r="I53"/>
  <c r="J53" s="1"/>
  <c r="I31"/>
  <c r="J31" s="1"/>
  <c r="I276"/>
  <c r="J276" s="1"/>
  <c r="I76"/>
  <c r="J76" s="1"/>
  <c r="I281"/>
  <c r="J281" s="1"/>
  <c r="I163"/>
  <c r="J163" s="1"/>
  <c r="I58"/>
  <c r="J58" s="1"/>
  <c r="I250"/>
  <c r="J250" s="1"/>
  <c r="I246"/>
  <c r="I252"/>
  <c r="J252" s="1"/>
  <c r="I255"/>
  <c r="J255" s="1"/>
  <c r="I244"/>
  <c r="J244" s="1"/>
  <c r="I282"/>
  <c r="J282" s="1"/>
  <c r="I264"/>
  <c r="J264" s="1"/>
  <c r="I69"/>
  <c r="J69" s="1"/>
  <c r="I74"/>
  <c r="J74" s="1"/>
  <c r="I19"/>
  <c r="J19" s="1"/>
  <c r="I189"/>
  <c r="J189" s="1"/>
  <c r="I37"/>
  <c r="J37" s="1"/>
  <c r="I193"/>
  <c r="J193" s="1"/>
  <c r="I181"/>
  <c r="J181" s="1"/>
  <c r="I80"/>
  <c r="J80" s="1"/>
  <c r="I32"/>
  <c r="J32" s="1"/>
  <c r="I354"/>
  <c r="J354" s="1"/>
  <c r="I344"/>
  <c r="J344" s="1"/>
  <c r="I91"/>
  <c r="J91" s="1"/>
  <c r="I103"/>
  <c r="J103" s="1"/>
  <c r="I115"/>
  <c r="J115" s="1"/>
  <c r="I143"/>
  <c r="J143" s="1"/>
  <c r="I210"/>
  <c r="J210" s="1"/>
  <c r="I316"/>
  <c r="I317" s="1"/>
  <c r="I615" s="1"/>
  <c r="I326"/>
  <c r="J326" s="1"/>
  <c r="I158"/>
  <c r="I206"/>
  <c r="J206" s="1"/>
  <c r="I213"/>
  <c r="J213" s="1"/>
  <c r="I224"/>
  <c r="J224" s="1"/>
  <c r="I155"/>
  <c r="J155" s="1"/>
  <c r="I148"/>
  <c r="J148" s="1"/>
  <c r="I140"/>
  <c r="J140" s="1"/>
  <c r="I132"/>
  <c r="J132" s="1"/>
  <c r="I118"/>
  <c r="J118" s="1"/>
  <c r="I110"/>
  <c r="J110" s="1"/>
  <c r="I105"/>
  <c r="J105" s="1"/>
  <c r="I97"/>
  <c r="J97" s="1"/>
  <c r="I89"/>
  <c r="J89" s="1"/>
  <c r="I75"/>
  <c r="J75" s="1"/>
  <c r="I22"/>
  <c r="J22" s="1"/>
  <c r="I184"/>
  <c r="J184" s="1"/>
  <c r="I174"/>
  <c r="J174" s="1"/>
  <c r="I262"/>
  <c r="J262" s="1"/>
  <c r="I245"/>
  <c r="J245" s="1"/>
  <c r="I178"/>
  <c r="J178" s="1"/>
  <c r="I44"/>
  <c r="J44" s="1"/>
  <c r="I249"/>
  <c r="J249" s="1"/>
  <c r="I72"/>
  <c r="J72" s="1"/>
  <c r="I195"/>
  <c r="J195" s="1"/>
  <c r="I171"/>
  <c r="J171" s="1"/>
  <c r="I199"/>
  <c r="J199" s="1"/>
  <c r="I200"/>
  <c r="J200" s="1"/>
  <c r="I13"/>
  <c r="J13" s="1"/>
  <c r="I168"/>
  <c r="J168" s="1"/>
  <c r="I254"/>
  <c r="J254" s="1"/>
  <c r="I275"/>
  <c r="J275" s="1"/>
  <c r="I188"/>
  <c r="J188" s="1"/>
  <c r="I243"/>
  <c r="J243" s="1"/>
  <c r="I34"/>
  <c r="J34" s="1"/>
  <c r="I49"/>
  <c r="J49" s="1"/>
  <c r="I165"/>
  <c r="J165" s="1"/>
  <c r="I29"/>
  <c r="J29" s="1"/>
  <c r="I57"/>
  <c r="J57" s="1"/>
  <c r="I169"/>
  <c r="J169" s="1"/>
  <c r="I83"/>
  <c r="J83" s="1"/>
  <c r="I274"/>
  <c r="J274" s="1"/>
  <c r="I166"/>
  <c r="J166" s="1"/>
  <c r="I157"/>
  <c r="J157" s="1"/>
  <c r="I379"/>
  <c r="J379" s="1"/>
  <c r="I107"/>
  <c r="J107" s="1"/>
  <c r="I119"/>
  <c r="J119" s="1"/>
  <c r="I131"/>
  <c r="J131" s="1"/>
  <c r="I147"/>
  <c r="J147" s="1"/>
  <c r="I226"/>
  <c r="J226" s="1"/>
  <c r="I378"/>
  <c r="J378" s="1"/>
  <c r="I329"/>
  <c r="J329" s="1"/>
  <c r="I364"/>
  <c r="J364" s="1"/>
  <c r="I231"/>
  <c r="J231" s="1"/>
  <c r="I309"/>
  <c r="J309" s="1"/>
  <c r="I209"/>
  <c r="J209" s="1"/>
  <c r="I218"/>
  <c r="J218" s="1"/>
  <c r="I229"/>
  <c r="J229" s="1"/>
  <c r="I151"/>
  <c r="J151" s="1"/>
  <c r="I144"/>
  <c r="J144" s="1"/>
  <c r="I136"/>
  <c r="J136" s="1"/>
  <c r="I114"/>
  <c r="J114" s="1"/>
  <c r="I108"/>
  <c r="J108" s="1"/>
  <c r="I101"/>
  <c r="J101" s="1"/>
  <c r="I93"/>
  <c r="J93" s="1"/>
  <c r="I86"/>
  <c r="J86" s="1"/>
  <c r="I180"/>
  <c r="J180" s="1"/>
  <c r="I79"/>
  <c r="J79" s="1"/>
  <c r="I247"/>
  <c r="J247" s="1"/>
  <c r="I164"/>
  <c r="J164" s="1"/>
  <c r="I270"/>
  <c r="J270" s="1"/>
  <c r="I26"/>
  <c r="J26" s="1"/>
  <c r="I65"/>
  <c r="J65" s="1"/>
  <c r="I18"/>
  <c r="J18" s="1"/>
  <c r="I167"/>
  <c r="J167" s="1"/>
  <c r="I197"/>
  <c r="J197" s="1"/>
  <c r="I25"/>
  <c r="J25" s="1"/>
  <c r="I43"/>
  <c r="J43" s="1"/>
  <c r="I290"/>
  <c r="J290" s="1"/>
  <c r="I56"/>
  <c r="J56" s="1"/>
  <c r="I279"/>
  <c r="J279" s="1"/>
  <c r="I71"/>
  <c r="J71" s="1"/>
  <c r="I194"/>
  <c r="J194" s="1"/>
  <c r="I269"/>
  <c r="J269" s="1"/>
  <c r="I64"/>
  <c r="J64" s="1"/>
  <c r="I278"/>
  <c r="J278" s="1"/>
  <c r="I170"/>
  <c r="J170" s="1"/>
  <c r="I62"/>
  <c r="J62" s="1"/>
  <c r="I267"/>
  <c r="J267" s="1"/>
  <c r="I201"/>
  <c r="J201" s="1"/>
  <c r="I24"/>
  <c r="J24" s="1"/>
  <c r="I280"/>
  <c r="J280" s="1"/>
  <c r="I196"/>
  <c r="J196" s="1"/>
  <c r="I265"/>
  <c r="J265" s="1"/>
  <c r="I260"/>
  <c r="J260" s="1"/>
  <c r="I313"/>
  <c r="J313" s="1"/>
  <c r="I238"/>
  <c r="J238" s="1"/>
  <c r="I87"/>
  <c r="J87" s="1"/>
  <c r="I99"/>
  <c r="J99" s="1"/>
  <c r="I111"/>
  <c r="J111" s="1"/>
  <c r="I139"/>
  <c r="J139" s="1"/>
  <c r="I232"/>
  <c r="J232" s="1"/>
  <c r="I216"/>
  <c r="J216" s="1"/>
  <c r="I298"/>
  <c r="J298" s="1"/>
  <c r="I235"/>
  <c r="I337"/>
  <c r="J337" s="1"/>
  <c r="I343"/>
  <c r="J343" s="1"/>
  <c r="I377"/>
  <c r="J377" s="1"/>
  <c r="I150"/>
  <c r="J150" s="1"/>
  <c r="I223"/>
  <c r="J223" s="1"/>
  <c r="G157"/>
  <c r="F159"/>
  <c r="G302"/>
  <c r="F306"/>
  <c r="G345"/>
  <c r="F346"/>
  <c r="I205"/>
  <c r="J205" s="1"/>
  <c r="I67"/>
  <c r="J67" s="1"/>
  <c r="I17"/>
  <c r="J17" s="1"/>
  <c r="I182"/>
  <c r="J182" s="1"/>
  <c r="I288"/>
  <c r="J288" s="1"/>
  <c r="I50"/>
  <c r="J50" s="1"/>
  <c r="I81"/>
  <c r="J81" s="1"/>
  <c r="I35"/>
  <c r="J35" s="1"/>
  <c r="I109"/>
  <c r="J109" s="1"/>
  <c r="I137"/>
  <c r="J137" s="1"/>
  <c r="I217"/>
  <c r="J217" s="1"/>
  <c r="I221"/>
  <c r="J221" s="1"/>
  <c r="I342"/>
  <c r="J342" s="1"/>
  <c r="I21"/>
  <c r="J21" s="1"/>
  <c r="I39"/>
  <c r="J39" s="1"/>
  <c r="I186"/>
  <c r="J186" s="1"/>
  <c r="I38"/>
  <c r="J38" s="1"/>
  <c r="I192"/>
  <c r="J192" s="1"/>
  <c r="I202"/>
  <c r="J202" s="1"/>
  <c r="I88"/>
  <c r="J88" s="1"/>
  <c r="I116"/>
  <c r="J116" s="1"/>
  <c r="I145"/>
  <c r="J145" s="1"/>
  <c r="I208"/>
  <c r="J208" s="1"/>
  <c r="J130" i="14"/>
  <c r="M130" s="1"/>
  <c r="J116"/>
  <c r="M116" s="1"/>
  <c r="J108"/>
  <c r="M108" s="1"/>
  <c r="J104"/>
  <c r="M104" s="1"/>
  <c r="J100"/>
  <c r="M100" s="1"/>
  <c r="J86"/>
  <c r="M86" s="1"/>
  <c r="J117"/>
  <c r="M117" s="1"/>
  <c r="J113"/>
  <c r="M113" s="1"/>
  <c r="J109"/>
  <c r="M109" s="1"/>
  <c r="O109" s="1"/>
  <c r="J105"/>
  <c r="M105" s="1"/>
  <c r="J101"/>
  <c r="M101" s="1"/>
  <c r="J69"/>
  <c r="M69" s="1"/>
  <c r="J27"/>
  <c r="M27" s="1"/>
  <c r="O27" s="1"/>
  <c r="J10"/>
  <c r="M10" s="1"/>
  <c r="J97"/>
  <c r="M97" s="1"/>
  <c r="J65"/>
  <c r="M65" s="1"/>
  <c r="J81"/>
  <c r="M81" s="1"/>
  <c r="J66"/>
  <c r="K66" s="1"/>
  <c r="J91"/>
  <c r="J83"/>
  <c r="M83" s="1"/>
  <c r="J67"/>
  <c r="M67" s="1"/>
  <c r="J21"/>
  <c r="M21" s="1"/>
  <c r="J87"/>
  <c r="M87" s="1"/>
  <c r="J17"/>
  <c r="M17" s="1"/>
  <c r="H156" i="13"/>
  <c r="J156" s="1"/>
  <c r="K156" s="1"/>
  <c r="K187" i="12"/>
  <c r="I13"/>
  <c r="J13" s="1"/>
  <c r="K13" s="1"/>
  <c r="L13" s="1"/>
  <c r="I9"/>
  <c r="J9" s="1"/>
  <c r="K9" s="1"/>
  <c r="L9" s="1"/>
  <c r="I15"/>
  <c r="J15" s="1"/>
  <c r="K15" s="1"/>
  <c r="L15" s="1"/>
  <c r="I11"/>
  <c r="J11" s="1"/>
  <c r="K11" s="1"/>
  <c r="L11" s="1"/>
  <c r="I15" i="4"/>
  <c r="I16" s="1"/>
  <c r="I31" s="1"/>
  <c r="I100" i="1"/>
  <c r="J100" s="1"/>
  <c r="I362"/>
  <c r="I211"/>
  <c r="J211" s="1"/>
  <c r="I20"/>
  <c r="J20" s="1"/>
  <c r="I331"/>
  <c r="J331" s="1"/>
  <c r="I78"/>
  <c r="J78" s="1"/>
  <c r="I207"/>
  <c r="J207" s="1"/>
  <c r="I33"/>
  <c r="J33" s="1"/>
  <c r="I332"/>
  <c r="J332" s="1"/>
  <c r="I350"/>
  <c r="J350" s="1"/>
  <c r="I305"/>
  <c r="J305" s="1"/>
  <c r="I319"/>
  <c r="I320" s="1"/>
  <c r="I616" s="1"/>
  <c r="I352"/>
  <c r="J352" s="1"/>
  <c r="N13" i="5"/>
  <c r="P13" s="1"/>
  <c r="F58"/>
  <c r="F81" s="1"/>
  <c r="I29" i="7"/>
  <c r="J29" s="1"/>
  <c r="I20"/>
  <c r="J20" s="1"/>
  <c r="I33"/>
  <c r="J33" s="1"/>
  <c r="I31" i="8"/>
  <c r="J31" s="1"/>
  <c r="I13" i="7"/>
  <c r="I23" s="1"/>
  <c r="I38"/>
  <c r="J38" s="1"/>
  <c r="F87" i="12"/>
  <c r="F86"/>
  <c r="F79"/>
  <c r="F75"/>
  <c r="F73"/>
  <c r="F71"/>
  <c r="F65"/>
  <c r="F61"/>
  <c r="F57"/>
  <c r="F55"/>
  <c r="F49"/>
  <c r="F47"/>
  <c r="F40"/>
  <c r="F39"/>
  <c r="F32"/>
  <c r="F31"/>
  <c r="F24"/>
  <c r="F23"/>
  <c r="F16"/>
  <c r="F14"/>
  <c r="F10"/>
  <c r="F8"/>
  <c r="G624" i="13"/>
  <c r="F45" i="12"/>
  <c r="F43"/>
  <c r="F36"/>
  <c r="F35"/>
  <c r="F28"/>
  <c r="F27"/>
  <c r="F20"/>
  <c r="F19"/>
  <c r="F18"/>
  <c r="F17"/>
  <c r="F15"/>
  <c r="F13"/>
  <c r="F11"/>
  <c r="J25" i="14"/>
  <c r="M25" s="1"/>
  <c r="G15" i="4"/>
  <c r="G16" s="1"/>
  <c r="I10" i="6"/>
  <c r="O14"/>
  <c r="O15" s="1"/>
  <c r="F623" i="1"/>
  <c r="L8" i="10"/>
  <c r="K17" i="5"/>
  <c r="F51"/>
  <c r="F80" s="1"/>
  <c r="I77"/>
  <c r="N11"/>
  <c r="J10" i="10"/>
  <c r="M10" s="1"/>
  <c r="G467" i="1"/>
  <c r="L8" i="7"/>
  <c r="M8" s="1"/>
  <c r="O8" s="1"/>
  <c r="J68" i="14"/>
  <c r="M68" s="1"/>
  <c r="J132"/>
  <c r="M132" s="1"/>
  <c r="J96"/>
  <c r="J99"/>
  <c r="M99" s="1"/>
  <c r="J34"/>
  <c r="M34" s="1"/>
  <c r="J30"/>
  <c r="M30" s="1"/>
  <c r="J24"/>
  <c r="J22"/>
  <c r="M22" s="1"/>
  <c r="J18"/>
  <c r="J93"/>
  <c r="J36"/>
  <c r="M36" s="1"/>
  <c r="J32"/>
  <c r="M32" s="1"/>
  <c r="J20"/>
  <c r="J13"/>
  <c r="M13" s="1"/>
  <c r="J7" i="10"/>
  <c r="J8" s="1"/>
  <c r="N10" i="5"/>
  <c r="P10" s="1"/>
  <c r="K10"/>
  <c r="K7" i="7"/>
  <c r="L7" s="1"/>
  <c r="M7" s="1"/>
  <c r="J10" i="6"/>
  <c r="J17" s="1"/>
  <c r="J9" i="15" s="1"/>
  <c r="M8" i="6"/>
  <c r="O8" s="1"/>
  <c r="G20" i="7"/>
  <c r="L17" i="6"/>
  <c r="L9" i="15" s="1"/>
  <c r="J92" i="14"/>
  <c r="M10" i="6"/>
  <c r="M17" s="1"/>
  <c r="M9" i="15" s="1"/>
  <c r="J19" i="14"/>
  <c r="M19" s="1"/>
  <c r="J28"/>
  <c r="M28" s="1"/>
  <c r="H154"/>
  <c r="K21" i="8"/>
  <c r="K14" i="7"/>
  <c r="M16"/>
  <c r="O16" s="1"/>
  <c r="K15"/>
  <c r="L24" i="8"/>
  <c r="K11" i="10"/>
  <c r="L11"/>
  <c r="L13" s="1"/>
  <c r="L17" i="15" s="1"/>
  <c r="L31" s="1"/>
  <c r="O31" s="1"/>
  <c r="H79" i="5"/>
  <c r="N43"/>
  <c r="K42"/>
  <c r="N42"/>
  <c r="F39"/>
  <c r="F78" s="1"/>
  <c r="P9"/>
  <c r="K37"/>
  <c r="N37"/>
  <c r="P37" s="1"/>
  <c r="K7"/>
  <c r="I46"/>
  <c r="I79" s="1"/>
  <c r="G58"/>
  <c r="G81"/>
  <c r="G66"/>
  <c r="G82" s="1"/>
  <c r="K36"/>
  <c r="N48"/>
  <c r="P48" s="1"/>
  <c r="N36"/>
  <c r="P36" s="1"/>
  <c r="N41"/>
  <c r="H13" i="10"/>
  <c r="H17" i="15"/>
  <c r="G8" i="10"/>
  <c r="G13" s="1"/>
  <c r="G17" i="15" s="1"/>
  <c r="K8" i="10"/>
  <c r="P17" i="5"/>
  <c r="P11"/>
  <c r="P16"/>
  <c r="J48" i="7"/>
  <c r="K48" s="1"/>
  <c r="K28"/>
  <c r="M38" i="8"/>
  <c r="C13" i="4"/>
  <c r="G43" i="5"/>
  <c r="K43" s="1"/>
  <c r="F46"/>
  <c r="F79" s="1"/>
  <c r="K9" i="7"/>
  <c r="L9" s="1"/>
  <c r="M9" s="1"/>
  <c r="O9" s="1"/>
  <c r="M9" i="4"/>
  <c r="G10" i="10"/>
  <c r="F11"/>
  <c r="K11" i="7"/>
  <c r="L11" s="1"/>
  <c r="M11" s="1"/>
  <c r="O11" s="1"/>
  <c r="P14" i="5"/>
  <c r="G26" i="7"/>
  <c r="F40"/>
  <c r="K547" i="1"/>
  <c r="K399" i="14"/>
  <c r="K12" i="5"/>
  <c r="G53" i="7"/>
  <c r="K52"/>
  <c r="K53" s="1"/>
  <c r="G11" i="10"/>
  <c r="P43" i="5"/>
  <c r="K48"/>
  <c r="G51"/>
  <c r="G80"/>
  <c r="N72" i="1" l="1"/>
  <c r="N575"/>
  <c r="L575"/>
  <c r="N576"/>
  <c r="L576"/>
  <c r="N577"/>
  <c r="L577"/>
  <c r="N574"/>
  <c r="L574"/>
  <c r="N30" i="7"/>
  <c r="L34"/>
  <c r="N207" i="1"/>
  <c r="M576"/>
  <c r="O576" s="1"/>
  <c r="M577"/>
  <c r="O577" s="1"/>
  <c r="M575"/>
  <c r="O575" s="1"/>
  <c r="K81"/>
  <c r="K258"/>
  <c r="K254"/>
  <c r="K163"/>
  <c r="L163" s="1"/>
  <c r="M163" s="1"/>
  <c r="O163" s="1"/>
  <c r="K271"/>
  <c r="K36"/>
  <c r="L36" s="1"/>
  <c r="K145"/>
  <c r="K87"/>
  <c r="L87" s="1"/>
  <c r="M87" s="1"/>
  <c r="O87" s="1"/>
  <c r="K18"/>
  <c r="L18" s="1"/>
  <c r="K243"/>
  <c r="K89"/>
  <c r="K19"/>
  <c r="L19" s="1"/>
  <c r="M19" s="1"/>
  <c r="O19" s="1"/>
  <c r="K113"/>
  <c r="K239"/>
  <c r="K336"/>
  <c r="K294"/>
  <c r="L294" s="1"/>
  <c r="M294" s="1"/>
  <c r="O294" s="1"/>
  <c r="N163"/>
  <c r="N267"/>
  <c r="K89" i="12"/>
  <c r="K891"/>
  <c r="K895"/>
  <c r="K899"/>
  <c r="L899" s="1"/>
  <c r="M899" s="1"/>
  <c r="O899" s="1"/>
  <c r="K903"/>
  <c r="L903" s="1"/>
  <c r="M903" s="1"/>
  <c r="O903" s="1"/>
  <c r="K911"/>
  <c r="K916"/>
  <c r="K920"/>
  <c r="L920" s="1"/>
  <c r="M920" s="1"/>
  <c r="O920" s="1"/>
  <c r="K924"/>
  <c r="L924" s="1"/>
  <c r="M924" s="1"/>
  <c r="O924" s="1"/>
  <c r="K928"/>
  <c r="K932"/>
  <c r="G7" i="8"/>
  <c r="K11"/>
  <c r="L11" s="1"/>
  <c r="M11" s="1"/>
  <c r="K387" i="1"/>
  <c r="L387" s="1"/>
  <c r="M387" s="1"/>
  <c r="O387" s="1"/>
  <c r="K344"/>
  <c r="K406"/>
  <c r="L406" s="1"/>
  <c r="M406" s="1"/>
  <c r="O406" s="1"/>
  <c r="G260" i="12"/>
  <c r="K841"/>
  <c r="K872"/>
  <c r="L872" s="1"/>
  <c r="M872" s="1"/>
  <c r="O872" s="1"/>
  <c r="K868"/>
  <c r="L868" s="1"/>
  <c r="M868" s="1"/>
  <c r="O868" s="1"/>
  <c r="K864"/>
  <c r="L864" s="1"/>
  <c r="M864" s="1"/>
  <c r="O864" s="1"/>
  <c r="K860"/>
  <c r="L860" s="1"/>
  <c r="M860" s="1"/>
  <c r="O860" s="1"/>
  <c r="K856"/>
  <c r="L856" s="1"/>
  <c r="M856" s="1"/>
  <c r="O856" s="1"/>
  <c r="K852"/>
  <c r="L852" s="1"/>
  <c r="M852" s="1"/>
  <c r="O852" s="1"/>
  <c r="K848"/>
  <c r="L848" s="1"/>
  <c r="M848" s="1"/>
  <c r="O848" s="1"/>
  <c r="K844"/>
  <c r="L844" s="1"/>
  <c r="M844" s="1"/>
  <c r="O844" s="1"/>
  <c r="K832"/>
  <c r="L832" s="1"/>
  <c r="M832" s="1"/>
  <c r="O832" s="1"/>
  <c r="K828"/>
  <c r="L828" s="1"/>
  <c r="M828" s="1"/>
  <c r="O828" s="1"/>
  <c r="K820"/>
  <c r="L820" s="1"/>
  <c r="M820" s="1"/>
  <c r="O820" s="1"/>
  <c r="K816"/>
  <c r="L816" s="1"/>
  <c r="M816" s="1"/>
  <c r="O816" s="1"/>
  <c r="K811"/>
  <c r="L811" s="1"/>
  <c r="M811" s="1"/>
  <c r="O811" s="1"/>
  <c r="J756" i="13"/>
  <c r="K376" i="1"/>
  <c r="L376" s="1"/>
  <c r="M376" s="1"/>
  <c r="O376" s="1"/>
  <c r="K282"/>
  <c r="L282" s="1"/>
  <c r="M282" s="1"/>
  <c r="O282" s="1"/>
  <c r="K53"/>
  <c r="L53" s="1"/>
  <c r="M53" s="1"/>
  <c r="O53" s="1"/>
  <c r="K73"/>
  <c r="L73" s="1"/>
  <c r="M73" s="1"/>
  <c r="O73" s="1"/>
  <c r="K14" i="8"/>
  <c r="L14" s="1"/>
  <c r="M14" s="1"/>
  <c r="O14" s="1"/>
  <c r="K55"/>
  <c r="K75"/>
  <c r="L75" s="1"/>
  <c r="O38"/>
  <c r="K20"/>
  <c r="L26" i="4"/>
  <c r="N27"/>
  <c r="N26"/>
  <c r="L27"/>
  <c r="M27" s="1"/>
  <c r="O27" s="1"/>
  <c r="K756" i="12"/>
  <c r="L756" s="1"/>
  <c r="M756" s="1"/>
  <c r="O756" s="1"/>
  <c r="K764"/>
  <c r="L764" s="1"/>
  <c r="M764" s="1"/>
  <c r="O764" s="1"/>
  <c r="K784"/>
  <c r="L784" s="1"/>
  <c r="M784" s="1"/>
  <c r="O784" s="1"/>
  <c r="K871"/>
  <c r="L871" s="1"/>
  <c r="M871" s="1"/>
  <c r="O871" s="1"/>
  <c r="K867"/>
  <c r="L867" s="1"/>
  <c r="M867" s="1"/>
  <c r="O867" s="1"/>
  <c r="K843"/>
  <c r="L843" s="1"/>
  <c r="M843" s="1"/>
  <c r="O843" s="1"/>
  <c r="K823"/>
  <c r="L823" s="1"/>
  <c r="M823" s="1"/>
  <c r="O823" s="1"/>
  <c r="K906"/>
  <c r="L906" s="1"/>
  <c r="M906" s="1"/>
  <c r="O906" s="1"/>
  <c r="K915"/>
  <c r="L915" s="1"/>
  <c r="M915" s="1"/>
  <c r="O915" s="1"/>
  <c r="K927"/>
  <c r="L927" s="1"/>
  <c r="M927" s="1"/>
  <c r="O927" s="1"/>
  <c r="K313" i="1"/>
  <c r="L313" s="1"/>
  <c r="M313" s="1"/>
  <c r="O313" s="1"/>
  <c r="K253"/>
  <c r="L253" s="1"/>
  <c r="M253" s="1"/>
  <c r="O253" s="1"/>
  <c r="K644" i="13"/>
  <c r="K636"/>
  <c r="K632"/>
  <c r="K614"/>
  <c r="L614" s="1"/>
  <c r="M614" s="1"/>
  <c r="O614" s="1"/>
  <c r="K593"/>
  <c r="L593" s="1"/>
  <c r="M593" s="1"/>
  <c r="O593" s="1"/>
  <c r="K563"/>
  <c r="L563" s="1"/>
  <c r="M563" s="1"/>
  <c r="O563" s="1"/>
  <c r="K543"/>
  <c r="L543" s="1"/>
  <c r="M543" s="1"/>
  <c r="O543" s="1"/>
  <c r="K539"/>
  <c r="L539" s="1"/>
  <c r="M539" s="1"/>
  <c r="O539" s="1"/>
  <c r="K535"/>
  <c r="L535" s="1"/>
  <c r="M535" s="1"/>
  <c r="O535" s="1"/>
  <c r="K527"/>
  <c r="L527" s="1"/>
  <c r="M527" s="1"/>
  <c r="O527" s="1"/>
  <c r="K515"/>
  <c r="L515" s="1"/>
  <c r="M515" s="1"/>
  <c r="O515" s="1"/>
  <c r="K513"/>
  <c r="L513" s="1"/>
  <c r="M513" s="1"/>
  <c r="O513" s="1"/>
  <c r="K500"/>
  <c r="L500" s="1"/>
  <c r="M500" s="1"/>
  <c r="O500" s="1"/>
  <c r="K498"/>
  <c r="L498" s="1"/>
  <c r="M498" s="1"/>
  <c r="O498" s="1"/>
  <c r="K480"/>
  <c r="L480" s="1"/>
  <c r="M480" s="1"/>
  <c r="O480" s="1"/>
  <c r="K476"/>
  <c r="L476" s="1"/>
  <c r="M476" s="1"/>
  <c r="O476" s="1"/>
  <c r="K474"/>
  <c r="L474" s="1"/>
  <c r="M474" s="1"/>
  <c r="O474" s="1"/>
  <c r="K472"/>
  <c r="L472" s="1"/>
  <c r="M472" s="1"/>
  <c r="O472" s="1"/>
  <c r="K470"/>
  <c r="L470" s="1"/>
  <c r="M470" s="1"/>
  <c r="O470" s="1"/>
  <c r="K468"/>
  <c r="L468" s="1"/>
  <c r="M468" s="1"/>
  <c r="O468" s="1"/>
  <c r="K466"/>
  <c r="L466" s="1"/>
  <c r="M466" s="1"/>
  <c r="O466" s="1"/>
  <c r="K458"/>
  <c r="L458" s="1"/>
  <c r="M458" s="1"/>
  <c r="O458" s="1"/>
  <c r="K456"/>
  <c r="L456" s="1"/>
  <c r="M456" s="1"/>
  <c r="O456" s="1"/>
  <c r="K454"/>
  <c r="L454" s="1"/>
  <c r="M454" s="1"/>
  <c r="O454" s="1"/>
  <c r="K452"/>
  <c r="L452" s="1"/>
  <c r="M452" s="1"/>
  <c r="O452" s="1"/>
  <c r="K448"/>
  <c r="L448" s="1"/>
  <c r="M448" s="1"/>
  <c r="O448" s="1"/>
  <c r="K446"/>
  <c r="L446" s="1"/>
  <c r="M446" s="1"/>
  <c r="O446" s="1"/>
  <c r="K438"/>
  <c r="L438" s="1"/>
  <c r="M438" s="1"/>
  <c r="O438" s="1"/>
  <c r="K436"/>
  <c r="L436" s="1"/>
  <c r="M436" s="1"/>
  <c r="O436" s="1"/>
  <c r="K434"/>
  <c r="L434" s="1"/>
  <c r="M434" s="1"/>
  <c r="O434" s="1"/>
  <c r="K487" i="1"/>
  <c r="L487" s="1"/>
  <c r="M487" s="1"/>
  <c r="N108"/>
  <c r="M36" i="13"/>
  <c r="O36" s="1"/>
  <c r="O14"/>
  <c r="K361" i="1"/>
  <c r="L361" s="1"/>
  <c r="M361" s="1"/>
  <c r="O361" s="1"/>
  <c r="K422" i="13"/>
  <c r="L422" s="1"/>
  <c r="M422" s="1"/>
  <c r="O422" s="1"/>
  <c r="K292"/>
  <c r="L292" s="1"/>
  <c r="M292" s="1"/>
  <c r="O292" s="1"/>
  <c r="K386" i="1"/>
  <c r="L386" s="1"/>
  <c r="M386" s="1"/>
  <c r="O386" s="1"/>
  <c r="K400"/>
  <c r="L400" s="1"/>
  <c r="M400" s="1"/>
  <c r="O400" s="1"/>
  <c r="G472"/>
  <c r="G489"/>
  <c r="K14" i="13"/>
  <c r="K405" i="1"/>
  <c r="L405" s="1"/>
  <c r="M405" s="1"/>
  <c r="O405" s="1"/>
  <c r="K392"/>
  <c r="K414"/>
  <c r="L414" s="1"/>
  <c r="M414" s="1"/>
  <c r="O414" s="1"/>
  <c r="K477"/>
  <c r="L477" s="1"/>
  <c r="M477" s="1"/>
  <c r="O477" s="1"/>
  <c r="C286"/>
  <c r="C611" s="1"/>
  <c r="C745" i="13"/>
  <c r="J429" i="1"/>
  <c r="K612" i="13"/>
  <c r="L612" s="1"/>
  <c r="M612" s="1"/>
  <c r="O612" s="1"/>
  <c r="G532" i="1"/>
  <c r="C307"/>
  <c r="C613" s="1"/>
  <c r="K239" i="13"/>
  <c r="K178"/>
  <c r="K385" i="1"/>
  <c r="L385" s="1"/>
  <c r="M385" s="1"/>
  <c r="K399"/>
  <c r="L399" s="1"/>
  <c r="M399" s="1"/>
  <c r="O399" s="1"/>
  <c r="K421"/>
  <c r="L421" s="1"/>
  <c r="M421" s="1"/>
  <c r="K462"/>
  <c r="L462" s="1"/>
  <c r="M462" s="1"/>
  <c r="O462" s="1"/>
  <c r="K305"/>
  <c r="L305" s="1"/>
  <c r="M305" s="1"/>
  <c r="O305" s="1"/>
  <c r="K101"/>
  <c r="L101" s="1"/>
  <c r="M101" s="1"/>
  <c r="O101" s="1"/>
  <c r="K58"/>
  <c r="L58" s="1"/>
  <c r="M58" s="1"/>
  <c r="O58" s="1"/>
  <c r="K256"/>
  <c r="L256" s="1"/>
  <c r="M256" s="1"/>
  <c r="O256" s="1"/>
  <c r="K295"/>
  <c r="L295" s="1"/>
  <c r="M295" s="1"/>
  <c r="O295" s="1"/>
  <c r="K138"/>
  <c r="L138" s="1"/>
  <c r="M138" s="1"/>
  <c r="O138" s="1"/>
  <c r="K219"/>
  <c r="L219" s="1"/>
  <c r="M219" s="1"/>
  <c r="O219" s="1"/>
  <c r="K290"/>
  <c r="L290" s="1"/>
  <c r="M290" s="1"/>
  <c r="O290" s="1"/>
  <c r="G346"/>
  <c r="G618" s="1"/>
  <c r="K304"/>
  <c r="L304" s="1"/>
  <c r="M304" s="1"/>
  <c r="O304" s="1"/>
  <c r="G395"/>
  <c r="K427"/>
  <c r="L427" s="1"/>
  <c r="M427" s="1"/>
  <c r="O427" s="1"/>
  <c r="K470"/>
  <c r="L470" s="1"/>
  <c r="M470" s="1"/>
  <c r="I291"/>
  <c r="I612" s="1"/>
  <c r="K162" i="13"/>
  <c r="F285" i="1"/>
  <c r="K223" i="13"/>
  <c r="L223" s="1"/>
  <c r="M223" s="1"/>
  <c r="O223" s="1"/>
  <c r="K343" i="1"/>
  <c r="L343" s="1"/>
  <c r="M343" s="1"/>
  <c r="O343" s="1"/>
  <c r="K216"/>
  <c r="L216" s="1"/>
  <c r="M216" s="1"/>
  <c r="O216" s="1"/>
  <c r="K99"/>
  <c r="L99" s="1"/>
  <c r="M99" s="1"/>
  <c r="O99" s="1"/>
  <c r="K24"/>
  <c r="L24" s="1"/>
  <c r="M24" s="1"/>
  <c r="O24" s="1"/>
  <c r="K80"/>
  <c r="L80" s="1"/>
  <c r="M80" s="1"/>
  <c r="O80" s="1"/>
  <c r="K23"/>
  <c r="L23" s="1"/>
  <c r="M23" s="1"/>
  <c r="O23" s="1"/>
  <c r="F452"/>
  <c r="K476"/>
  <c r="L476" s="1"/>
  <c r="M476" s="1"/>
  <c r="N777" i="13"/>
  <c r="L777"/>
  <c r="M777" s="1"/>
  <c r="O777" s="1"/>
  <c r="L776"/>
  <c r="M776" s="1"/>
  <c r="O776" s="1"/>
  <c r="L768"/>
  <c r="M768" s="1"/>
  <c r="O768" s="1"/>
  <c r="L772"/>
  <c r="M772" s="1"/>
  <c r="O772" s="1"/>
  <c r="L771"/>
  <c r="M771" s="1"/>
  <c r="O771" s="1"/>
  <c r="L770"/>
  <c r="M770" s="1"/>
  <c r="O770" s="1"/>
  <c r="L773"/>
  <c r="M773" s="1"/>
  <c r="O773" s="1"/>
  <c r="L766"/>
  <c r="M766" s="1"/>
  <c r="O766" s="1"/>
  <c r="L769"/>
  <c r="M769" s="1"/>
  <c r="O769" s="1"/>
  <c r="K147"/>
  <c r="J316" i="1"/>
  <c r="J317" s="1"/>
  <c r="J615" s="1"/>
  <c r="I500"/>
  <c r="K483"/>
  <c r="L483" s="1"/>
  <c r="M483" s="1"/>
  <c r="O483" s="1"/>
  <c r="K497"/>
  <c r="L497" s="1"/>
  <c r="M497" s="1"/>
  <c r="O497" s="1"/>
  <c r="K493"/>
  <c r="L493" s="1"/>
  <c r="M493" s="1"/>
  <c r="O493" s="1"/>
  <c r="F745" i="13"/>
  <c r="G291" i="1"/>
  <c r="G612" s="1"/>
  <c r="G537"/>
  <c r="K219" i="13"/>
  <c r="L219" s="1"/>
  <c r="M219" s="1"/>
  <c r="O219" s="1"/>
  <c r="K247"/>
  <c r="K342" i="1"/>
  <c r="L342" s="1"/>
  <c r="M342" s="1"/>
  <c r="O342" s="1"/>
  <c r="K65"/>
  <c r="L65" s="1"/>
  <c r="M65" s="1"/>
  <c r="O65" s="1"/>
  <c r="K218"/>
  <c r="L218" s="1"/>
  <c r="M218" s="1"/>
  <c r="O218" s="1"/>
  <c r="K187"/>
  <c r="L187" s="1"/>
  <c r="M187" s="1"/>
  <c r="O187" s="1"/>
  <c r="K92"/>
  <c r="L92" s="1"/>
  <c r="M92" s="1"/>
  <c r="O92" s="1"/>
  <c r="K52"/>
  <c r="L52" s="1"/>
  <c r="M52" s="1"/>
  <c r="O52" s="1"/>
  <c r="K228"/>
  <c r="L228" s="1"/>
  <c r="M228" s="1"/>
  <c r="O228" s="1"/>
  <c r="K353"/>
  <c r="L353" s="1"/>
  <c r="M353" s="1"/>
  <c r="O353" s="1"/>
  <c r="K633" i="13"/>
  <c r="K598"/>
  <c r="L598" s="1"/>
  <c r="M598" s="1"/>
  <c r="O598" s="1"/>
  <c r="K550"/>
  <c r="L550" s="1"/>
  <c r="M550" s="1"/>
  <c r="O550" s="1"/>
  <c r="K514"/>
  <c r="L514" s="1"/>
  <c r="M514" s="1"/>
  <c r="O514" s="1"/>
  <c r="K509"/>
  <c r="L509" s="1"/>
  <c r="M509" s="1"/>
  <c r="O509" s="1"/>
  <c r="K499"/>
  <c r="L499" s="1"/>
  <c r="M499" s="1"/>
  <c r="O499" s="1"/>
  <c r="K467"/>
  <c r="L467" s="1"/>
  <c r="M467" s="1"/>
  <c r="O467" s="1"/>
  <c r="K455"/>
  <c r="L455" s="1"/>
  <c r="M455" s="1"/>
  <c r="O455" s="1"/>
  <c r="K433"/>
  <c r="L433" s="1"/>
  <c r="M433" s="1"/>
  <c r="O433" s="1"/>
  <c r="K666"/>
  <c r="L666" s="1"/>
  <c r="M666" s="1"/>
  <c r="O666" s="1"/>
  <c r="K408" i="1"/>
  <c r="L408" s="1"/>
  <c r="M408" s="1"/>
  <c r="O408" s="1"/>
  <c r="K423"/>
  <c r="L423" s="1"/>
  <c r="M423" s="1"/>
  <c r="O423" s="1"/>
  <c r="K450"/>
  <c r="K451" s="1"/>
  <c r="J537"/>
  <c r="O69" i="14"/>
  <c r="K111"/>
  <c r="K18"/>
  <c r="O87"/>
  <c r="K135"/>
  <c r="L135" s="1"/>
  <c r="M135" s="1"/>
  <c r="O135" s="1"/>
  <c r="K347"/>
  <c r="O45"/>
  <c r="K278" i="13"/>
  <c r="L278" s="1"/>
  <c r="M278" s="1"/>
  <c r="O278" s="1"/>
  <c r="K790" i="12"/>
  <c r="L790" s="1"/>
  <c r="M790" s="1"/>
  <c r="O790" s="1"/>
  <c r="K754"/>
  <c r="L754" s="1"/>
  <c r="M754" s="1"/>
  <c r="O754" s="1"/>
  <c r="K912"/>
  <c r="L912" s="1"/>
  <c r="M912" s="1"/>
  <c r="O912" s="1"/>
  <c r="K896"/>
  <c r="L896" s="1"/>
  <c r="M896" s="1"/>
  <c r="O896" s="1"/>
  <c r="G876"/>
  <c r="L669"/>
  <c r="M669" s="1"/>
  <c r="O669" s="1"/>
  <c r="K900"/>
  <c r="L900" s="1"/>
  <c r="M900" s="1"/>
  <c r="O900" s="1"/>
  <c r="L183"/>
  <c r="M183" s="1"/>
  <c r="O183" s="1"/>
  <c r="K821"/>
  <c r="L821" s="1"/>
  <c r="M821" s="1"/>
  <c r="O821" s="1"/>
  <c r="K817"/>
  <c r="L817" s="1"/>
  <c r="M817" s="1"/>
  <c r="O817" s="1"/>
  <c r="K921"/>
  <c r="L921" s="1"/>
  <c r="M921" s="1"/>
  <c r="O921" s="1"/>
  <c r="K929"/>
  <c r="L929" s="1"/>
  <c r="M929" s="1"/>
  <c r="O929" s="1"/>
  <c r="G936"/>
  <c r="N165"/>
  <c r="K302" i="14"/>
  <c r="O115"/>
  <c r="O37"/>
  <c r="K384"/>
  <c r="O130"/>
  <c r="O95"/>
  <c r="O28"/>
  <c r="O17"/>
  <c r="K151"/>
  <c r="L151" s="1"/>
  <c r="M151" s="1"/>
  <c r="O151" s="1"/>
  <c r="K149"/>
  <c r="L149" s="1"/>
  <c r="M149" s="1"/>
  <c r="O149" s="1"/>
  <c r="K145"/>
  <c r="L145" s="1"/>
  <c r="M145" s="1"/>
  <c r="O145" s="1"/>
  <c r="K143"/>
  <c r="L143" s="1"/>
  <c r="M143" s="1"/>
  <c r="O143" s="1"/>
  <c r="K141"/>
  <c r="L141" s="1"/>
  <c r="M141" s="1"/>
  <c r="O141" s="1"/>
  <c r="K110"/>
  <c r="K44"/>
  <c r="K40"/>
  <c r="K26"/>
  <c r="K7"/>
  <c r="K169"/>
  <c r="L169" s="1"/>
  <c r="M169" s="1"/>
  <c r="O169" s="1"/>
  <c r="K167"/>
  <c r="L167" s="1"/>
  <c r="M167" s="1"/>
  <c r="O167" s="1"/>
  <c r="K165"/>
  <c r="L165" s="1"/>
  <c r="M165" s="1"/>
  <c r="O165" s="1"/>
  <c r="K163"/>
  <c r="L163" s="1"/>
  <c r="M163" s="1"/>
  <c r="O163" s="1"/>
  <c r="K161"/>
  <c r="L161" s="1"/>
  <c r="M161" s="1"/>
  <c r="O161" s="1"/>
  <c r="K159"/>
  <c r="L159" s="1"/>
  <c r="M159" s="1"/>
  <c r="O159" s="1"/>
  <c r="K425" i="13"/>
  <c r="L425" s="1"/>
  <c r="M425" s="1"/>
  <c r="O425" s="1"/>
  <c r="K411"/>
  <c r="L411" s="1"/>
  <c r="M411" s="1"/>
  <c r="O411" s="1"/>
  <c r="K375"/>
  <c r="L375" s="1"/>
  <c r="M375" s="1"/>
  <c r="O375" s="1"/>
  <c r="K369"/>
  <c r="L369" s="1"/>
  <c r="M369" s="1"/>
  <c r="O369" s="1"/>
  <c r="K363"/>
  <c r="L363" s="1"/>
  <c r="M363" s="1"/>
  <c r="O363" s="1"/>
  <c r="K359"/>
  <c r="L359" s="1"/>
  <c r="M359" s="1"/>
  <c r="O359" s="1"/>
  <c r="K357"/>
  <c r="L357" s="1"/>
  <c r="M357" s="1"/>
  <c r="O357" s="1"/>
  <c r="K618"/>
  <c r="K423"/>
  <c r="L423" s="1"/>
  <c r="M423" s="1"/>
  <c r="O423" s="1"/>
  <c r="K414"/>
  <c r="L414" s="1"/>
  <c r="M414" s="1"/>
  <c r="O414" s="1"/>
  <c r="K608"/>
  <c r="L608" s="1"/>
  <c r="M608" s="1"/>
  <c r="O608" s="1"/>
  <c r="K695"/>
  <c r="L695" s="1"/>
  <c r="M695" s="1"/>
  <c r="O695" s="1"/>
  <c r="K699"/>
  <c r="L699" s="1"/>
  <c r="M699" s="1"/>
  <c r="O699" s="1"/>
  <c r="K386"/>
  <c r="L386" s="1"/>
  <c r="M386" s="1"/>
  <c r="O386" s="1"/>
  <c r="K380"/>
  <c r="L380" s="1"/>
  <c r="M380" s="1"/>
  <c r="O380" s="1"/>
  <c r="K372"/>
  <c r="L372" s="1"/>
  <c r="M372" s="1"/>
  <c r="O372" s="1"/>
  <c r="K370"/>
  <c r="L370" s="1"/>
  <c r="M370" s="1"/>
  <c r="O370" s="1"/>
  <c r="K366"/>
  <c r="L366" s="1"/>
  <c r="M366" s="1"/>
  <c r="O366" s="1"/>
  <c r="K356"/>
  <c r="L356" s="1"/>
  <c r="M356" s="1"/>
  <c r="O356" s="1"/>
  <c r="K512"/>
  <c r="L512" s="1"/>
  <c r="M512" s="1"/>
  <c r="O512" s="1"/>
  <c r="K548"/>
  <c r="L548" s="1"/>
  <c r="M548" s="1"/>
  <c r="O548" s="1"/>
  <c r="K522"/>
  <c r="L522" s="1"/>
  <c r="M522" s="1"/>
  <c r="O522" s="1"/>
  <c r="K520"/>
  <c r="L520" s="1"/>
  <c r="M520" s="1"/>
  <c r="O520" s="1"/>
  <c r="K435"/>
  <c r="L435" s="1"/>
  <c r="M435" s="1"/>
  <c r="O435" s="1"/>
  <c r="K624"/>
  <c r="K69"/>
  <c r="L69" s="1"/>
  <c r="M69" s="1"/>
  <c r="O69" s="1"/>
  <c r="K613"/>
  <c r="L613" s="1"/>
  <c r="M613" s="1"/>
  <c r="O613" s="1"/>
  <c r="K39"/>
  <c r="L39" s="1"/>
  <c r="M39" s="1"/>
  <c r="O39" s="1"/>
  <c r="M110"/>
  <c r="O110" s="1"/>
  <c r="M108"/>
  <c r="O108" s="1"/>
  <c r="M104"/>
  <c r="O104" s="1"/>
  <c r="M101"/>
  <c r="O101" s="1"/>
  <c r="O91"/>
  <c r="K347"/>
  <c r="L347" s="1"/>
  <c r="M347" s="1"/>
  <c r="O347" s="1"/>
  <c r="K345"/>
  <c r="L345" s="1"/>
  <c r="M345" s="1"/>
  <c r="O345" s="1"/>
  <c r="K343"/>
  <c r="L343" s="1"/>
  <c r="M343" s="1"/>
  <c r="O343" s="1"/>
  <c r="K341"/>
  <c r="L341" s="1"/>
  <c r="M341" s="1"/>
  <c r="O341" s="1"/>
  <c r="K337"/>
  <c r="L337" s="1"/>
  <c r="M337" s="1"/>
  <c r="O337" s="1"/>
  <c r="K331"/>
  <c r="L331" s="1"/>
  <c r="M331" s="1"/>
  <c r="O331" s="1"/>
  <c r="K329"/>
  <c r="L329" s="1"/>
  <c r="M329" s="1"/>
  <c r="O329" s="1"/>
  <c r="K327"/>
  <c r="L327" s="1"/>
  <c r="M327" s="1"/>
  <c r="O327" s="1"/>
  <c r="K325"/>
  <c r="L325" s="1"/>
  <c r="M325" s="1"/>
  <c r="O325" s="1"/>
  <c r="K321"/>
  <c r="L321" s="1"/>
  <c r="M321" s="1"/>
  <c r="O321" s="1"/>
  <c r="K319"/>
  <c r="L319" s="1"/>
  <c r="M319" s="1"/>
  <c r="O319" s="1"/>
  <c r="K313"/>
  <c r="L313" s="1"/>
  <c r="M313" s="1"/>
  <c r="O313" s="1"/>
  <c r="K310"/>
  <c r="L310" s="1"/>
  <c r="M310" s="1"/>
  <c r="O310" s="1"/>
  <c r="K308"/>
  <c r="L308" s="1"/>
  <c r="M308" s="1"/>
  <c r="O308" s="1"/>
  <c r="K475"/>
  <c r="L475" s="1"/>
  <c r="M475" s="1"/>
  <c r="O475" s="1"/>
  <c r="K473"/>
  <c r="L473" s="1"/>
  <c r="M473" s="1"/>
  <c r="O473" s="1"/>
  <c r="K427"/>
  <c r="L427" s="1"/>
  <c r="M427" s="1"/>
  <c r="O427" s="1"/>
  <c r="H262"/>
  <c r="J262" s="1"/>
  <c r="M262" s="1"/>
  <c r="O262" s="1"/>
  <c r="H258"/>
  <c r="J258" s="1"/>
  <c r="M258" s="1"/>
  <c r="O258" s="1"/>
  <c r="H254"/>
  <c r="J254" s="1"/>
  <c r="M254" s="1"/>
  <c r="O254" s="1"/>
  <c r="H230"/>
  <c r="J230" s="1"/>
  <c r="K230" s="1"/>
  <c r="L230" s="1"/>
  <c r="M230" s="1"/>
  <c r="O230" s="1"/>
  <c r="H209"/>
  <c r="J209" s="1"/>
  <c r="K209" s="1"/>
  <c r="L209" s="1"/>
  <c r="M209" s="1"/>
  <c r="O209" s="1"/>
  <c r="H197"/>
  <c r="J197" s="1"/>
  <c r="M197" s="1"/>
  <c r="O197" s="1"/>
  <c r="H177"/>
  <c r="J177" s="1"/>
  <c r="M177" s="1"/>
  <c r="O177" s="1"/>
  <c r="H165"/>
  <c r="J165" s="1"/>
  <c r="M165" s="1"/>
  <c r="O165" s="1"/>
  <c r="H153"/>
  <c r="J153" s="1"/>
  <c r="M153" s="1"/>
  <c r="O153" s="1"/>
  <c r="H145"/>
  <c r="J145" s="1"/>
  <c r="M145" s="1"/>
  <c r="O145" s="1"/>
  <c r="H134"/>
  <c r="J134" s="1"/>
  <c r="M134" s="1"/>
  <c r="O134" s="1"/>
  <c r="H71"/>
  <c r="J71" s="1"/>
  <c r="K71" s="1"/>
  <c r="L71" s="1"/>
  <c r="M71" s="1"/>
  <c r="O71" s="1"/>
  <c r="H67"/>
  <c r="J67" s="1"/>
  <c r="K67" s="1"/>
  <c r="L67" s="1"/>
  <c r="M67" s="1"/>
  <c r="O67" s="1"/>
  <c r="H65"/>
  <c r="J65" s="1"/>
  <c r="K65" s="1"/>
  <c r="L65" s="1"/>
  <c r="M65" s="1"/>
  <c r="O65" s="1"/>
  <c r="K346"/>
  <c r="L346" s="1"/>
  <c r="M346" s="1"/>
  <c r="O346" s="1"/>
  <c r="K691"/>
  <c r="L691" s="1"/>
  <c r="M691" s="1"/>
  <c r="O691" s="1"/>
  <c r="K83"/>
  <c r="L83" s="1"/>
  <c r="M83" s="1"/>
  <c r="O83" s="1"/>
  <c r="K141"/>
  <c r="K63"/>
  <c r="L63" s="1"/>
  <c r="M63" s="1"/>
  <c r="O63" s="1"/>
  <c r="H89"/>
  <c r="J89" s="1"/>
  <c r="K89" s="1"/>
  <c r="L89" s="1"/>
  <c r="M89" s="1"/>
  <c r="O89" s="1"/>
  <c r="K169"/>
  <c r="K402"/>
  <c r="L402" s="1"/>
  <c r="M402" s="1"/>
  <c r="O402" s="1"/>
  <c r="K400"/>
  <c r="L400" s="1"/>
  <c r="M400" s="1"/>
  <c r="O400" s="1"/>
  <c r="K398"/>
  <c r="L398" s="1"/>
  <c r="M398" s="1"/>
  <c r="O398" s="1"/>
  <c r="K394"/>
  <c r="L394" s="1"/>
  <c r="M394" s="1"/>
  <c r="O394" s="1"/>
  <c r="K392"/>
  <c r="L392" s="1"/>
  <c r="M392" s="1"/>
  <c r="O392" s="1"/>
  <c r="H55"/>
  <c r="J55" s="1"/>
  <c r="K55" s="1"/>
  <c r="L55" s="1"/>
  <c r="M55" s="1"/>
  <c r="O55" s="1"/>
  <c r="H51"/>
  <c r="J51" s="1"/>
  <c r="K51" s="1"/>
  <c r="L51" s="1"/>
  <c r="M51" s="1"/>
  <c r="O51" s="1"/>
  <c r="K266"/>
  <c r="K87"/>
  <c r="L87" s="1"/>
  <c r="M87" s="1"/>
  <c r="O87" s="1"/>
  <c r="K57"/>
  <c r="L57" s="1"/>
  <c r="M57" s="1"/>
  <c r="O57" s="1"/>
  <c r="K189"/>
  <c r="K338"/>
  <c r="L338" s="1"/>
  <c r="M338" s="1"/>
  <c r="O338" s="1"/>
  <c r="K707"/>
  <c r="L707" s="1"/>
  <c r="M707" s="1"/>
  <c r="O707" s="1"/>
  <c r="K703"/>
  <c r="L703" s="1"/>
  <c r="M703" s="1"/>
  <c r="O703" s="1"/>
  <c r="K20"/>
  <c r="K250"/>
  <c r="K330"/>
  <c r="L330" s="1"/>
  <c r="M330" s="1"/>
  <c r="O330" s="1"/>
  <c r="K303"/>
  <c r="L303" s="1"/>
  <c r="M303" s="1"/>
  <c r="O303" s="1"/>
  <c r="K299"/>
  <c r="L299" s="1"/>
  <c r="M299" s="1"/>
  <c r="O299" s="1"/>
  <c r="K297"/>
  <c r="L297" s="1"/>
  <c r="M297" s="1"/>
  <c r="O297" s="1"/>
  <c r="K290"/>
  <c r="O137"/>
  <c r="K729"/>
  <c r="L729" s="1"/>
  <c r="M729" s="1"/>
  <c r="O729" s="1"/>
  <c r="K144"/>
  <c r="K432"/>
  <c r="L432" s="1"/>
  <c r="M432" s="1"/>
  <c r="O432" s="1"/>
  <c r="K287"/>
  <c r="L287" s="1"/>
  <c r="M287" s="1"/>
  <c r="O287" s="1"/>
  <c r="K334"/>
  <c r="L334" s="1"/>
  <c r="M334" s="1"/>
  <c r="O334" s="1"/>
  <c r="K332"/>
  <c r="L332" s="1"/>
  <c r="M332" s="1"/>
  <c r="O332" s="1"/>
  <c r="K328"/>
  <c r="L328" s="1"/>
  <c r="M328" s="1"/>
  <c r="O328" s="1"/>
  <c r="K316"/>
  <c r="L316" s="1"/>
  <c r="M316" s="1"/>
  <c r="O316" s="1"/>
  <c r="K305"/>
  <c r="L305" s="1"/>
  <c r="M305" s="1"/>
  <c r="O305" s="1"/>
  <c r="K301"/>
  <c r="L301" s="1"/>
  <c r="M301" s="1"/>
  <c r="O301" s="1"/>
  <c r="K295"/>
  <c r="L295" s="1"/>
  <c r="M295" s="1"/>
  <c r="O295" s="1"/>
  <c r="K725"/>
  <c r="L725" s="1"/>
  <c r="M725" s="1"/>
  <c r="O725" s="1"/>
  <c r="K257"/>
  <c r="K229"/>
  <c r="L229" s="1"/>
  <c r="M229" s="1"/>
  <c r="O229" s="1"/>
  <c r="K637"/>
  <c r="K635"/>
  <c r="K631"/>
  <c r="K629"/>
  <c r="K627"/>
  <c r="K625"/>
  <c r="K602"/>
  <c r="L602" s="1"/>
  <c r="M602" s="1"/>
  <c r="O602" s="1"/>
  <c r="K600"/>
  <c r="L600" s="1"/>
  <c r="M600" s="1"/>
  <c r="O600" s="1"/>
  <c r="K594"/>
  <c r="L594" s="1"/>
  <c r="M594" s="1"/>
  <c r="O594" s="1"/>
  <c r="K590"/>
  <c r="L590" s="1"/>
  <c r="M590" s="1"/>
  <c r="O590" s="1"/>
  <c r="K586"/>
  <c r="L586" s="1"/>
  <c r="M586" s="1"/>
  <c r="O586" s="1"/>
  <c r="K582"/>
  <c r="L582" s="1"/>
  <c r="M582" s="1"/>
  <c r="O582" s="1"/>
  <c r="K578"/>
  <c r="L578" s="1"/>
  <c r="M578" s="1"/>
  <c r="O578" s="1"/>
  <c r="K576"/>
  <c r="L576" s="1"/>
  <c r="M576" s="1"/>
  <c r="O576" s="1"/>
  <c r="K572"/>
  <c r="L572" s="1"/>
  <c r="M572" s="1"/>
  <c r="O572" s="1"/>
  <c r="K568"/>
  <c r="L568" s="1"/>
  <c r="M568" s="1"/>
  <c r="O568" s="1"/>
  <c r="K566"/>
  <c r="L566" s="1"/>
  <c r="M566" s="1"/>
  <c r="O566" s="1"/>
  <c r="K564"/>
  <c r="L564" s="1"/>
  <c r="M564" s="1"/>
  <c r="O564" s="1"/>
  <c r="K562"/>
  <c r="L562" s="1"/>
  <c r="M562" s="1"/>
  <c r="O562" s="1"/>
  <c r="K560"/>
  <c r="L560" s="1"/>
  <c r="M560" s="1"/>
  <c r="O560" s="1"/>
  <c r="K558"/>
  <c r="L558" s="1"/>
  <c r="M558" s="1"/>
  <c r="O558" s="1"/>
  <c r="K556"/>
  <c r="L556" s="1"/>
  <c r="M556" s="1"/>
  <c r="O556" s="1"/>
  <c r="K554"/>
  <c r="L554" s="1"/>
  <c r="M554" s="1"/>
  <c r="O554" s="1"/>
  <c r="K546"/>
  <c r="L546" s="1"/>
  <c r="M546" s="1"/>
  <c r="O546" s="1"/>
  <c r="K544"/>
  <c r="L544" s="1"/>
  <c r="M544" s="1"/>
  <c r="O544" s="1"/>
  <c r="K542"/>
  <c r="L542" s="1"/>
  <c r="M542" s="1"/>
  <c r="O542" s="1"/>
  <c r="K538"/>
  <c r="L538" s="1"/>
  <c r="M538" s="1"/>
  <c r="O538" s="1"/>
  <c r="K536"/>
  <c r="L536" s="1"/>
  <c r="M536" s="1"/>
  <c r="O536" s="1"/>
  <c r="K534"/>
  <c r="L534" s="1"/>
  <c r="M534" s="1"/>
  <c r="O534" s="1"/>
  <c r="K532"/>
  <c r="L532" s="1"/>
  <c r="M532" s="1"/>
  <c r="O532" s="1"/>
  <c r="K526"/>
  <c r="L526" s="1"/>
  <c r="M526" s="1"/>
  <c r="O526" s="1"/>
  <c r="K518"/>
  <c r="L518" s="1"/>
  <c r="M518" s="1"/>
  <c r="O518" s="1"/>
  <c r="K516"/>
  <c r="L516" s="1"/>
  <c r="M516" s="1"/>
  <c r="O516" s="1"/>
  <c r="K511"/>
  <c r="L511" s="1"/>
  <c r="M511" s="1"/>
  <c r="O511" s="1"/>
  <c r="K505"/>
  <c r="L505" s="1"/>
  <c r="M505" s="1"/>
  <c r="O505" s="1"/>
  <c r="K503"/>
  <c r="L503" s="1"/>
  <c r="M503" s="1"/>
  <c r="O503" s="1"/>
  <c r="K501"/>
  <c r="L501" s="1"/>
  <c r="M501" s="1"/>
  <c r="O501" s="1"/>
  <c r="K491"/>
  <c r="L491" s="1"/>
  <c r="M491" s="1"/>
  <c r="O491" s="1"/>
  <c r="K489"/>
  <c r="L489" s="1"/>
  <c r="M489" s="1"/>
  <c r="O489" s="1"/>
  <c r="K487"/>
  <c r="L487" s="1"/>
  <c r="M487" s="1"/>
  <c r="O487" s="1"/>
  <c r="G756"/>
  <c r="K32" i="1"/>
  <c r="K245"/>
  <c r="L245" s="1"/>
  <c r="M245" s="1"/>
  <c r="O245" s="1"/>
  <c r="K277"/>
  <c r="L277" s="1"/>
  <c r="M277" s="1"/>
  <c r="O277" s="1"/>
  <c r="K330"/>
  <c r="L330" s="1"/>
  <c r="M330" s="1"/>
  <c r="O330" s="1"/>
  <c r="K46"/>
  <c r="L46" s="1"/>
  <c r="M46" s="1"/>
  <c r="O46" s="1"/>
  <c r="K135"/>
  <c r="L135" s="1"/>
  <c r="M135" s="1"/>
  <c r="O135" s="1"/>
  <c r="K327"/>
  <c r="L327" s="1"/>
  <c r="M327" s="1"/>
  <c r="O327" s="1"/>
  <c r="K238"/>
  <c r="L238" s="1"/>
  <c r="M238" s="1"/>
  <c r="O238" s="1"/>
  <c r="K165"/>
  <c r="L165" s="1"/>
  <c r="M165" s="1"/>
  <c r="O165" s="1"/>
  <c r="K74"/>
  <c r="L74" s="1"/>
  <c r="M74" s="1"/>
  <c r="O74" s="1"/>
  <c r="K324"/>
  <c r="L324" s="1"/>
  <c r="M324" s="1"/>
  <c r="O324" s="1"/>
  <c r="K373"/>
  <c r="L373" s="1"/>
  <c r="M373" s="1"/>
  <c r="O373" s="1"/>
  <c r="M11" i="10"/>
  <c r="O10"/>
  <c r="O11" s="1"/>
  <c r="J46" i="5"/>
  <c r="S44"/>
  <c r="G46"/>
  <c r="G79" s="1"/>
  <c r="P41"/>
  <c r="K41"/>
  <c r="J11" i="10"/>
  <c r="J13" s="1"/>
  <c r="J17" i="15" s="1"/>
  <c r="G31" i="4"/>
  <c r="K33" i="8"/>
  <c r="H26"/>
  <c r="G365" i="1"/>
  <c r="G620" s="1"/>
  <c r="H621"/>
  <c r="H622"/>
  <c r="F257" i="12"/>
  <c r="F31" i="4"/>
  <c r="C84" i="5"/>
  <c r="C91" s="1"/>
  <c r="C10" i="15" s="1"/>
  <c r="K391" i="1"/>
  <c r="K398"/>
  <c r="L398" s="1"/>
  <c r="M398" s="1"/>
  <c r="O398" s="1"/>
  <c r="K696" i="13"/>
  <c r="L696" s="1"/>
  <c r="M696" s="1"/>
  <c r="O696" s="1"/>
  <c r="K704"/>
  <c r="L704" s="1"/>
  <c r="M704" s="1"/>
  <c r="O704" s="1"/>
  <c r="K826" i="12"/>
  <c r="L826" s="1"/>
  <c r="M826" s="1"/>
  <c r="O826" s="1"/>
  <c r="K834"/>
  <c r="L834" s="1"/>
  <c r="M834" s="1"/>
  <c r="O834" s="1"/>
  <c r="K858"/>
  <c r="L858" s="1"/>
  <c r="M858" s="1"/>
  <c r="O858" s="1"/>
  <c r="K63" i="5"/>
  <c r="S63"/>
  <c r="K18" i="7"/>
  <c r="L18" s="1"/>
  <c r="M18" s="1"/>
  <c r="O18" s="1"/>
  <c r="H612" i="1"/>
  <c r="H616"/>
  <c r="K628" i="13"/>
  <c r="K626"/>
  <c r="K525"/>
  <c r="L525" s="1"/>
  <c r="M525" s="1"/>
  <c r="O525" s="1"/>
  <c r="K523"/>
  <c r="L523" s="1"/>
  <c r="M523" s="1"/>
  <c r="O523" s="1"/>
  <c r="K521"/>
  <c r="L521" s="1"/>
  <c r="M521" s="1"/>
  <c r="O521" s="1"/>
  <c r="K519"/>
  <c r="L519" s="1"/>
  <c r="M519" s="1"/>
  <c r="O519" s="1"/>
  <c r="K517"/>
  <c r="L517" s="1"/>
  <c r="M517" s="1"/>
  <c r="O517" s="1"/>
  <c r="K510"/>
  <c r="L510" s="1"/>
  <c r="M510" s="1"/>
  <c r="O510" s="1"/>
  <c r="K508"/>
  <c r="L508" s="1"/>
  <c r="M508" s="1"/>
  <c r="O508" s="1"/>
  <c r="K506"/>
  <c r="L506" s="1"/>
  <c r="M506" s="1"/>
  <c r="O506" s="1"/>
  <c r="K504"/>
  <c r="L504" s="1"/>
  <c r="M504" s="1"/>
  <c r="O504" s="1"/>
  <c r="K502"/>
  <c r="L502" s="1"/>
  <c r="M502" s="1"/>
  <c r="O502" s="1"/>
  <c r="K496"/>
  <c r="L496" s="1"/>
  <c r="M496" s="1"/>
  <c r="O496" s="1"/>
  <c r="K494"/>
  <c r="L494" s="1"/>
  <c r="M494" s="1"/>
  <c r="O494" s="1"/>
  <c r="K488"/>
  <c r="L488" s="1"/>
  <c r="M488" s="1"/>
  <c r="O488" s="1"/>
  <c r="K484"/>
  <c r="L484" s="1"/>
  <c r="M484" s="1"/>
  <c r="O484" s="1"/>
  <c r="K431"/>
  <c r="L431" s="1"/>
  <c r="M431" s="1"/>
  <c r="O431" s="1"/>
  <c r="H31" i="4"/>
  <c r="H12" i="15" s="1"/>
  <c r="H614" i="1"/>
  <c r="N623"/>
  <c r="K799" i="12"/>
  <c r="L799" s="1"/>
  <c r="M799" s="1"/>
  <c r="O799" s="1"/>
  <c r="K795"/>
  <c r="L795" s="1"/>
  <c r="M795" s="1"/>
  <c r="O795" s="1"/>
  <c r="K787"/>
  <c r="L787" s="1"/>
  <c r="M787" s="1"/>
  <c r="O787" s="1"/>
  <c r="K783"/>
  <c r="L783" s="1"/>
  <c r="M783" s="1"/>
  <c r="O783" s="1"/>
  <c r="K779"/>
  <c r="L779" s="1"/>
  <c r="M779" s="1"/>
  <c r="O779" s="1"/>
  <c r="K775"/>
  <c r="L775" s="1"/>
  <c r="M775" s="1"/>
  <c r="O775" s="1"/>
  <c r="K767"/>
  <c r="L767" s="1"/>
  <c r="M767" s="1"/>
  <c r="O767" s="1"/>
  <c r="K763"/>
  <c r="L763" s="1"/>
  <c r="M763" s="1"/>
  <c r="O763" s="1"/>
  <c r="K755"/>
  <c r="L755" s="1"/>
  <c r="M755" s="1"/>
  <c r="O755" s="1"/>
  <c r="K751"/>
  <c r="L751" s="1"/>
  <c r="M751" s="1"/>
  <c r="O751" s="1"/>
  <c r="K683" i="13"/>
  <c r="L683" s="1"/>
  <c r="M683" s="1"/>
  <c r="O683" s="1"/>
  <c r="K679"/>
  <c r="K667"/>
  <c r="K663"/>
  <c r="L663" s="1"/>
  <c r="M663" s="1"/>
  <c r="O663" s="1"/>
  <c r="K64" i="5"/>
  <c r="S64"/>
  <c r="D84"/>
  <c r="D91" s="1"/>
  <c r="K549" i="1"/>
  <c r="L549" s="1"/>
  <c r="M549" s="1"/>
  <c r="O549" s="1"/>
  <c r="L1" i="14"/>
  <c r="N770" i="13"/>
  <c r="N766"/>
  <c r="N762"/>
  <c r="N758"/>
  <c r="N771"/>
  <c r="N773"/>
  <c r="N769"/>
  <c r="N765"/>
  <c r="N761"/>
  <c r="N763"/>
  <c r="N776"/>
  <c r="N772"/>
  <c r="N768"/>
  <c r="N760"/>
  <c r="N759"/>
  <c r="L765"/>
  <c r="M765" s="1"/>
  <c r="O765" s="1"/>
  <c r="L758"/>
  <c r="L762"/>
  <c r="M762" s="1"/>
  <c r="O762" s="1"/>
  <c r="L759"/>
  <c r="M759" s="1"/>
  <c r="O759" s="1"/>
  <c r="L761"/>
  <c r="M761" s="1"/>
  <c r="O761" s="1"/>
  <c r="L763"/>
  <c r="M763" s="1"/>
  <c r="L760"/>
  <c r="M760" s="1"/>
  <c r="O760" s="1"/>
  <c r="F291" i="1"/>
  <c r="M7" i="10"/>
  <c r="I17" i="6"/>
  <c r="K244" i="1"/>
  <c r="L244" s="1"/>
  <c r="M244" s="1"/>
  <c r="O244" s="1"/>
  <c r="I49" i="7"/>
  <c r="K38" i="8"/>
  <c r="K44" i="5"/>
  <c r="M46" s="1"/>
  <c r="M79" s="1"/>
  <c r="K9" i="4"/>
  <c r="K36" i="7"/>
  <c r="O17"/>
  <c r="H57"/>
  <c r="H13" i="15" s="1"/>
  <c r="H617" i="1"/>
  <c r="H620"/>
  <c r="C31" i="4"/>
  <c r="K668" i="13"/>
  <c r="L668" s="1"/>
  <c r="M668" s="1"/>
  <c r="O668" s="1"/>
  <c r="K672"/>
  <c r="L672" s="1"/>
  <c r="M672" s="1"/>
  <c r="O672" s="1"/>
  <c r="K676"/>
  <c r="K680"/>
  <c r="K684"/>
  <c r="L684" s="1"/>
  <c r="M684" s="1"/>
  <c r="O684" s="1"/>
  <c r="I452" i="1"/>
  <c r="K435"/>
  <c r="L435" s="1"/>
  <c r="M435" s="1"/>
  <c r="O435" s="1"/>
  <c r="K445"/>
  <c r="L445" s="1"/>
  <c r="M445" s="1"/>
  <c r="O445" s="1"/>
  <c r="K806" i="12"/>
  <c r="L806" s="1"/>
  <c r="M806" s="1"/>
  <c r="O806" s="1"/>
  <c r="K802"/>
  <c r="L802" s="1"/>
  <c r="M802" s="1"/>
  <c r="O802" s="1"/>
  <c r="K798"/>
  <c r="L798" s="1"/>
  <c r="M798" s="1"/>
  <c r="O798" s="1"/>
  <c r="K794"/>
  <c r="L794" s="1"/>
  <c r="M794" s="1"/>
  <c r="O794" s="1"/>
  <c r="K786"/>
  <c r="L786" s="1"/>
  <c r="M786" s="1"/>
  <c r="O786" s="1"/>
  <c r="K782"/>
  <c r="L782" s="1"/>
  <c r="M782" s="1"/>
  <c r="O782" s="1"/>
  <c r="K766"/>
  <c r="L766" s="1"/>
  <c r="M766" s="1"/>
  <c r="O766" s="1"/>
  <c r="K762"/>
  <c r="L762" s="1"/>
  <c r="M762" s="1"/>
  <c r="O762" s="1"/>
  <c r="K758"/>
  <c r="L758" s="1"/>
  <c r="M758" s="1"/>
  <c r="O758" s="1"/>
  <c r="K750"/>
  <c r="L750" s="1"/>
  <c r="M750" s="1"/>
  <c r="O750" s="1"/>
  <c r="G739" i="13"/>
  <c r="G745" s="1"/>
  <c r="K385" i="14"/>
  <c r="K724" i="13"/>
  <c r="L724" s="1"/>
  <c r="M724" s="1"/>
  <c r="O724" s="1"/>
  <c r="K346" i="14"/>
  <c r="K61" i="5"/>
  <c r="S61"/>
  <c r="K65"/>
  <c r="S65"/>
  <c r="J70"/>
  <c r="S68"/>
  <c r="K120" i="1"/>
  <c r="L120" s="1"/>
  <c r="M120" s="1"/>
  <c r="O120" s="1"/>
  <c r="K122"/>
  <c r="L122" s="1"/>
  <c r="M122" s="1"/>
  <c r="O122" s="1"/>
  <c r="K124"/>
  <c r="L124" s="1"/>
  <c r="M124" s="1"/>
  <c r="O124" s="1"/>
  <c r="K126"/>
  <c r="L126" s="1"/>
  <c r="M126" s="1"/>
  <c r="O126" s="1"/>
  <c r="K128"/>
  <c r="L128" s="1"/>
  <c r="M128" s="1"/>
  <c r="O128" s="1"/>
  <c r="K212"/>
  <c r="L212" s="1"/>
  <c r="M212" s="1"/>
  <c r="O212" s="1"/>
  <c r="J553"/>
  <c r="J557" s="1"/>
  <c r="K755" i="13"/>
  <c r="K13" i="10"/>
  <c r="P42" i="5"/>
  <c r="J13" i="7"/>
  <c r="K372" i="1"/>
  <c r="L372" s="1"/>
  <c r="M372" s="1"/>
  <c r="O372" s="1"/>
  <c r="I39" i="5"/>
  <c r="I78" s="1"/>
  <c r="F8" i="10"/>
  <c r="F13" s="1"/>
  <c r="K32" i="7"/>
  <c r="H615" i="1"/>
  <c r="H618"/>
  <c r="K620" i="13"/>
  <c r="K383"/>
  <c r="L383" s="1"/>
  <c r="M383" s="1"/>
  <c r="O383" s="1"/>
  <c r="K365"/>
  <c r="L365" s="1"/>
  <c r="M365" s="1"/>
  <c r="O365" s="1"/>
  <c r="G807" i="12"/>
  <c r="G388" i="1"/>
  <c r="G409"/>
  <c r="K681" i="13"/>
  <c r="K677"/>
  <c r="K875" i="12"/>
  <c r="K863"/>
  <c r="L863" s="1"/>
  <c r="M863" s="1"/>
  <c r="O863" s="1"/>
  <c r="K859"/>
  <c r="L859" s="1"/>
  <c r="M859" s="1"/>
  <c r="O859" s="1"/>
  <c r="K855"/>
  <c r="L855" s="1"/>
  <c r="M855" s="1"/>
  <c r="O855" s="1"/>
  <c r="K851"/>
  <c r="L851" s="1"/>
  <c r="M851" s="1"/>
  <c r="O851" s="1"/>
  <c r="K847"/>
  <c r="K839"/>
  <c r="L839" s="1"/>
  <c r="M839" s="1"/>
  <c r="O839" s="1"/>
  <c r="K835"/>
  <c r="L835" s="1"/>
  <c r="M835" s="1"/>
  <c r="O835" s="1"/>
  <c r="K827"/>
  <c r="L827" s="1"/>
  <c r="M827" s="1"/>
  <c r="O827" s="1"/>
  <c r="K819"/>
  <c r="L819" s="1"/>
  <c r="M819" s="1"/>
  <c r="O819" s="1"/>
  <c r="K815"/>
  <c r="L815" s="1"/>
  <c r="M815" s="1"/>
  <c r="O815" s="1"/>
  <c r="K705" i="13"/>
  <c r="L705" s="1"/>
  <c r="M705" s="1"/>
  <c r="O705" s="1"/>
  <c r="K689"/>
  <c r="L689" s="1"/>
  <c r="M689" s="1"/>
  <c r="O689" s="1"/>
  <c r="K352" i="14"/>
  <c r="K336"/>
  <c r="K494" i="1"/>
  <c r="L494" s="1"/>
  <c r="M494" s="1"/>
  <c r="O494" s="1"/>
  <c r="H500"/>
  <c r="K506"/>
  <c r="L506" s="1"/>
  <c r="M506" s="1"/>
  <c r="O506" s="1"/>
  <c r="K515"/>
  <c r="L515" s="1"/>
  <c r="M515" s="1"/>
  <c r="O515" s="1"/>
  <c r="K475"/>
  <c r="L475" s="1"/>
  <c r="M475" s="1"/>
  <c r="O475" s="1"/>
  <c r="J484"/>
  <c r="K904" i="12"/>
  <c r="L904" s="1"/>
  <c r="M904" s="1"/>
  <c r="O904" s="1"/>
  <c r="K908"/>
  <c r="L908" s="1"/>
  <c r="M908" s="1"/>
  <c r="O908" s="1"/>
  <c r="K933"/>
  <c r="L933" s="1"/>
  <c r="M933" s="1"/>
  <c r="O933" s="1"/>
  <c r="K865"/>
  <c r="L865" s="1"/>
  <c r="M865" s="1"/>
  <c r="O865" s="1"/>
  <c r="J19" i="5"/>
  <c r="K312" i="13"/>
  <c r="L312" s="1"/>
  <c r="M312" s="1"/>
  <c r="O312" s="1"/>
  <c r="K548" i="1"/>
  <c r="L548" s="1"/>
  <c r="M548" s="1"/>
  <c r="O548" s="1"/>
  <c r="N462"/>
  <c r="N563"/>
  <c r="N562"/>
  <c r="N564"/>
  <c r="N561"/>
  <c r="N560"/>
  <c r="L563"/>
  <c r="M563" s="1"/>
  <c r="O563" s="1"/>
  <c r="L561"/>
  <c r="M561" s="1"/>
  <c r="O561" s="1"/>
  <c r="L560"/>
  <c r="L562"/>
  <c r="M562" s="1"/>
  <c r="O562" s="1"/>
  <c r="L564"/>
  <c r="M564" s="1"/>
  <c r="O564" s="1"/>
  <c r="K21" i="5"/>
  <c r="K14" i="6"/>
  <c r="K15" s="1"/>
  <c r="K9"/>
  <c r="K10" s="1"/>
  <c r="O9"/>
  <c r="O10" s="1"/>
  <c r="O17" s="1"/>
  <c r="O9" i="15" s="1"/>
  <c r="N228" i="12"/>
  <c r="N941"/>
  <c r="L941"/>
  <c r="M941" s="1"/>
  <c r="O941" s="1"/>
  <c r="N940"/>
  <c r="L940"/>
  <c r="M940" s="1"/>
  <c r="O940" s="1"/>
  <c r="L938"/>
  <c r="N939"/>
  <c r="L939"/>
  <c r="M939" s="1"/>
  <c r="O939" s="1"/>
  <c r="N938"/>
  <c r="K71" i="1"/>
  <c r="L71" s="1"/>
  <c r="M71" s="1"/>
  <c r="O71" s="1"/>
  <c r="K86"/>
  <c r="L86" s="1"/>
  <c r="M86" s="1"/>
  <c r="O86" s="1"/>
  <c r="K155"/>
  <c r="L155" s="1"/>
  <c r="M155" s="1"/>
  <c r="O155" s="1"/>
  <c r="K60"/>
  <c r="L60" s="1"/>
  <c r="M60" s="1"/>
  <c r="O60" s="1"/>
  <c r="K251"/>
  <c r="L251" s="1"/>
  <c r="M251" s="1"/>
  <c r="O251" s="1"/>
  <c r="K191"/>
  <c r="L191" s="1"/>
  <c r="M191" s="1"/>
  <c r="O191" s="1"/>
  <c r="K141"/>
  <c r="L141" s="1"/>
  <c r="M141" s="1"/>
  <c r="O141" s="1"/>
  <c r="K139"/>
  <c r="L139" s="1"/>
  <c r="M139" s="1"/>
  <c r="O139" s="1"/>
  <c r="K196"/>
  <c r="L196" s="1"/>
  <c r="M196" s="1"/>
  <c r="O196" s="1"/>
  <c r="K25"/>
  <c r="L25" s="1"/>
  <c r="M25" s="1"/>
  <c r="O25" s="1"/>
  <c r="K188"/>
  <c r="L188" s="1"/>
  <c r="M188" s="1"/>
  <c r="O188" s="1"/>
  <c r="K115"/>
  <c r="L115" s="1"/>
  <c r="M115" s="1"/>
  <c r="O115" s="1"/>
  <c r="K222"/>
  <c r="L222" s="1"/>
  <c r="M222" s="1"/>
  <c r="O222" s="1"/>
  <c r="K198"/>
  <c r="L198" s="1"/>
  <c r="M198" s="1"/>
  <c r="O198" s="1"/>
  <c r="K215"/>
  <c r="L215" s="1"/>
  <c r="M215" s="1"/>
  <c r="O215" s="1"/>
  <c r="K55"/>
  <c r="L55" s="1"/>
  <c r="M55" s="1"/>
  <c r="O55" s="1"/>
  <c r="K48"/>
  <c r="L48" s="1"/>
  <c r="M48" s="1"/>
  <c r="O48" s="1"/>
  <c r="K82"/>
  <c r="L82" s="1"/>
  <c r="M82" s="1"/>
  <c r="O82" s="1"/>
  <c r="K234"/>
  <c r="L234" s="1"/>
  <c r="M234" s="1"/>
  <c r="O234" s="1"/>
  <c r="K280"/>
  <c r="L280" s="1"/>
  <c r="M280" s="1"/>
  <c r="O280" s="1"/>
  <c r="K177"/>
  <c r="L177" s="1"/>
  <c r="M177" s="1"/>
  <c r="O177" s="1"/>
  <c r="K54"/>
  <c r="L54" s="1"/>
  <c r="M54" s="1"/>
  <c r="O54" s="1"/>
  <c r="K249"/>
  <c r="L249" s="1"/>
  <c r="M249" s="1"/>
  <c r="O249" s="1"/>
  <c r="K152"/>
  <c r="L152" s="1"/>
  <c r="M152" s="1"/>
  <c r="O152" s="1"/>
  <c r="K226"/>
  <c r="L226" s="1"/>
  <c r="M226" s="1"/>
  <c r="O226" s="1"/>
  <c r="K109"/>
  <c r="L109" s="1"/>
  <c r="M109" s="1"/>
  <c r="O109" s="1"/>
  <c r="K132"/>
  <c r="L132" s="1"/>
  <c r="M132" s="1"/>
  <c r="O132" s="1"/>
  <c r="K326"/>
  <c r="L326" s="1"/>
  <c r="M326" s="1"/>
  <c r="O326" s="1"/>
  <c r="K153"/>
  <c r="L153" s="1"/>
  <c r="M153" s="1"/>
  <c r="O153" s="1"/>
  <c r="K437"/>
  <c r="L437" s="1"/>
  <c r="M437" s="1"/>
  <c r="O437" s="1"/>
  <c r="K100"/>
  <c r="L100" s="1"/>
  <c r="M100" s="1"/>
  <c r="O100" s="1"/>
  <c r="K56"/>
  <c r="L56" s="1"/>
  <c r="M56" s="1"/>
  <c r="O56" s="1"/>
  <c r="K79"/>
  <c r="L79" s="1"/>
  <c r="M79" s="1"/>
  <c r="O79" s="1"/>
  <c r="K95"/>
  <c r="L95" s="1"/>
  <c r="M95" s="1"/>
  <c r="O95" s="1"/>
  <c r="K51"/>
  <c r="L51" s="1"/>
  <c r="M51" s="1"/>
  <c r="O51" s="1"/>
  <c r="K176"/>
  <c r="L176" s="1"/>
  <c r="M176" s="1"/>
  <c r="O176" s="1"/>
  <c r="K77"/>
  <c r="L77" s="1"/>
  <c r="M77" s="1"/>
  <c r="O77" s="1"/>
  <c r="G418"/>
  <c r="K417"/>
  <c r="L417" s="1"/>
  <c r="M417" s="1"/>
  <c r="O417" s="1"/>
  <c r="G438"/>
  <c r="K78"/>
  <c r="L78" s="1"/>
  <c r="M78" s="1"/>
  <c r="O78" s="1"/>
  <c r="K205"/>
  <c r="L205" s="1"/>
  <c r="M205" s="1"/>
  <c r="O205" s="1"/>
  <c r="K194"/>
  <c r="L194" s="1"/>
  <c r="M194" s="1"/>
  <c r="O194" s="1"/>
  <c r="K151"/>
  <c r="L151" s="1"/>
  <c r="M151" s="1"/>
  <c r="O151" s="1"/>
  <c r="K149"/>
  <c r="L149" s="1"/>
  <c r="M149" s="1"/>
  <c r="O149" s="1"/>
  <c r="K66"/>
  <c r="L66" s="1"/>
  <c r="M66" s="1"/>
  <c r="O66" s="1"/>
  <c r="K227"/>
  <c r="L227" s="1"/>
  <c r="M227" s="1"/>
  <c r="O227" s="1"/>
  <c r="P15" i="5"/>
  <c r="F34"/>
  <c r="F77" s="1"/>
  <c r="J404" i="14"/>
  <c r="O51"/>
  <c r="K331"/>
  <c r="K323"/>
  <c r="K129"/>
  <c r="K71"/>
  <c r="K123"/>
  <c r="K127"/>
  <c r="L412" i="12"/>
  <c r="M412" s="1"/>
  <c r="O412" s="1"/>
  <c r="N705"/>
  <c r="N894"/>
  <c r="N679"/>
  <c r="N427"/>
  <c r="N925"/>
  <c r="N410"/>
  <c r="N282"/>
  <c r="N789"/>
  <c r="N755"/>
  <c r="N226"/>
  <c r="N295"/>
  <c r="N453"/>
  <c r="N216"/>
  <c r="L474"/>
  <c r="M474" s="1"/>
  <c r="O474" s="1"/>
  <c r="N392"/>
  <c r="N524"/>
  <c r="N361"/>
  <c r="N824"/>
  <c r="N707"/>
  <c r="N162"/>
  <c r="N125"/>
  <c r="L524"/>
  <c r="M524" s="1"/>
  <c r="O524" s="1"/>
  <c r="L438"/>
  <c r="M438" s="1"/>
  <c r="O438" s="1"/>
  <c r="L715"/>
  <c r="M715" s="1"/>
  <c r="O715" s="1"/>
  <c r="L634"/>
  <c r="M634" s="1"/>
  <c r="O634" s="1"/>
  <c r="L561"/>
  <c r="M561" s="1"/>
  <c r="O561" s="1"/>
  <c r="L501"/>
  <c r="M501" s="1"/>
  <c r="O501" s="1"/>
  <c r="L364"/>
  <c r="M364" s="1"/>
  <c r="O364" s="1"/>
  <c r="M33"/>
  <c r="O33" s="1"/>
  <c r="N227"/>
  <c r="N501"/>
  <c r="N297"/>
  <c r="N103"/>
  <c r="N348"/>
  <c r="N886"/>
  <c r="N656"/>
  <c r="N928"/>
  <c r="N491"/>
  <c r="N682"/>
  <c r="L633"/>
  <c r="M633" s="1"/>
  <c r="O633" s="1"/>
  <c r="M63"/>
  <c r="O63" s="1"/>
  <c r="H619" i="1"/>
  <c r="K854" i="12"/>
  <c r="L854" s="1"/>
  <c r="M854" s="1"/>
  <c r="O854" s="1"/>
  <c r="K850"/>
  <c r="L850" s="1"/>
  <c r="M850" s="1"/>
  <c r="O850" s="1"/>
  <c r="K814"/>
  <c r="L814" s="1"/>
  <c r="M814" s="1"/>
  <c r="O814" s="1"/>
  <c r="K402" i="14"/>
  <c r="K387"/>
  <c r="K366"/>
  <c r="K751" i="13"/>
  <c r="K728"/>
  <c r="L728" s="1"/>
  <c r="M728" s="1"/>
  <c r="O728" s="1"/>
  <c r="K732"/>
  <c r="L732" s="1"/>
  <c r="M732" s="1"/>
  <c r="O732" s="1"/>
  <c r="K736"/>
  <c r="L736" s="1"/>
  <c r="M736" s="1"/>
  <c r="O736" s="1"/>
  <c r="K706"/>
  <c r="L706" s="1"/>
  <c r="M706" s="1"/>
  <c r="O706" s="1"/>
  <c r="K702"/>
  <c r="L702" s="1"/>
  <c r="M702" s="1"/>
  <c r="O702" s="1"/>
  <c r="K648"/>
  <c r="K642"/>
  <c r="I40" i="7"/>
  <c r="I57" s="1"/>
  <c r="K546" i="1"/>
  <c r="L546" s="1"/>
  <c r="M546" s="1"/>
  <c r="O546" s="1"/>
  <c r="K539"/>
  <c r="K541" s="1"/>
  <c r="J541"/>
  <c r="K518"/>
  <c r="L518" s="1"/>
  <c r="M518" s="1"/>
  <c r="O518" s="1"/>
  <c r="K505"/>
  <c r="L505" s="1"/>
  <c r="M505" s="1"/>
  <c r="O505" s="1"/>
  <c r="K412"/>
  <c r="L412" s="1"/>
  <c r="M412" s="1"/>
  <c r="O412" s="1"/>
  <c r="J388"/>
  <c r="I365"/>
  <c r="I620" s="1"/>
  <c r="J319"/>
  <c r="K319" s="1"/>
  <c r="L319" s="1"/>
  <c r="H307"/>
  <c r="K288"/>
  <c r="L288" s="1"/>
  <c r="J291"/>
  <c r="J612" s="1"/>
  <c r="K264"/>
  <c r="L264" s="1"/>
  <c r="M264" s="1"/>
  <c r="O264" s="1"/>
  <c r="K121"/>
  <c r="L121" s="1"/>
  <c r="M121" s="1"/>
  <c r="O121" s="1"/>
  <c r="K125"/>
  <c r="L125" s="1"/>
  <c r="M125" s="1"/>
  <c r="O125" s="1"/>
  <c r="H160"/>
  <c r="K15"/>
  <c r="K21"/>
  <c r="K68" i="5"/>
  <c r="N56" i="1"/>
  <c r="N136"/>
  <c r="N497"/>
  <c r="N128"/>
  <c r="N75"/>
  <c r="N256"/>
  <c r="N89"/>
  <c r="N275"/>
  <c r="N54"/>
  <c r="N483"/>
  <c r="N294"/>
  <c r="N117"/>
  <c r="N119"/>
  <c r="N105"/>
  <c r="N373"/>
  <c r="N87"/>
  <c r="N43"/>
  <c r="N53"/>
  <c r="N186"/>
  <c r="K533" i="13"/>
  <c r="L533" s="1"/>
  <c r="M533" s="1"/>
  <c r="O533" s="1"/>
  <c r="K609"/>
  <c r="L609" s="1"/>
  <c r="M609" s="1"/>
  <c r="O609" s="1"/>
  <c r="K605"/>
  <c r="L605" s="1"/>
  <c r="M605" s="1"/>
  <c r="O605" s="1"/>
  <c r="K603"/>
  <c r="L603" s="1"/>
  <c r="M603" s="1"/>
  <c r="O603" s="1"/>
  <c r="K587"/>
  <c r="L587" s="1"/>
  <c r="M587" s="1"/>
  <c r="O587" s="1"/>
  <c r="K585"/>
  <c r="L585" s="1"/>
  <c r="M585" s="1"/>
  <c r="O585" s="1"/>
  <c r="K581"/>
  <c r="L581" s="1"/>
  <c r="M581" s="1"/>
  <c r="O581" s="1"/>
  <c r="K579"/>
  <c r="L579" s="1"/>
  <c r="M579" s="1"/>
  <c r="O579" s="1"/>
  <c r="K577"/>
  <c r="L577" s="1"/>
  <c r="M577" s="1"/>
  <c r="O577" s="1"/>
  <c r="K573"/>
  <c r="L573" s="1"/>
  <c r="M573" s="1"/>
  <c r="O573" s="1"/>
  <c r="K571"/>
  <c r="L571" s="1"/>
  <c r="M571" s="1"/>
  <c r="O571" s="1"/>
  <c r="K567"/>
  <c r="L567" s="1"/>
  <c r="M567" s="1"/>
  <c r="O567" s="1"/>
  <c r="K565"/>
  <c r="L565" s="1"/>
  <c r="M565" s="1"/>
  <c r="O565" s="1"/>
  <c r="K561"/>
  <c r="L561" s="1"/>
  <c r="M561" s="1"/>
  <c r="O561" s="1"/>
  <c r="K559"/>
  <c r="L559" s="1"/>
  <c r="M559" s="1"/>
  <c r="O559" s="1"/>
  <c r="K557"/>
  <c r="L557" s="1"/>
  <c r="M557" s="1"/>
  <c r="O557" s="1"/>
  <c r="K555"/>
  <c r="L555" s="1"/>
  <c r="M555" s="1"/>
  <c r="O555" s="1"/>
  <c r="K553"/>
  <c r="L553" s="1"/>
  <c r="M553" s="1"/>
  <c r="O553" s="1"/>
  <c r="K551"/>
  <c r="L551" s="1"/>
  <c r="M551" s="1"/>
  <c r="O551" s="1"/>
  <c r="K545"/>
  <c r="L545" s="1"/>
  <c r="M545" s="1"/>
  <c r="O545" s="1"/>
  <c r="K541"/>
  <c r="L541" s="1"/>
  <c r="M541" s="1"/>
  <c r="O541" s="1"/>
  <c r="K583"/>
  <c r="L583" s="1"/>
  <c r="M583" s="1"/>
  <c r="O583" s="1"/>
  <c r="K770" i="12"/>
  <c r="L770" s="1"/>
  <c r="M770" s="1"/>
  <c r="O770" s="1"/>
  <c r="K778"/>
  <c r="L778" s="1"/>
  <c r="M778" s="1"/>
  <c r="O778" s="1"/>
  <c r="K824"/>
  <c r="L824" s="1"/>
  <c r="M824" s="1"/>
  <c r="O824" s="1"/>
  <c r="K907"/>
  <c r="L907" s="1"/>
  <c r="M907" s="1"/>
  <c r="O907" s="1"/>
  <c r="K887"/>
  <c r="L887" s="1"/>
  <c r="M887" s="1"/>
  <c r="O887" s="1"/>
  <c r="K749"/>
  <c r="L749" s="1"/>
  <c r="M749" s="1"/>
  <c r="O749" s="1"/>
  <c r="I882"/>
  <c r="K861"/>
  <c r="L861" s="1"/>
  <c r="M861" s="1"/>
  <c r="O861" s="1"/>
  <c r="K913"/>
  <c r="L913" s="1"/>
  <c r="M913" s="1"/>
  <c r="O913" s="1"/>
  <c r="F92"/>
  <c r="F882"/>
  <c r="K866"/>
  <c r="L866" s="1"/>
  <c r="M866" s="1"/>
  <c r="O866" s="1"/>
  <c r="K910"/>
  <c r="L910" s="1"/>
  <c r="M910" s="1"/>
  <c r="O910" s="1"/>
  <c r="K923"/>
  <c r="L923" s="1"/>
  <c r="M923" s="1"/>
  <c r="O923" s="1"/>
  <c r="K836"/>
  <c r="L836" s="1"/>
  <c r="M836" s="1"/>
  <c r="O836" s="1"/>
  <c r="K840"/>
  <c r="L840" s="1"/>
  <c r="M840" s="1"/>
  <c r="O840" s="1"/>
  <c r="F80"/>
  <c r="K822"/>
  <c r="L822" s="1"/>
  <c r="M822" s="1"/>
  <c r="O822" s="1"/>
  <c r="K830"/>
  <c r="L830" s="1"/>
  <c r="M830" s="1"/>
  <c r="O830" s="1"/>
  <c r="K774"/>
  <c r="L774" s="1"/>
  <c r="M774" s="1"/>
  <c r="O774" s="1"/>
  <c r="K919"/>
  <c r="L919" s="1"/>
  <c r="M919" s="1"/>
  <c r="O919" s="1"/>
  <c r="K925"/>
  <c r="L925" s="1"/>
  <c r="M925" s="1"/>
  <c r="O925" s="1"/>
  <c r="K931"/>
  <c r="L931" s="1"/>
  <c r="M931" s="1"/>
  <c r="O931" s="1"/>
  <c r="K831"/>
  <c r="L831" s="1"/>
  <c r="M831" s="1"/>
  <c r="O831" s="1"/>
  <c r="K812"/>
  <c r="M82"/>
  <c r="O82" s="1"/>
  <c r="F326"/>
  <c r="K804"/>
  <c r="L804" s="1"/>
  <c r="M804" s="1"/>
  <c r="O804" s="1"/>
  <c r="K796"/>
  <c r="L796" s="1"/>
  <c r="M796" s="1"/>
  <c r="O796" s="1"/>
  <c r="K792"/>
  <c r="L792" s="1"/>
  <c r="M792" s="1"/>
  <c r="O792" s="1"/>
  <c r="K788"/>
  <c r="L788" s="1"/>
  <c r="M788" s="1"/>
  <c r="O788" s="1"/>
  <c r="K780"/>
  <c r="L780" s="1"/>
  <c r="M780" s="1"/>
  <c r="O780" s="1"/>
  <c r="K776"/>
  <c r="K772"/>
  <c r="L772" s="1"/>
  <c r="M772" s="1"/>
  <c r="O772" s="1"/>
  <c r="K768"/>
  <c r="L768" s="1"/>
  <c r="M768" s="1"/>
  <c r="O768" s="1"/>
  <c r="K760"/>
  <c r="L760" s="1"/>
  <c r="M760" s="1"/>
  <c r="O760" s="1"/>
  <c r="J807"/>
  <c r="K810"/>
  <c r="L810" s="1"/>
  <c r="M810" s="1"/>
  <c r="O810" s="1"/>
  <c r="K892"/>
  <c r="L892" s="1"/>
  <c r="M892" s="1"/>
  <c r="O892" s="1"/>
  <c r="K917"/>
  <c r="L917" s="1"/>
  <c r="M917" s="1"/>
  <c r="O917" s="1"/>
  <c r="K893"/>
  <c r="L893" s="1"/>
  <c r="M893" s="1"/>
  <c r="O893" s="1"/>
  <c r="K897"/>
  <c r="L897" s="1"/>
  <c r="M897" s="1"/>
  <c r="O897" s="1"/>
  <c r="K901"/>
  <c r="L901" s="1"/>
  <c r="M901" s="1"/>
  <c r="O901" s="1"/>
  <c r="K909"/>
  <c r="L909" s="1"/>
  <c r="M909" s="1"/>
  <c r="O909" s="1"/>
  <c r="K918"/>
  <c r="L918" s="1"/>
  <c r="M918" s="1"/>
  <c r="O918" s="1"/>
  <c r="K922"/>
  <c r="L922" s="1"/>
  <c r="M922" s="1"/>
  <c r="O922" s="1"/>
  <c r="K930"/>
  <c r="L930" s="1"/>
  <c r="M930" s="1"/>
  <c r="O930" s="1"/>
  <c r="K825"/>
  <c r="L825" s="1"/>
  <c r="M825" s="1"/>
  <c r="O825" s="1"/>
  <c r="K829"/>
  <c r="L829" s="1"/>
  <c r="M829" s="1"/>
  <c r="O829" s="1"/>
  <c r="K833"/>
  <c r="L833" s="1"/>
  <c r="M833" s="1"/>
  <c r="O833" s="1"/>
  <c r="K837"/>
  <c r="L837" s="1"/>
  <c r="M837" s="1"/>
  <c r="O837" s="1"/>
  <c r="K845"/>
  <c r="L845" s="1"/>
  <c r="M845" s="1"/>
  <c r="O845" s="1"/>
  <c r="K849"/>
  <c r="K853"/>
  <c r="L853" s="1"/>
  <c r="M853" s="1"/>
  <c r="O853" s="1"/>
  <c r="K857"/>
  <c r="L857" s="1"/>
  <c r="M857" s="1"/>
  <c r="O857" s="1"/>
  <c r="N106" i="1"/>
  <c r="N517"/>
  <c r="N492"/>
  <c r="N450"/>
  <c r="N416"/>
  <c r="N391"/>
  <c r="N362"/>
  <c r="N337"/>
  <c r="N316"/>
  <c r="N290"/>
  <c r="N270"/>
  <c r="N254"/>
  <c r="N235"/>
  <c r="N218"/>
  <c r="N201"/>
  <c r="N184"/>
  <c r="N168"/>
  <c r="N147"/>
  <c r="N131"/>
  <c r="N539"/>
  <c r="N504"/>
  <c r="N471"/>
  <c r="N432"/>
  <c r="N401"/>
  <c r="N375"/>
  <c r="N350"/>
  <c r="N328"/>
  <c r="N300"/>
  <c r="N277"/>
  <c r="N261"/>
  <c r="N245"/>
  <c r="N225"/>
  <c r="N209"/>
  <c r="N192"/>
  <c r="N175"/>
  <c r="N154"/>
  <c r="N138"/>
  <c r="N122"/>
  <c r="N515"/>
  <c r="N487"/>
  <c r="N445"/>
  <c r="N414"/>
  <c r="N386"/>
  <c r="N357"/>
  <c r="N331"/>
  <c r="N304"/>
  <c r="N280"/>
  <c r="N330"/>
  <c r="N77"/>
  <c r="N513"/>
  <c r="N482"/>
  <c r="N437"/>
  <c r="N412"/>
  <c r="N384"/>
  <c r="N355"/>
  <c r="N333"/>
  <c r="N309"/>
  <c r="N282"/>
  <c r="N266"/>
  <c r="N250"/>
  <c r="N230"/>
  <c r="N214"/>
  <c r="N197"/>
  <c r="N180"/>
  <c r="N164"/>
  <c r="N143"/>
  <c r="N127"/>
  <c r="N525"/>
  <c r="N495"/>
  <c r="N461"/>
  <c r="N422"/>
  <c r="N394"/>
  <c r="N368"/>
  <c r="N343"/>
  <c r="N324"/>
  <c r="N296"/>
  <c r="N273"/>
  <c r="N257"/>
  <c r="N238"/>
  <c r="N221"/>
  <c r="N205"/>
  <c r="N187"/>
  <c r="N171"/>
  <c r="N150"/>
  <c r="N134"/>
  <c r="N118"/>
  <c r="N507"/>
  <c r="N477"/>
  <c r="N435"/>
  <c r="N407"/>
  <c r="N378"/>
  <c r="N353"/>
  <c r="N327"/>
  <c r="N299"/>
  <c r="N247"/>
  <c r="N61"/>
  <c r="N505"/>
  <c r="N475"/>
  <c r="N433"/>
  <c r="N405"/>
  <c r="N376"/>
  <c r="N351"/>
  <c r="N329"/>
  <c r="N302"/>
  <c r="N278"/>
  <c r="N262"/>
  <c r="N246"/>
  <c r="N226"/>
  <c r="N210"/>
  <c r="N193"/>
  <c r="N176"/>
  <c r="N155"/>
  <c r="N139"/>
  <c r="N123"/>
  <c r="N516"/>
  <c r="N488"/>
  <c r="N446"/>
  <c r="N415"/>
  <c r="N387"/>
  <c r="N361"/>
  <c r="N336"/>
  <c r="N313"/>
  <c r="N289"/>
  <c r="N269"/>
  <c r="N253"/>
  <c r="N234"/>
  <c r="N217"/>
  <c r="N200"/>
  <c r="N183"/>
  <c r="N167"/>
  <c r="N146"/>
  <c r="N130"/>
  <c r="N535"/>
  <c r="N503"/>
  <c r="N470"/>
  <c r="N428"/>
  <c r="N400"/>
  <c r="N374"/>
  <c r="N342"/>
  <c r="N323"/>
  <c r="N295"/>
  <c r="N272"/>
  <c r="N423"/>
  <c r="N325"/>
  <c r="N239"/>
  <c r="N172"/>
  <c r="N508"/>
  <c r="N379"/>
  <c r="N281"/>
  <c r="N213"/>
  <c r="N142"/>
  <c r="N460"/>
  <c r="N335"/>
  <c r="N268"/>
  <c r="N252"/>
  <c r="N232"/>
  <c r="N216"/>
  <c r="N199"/>
  <c r="N182"/>
  <c r="N166"/>
  <c r="N145"/>
  <c r="N129"/>
  <c r="N69"/>
  <c r="N194"/>
  <c r="N493"/>
  <c r="N363"/>
  <c r="N271"/>
  <c r="N202"/>
  <c r="N132"/>
  <c r="N104"/>
  <c r="N88"/>
  <c r="N71"/>
  <c r="N55"/>
  <c r="N441"/>
  <c r="N334"/>
  <c r="N251"/>
  <c r="N181"/>
  <c r="N115"/>
  <c r="N99"/>
  <c r="N82"/>
  <c r="N66"/>
  <c r="N50"/>
  <c r="N140"/>
  <c r="N530"/>
  <c r="N398"/>
  <c r="N297"/>
  <c r="N222"/>
  <c r="N151"/>
  <c r="N478"/>
  <c r="N354"/>
  <c r="N265"/>
  <c r="N196"/>
  <c r="N126"/>
  <c r="N421"/>
  <c r="N312"/>
  <c r="N264"/>
  <c r="N248"/>
  <c r="N228"/>
  <c r="N212"/>
  <c r="N195"/>
  <c r="N178"/>
  <c r="N158"/>
  <c r="N141"/>
  <c r="N125"/>
  <c r="N86"/>
  <c r="N263"/>
  <c r="N456"/>
  <c r="N338"/>
  <c r="N255"/>
  <c r="N185"/>
  <c r="N496"/>
  <c r="N372"/>
  <c r="N274"/>
  <c r="N206"/>
  <c r="N135"/>
  <c r="N436"/>
  <c r="N332"/>
  <c r="N249"/>
  <c r="N179"/>
  <c r="N519"/>
  <c r="N393"/>
  <c r="N288"/>
  <c r="N260"/>
  <c r="N244"/>
  <c r="N224"/>
  <c r="N208"/>
  <c r="N191"/>
  <c r="N174"/>
  <c r="N153"/>
  <c r="N137"/>
  <c r="N121"/>
  <c r="N102"/>
  <c r="N352"/>
  <c r="N417"/>
  <c r="N319"/>
  <c r="N236"/>
  <c r="N169"/>
  <c r="N112"/>
  <c r="N96"/>
  <c r="N79"/>
  <c r="N63"/>
  <c r="N47"/>
  <c r="N514"/>
  <c r="N385"/>
  <c r="N284"/>
  <c r="N215"/>
  <c r="N144"/>
  <c r="N107"/>
  <c r="N91"/>
  <c r="N74"/>
  <c r="N58"/>
  <c r="N39"/>
  <c r="N44"/>
  <c r="N60"/>
  <c r="N76"/>
  <c r="N93"/>
  <c r="N109"/>
  <c r="N152"/>
  <c r="N223"/>
  <c r="N298"/>
  <c r="N399"/>
  <c r="N534"/>
  <c r="N62"/>
  <c r="N95"/>
  <c r="N165"/>
  <c r="N310"/>
  <c r="N51"/>
  <c r="N83"/>
  <c r="N116"/>
  <c r="N392"/>
  <c r="N133"/>
  <c r="N204"/>
  <c r="N276"/>
  <c r="N229"/>
  <c r="N188"/>
  <c r="N64"/>
  <c r="N113"/>
  <c r="N427"/>
  <c r="N198"/>
  <c r="N59"/>
  <c r="N149"/>
  <c r="N364"/>
  <c r="N305"/>
  <c r="N258"/>
  <c r="N48"/>
  <c r="N80"/>
  <c r="N97"/>
  <c r="N173"/>
  <c r="N243"/>
  <c r="N326"/>
  <c r="N70"/>
  <c r="N103"/>
  <c r="N356"/>
  <c r="N92"/>
  <c r="N148"/>
  <c r="N518"/>
  <c r="N220"/>
  <c r="N52"/>
  <c r="N68"/>
  <c r="N85"/>
  <c r="N101"/>
  <c r="N120"/>
  <c r="N189"/>
  <c r="N259"/>
  <c r="N345"/>
  <c r="N466"/>
  <c r="N46"/>
  <c r="N78"/>
  <c r="N111"/>
  <c r="N231"/>
  <c r="N413"/>
  <c r="N67"/>
  <c r="N100"/>
  <c r="N219"/>
  <c r="N124"/>
  <c r="N170"/>
  <c r="N237"/>
  <c r="N494"/>
  <c r="N408"/>
  <c r="N344"/>
  <c r="L530"/>
  <c r="M530" s="1"/>
  <c r="L391"/>
  <c r="M391" s="1"/>
  <c r="O391" s="1"/>
  <c r="L392"/>
  <c r="M392" s="1"/>
  <c r="O392" s="1"/>
  <c r="L516"/>
  <c r="M516" s="1"/>
  <c r="O516" s="1"/>
  <c r="L535"/>
  <c r="M535" s="1"/>
  <c r="O535" s="1"/>
  <c r="L507"/>
  <c r="M507" s="1"/>
  <c r="O507" s="1"/>
  <c r="L81"/>
  <c r="M81" s="1"/>
  <c r="O81" s="1"/>
  <c r="L254"/>
  <c r="M254" s="1"/>
  <c r="O254" s="1"/>
  <c r="L258"/>
  <c r="M258" s="1"/>
  <c r="O258" s="1"/>
  <c r="L271"/>
  <c r="M271" s="1"/>
  <c r="O271" s="1"/>
  <c r="M36"/>
  <c r="O36" s="1"/>
  <c r="L243"/>
  <c r="M243" s="1"/>
  <c r="O243" s="1"/>
  <c r="L89"/>
  <c r="M89" s="1"/>
  <c r="O89" s="1"/>
  <c r="L113"/>
  <c r="M113" s="1"/>
  <c r="O113" s="1"/>
  <c r="L503"/>
  <c r="M503" s="1"/>
  <c r="L145"/>
  <c r="M145" s="1"/>
  <c r="O145" s="1"/>
  <c r="M18"/>
  <c r="O18" s="1"/>
  <c r="L344"/>
  <c r="M344" s="1"/>
  <c r="O344" s="1"/>
  <c r="L239"/>
  <c r="M239" s="1"/>
  <c r="O239" s="1"/>
  <c r="L336"/>
  <c r="M336" s="1"/>
  <c r="O336" s="1"/>
  <c r="K98" i="14"/>
  <c r="K37"/>
  <c r="O90"/>
  <c r="O34"/>
  <c r="O104"/>
  <c r="K86"/>
  <c r="K68"/>
  <c r="K335"/>
  <c r="K355"/>
  <c r="K351"/>
  <c r="K343"/>
  <c r="K339"/>
  <c r="O102"/>
  <c r="K299"/>
  <c r="K282"/>
  <c r="K276"/>
  <c r="L276" s="1"/>
  <c r="K257"/>
  <c r="K247"/>
  <c r="M247" s="1"/>
  <c r="O247" s="1"/>
  <c r="K241"/>
  <c r="O107"/>
  <c r="K102"/>
  <c r="K90"/>
  <c r="O52"/>
  <c r="O44"/>
  <c r="O40"/>
  <c r="O26"/>
  <c r="K15"/>
  <c r="O9"/>
  <c r="O7"/>
  <c r="K310"/>
  <c r="K315"/>
  <c r="K319"/>
  <c r="K327"/>
  <c r="K367"/>
  <c r="K371"/>
  <c r="K375"/>
  <c r="K388"/>
  <c r="H272" i="13"/>
  <c r="J272" s="1"/>
  <c r="K272" s="1"/>
  <c r="L272" s="1"/>
  <c r="M272" s="1"/>
  <c r="O272" s="1"/>
  <c r="H265"/>
  <c r="J265" s="1"/>
  <c r="M265" s="1"/>
  <c r="O265" s="1"/>
  <c r="H184"/>
  <c r="J184" s="1"/>
  <c r="M184" s="1"/>
  <c r="O184" s="1"/>
  <c r="K376"/>
  <c r="L376" s="1"/>
  <c r="M376" s="1"/>
  <c r="O376" s="1"/>
  <c r="K368"/>
  <c r="L368" s="1"/>
  <c r="M368" s="1"/>
  <c r="O368" s="1"/>
  <c r="K358"/>
  <c r="L358" s="1"/>
  <c r="M358" s="1"/>
  <c r="O358" s="1"/>
  <c r="M116"/>
  <c r="O116" s="1"/>
  <c r="M99"/>
  <c r="O99" s="1"/>
  <c r="O94"/>
  <c r="H270"/>
  <c r="J270" s="1"/>
  <c r="K270" s="1"/>
  <c r="L270" s="1"/>
  <c r="M270" s="1"/>
  <c r="O270" s="1"/>
  <c r="K286"/>
  <c r="L286" s="1"/>
  <c r="M286" s="1"/>
  <c r="O286" s="1"/>
  <c r="K225"/>
  <c r="L225" s="1"/>
  <c r="M225" s="1"/>
  <c r="O225" s="1"/>
  <c r="H192"/>
  <c r="J192" s="1"/>
  <c r="M192" s="1"/>
  <c r="O192" s="1"/>
  <c r="K478"/>
  <c r="L478" s="1"/>
  <c r="M478" s="1"/>
  <c r="O478" s="1"/>
  <c r="K460"/>
  <c r="L460" s="1"/>
  <c r="M460" s="1"/>
  <c r="O460" s="1"/>
  <c r="K450"/>
  <c r="L450" s="1"/>
  <c r="M450" s="1"/>
  <c r="O450" s="1"/>
  <c r="K409"/>
  <c r="G288"/>
  <c r="K288" s="1"/>
  <c r="L288" s="1"/>
  <c r="M288" s="1"/>
  <c r="O288" s="1"/>
  <c r="F351"/>
  <c r="H280"/>
  <c r="J280" s="1"/>
  <c r="K280" s="1"/>
  <c r="L280" s="1"/>
  <c r="M280" s="1"/>
  <c r="O280" s="1"/>
  <c r="H268"/>
  <c r="J268" s="1"/>
  <c r="K268" s="1"/>
  <c r="L268" s="1"/>
  <c r="M268" s="1"/>
  <c r="O268" s="1"/>
  <c r="H188"/>
  <c r="J188" s="1"/>
  <c r="M188" s="1"/>
  <c r="O188" s="1"/>
  <c r="H180"/>
  <c r="J180" s="1"/>
  <c r="M180" s="1"/>
  <c r="O180" s="1"/>
  <c r="H148"/>
  <c r="J148" s="1"/>
  <c r="M148" s="1"/>
  <c r="O148" s="1"/>
  <c r="G685"/>
  <c r="K664"/>
  <c r="J742"/>
  <c r="K741"/>
  <c r="K742" s="1"/>
  <c r="M282"/>
  <c r="O282" s="1"/>
  <c r="M77"/>
  <c r="O77" s="1"/>
  <c r="K293"/>
  <c r="L293" s="1"/>
  <c r="M293" s="1"/>
  <c r="O293" s="1"/>
  <c r="K213"/>
  <c r="L213" s="1"/>
  <c r="M213" s="1"/>
  <c r="O213" s="1"/>
  <c r="K245"/>
  <c r="K354"/>
  <c r="L354" s="1"/>
  <c r="M354" s="1"/>
  <c r="O354" s="1"/>
  <c r="M118"/>
  <c r="O118" s="1"/>
  <c r="M114"/>
  <c r="O114" s="1"/>
  <c r="M111"/>
  <c r="O111" s="1"/>
  <c r="M106"/>
  <c r="O106" s="1"/>
  <c r="M102"/>
  <c r="O102" s="1"/>
  <c r="M97"/>
  <c r="O97" s="1"/>
  <c r="M95"/>
  <c r="O95" s="1"/>
  <c r="M92"/>
  <c r="O92" s="1"/>
  <c r="K132"/>
  <c r="E712"/>
  <c r="O290"/>
  <c r="K444"/>
  <c r="L444" s="1"/>
  <c r="M444" s="1"/>
  <c r="O444" s="1"/>
  <c r="K362"/>
  <c r="L362" s="1"/>
  <c r="M362" s="1"/>
  <c r="O362" s="1"/>
  <c r="M119"/>
  <c r="O119" s="1"/>
  <c r="M117"/>
  <c r="O117" s="1"/>
  <c r="M115"/>
  <c r="O115" s="1"/>
  <c r="M113"/>
  <c r="O113" s="1"/>
  <c r="M109"/>
  <c r="O109" s="1"/>
  <c r="M107"/>
  <c r="O107" s="1"/>
  <c r="M105"/>
  <c r="O105" s="1"/>
  <c r="M103"/>
  <c r="O103" s="1"/>
  <c r="M100"/>
  <c r="O100" s="1"/>
  <c r="M98"/>
  <c r="O98" s="1"/>
  <c r="M96"/>
  <c r="O96" s="1"/>
  <c r="K220"/>
  <c r="L220" s="1"/>
  <c r="M220" s="1"/>
  <c r="O220" s="1"/>
  <c r="K149"/>
  <c r="I351"/>
  <c r="K38"/>
  <c r="L38" s="1"/>
  <c r="M38" s="1"/>
  <c r="O38" s="1"/>
  <c r="C418"/>
  <c r="C712" s="1"/>
  <c r="K379"/>
  <c r="L379" s="1"/>
  <c r="M379" s="1"/>
  <c r="O379" s="1"/>
  <c r="M164"/>
  <c r="O164" s="1"/>
  <c r="K164"/>
  <c r="M152"/>
  <c r="O152" s="1"/>
  <c r="K152"/>
  <c r="H264"/>
  <c r="J264" s="1"/>
  <c r="H244"/>
  <c r="J244" s="1"/>
  <c r="M244" s="1"/>
  <c r="O244" s="1"/>
  <c r="H228"/>
  <c r="J228" s="1"/>
  <c r="K228" s="1"/>
  <c r="L228" s="1"/>
  <c r="M228" s="1"/>
  <c r="O228" s="1"/>
  <c r="H211"/>
  <c r="J211" s="1"/>
  <c r="K211" s="1"/>
  <c r="L211" s="1"/>
  <c r="M211" s="1"/>
  <c r="O211" s="1"/>
  <c r="H207"/>
  <c r="J207" s="1"/>
  <c r="K207" s="1"/>
  <c r="L207" s="1"/>
  <c r="M207" s="1"/>
  <c r="O207" s="1"/>
  <c r="H203"/>
  <c r="J203" s="1"/>
  <c r="M203" s="1"/>
  <c r="O203" s="1"/>
  <c r="H199"/>
  <c r="J199" s="1"/>
  <c r="M199" s="1"/>
  <c r="O199" s="1"/>
  <c r="H191"/>
  <c r="J191" s="1"/>
  <c r="M191" s="1"/>
  <c r="O191" s="1"/>
  <c r="H183"/>
  <c r="J183" s="1"/>
  <c r="M183" s="1"/>
  <c r="O183" s="1"/>
  <c r="H175"/>
  <c r="J175" s="1"/>
  <c r="M175" s="1"/>
  <c r="O175" s="1"/>
  <c r="H163"/>
  <c r="J163" s="1"/>
  <c r="M163" s="1"/>
  <c r="O163" s="1"/>
  <c r="H155"/>
  <c r="J155" s="1"/>
  <c r="M155" s="1"/>
  <c r="O155" s="1"/>
  <c r="K75"/>
  <c r="L75" s="1"/>
  <c r="M75" s="1"/>
  <c r="O75" s="1"/>
  <c r="K151"/>
  <c r="K50"/>
  <c r="L50" s="1"/>
  <c r="M50" s="1"/>
  <c r="O50" s="1"/>
  <c r="K643"/>
  <c r="M643" s="1"/>
  <c r="O643" s="1"/>
  <c r="K596"/>
  <c r="L596" s="1"/>
  <c r="M596" s="1"/>
  <c r="O596" s="1"/>
  <c r="K592"/>
  <c r="L592" s="1"/>
  <c r="M592" s="1"/>
  <c r="O592" s="1"/>
  <c r="K588"/>
  <c r="L588" s="1"/>
  <c r="M588" s="1"/>
  <c r="O588" s="1"/>
  <c r="K584"/>
  <c r="L584" s="1"/>
  <c r="M584" s="1"/>
  <c r="O584" s="1"/>
  <c r="K447"/>
  <c r="L447" s="1"/>
  <c r="M447" s="1"/>
  <c r="O447" s="1"/>
  <c r="I528"/>
  <c r="K339"/>
  <c r="L339" s="1"/>
  <c r="M339" s="1"/>
  <c r="O339" s="1"/>
  <c r="K323"/>
  <c r="L323" s="1"/>
  <c r="M323" s="1"/>
  <c r="O323" s="1"/>
  <c r="K317"/>
  <c r="L317" s="1"/>
  <c r="M317" s="1"/>
  <c r="O317" s="1"/>
  <c r="K315"/>
  <c r="L315" s="1"/>
  <c r="M315" s="1"/>
  <c r="O315" s="1"/>
  <c r="K306"/>
  <c r="L306" s="1"/>
  <c r="M306" s="1"/>
  <c r="O306" s="1"/>
  <c r="K304"/>
  <c r="L304" s="1"/>
  <c r="M304" s="1"/>
  <c r="O304" s="1"/>
  <c r="K302"/>
  <c r="L302" s="1"/>
  <c r="M302" s="1"/>
  <c r="O302" s="1"/>
  <c r="K300"/>
  <c r="L300" s="1"/>
  <c r="M300" s="1"/>
  <c r="O300" s="1"/>
  <c r="K298"/>
  <c r="L298" s="1"/>
  <c r="M298" s="1"/>
  <c r="O298" s="1"/>
  <c r="K296"/>
  <c r="L296" s="1"/>
  <c r="M296" s="1"/>
  <c r="O296" s="1"/>
  <c r="K294"/>
  <c r="L294" s="1"/>
  <c r="M294" s="1"/>
  <c r="O294" s="1"/>
  <c r="K289"/>
  <c r="L289" s="1"/>
  <c r="M289" s="1"/>
  <c r="O289" s="1"/>
  <c r="H745"/>
  <c r="K531"/>
  <c r="L531" s="1"/>
  <c r="M531" s="1"/>
  <c r="O531" s="1"/>
  <c r="K18"/>
  <c r="K16"/>
  <c r="K720"/>
  <c r="L720" s="1"/>
  <c r="M720" s="1"/>
  <c r="O720" s="1"/>
  <c r="K24"/>
  <c r="L24" s="1"/>
  <c r="M24" s="1"/>
  <c r="O24" s="1"/>
  <c r="K62"/>
  <c r="L62" s="1"/>
  <c r="M62" s="1"/>
  <c r="O62" s="1"/>
  <c r="K654"/>
  <c r="M654" s="1"/>
  <c r="O654" s="1"/>
  <c r="K638"/>
  <c r="M638" s="1"/>
  <c r="O638" s="1"/>
  <c r="K574"/>
  <c r="L574" s="1"/>
  <c r="M574" s="1"/>
  <c r="O574" s="1"/>
  <c r="K464"/>
  <c r="L464" s="1"/>
  <c r="M464" s="1"/>
  <c r="O464" s="1"/>
  <c r="K462"/>
  <c r="L462" s="1"/>
  <c r="M462" s="1"/>
  <c r="O462" s="1"/>
  <c r="K437"/>
  <c r="L437" s="1"/>
  <c r="M437" s="1"/>
  <c r="O437" s="1"/>
  <c r="K428"/>
  <c r="L428" s="1"/>
  <c r="M428" s="1"/>
  <c r="O428" s="1"/>
  <c r="K407"/>
  <c r="L407" s="1"/>
  <c r="M407" s="1"/>
  <c r="O407" s="1"/>
  <c r="K401"/>
  <c r="L401" s="1"/>
  <c r="M401" s="1"/>
  <c r="O401" s="1"/>
  <c r="K399"/>
  <c r="L399" s="1"/>
  <c r="M399" s="1"/>
  <c r="O399" s="1"/>
  <c r="K355"/>
  <c r="L355" s="1"/>
  <c r="M355" s="1"/>
  <c r="O355" s="1"/>
  <c r="K353"/>
  <c r="L353" s="1"/>
  <c r="M353" s="1"/>
  <c r="O353" s="1"/>
  <c r="K349"/>
  <c r="L349" s="1"/>
  <c r="M349" s="1"/>
  <c r="O349" s="1"/>
  <c r="K344"/>
  <c r="L344" s="1"/>
  <c r="M344" s="1"/>
  <c r="O344" s="1"/>
  <c r="K342"/>
  <c r="L342" s="1"/>
  <c r="M342" s="1"/>
  <c r="O342" s="1"/>
  <c r="K340"/>
  <c r="L340" s="1"/>
  <c r="M340" s="1"/>
  <c r="O340" s="1"/>
  <c r="K336"/>
  <c r="L336" s="1"/>
  <c r="M336" s="1"/>
  <c r="O336" s="1"/>
  <c r="K326"/>
  <c r="L326" s="1"/>
  <c r="M326" s="1"/>
  <c r="O326" s="1"/>
  <c r="K324"/>
  <c r="L324" s="1"/>
  <c r="M324" s="1"/>
  <c r="O324" s="1"/>
  <c r="K322"/>
  <c r="L322" s="1"/>
  <c r="M322" s="1"/>
  <c r="O322" s="1"/>
  <c r="K320"/>
  <c r="L320" s="1"/>
  <c r="M320" s="1"/>
  <c r="O320" s="1"/>
  <c r="K318"/>
  <c r="L318" s="1"/>
  <c r="M318" s="1"/>
  <c r="O318" s="1"/>
  <c r="K314"/>
  <c r="L314" s="1"/>
  <c r="M314" s="1"/>
  <c r="O314" s="1"/>
  <c r="K311"/>
  <c r="L311" s="1"/>
  <c r="M311" s="1"/>
  <c r="O311" s="1"/>
  <c r="K309"/>
  <c r="L309" s="1"/>
  <c r="M309" s="1"/>
  <c r="O309" s="1"/>
  <c r="K700"/>
  <c r="L700" s="1"/>
  <c r="M700" s="1"/>
  <c r="O700" s="1"/>
  <c r="K692"/>
  <c r="L692" s="1"/>
  <c r="M692" s="1"/>
  <c r="O692" s="1"/>
  <c r="K15"/>
  <c r="K333"/>
  <c r="L333" s="1"/>
  <c r="M333" s="1"/>
  <c r="O333" s="1"/>
  <c r="K28"/>
  <c r="L28" s="1"/>
  <c r="M28" s="1"/>
  <c r="O28" s="1"/>
  <c r="K575"/>
  <c r="L575" s="1"/>
  <c r="M575" s="1"/>
  <c r="O575" s="1"/>
  <c r="K492"/>
  <c r="L492" s="1"/>
  <c r="M492" s="1"/>
  <c r="O492" s="1"/>
  <c r="K490"/>
  <c r="L490" s="1"/>
  <c r="M490" s="1"/>
  <c r="O490" s="1"/>
  <c r="K486"/>
  <c r="L486" s="1"/>
  <c r="M486" s="1"/>
  <c r="O486" s="1"/>
  <c r="K481"/>
  <c r="L481" s="1"/>
  <c r="M481" s="1"/>
  <c r="O481" s="1"/>
  <c r="K453"/>
  <c r="L453" s="1"/>
  <c r="M453" s="1"/>
  <c r="O453" s="1"/>
  <c r="K442"/>
  <c r="L442" s="1"/>
  <c r="M442" s="1"/>
  <c r="O442" s="1"/>
  <c r="K410"/>
  <c r="K371"/>
  <c r="L371" s="1"/>
  <c r="M371" s="1"/>
  <c r="O371" s="1"/>
  <c r="K367"/>
  <c r="L367" s="1"/>
  <c r="M367" s="1"/>
  <c r="O367" s="1"/>
  <c r="K80"/>
  <c r="L80" s="1"/>
  <c r="M80" s="1"/>
  <c r="O80" s="1"/>
  <c r="K142"/>
  <c r="M142"/>
  <c r="O142" s="1"/>
  <c r="H251"/>
  <c r="J251" s="1"/>
  <c r="M251" s="1"/>
  <c r="O251" s="1"/>
  <c r="H174"/>
  <c r="J174" s="1"/>
  <c r="M174" s="1"/>
  <c r="O174" s="1"/>
  <c r="H88"/>
  <c r="J88" s="1"/>
  <c r="K88" s="1"/>
  <c r="L88" s="1"/>
  <c r="M88" s="1"/>
  <c r="O88" s="1"/>
  <c r="H84"/>
  <c r="J84" s="1"/>
  <c r="K84" s="1"/>
  <c r="L84" s="1"/>
  <c r="M84" s="1"/>
  <c r="O84" s="1"/>
  <c r="H70"/>
  <c r="J70" s="1"/>
  <c r="K70" s="1"/>
  <c r="L70" s="1"/>
  <c r="M70" s="1"/>
  <c r="O70" s="1"/>
  <c r="H56"/>
  <c r="J56" s="1"/>
  <c r="K56" s="1"/>
  <c r="L56" s="1"/>
  <c r="M56" s="1"/>
  <c r="O56" s="1"/>
  <c r="H48"/>
  <c r="J48" s="1"/>
  <c r="K48" s="1"/>
  <c r="L48" s="1"/>
  <c r="M48" s="1"/>
  <c r="O48" s="1"/>
  <c r="K135"/>
  <c r="K283"/>
  <c r="L283" s="1"/>
  <c r="M283" s="1"/>
  <c r="O283" s="1"/>
  <c r="K74"/>
  <c r="L74" s="1"/>
  <c r="M74" s="1"/>
  <c r="O74" s="1"/>
  <c r="H226"/>
  <c r="J226" s="1"/>
  <c r="K226" s="1"/>
  <c r="L226" s="1"/>
  <c r="M226" s="1"/>
  <c r="O226" s="1"/>
  <c r="K688"/>
  <c r="L688" s="1"/>
  <c r="M688" s="1"/>
  <c r="O688" s="1"/>
  <c r="G709"/>
  <c r="K693"/>
  <c r="L693" s="1"/>
  <c r="M693" s="1"/>
  <c r="O693" s="1"/>
  <c r="K697"/>
  <c r="L697" s="1"/>
  <c r="M697" s="1"/>
  <c r="O697" s="1"/>
  <c r="K701"/>
  <c r="L701" s="1"/>
  <c r="M701" s="1"/>
  <c r="O701" s="1"/>
  <c r="H281"/>
  <c r="J281" s="1"/>
  <c r="K281" s="1"/>
  <c r="L281" s="1"/>
  <c r="M281" s="1"/>
  <c r="O281" s="1"/>
  <c r="H206"/>
  <c r="J206" s="1"/>
  <c r="M206" s="1"/>
  <c r="O206" s="1"/>
  <c r="H198"/>
  <c r="J198" s="1"/>
  <c r="M198" s="1"/>
  <c r="O198" s="1"/>
  <c r="H166"/>
  <c r="J166" s="1"/>
  <c r="M166" s="1"/>
  <c r="O166" s="1"/>
  <c r="H146"/>
  <c r="J146" s="1"/>
  <c r="M146" s="1"/>
  <c r="O146" s="1"/>
  <c r="H78"/>
  <c r="J78" s="1"/>
  <c r="K78" s="1"/>
  <c r="L78" s="1"/>
  <c r="M78" s="1"/>
  <c r="O78" s="1"/>
  <c r="H72"/>
  <c r="J72" s="1"/>
  <c r="K72" s="1"/>
  <c r="L72" s="1"/>
  <c r="M72" s="1"/>
  <c r="O72" s="1"/>
  <c r="H66"/>
  <c r="J66" s="1"/>
  <c r="K66" s="1"/>
  <c r="L66" s="1"/>
  <c r="M66" s="1"/>
  <c r="O66" s="1"/>
  <c r="F615"/>
  <c r="K285"/>
  <c r="L285" s="1"/>
  <c r="M285" s="1"/>
  <c r="O285" s="1"/>
  <c r="K150"/>
  <c r="J441"/>
  <c r="K441" s="1"/>
  <c r="L441" s="1"/>
  <c r="M441" s="1"/>
  <c r="O441" s="1"/>
  <c r="K17"/>
  <c r="K154"/>
  <c r="K263"/>
  <c r="K58"/>
  <c r="L58" s="1"/>
  <c r="M58" s="1"/>
  <c r="O58" s="1"/>
  <c r="K82"/>
  <c r="L82" s="1"/>
  <c r="M82" s="1"/>
  <c r="O82" s="1"/>
  <c r="K607"/>
  <c r="L607" s="1"/>
  <c r="M607" s="1"/>
  <c r="O607" s="1"/>
  <c r="K589"/>
  <c r="L589" s="1"/>
  <c r="M589" s="1"/>
  <c r="O589" s="1"/>
  <c r="K307"/>
  <c r="L307" s="1"/>
  <c r="M307" s="1"/>
  <c r="O307" s="1"/>
  <c r="M249"/>
  <c r="O249" s="1"/>
  <c r="K249"/>
  <c r="H8"/>
  <c r="J8" s="1"/>
  <c r="K678"/>
  <c r="K670"/>
  <c r="J685"/>
  <c r="H202"/>
  <c r="J202" s="1"/>
  <c r="M202" s="1"/>
  <c r="O202" s="1"/>
  <c r="H86"/>
  <c r="J86" s="1"/>
  <c r="K86" s="1"/>
  <c r="L86" s="1"/>
  <c r="M86" s="1"/>
  <c r="O86" s="1"/>
  <c r="H60"/>
  <c r="J60" s="1"/>
  <c r="K60" s="1"/>
  <c r="L60" s="1"/>
  <c r="M60" s="1"/>
  <c r="O60" s="1"/>
  <c r="H52"/>
  <c r="J52" s="1"/>
  <c r="K52" s="1"/>
  <c r="L52" s="1"/>
  <c r="M52" s="1"/>
  <c r="O52" s="1"/>
  <c r="K76"/>
  <c r="L76" s="1"/>
  <c r="M76" s="1"/>
  <c r="O76" s="1"/>
  <c r="M218"/>
  <c r="O218" s="1"/>
  <c r="I615"/>
  <c r="K279"/>
  <c r="L279" s="1"/>
  <c r="M279" s="1"/>
  <c r="O279" s="1"/>
  <c r="K652"/>
  <c r="K650"/>
  <c r="K622"/>
  <c r="M622" s="1"/>
  <c r="O622" s="1"/>
  <c r="K604"/>
  <c r="L604" s="1"/>
  <c r="M604" s="1"/>
  <c r="O604" s="1"/>
  <c r="K601"/>
  <c r="L601" s="1"/>
  <c r="M601" s="1"/>
  <c r="O601" s="1"/>
  <c r="K597"/>
  <c r="L597" s="1"/>
  <c r="M597" s="1"/>
  <c r="O597" s="1"/>
  <c r="K595"/>
  <c r="L595" s="1"/>
  <c r="M595" s="1"/>
  <c r="O595" s="1"/>
  <c r="K591"/>
  <c r="L591" s="1"/>
  <c r="M591" s="1"/>
  <c r="O591" s="1"/>
  <c r="K540"/>
  <c r="L540" s="1"/>
  <c r="M540" s="1"/>
  <c r="O540" s="1"/>
  <c r="K457"/>
  <c r="L457" s="1"/>
  <c r="M457" s="1"/>
  <c r="O457" s="1"/>
  <c r="K413"/>
  <c r="L413" s="1"/>
  <c r="M413" s="1"/>
  <c r="O413" s="1"/>
  <c r="K753"/>
  <c r="K611"/>
  <c r="L611" s="1"/>
  <c r="M611" s="1"/>
  <c r="O611" s="1"/>
  <c r="K440"/>
  <c r="L440" s="1"/>
  <c r="M440" s="1"/>
  <c r="O440" s="1"/>
  <c r="K421"/>
  <c r="L421" s="1"/>
  <c r="M421" s="1"/>
  <c r="O421" s="1"/>
  <c r="K645"/>
  <c r="K641"/>
  <c r="K639"/>
  <c r="M639" s="1"/>
  <c r="O639" s="1"/>
  <c r="K621"/>
  <c r="M621" s="1"/>
  <c r="O621" s="1"/>
  <c r="K430"/>
  <c r="L430" s="1"/>
  <c r="M430" s="1"/>
  <c r="O430" s="1"/>
  <c r="K405"/>
  <c r="L405" s="1"/>
  <c r="M405" s="1"/>
  <c r="O405" s="1"/>
  <c r="K395"/>
  <c r="L395" s="1"/>
  <c r="M395" s="1"/>
  <c r="O395" s="1"/>
  <c r="K390"/>
  <c r="L390" s="1"/>
  <c r="M390" s="1"/>
  <c r="O390" s="1"/>
  <c r="K752"/>
  <c r="J10" i="4"/>
  <c r="J13" s="1"/>
  <c r="K7"/>
  <c r="N21"/>
  <c r="L22"/>
  <c r="M22" s="1"/>
  <c r="N22"/>
  <c r="L23"/>
  <c r="M23" s="1"/>
  <c r="L21"/>
  <c r="M21" s="1"/>
  <c r="N23"/>
  <c r="L20"/>
  <c r="M20" s="1"/>
  <c r="N20"/>
  <c r="N651" i="12"/>
  <c r="N756"/>
  <c r="N895"/>
  <c r="N458"/>
  <c r="N694"/>
  <c r="N557"/>
  <c r="N140"/>
  <c r="N477"/>
  <c r="L508"/>
  <c r="M508" s="1"/>
  <c r="O508" s="1"/>
  <c r="N120"/>
  <c r="N323"/>
  <c r="L125"/>
  <c r="M125" s="1"/>
  <c r="O125" s="1"/>
  <c r="N201"/>
  <c r="N599"/>
  <c r="L874"/>
  <c r="M874" s="1"/>
  <c r="O874" s="1"/>
  <c r="N693"/>
  <c r="N624"/>
  <c r="N757"/>
  <c r="N896"/>
  <c r="N798"/>
  <c r="N559"/>
  <c r="N296"/>
  <c r="N528"/>
  <c r="N500"/>
  <c r="N494"/>
  <c r="L128"/>
  <c r="M128" s="1"/>
  <c r="O128" s="1"/>
  <c r="L353"/>
  <c r="M353" s="1"/>
  <c r="O353" s="1"/>
  <c r="N376"/>
  <c r="N594"/>
  <c r="N240"/>
  <c r="N130"/>
  <c r="L219"/>
  <c r="M219" s="1"/>
  <c r="O219" s="1"/>
  <c r="L654"/>
  <c r="M654" s="1"/>
  <c r="O654" s="1"/>
  <c r="N858"/>
  <c r="N592"/>
  <c r="N720"/>
  <c r="N856"/>
  <c r="N843"/>
  <c r="N638"/>
  <c r="N363"/>
  <c r="N438"/>
  <c r="N788"/>
  <c r="L664"/>
  <c r="M664" s="1"/>
  <c r="O664" s="1"/>
  <c r="K157" i="14"/>
  <c r="L157" s="1"/>
  <c r="M157" s="1"/>
  <c r="O157" s="1"/>
  <c r="K296"/>
  <c r="K292"/>
  <c r="K290"/>
  <c r="K286"/>
  <c r="K284"/>
  <c r="K278"/>
  <c r="L278" s="1"/>
  <c r="K274"/>
  <c r="L274" s="1"/>
  <c r="K268"/>
  <c r="K263"/>
  <c r="M263" s="1"/>
  <c r="O263" s="1"/>
  <c r="K261"/>
  <c r="K259"/>
  <c r="M259" s="1"/>
  <c r="O259" s="1"/>
  <c r="K255"/>
  <c r="M255" s="1"/>
  <c r="O255" s="1"/>
  <c r="K253"/>
  <c r="M253" s="1"/>
  <c r="O253" s="1"/>
  <c r="K251"/>
  <c r="K249"/>
  <c r="M249" s="1"/>
  <c r="O249" s="1"/>
  <c r="K245"/>
  <c r="M245" s="1"/>
  <c r="O245" s="1"/>
  <c r="K243"/>
  <c r="K239"/>
  <c r="K237"/>
  <c r="M237" s="1"/>
  <c r="O237" s="1"/>
  <c r="K225"/>
  <c r="K85"/>
  <c r="O72"/>
  <c r="O132"/>
  <c r="M66"/>
  <c r="O66" s="1"/>
  <c r="K105"/>
  <c r="K99"/>
  <c r="O83"/>
  <c r="O70"/>
  <c r="O67"/>
  <c r="K28"/>
  <c r="K19"/>
  <c r="K13"/>
  <c r="K311"/>
  <c r="K337"/>
  <c r="K125"/>
  <c r="K128"/>
  <c r="K304"/>
  <c r="K132"/>
  <c r="K112"/>
  <c r="O68"/>
  <c r="O97"/>
  <c r="K288"/>
  <c r="K270"/>
  <c r="L270" s="1"/>
  <c r="K172"/>
  <c r="L172" s="1"/>
  <c r="M172" s="1"/>
  <c r="O172" s="1"/>
  <c r="K168"/>
  <c r="L168" s="1"/>
  <c r="M168" s="1"/>
  <c r="O168" s="1"/>
  <c r="K166"/>
  <c r="L166" s="1"/>
  <c r="M166" s="1"/>
  <c r="O166" s="1"/>
  <c r="K164"/>
  <c r="L164" s="1"/>
  <c r="M164" s="1"/>
  <c r="O164" s="1"/>
  <c r="K160"/>
  <c r="L160" s="1"/>
  <c r="M160" s="1"/>
  <c r="O160" s="1"/>
  <c r="K119"/>
  <c r="K115"/>
  <c r="O13"/>
  <c r="K9"/>
  <c r="K118"/>
  <c r="M85"/>
  <c r="O85" s="1"/>
  <c r="K107"/>
  <c r="M15"/>
  <c r="O15" s="1"/>
  <c r="K67"/>
  <c r="O19"/>
  <c r="O36"/>
  <c r="K96"/>
  <c r="O21"/>
  <c r="O105"/>
  <c r="K194"/>
  <c r="M194" s="1"/>
  <c r="O194" s="1"/>
  <c r="K173"/>
  <c r="L173" s="1"/>
  <c r="M173" s="1"/>
  <c r="O173" s="1"/>
  <c r="K156"/>
  <c r="L156" s="1"/>
  <c r="M156" s="1"/>
  <c r="O156" s="1"/>
  <c r="K150"/>
  <c r="L150" s="1"/>
  <c r="M150" s="1"/>
  <c r="O150" s="1"/>
  <c r="K148"/>
  <c r="L148" s="1"/>
  <c r="M148" s="1"/>
  <c r="O148" s="1"/>
  <c r="K146"/>
  <c r="L146" s="1"/>
  <c r="M146" s="1"/>
  <c r="O146" s="1"/>
  <c r="K144"/>
  <c r="L144" s="1"/>
  <c r="M144" s="1"/>
  <c r="O144" s="1"/>
  <c r="K142"/>
  <c r="L142" s="1"/>
  <c r="M142" s="1"/>
  <c r="O142" s="1"/>
  <c r="K140"/>
  <c r="L140" s="1"/>
  <c r="M140" s="1"/>
  <c r="O140" s="1"/>
  <c r="K138"/>
  <c r="L138" s="1"/>
  <c r="M138" s="1"/>
  <c r="O138" s="1"/>
  <c r="M119"/>
  <c r="O119" s="1"/>
  <c r="O94"/>
  <c r="K81"/>
  <c r="O64"/>
  <c r="O62"/>
  <c r="O60"/>
  <c r="O58"/>
  <c r="O56"/>
  <c r="O54"/>
  <c r="K43"/>
  <c r="K30"/>
  <c r="K8"/>
  <c r="K309"/>
  <c r="K318"/>
  <c r="K330"/>
  <c r="K398"/>
  <c r="G404"/>
  <c r="K403"/>
  <c r="K31"/>
  <c r="K70"/>
  <c r="K88"/>
  <c r="O113"/>
  <c r="K254"/>
  <c r="M254" s="1"/>
  <c r="O254" s="1"/>
  <c r="K226"/>
  <c r="O99"/>
  <c r="K174"/>
  <c r="L174" s="1"/>
  <c r="M174" s="1"/>
  <c r="O174" s="1"/>
  <c r="K147"/>
  <c r="L147" s="1"/>
  <c r="M147" s="1"/>
  <c r="O147" s="1"/>
  <c r="K139"/>
  <c r="L139" s="1"/>
  <c r="M139" s="1"/>
  <c r="O139" s="1"/>
  <c r="K137"/>
  <c r="L137" s="1"/>
  <c r="M137" s="1"/>
  <c r="O137" s="1"/>
  <c r="K133"/>
  <c r="O111"/>
  <c r="O57"/>
  <c r="O53"/>
  <c r="O49"/>
  <c r="K45"/>
  <c r="O41"/>
  <c r="O29"/>
  <c r="O11"/>
  <c r="M96"/>
  <c r="O96" s="1"/>
  <c r="O81"/>
  <c r="O125"/>
  <c r="K94"/>
  <c r="K126"/>
  <c r="K33"/>
  <c r="O30"/>
  <c r="K184"/>
  <c r="L184" s="1"/>
  <c r="M184" s="1"/>
  <c r="O184" s="1"/>
  <c r="K176"/>
  <c r="L176" s="1"/>
  <c r="M176" s="1"/>
  <c r="O176" s="1"/>
  <c r="G264"/>
  <c r="F305"/>
  <c r="K36"/>
  <c r="O86"/>
  <c r="K316"/>
  <c r="K320"/>
  <c r="K324"/>
  <c r="K328"/>
  <c r="K370"/>
  <c r="K362"/>
  <c r="O124"/>
  <c r="O128"/>
  <c r="K170"/>
  <c r="L170" s="1"/>
  <c r="M170" s="1"/>
  <c r="O170" s="1"/>
  <c r="K394"/>
  <c r="K122"/>
  <c r="F264"/>
  <c r="K69"/>
  <c r="K195"/>
  <c r="M195" s="1"/>
  <c r="O195" s="1"/>
  <c r="K202"/>
  <c r="M202" s="1"/>
  <c r="O202" s="1"/>
  <c r="O117"/>
  <c r="K109"/>
  <c r="K106"/>
  <c r="O98"/>
  <c r="K95"/>
  <c r="O89"/>
  <c r="O79"/>
  <c r="O77"/>
  <c r="O75"/>
  <c r="O73"/>
  <c r="O71"/>
  <c r="K65"/>
  <c r="O63"/>
  <c r="O61"/>
  <c r="O50"/>
  <c r="K38"/>
  <c r="K32"/>
  <c r="K27"/>
  <c r="K22"/>
  <c r="K321"/>
  <c r="K329"/>
  <c r="K326"/>
  <c r="K322"/>
  <c r="K314"/>
  <c r="K361"/>
  <c r="K353"/>
  <c r="K349"/>
  <c r="K345"/>
  <c r="K341"/>
  <c r="O127"/>
  <c r="K11"/>
  <c r="K104"/>
  <c r="K117"/>
  <c r="K232"/>
  <c r="M232" s="1"/>
  <c r="O232" s="1"/>
  <c r="M18"/>
  <c r="O18" s="1"/>
  <c r="M106"/>
  <c r="O106" s="1"/>
  <c r="K89"/>
  <c r="K46"/>
  <c r="K17"/>
  <c r="K29"/>
  <c r="O101"/>
  <c r="K177"/>
  <c r="L177" s="1"/>
  <c r="M177" s="1"/>
  <c r="O177" s="1"/>
  <c r="O131"/>
  <c r="O118"/>
  <c r="K114"/>
  <c r="O110"/>
  <c r="K103"/>
  <c r="O46"/>
  <c r="K42"/>
  <c r="K325"/>
  <c r="K317"/>
  <c r="K313"/>
  <c r="K397"/>
  <c r="O22"/>
  <c r="K113"/>
  <c r="M38"/>
  <c r="O38" s="1"/>
  <c r="F227"/>
  <c r="K124"/>
  <c r="K120"/>
  <c r="K130"/>
  <c r="K34"/>
  <c r="K83"/>
  <c r="K41"/>
  <c r="K298"/>
  <c r="K217"/>
  <c r="K183"/>
  <c r="L183" s="1"/>
  <c r="M183" s="1"/>
  <c r="O183" s="1"/>
  <c r="K181"/>
  <c r="L181" s="1"/>
  <c r="M181" s="1"/>
  <c r="O181" s="1"/>
  <c r="O74"/>
  <c r="K374"/>
  <c r="K377"/>
  <c r="K368"/>
  <c r="K376"/>
  <c r="K340"/>
  <c r="K344"/>
  <c r="K348"/>
  <c r="K356"/>
  <c r="K360"/>
  <c r="F189"/>
  <c r="O32"/>
  <c r="F154"/>
  <c r="K301"/>
  <c r="K295"/>
  <c r="K293"/>
  <c r="K291"/>
  <c r="K289"/>
  <c r="K283"/>
  <c r="K277"/>
  <c r="L277" s="1"/>
  <c r="K260"/>
  <c r="M260" s="1"/>
  <c r="O260" s="1"/>
  <c r="K256"/>
  <c r="M256" s="1"/>
  <c r="O256" s="1"/>
  <c r="K230"/>
  <c r="M230" s="1"/>
  <c r="O230" s="1"/>
  <c r="K185"/>
  <c r="L185" s="1"/>
  <c r="M185" s="1"/>
  <c r="O185" s="1"/>
  <c r="K182"/>
  <c r="L182" s="1"/>
  <c r="M182" s="1"/>
  <c r="O182" s="1"/>
  <c r="K354"/>
  <c r="K342"/>
  <c r="K338"/>
  <c r="K378"/>
  <c r="K396"/>
  <c r="K400"/>
  <c r="L386" i="12"/>
  <c r="M386" s="1"/>
  <c r="O386" s="1"/>
  <c r="M32"/>
  <c r="O32" s="1"/>
  <c r="L601"/>
  <c r="M601" s="1"/>
  <c r="O601" s="1"/>
  <c r="L590"/>
  <c r="M590" s="1"/>
  <c r="O590" s="1"/>
  <c r="L418"/>
  <c r="M418" s="1"/>
  <c r="O418" s="1"/>
  <c r="L255"/>
  <c r="M255" s="1"/>
  <c r="O255" s="1"/>
  <c r="N25" i="7"/>
  <c r="N43"/>
  <c r="N35"/>
  <c r="N750" i="13"/>
  <c r="N37" i="7"/>
  <c r="N15" i="4"/>
  <c r="N52" i="7"/>
  <c r="L52"/>
  <c r="M52" s="1"/>
  <c r="N377" i="1"/>
  <c r="N549"/>
  <c r="N550"/>
  <c r="L547"/>
  <c r="M547" s="1"/>
  <c r="O547" s="1"/>
  <c r="N548"/>
  <c r="N546"/>
  <c r="L550"/>
  <c r="M550" s="1"/>
  <c r="O550" s="1"/>
  <c r="N547"/>
  <c r="K889" i="12"/>
  <c r="L889" s="1"/>
  <c r="M889" s="1"/>
  <c r="O889" s="1"/>
  <c r="K905"/>
  <c r="L905" s="1"/>
  <c r="M905" s="1"/>
  <c r="O905" s="1"/>
  <c r="K926"/>
  <c r="L926" s="1"/>
  <c r="M926" s="1"/>
  <c r="O926" s="1"/>
  <c r="J880"/>
  <c r="K870"/>
  <c r="L870" s="1"/>
  <c r="M870" s="1"/>
  <c r="O870" s="1"/>
  <c r="K846"/>
  <c r="L846" s="1"/>
  <c r="M846" s="1"/>
  <c r="O846" s="1"/>
  <c r="K842"/>
  <c r="L842" s="1"/>
  <c r="M842" s="1"/>
  <c r="O842" s="1"/>
  <c r="K838"/>
  <c r="L838" s="1"/>
  <c r="M838" s="1"/>
  <c r="O838" s="1"/>
  <c r="K869"/>
  <c r="L869" s="1"/>
  <c r="M869" s="1"/>
  <c r="O869" s="1"/>
  <c r="K818"/>
  <c r="L818" s="1"/>
  <c r="M818" s="1"/>
  <c r="O818" s="1"/>
  <c r="K752"/>
  <c r="L752" s="1"/>
  <c r="M752" s="1"/>
  <c r="O752" s="1"/>
  <c r="K800"/>
  <c r="L800" s="1"/>
  <c r="M800" s="1"/>
  <c r="O800" s="1"/>
  <c r="I744"/>
  <c r="K90"/>
  <c r="M90" s="1"/>
  <c r="O90" s="1"/>
  <c r="K86"/>
  <c r="L86" s="1"/>
  <c r="M86" s="1"/>
  <c r="O86" s="1"/>
  <c r="J92"/>
  <c r="I92"/>
  <c r="H260"/>
  <c r="H1036" s="1"/>
  <c r="I80"/>
  <c r="K390" i="14"/>
  <c r="J379"/>
  <c r="J332"/>
  <c r="K275"/>
  <c r="L275" s="1"/>
  <c r="K271"/>
  <c r="L271" s="1"/>
  <c r="I305"/>
  <c r="K294"/>
  <c r="I227"/>
  <c r="K749" i="13"/>
  <c r="L749" s="1"/>
  <c r="K750"/>
  <c r="L750" s="1"/>
  <c r="M750" s="1"/>
  <c r="O750" s="1"/>
  <c r="M751"/>
  <c r="O751" s="1"/>
  <c r="M753"/>
  <c r="O753" s="1"/>
  <c r="M752"/>
  <c r="O752" s="1"/>
  <c r="K662"/>
  <c r="L662" s="1"/>
  <c r="M662" s="1"/>
  <c r="O662" s="1"/>
  <c r="J47" i="7"/>
  <c r="J49" s="1"/>
  <c r="K20"/>
  <c r="J23"/>
  <c r="K310" i="1"/>
  <c r="L310" s="1"/>
  <c r="M310" s="1"/>
  <c r="O310" s="1"/>
  <c r="K265"/>
  <c r="L265" s="1"/>
  <c r="M265" s="1"/>
  <c r="O265" s="1"/>
  <c r="K223"/>
  <c r="L223" s="1"/>
  <c r="M223" s="1"/>
  <c r="O223" s="1"/>
  <c r="K207"/>
  <c r="L207" s="1"/>
  <c r="M207" s="1"/>
  <c r="O207" s="1"/>
  <c r="K200"/>
  <c r="L200" s="1"/>
  <c r="M200" s="1"/>
  <c r="O200" s="1"/>
  <c r="K168"/>
  <c r="L168" s="1"/>
  <c r="M168" s="1"/>
  <c r="O168" s="1"/>
  <c r="K118"/>
  <c r="L118" s="1"/>
  <c r="M118" s="1"/>
  <c r="O118" s="1"/>
  <c r="K94"/>
  <c r="L94" s="1"/>
  <c r="M94" s="1"/>
  <c r="O94" s="1"/>
  <c r="K131"/>
  <c r="L131" s="1"/>
  <c r="M131" s="1"/>
  <c r="O131" s="1"/>
  <c r="K107"/>
  <c r="L107" s="1"/>
  <c r="M107" s="1"/>
  <c r="O107" s="1"/>
  <c r="K69"/>
  <c r="L69" s="1"/>
  <c r="M69" s="1"/>
  <c r="O69" s="1"/>
  <c r="K37"/>
  <c r="H608"/>
  <c r="J66" i="5"/>
  <c r="K56"/>
  <c r="N56"/>
  <c r="P56" s="1"/>
  <c r="I58"/>
  <c r="I81" s="1"/>
  <c r="K76" i="8"/>
  <c r="L76" s="1"/>
  <c r="M76" s="1"/>
  <c r="O76" s="1"/>
  <c r="K43"/>
  <c r="M43" s="1"/>
  <c r="O43" s="1"/>
  <c r="K23"/>
  <c r="K39"/>
  <c r="K16"/>
  <c r="L16" s="1"/>
  <c r="M16" s="1"/>
  <c r="O16" s="1"/>
  <c r="O20" i="5"/>
  <c r="O54"/>
  <c r="F17" i="8"/>
  <c r="N727" i="13"/>
  <c r="O55" i="5"/>
  <c r="G24" i="8"/>
  <c r="I17"/>
  <c r="M648" i="13"/>
  <c r="O648" s="1"/>
  <c r="O20" i="8"/>
  <c r="K41"/>
  <c r="M41" s="1"/>
  <c r="O41" s="1"/>
  <c r="K10"/>
  <c r="L10" s="1"/>
  <c r="M10" s="1"/>
  <c r="O10" s="1"/>
  <c r="O21"/>
  <c r="G50"/>
  <c r="K12"/>
  <c r="L12" s="1"/>
  <c r="M12" s="1"/>
  <c r="O12" s="1"/>
  <c r="M68" i="5"/>
  <c r="M70" s="1"/>
  <c r="M83" s="1"/>
  <c r="N728" i="13"/>
  <c r="M243" i="14"/>
  <c r="O243" s="1"/>
  <c r="M241"/>
  <c r="O241" s="1"/>
  <c r="M61" i="5"/>
  <c r="N61" s="1"/>
  <c r="P61" s="1"/>
  <c r="M21"/>
  <c r="N21" s="1"/>
  <c r="P21" s="1"/>
  <c r="O38"/>
  <c r="O21"/>
  <c r="F24" i="8"/>
  <c r="O61" i="5"/>
  <c r="O65"/>
  <c r="N701" i="13"/>
  <c r="N702"/>
  <c r="M225" i="14"/>
  <c r="O225" s="1"/>
  <c r="M261"/>
  <c r="O261" s="1"/>
  <c r="M226"/>
  <c r="O226" s="1"/>
  <c r="M251"/>
  <c r="O251" s="1"/>
  <c r="M65" i="5"/>
  <c r="N65" s="1"/>
  <c r="P65" s="1"/>
  <c r="O57"/>
  <c r="M64"/>
  <c r="N64" s="1"/>
  <c r="P64" s="1"/>
  <c r="O49"/>
  <c r="F44" i="8"/>
  <c r="O50" i="5"/>
  <c r="N683" i="13"/>
  <c r="M661"/>
  <c r="O661" s="1"/>
  <c r="M644"/>
  <c r="O644" s="1"/>
  <c r="M673"/>
  <c r="O673" s="1"/>
  <c r="O64" i="5"/>
  <c r="O68"/>
  <c r="O70" s="1"/>
  <c r="O83" s="1"/>
  <c r="O63"/>
  <c r="M33" i="8"/>
  <c r="O33" s="1"/>
  <c r="M39"/>
  <c r="O39" s="1"/>
  <c r="M257" i="14"/>
  <c r="O257" s="1"/>
  <c r="M239"/>
  <c r="O239" s="1"/>
  <c r="M636" i="13"/>
  <c r="O636" s="1"/>
  <c r="N26" i="7"/>
  <c r="N48"/>
  <c r="L48"/>
  <c r="M48" s="1"/>
  <c r="O48" s="1"/>
  <c r="L36"/>
  <c r="M36" s="1"/>
  <c r="O36" s="1"/>
  <c r="N33"/>
  <c r="L28"/>
  <c r="M28" s="1"/>
  <c r="O28" s="1"/>
  <c r="N47"/>
  <c r="M22"/>
  <c r="O22" s="1"/>
  <c r="N281" i="12"/>
  <c r="L123"/>
  <c r="M123" s="1"/>
  <c r="O123" s="1"/>
  <c r="L847"/>
  <c r="M847" s="1"/>
  <c r="O847" s="1"/>
  <c r="L385"/>
  <c r="M385" s="1"/>
  <c r="O385" s="1"/>
  <c r="L222"/>
  <c r="M222" s="1"/>
  <c r="O222" s="1"/>
  <c r="L187"/>
  <c r="M187" s="1"/>
  <c r="O187" s="1"/>
  <c r="L151"/>
  <c r="M151" s="1"/>
  <c r="O151" s="1"/>
  <c r="L210"/>
  <c r="M210" s="1"/>
  <c r="O210" s="1"/>
  <c r="L759"/>
  <c r="M759" s="1"/>
  <c r="O759" s="1"/>
  <c r="L570"/>
  <c r="M570" s="1"/>
  <c r="O570" s="1"/>
  <c r="L574"/>
  <c r="M574" s="1"/>
  <c r="O574" s="1"/>
  <c r="L589"/>
  <c r="M589" s="1"/>
  <c r="O589" s="1"/>
  <c r="L550"/>
  <c r="M550" s="1"/>
  <c r="O550" s="1"/>
  <c r="L417"/>
  <c r="M417" s="1"/>
  <c r="O417" s="1"/>
  <c r="L107"/>
  <c r="M107" s="1"/>
  <c r="O107" s="1"/>
  <c r="L466"/>
  <c r="M466" s="1"/>
  <c r="O466" s="1"/>
  <c r="L442"/>
  <c r="M442" s="1"/>
  <c r="O442" s="1"/>
  <c r="L201"/>
  <c r="M201" s="1"/>
  <c r="O201" s="1"/>
  <c r="N413"/>
  <c r="N180"/>
  <c r="L691"/>
  <c r="M691" s="1"/>
  <c r="O691" s="1"/>
  <c r="N377"/>
  <c r="N168"/>
  <c r="L235"/>
  <c r="M235" s="1"/>
  <c r="O235" s="1"/>
  <c r="L331"/>
  <c r="M331" s="1"/>
  <c r="L182"/>
  <c r="M182" s="1"/>
  <c r="O182" s="1"/>
  <c r="L155"/>
  <c r="M155" s="1"/>
  <c r="O155" s="1"/>
  <c r="L234"/>
  <c r="M234" s="1"/>
  <c r="O234" s="1"/>
  <c r="M40"/>
  <c r="O40" s="1"/>
  <c r="L791"/>
  <c r="M791" s="1"/>
  <c r="O791" s="1"/>
  <c r="L335"/>
  <c r="M335" s="1"/>
  <c r="O335" s="1"/>
  <c r="L528"/>
  <c r="M528" s="1"/>
  <c r="O528" s="1"/>
  <c r="L593"/>
  <c r="M593" s="1"/>
  <c r="O593" s="1"/>
  <c r="L573"/>
  <c r="M573" s="1"/>
  <c r="O573" s="1"/>
  <c r="L403"/>
  <c r="M403" s="1"/>
  <c r="O403" s="1"/>
  <c r="L487"/>
  <c r="M487" s="1"/>
  <c r="O487" s="1"/>
  <c r="L469"/>
  <c r="M469" s="1"/>
  <c r="O469" s="1"/>
  <c r="L415"/>
  <c r="M415" s="1"/>
  <c r="O415" s="1"/>
  <c r="L470"/>
  <c r="M470" s="1"/>
  <c r="O470" s="1"/>
  <c r="L102"/>
  <c r="M102" s="1"/>
  <c r="O102" s="1"/>
  <c r="L99"/>
  <c r="M99" s="1"/>
  <c r="O99" s="1"/>
  <c r="L542"/>
  <c r="M542" s="1"/>
  <c r="O542" s="1"/>
  <c r="L491"/>
  <c r="M491" s="1"/>
  <c r="O491" s="1"/>
  <c r="L428"/>
  <c r="M428" s="1"/>
  <c r="O428" s="1"/>
  <c r="N287"/>
  <c r="M13"/>
  <c r="O13" s="1"/>
  <c r="L96"/>
  <c r="M96" s="1"/>
  <c r="O96" s="1"/>
  <c r="M43"/>
  <c r="O43" s="1"/>
  <c r="L757"/>
  <c r="M757" s="1"/>
  <c r="O757" s="1"/>
  <c r="L94"/>
  <c r="M94" s="1"/>
  <c r="O94" s="1"/>
  <c r="L547"/>
  <c r="M547" s="1"/>
  <c r="O547" s="1"/>
  <c r="L618"/>
  <c r="M618" s="1"/>
  <c r="O618" s="1"/>
  <c r="L637"/>
  <c r="M637" s="1"/>
  <c r="O637" s="1"/>
  <c r="L516"/>
  <c r="M516" s="1"/>
  <c r="O516" s="1"/>
  <c r="L543"/>
  <c r="M543" s="1"/>
  <c r="O543" s="1"/>
  <c r="L552"/>
  <c r="M552" s="1"/>
  <c r="O552" s="1"/>
  <c r="L425"/>
  <c r="M425" s="1"/>
  <c r="O425" s="1"/>
  <c r="L140"/>
  <c r="M140" s="1"/>
  <c r="O140" s="1"/>
  <c r="L347"/>
  <c r="M347" s="1"/>
  <c r="O347" s="1"/>
  <c r="L400"/>
  <c r="M400" s="1"/>
  <c r="O400" s="1"/>
  <c r="L380"/>
  <c r="M380" s="1"/>
  <c r="O380" s="1"/>
  <c r="L322"/>
  <c r="M322" s="1"/>
  <c r="O322" s="1"/>
  <c r="L308"/>
  <c r="M308" s="1"/>
  <c r="O308" s="1"/>
  <c r="N99"/>
  <c r="L232"/>
  <c r="M232" s="1"/>
  <c r="O232" s="1"/>
  <c r="L221"/>
  <c r="M221" s="1"/>
  <c r="O221" s="1"/>
  <c r="L177"/>
  <c r="M177" s="1"/>
  <c r="O177" s="1"/>
  <c r="L453"/>
  <c r="M453" s="1"/>
  <c r="O453" s="1"/>
  <c r="L467"/>
  <c r="M467" s="1"/>
  <c r="O467" s="1"/>
  <c r="L443"/>
  <c r="M443" s="1"/>
  <c r="O443" s="1"/>
  <c r="L351"/>
  <c r="M351" s="1"/>
  <c r="O351" s="1"/>
  <c r="L352"/>
  <c r="M352" s="1"/>
  <c r="O352" s="1"/>
  <c r="L336"/>
  <c r="M336" s="1"/>
  <c r="O336" s="1"/>
  <c r="L333"/>
  <c r="M333" s="1"/>
  <c r="O333" s="1"/>
  <c r="M46"/>
  <c r="O46" s="1"/>
  <c r="M74"/>
  <c r="O74" s="1"/>
  <c r="M21"/>
  <c r="O21" s="1"/>
  <c r="L192"/>
  <c r="M192" s="1"/>
  <c r="O192" s="1"/>
  <c r="L392"/>
  <c r="M392" s="1"/>
  <c r="O392" s="1"/>
  <c r="L671"/>
  <c r="M671" s="1"/>
  <c r="O671" s="1"/>
  <c r="L592"/>
  <c r="M592" s="1"/>
  <c r="O592" s="1"/>
  <c r="L546"/>
  <c r="M546" s="1"/>
  <c r="O546" s="1"/>
  <c r="M71"/>
  <c r="O71" s="1"/>
  <c r="L533"/>
  <c r="M533" s="1"/>
  <c r="O533" s="1"/>
  <c r="L677"/>
  <c r="M677" s="1"/>
  <c r="O677" s="1"/>
  <c r="L742"/>
  <c r="M742" s="1"/>
  <c r="O742" s="1"/>
  <c r="L710"/>
  <c r="M710" s="1"/>
  <c r="O710" s="1"/>
  <c r="L636"/>
  <c r="M636" s="1"/>
  <c r="O636" s="1"/>
  <c r="L697"/>
  <c r="M697" s="1"/>
  <c r="O697" s="1"/>
  <c r="L411"/>
  <c r="M411" s="1"/>
  <c r="O411" s="1"/>
  <c r="L459"/>
  <c r="M459" s="1"/>
  <c r="O459" s="1"/>
  <c r="L228"/>
  <c r="M228" s="1"/>
  <c r="O228" s="1"/>
  <c r="L384"/>
  <c r="M384" s="1"/>
  <c r="O384" s="1"/>
  <c r="L280"/>
  <c r="M280" s="1"/>
  <c r="O280" s="1"/>
  <c r="L397"/>
  <c r="M397" s="1"/>
  <c r="O397" s="1"/>
  <c r="L531"/>
  <c r="M531" s="1"/>
  <c r="O531" s="1"/>
  <c r="L581"/>
  <c r="M581" s="1"/>
  <c r="O581" s="1"/>
  <c r="L650"/>
  <c r="M650" s="1"/>
  <c r="O650" s="1"/>
  <c r="L554"/>
  <c r="M554" s="1"/>
  <c r="O554" s="1"/>
  <c r="L653"/>
  <c r="M653" s="1"/>
  <c r="O653" s="1"/>
  <c r="L603"/>
  <c r="M603" s="1"/>
  <c r="O603" s="1"/>
  <c r="L526"/>
  <c r="M526" s="1"/>
  <c r="O526" s="1"/>
  <c r="L217"/>
  <c r="M217" s="1"/>
  <c r="O217" s="1"/>
  <c r="M60"/>
  <c r="O60" s="1"/>
  <c r="L724"/>
  <c r="M724" s="1"/>
  <c r="O724" s="1"/>
  <c r="L477"/>
  <c r="M477" s="1"/>
  <c r="O477" s="1"/>
  <c r="L393"/>
  <c r="M393" s="1"/>
  <c r="O393" s="1"/>
  <c r="L203"/>
  <c r="M203" s="1"/>
  <c r="O203" s="1"/>
  <c r="L339"/>
  <c r="M339" s="1"/>
  <c r="O339" s="1"/>
  <c r="L404"/>
  <c r="M404" s="1"/>
  <c r="O404" s="1"/>
  <c r="L324"/>
  <c r="M324" s="1"/>
  <c r="O324" s="1"/>
  <c r="L275"/>
  <c r="M275" s="1"/>
  <c r="O275" s="1"/>
  <c r="M91"/>
  <c r="O91" s="1"/>
  <c r="L243"/>
  <c r="M243" s="1"/>
  <c r="O243" s="1"/>
  <c r="L460"/>
  <c r="M460" s="1"/>
  <c r="O460" s="1"/>
  <c r="L247"/>
  <c r="M247" s="1"/>
  <c r="O247" s="1"/>
  <c r="L458"/>
  <c r="M458" s="1"/>
  <c r="O458" s="1"/>
  <c r="L673"/>
  <c r="M673" s="1"/>
  <c r="O673" s="1"/>
  <c r="L541"/>
  <c r="M541" s="1"/>
  <c r="O541" s="1"/>
  <c r="L670"/>
  <c r="M670" s="1"/>
  <c r="O670" s="1"/>
  <c r="M34"/>
  <c r="O34" s="1"/>
  <c r="L298"/>
  <c r="M298" s="1"/>
  <c r="O298" s="1"/>
  <c r="L692"/>
  <c r="M692" s="1"/>
  <c r="O692" s="1"/>
  <c r="L789"/>
  <c r="M789" s="1"/>
  <c r="O789" s="1"/>
  <c r="L769"/>
  <c r="M769" s="1"/>
  <c r="O769" s="1"/>
  <c r="L642"/>
  <c r="M642" s="1"/>
  <c r="O642" s="1"/>
  <c r="L555"/>
  <c r="M555" s="1"/>
  <c r="O555" s="1"/>
  <c r="L711"/>
  <c r="M711" s="1"/>
  <c r="O711" s="1"/>
  <c r="L608"/>
  <c r="M608" s="1"/>
  <c r="O608" s="1"/>
  <c r="L582"/>
  <c r="M582" s="1"/>
  <c r="O582" s="1"/>
  <c r="L378"/>
  <c r="M378" s="1"/>
  <c r="O378" s="1"/>
  <c r="L337"/>
  <c r="M337" s="1"/>
  <c r="O337" s="1"/>
  <c r="L297"/>
  <c r="M297" s="1"/>
  <c r="O297" s="1"/>
  <c r="L281"/>
  <c r="M281" s="1"/>
  <c r="O281" s="1"/>
  <c r="L287"/>
  <c r="M287" s="1"/>
  <c r="O287" s="1"/>
  <c r="L271"/>
  <c r="M271" s="1"/>
  <c r="O271" s="1"/>
  <c r="L325"/>
  <c r="M325" s="1"/>
  <c r="O325" s="1"/>
  <c r="L277"/>
  <c r="M277" s="1"/>
  <c r="O277" s="1"/>
  <c r="L310"/>
  <c r="M310" s="1"/>
  <c r="O310" s="1"/>
  <c r="L167"/>
  <c r="M167" s="1"/>
  <c r="O167" s="1"/>
  <c r="M22"/>
  <c r="O22" s="1"/>
  <c r="L332"/>
  <c r="M332" s="1"/>
  <c r="O332" s="1"/>
  <c r="L129"/>
  <c r="M129" s="1"/>
  <c r="O129" s="1"/>
  <c r="L447"/>
  <c r="M447" s="1"/>
  <c r="O447" s="1"/>
  <c r="L341"/>
  <c r="M341" s="1"/>
  <c r="O341" s="1"/>
  <c r="M38"/>
  <c r="O38" s="1"/>
  <c r="L300"/>
  <c r="M300" s="1"/>
  <c r="O300" s="1"/>
  <c r="L666"/>
  <c r="M666" s="1"/>
  <c r="O666" s="1"/>
  <c r="L703"/>
  <c r="M703" s="1"/>
  <c r="O703" s="1"/>
  <c r="L801"/>
  <c r="M801" s="1"/>
  <c r="O801" s="1"/>
  <c r="L536"/>
  <c r="M536" s="1"/>
  <c r="O536" s="1"/>
  <c r="L579"/>
  <c r="M579" s="1"/>
  <c r="O579" s="1"/>
  <c r="L718"/>
  <c r="M718" s="1"/>
  <c r="O718" s="1"/>
  <c r="L702"/>
  <c r="M702" s="1"/>
  <c r="O702" s="1"/>
  <c r="L649"/>
  <c r="M649" s="1"/>
  <c r="O649" s="1"/>
  <c r="L731"/>
  <c r="M731" s="1"/>
  <c r="O731" s="1"/>
  <c r="L362"/>
  <c r="M362" s="1"/>
  <c r="O362" s="1"/>
  <c r="L345"/>
  <c r="M345" s="1"/>
  <c r="O345" s="1"/>
  <c r="L265"/>
  <c r="M265" s="1"/>
  <c r="O265" s="1"/>
  <c r="L295"/>
  <c r="M295" s="1"/>
  <c r="O295" s="1"/>
  <c r="L309"/>
  <c r="M309" s="1"/>
  <c r="O309" s="1"/>
  <c r="L285"/>
  <c r="M285" s="1"/>
  <c r="O285" s="1"/>
  <c r="L296"/>
  <c r="M296" s="1"/>
  <c r="O296" s="1"/>
  <c r="L214"/>
  <c r="M214" s="1"/>
  <c r="O214" s="1"/>
  <c r="M14"/>
  <c r="O14" s="1"/>
  <c r="M49"/>
  <c r="O49" s="1"/>
  <c r="M52"/>
  <c r="O52" s="1"/>
  <c r="M41"/>
  <c r="O41" s="1"/>
  <c r="M24"/>
  <c r="O24" s="1"/>
  <c r="M11"/>
  <c r="O11" s="1"/>
  <c r="M73"/>
  <c r="O73" s="1"/>
  <c r="M10"/>
  <c r="O10" s="1"/>
  <c r="L672"/>
  <c r="M672" s="1"/>
  <c r="O672" s="1"/>
  <c r="L207"/>
  <c r="M207" s="1"/>
  <c r="O207" s="1"/>
  <c r="L457"/>
  <c r="M457" s="1"/>
  <c r="O457" s="1"/>
  <c r="M77"/>
  <c r="O77" s="1"/>
  <c r="L450"/>
  <c r="M450" s="1"/>
  <c r="O450" s="1"/>
  <c r="L728"/>
  <c r="M728" s="1"/>
  <c r="O728" s="1"/>
  <c r="L741"/>
  <c r="M741" s="1"/>
  <c r="O741" s="1"/>
  <c r="L538"/>
  <c r="M538" s="1"/>
  <c r="O538" s="1"/>
  <c r="L551"/>
  <c r="M551" s="1"/>
  <c r="O551" s="1"/>
  <c r="L613"/>
  <c r="M613" s="1"/>
  <c r="O613" s="1"/>
  <c r="L532"/>
  <c r="M532" s="1"/>
  <c r="O532" s="1"/>
  <c r="L704"/>
  <c r="M704" s="1"/>
  <c r="O704" s="1"/>
  <c r="L591"/>
  <c r="M591" s="1"/>
  <c r="O591" s="1"/>
  <c r="L368"/>
  <c r="M368" s="1"/>
  <c r="O368" s="1"/>
  <c r="L334"/>
  <c r="M334" s="1"/>
  <c r="O334" s="1"/>
  <c r="L273"/>
  <c r="M273" s="1"/>
  <c r="O273" s="1"/>
  <c r="L279"/>
  <c r="M279" s="1"/>
  <c r="O279" s="1"/>
  <c r="L293"/>
  <c r="M293" s="1"/>
  <c r="O293" s="1"/>
  <c r="L304"/>
  <c r="M304" s="1"/>
  <c r="O304" s="1"/>
  <c r="L204"/>
  <c r="M204" s="1"/>
  <c r="O204" s="1"/>
  <c r="M57"/>
  <c r="O57" s="1"/>
  <c r="M17"/>
  <c r="O17" s="1"/>
  <c r="N106"/>
  <c r="N127"/>
  <c r="N149"/>
  <c r="N179"/>
  <c r="N207"/>
  <c r="N235"/>
  <c r="N270"/>
  <c r="N298"/>
  <c r="N329"/>
  <c r="N358"/>
  <c r="N389"/>
  <c r="N426"/>
  <c r="N466"/>
  <c r="N504"/>
  <c r="N545"/>
  <c r="N586"/>
  <c r="N635"/>
  <c r="N685"/>
  <c r="N737"/>
  <c r="N795"/>
  <c r="N873"/>
  <c r="N97"/>
  <c r="N113"/>
  <c r="N129"/>
  <c r="N145"/>
  <c r="N167"/>
  <c r="N188"/>
  <c r="N209"/>
  <c r="N231"/>
  <c r="N252"/>
  <c r="N279"/>
  <c r="N301"/>
  <c r="N322"/>
  <c r="N346"/>
  <c r="N368"/>
  <c r="N393"/>
  <c r="N421"/>
  <c r="N450"/>
  <c r="N478"/>
  <c r="N506"/>
  <c r="N540"/>
  <c r="N568"/>
  <c r="N602"/>
  <c r="N641"/>
  <c r="N678"/>
  <c r="N715"/>
  <c r="N759"/>
  <c r="N796"/>
  <c r="N837"/>
  <c r="N881"/>
  <c r="N922"/>
  <c r="N802"/>
  <c r="N842"/>
  <c r="N887"/>
  <c r="N927"/>
  <c r="N918"/>
  <c r="N890"/>
  <c r="N853"/>
  <c r="N825"/>
  <c r="N794"/>
  <c r="N764"/>
  <c r="N731"/>
  <c r="N703"/>
  <c r="N674"/>
  <c r="N646"/>
  <c r="N618"/>
  <c r="N589"/>
  <c r="L220"/>
  <c r="M220" s="1"/>
  <c r="O220" s="1"/>
  <c r="L344"/>
  <c r="M344" s="1"/>
  <c r="O344" s="1"/>
  <c r="L233"/>
  <c r="M233" s="1"/>
  <c r="O233" s="1"/>
  <c r="L690"/>
  <c r="M690" s="1"/>
  <c r="O690" s="1"/>
  <c r="L648"/>
  <c r="M648" s="1"/>
  <c r="O648" s="1"/>
  <c r="L383"/>
  <c r="M383" s="1"/>
  <c r="O383" s="1"/>
  <c r="L289"/>
  <c r="M289" s="1"/>
  <c r="O289" s="1"/>
  <c r="L317"/>
  <c r="M317" s="1"/>
  <c r="O317" s="1"/>
  <c r="L269"/>
  <c r="M269" s="1"/>
  <c r="O269" s="1"/>
  <c r="M28"/>
  <c r="O28" s="1"/>
  <c r="L240"/>
  <c r="M240" s="1"/>
  <c r="O240" s="1"/>
  <c r="L209"/>
  <c r="M209" s="1"/>
  <c r="O209" s="1"/>
  <c r="L407"/>
  <c r="M407" s="1"/>
  <c r="O407" s="1"/>
  <c r="L100"/>
  <c r="M100" s="1"/>
  <c r="O100" s="1"/>
  <c r="N111"/>
  <c r="N132"/>
  <c r="N157"/>
  <c r="N185"/>
  <c r="N213"/>
  <c r="N243"/>
  <c r="N277"/>
  <c r="N305"/>
  <c r="N337"/>
  <c r="N365"/>
  <c r="N398"/>
  <c r="N437"/>
  <c r="N474"/>
  <c r="N512"/>
  <c r="N556"/>
  <c r="N598"/>
  <c r="N647"/>
  <c r="N699"/>
  <c r="N754"/>
  <c r="N815"/>
  <c r="N901"/>
  <c r="N101"/>
  <c r="N117"/>
  <c r="N133"/>
  <c r="N151"/>
  <c r="N172"/>
  <c r="N193"/>
  <c r="N215"/>
  <c r="N236"/>
  <c r="N263"/>
  <c r="N285"/>
  <c r="N306"/>
  <c r="N330"/>
  <c r="N352"/>
  <c r="N373"/>
  <c r="N400"/>
  <c r="N429"/>
  <c r="N457"/>
  <c r="N485"/>
  <c r="N514"/>
  <c r="N546"/>
  <c r="N574"/>
  <c r="N613"/>
  <c r="N650"/>
  <c r="N687"/>
  <c r="N726"/>
  <c r="N768"/>
  <c r="N806"/>
  <c r="N847"/>
  <c r="N893"/>
  <c r="N930"/>
  <c r="N814"/>
  <c r="N851"/>
  <c r="N898"/>
  <c r="N935"/>
  <c r="N911"/>
  <c r="N874"/>
  <c r="N846"/>
  <c r="N818"/>
  <c r="N786"/>
  <c r="N758"/>
  <c r="N725"/>
  <c r="N695"/>
  <c r="N667"/>
  <c r="N639"/>
  <c r="N610"/>
  <c r="N582"/>
  <c r="N560"/>
  <c r="N538"/>
  <c r="N513"/>
  <c r="N492"/>
  <c r="N470"/>
  <c r="N449"/>
  <c r="N428"/>
  <c r="N406"/>
  <c r="N385"/>
  <c r="N154"/>
  <c r="N170"/>
  <c r="N186"/>
  <c r="N202"/>
  <c r="N218"/>
  <c r="N234"/>
  <c r="N250"/>
  <c r="N272"/>
  <c r="N288"/>
  <c r="N304"/>
  <c r="N320"/>
  <c r="N339"/>
  <c r="N355"/>
  <c r="N371"/>
  <c r="N387"/>
  <c r="N403"/>
  <c r="N419"/>
  <c r="N435"/>
  <c r="N451"/>
  <c r="N467"/>
  <c r="N483"/>
  <c r="N499"/>
  <c r="N515"/>
  <c r="N535"/>
  <c r="N551"/>
  <c r="N567"/>
  <c r="N585"/>
  <c r="N606"/>
  <c r="N627"/>
  <c r="N649"/>
  <c r="N670"/>
  <c r="N691"/>
  <c r="L343"/>
  <c r="M343" s="1"/>
  <c r="O343" s="1"/>
  <c r="L451"/>
  <c r="M451" s="1"/>
  <c r="O451" s="1"/>
  <c r="L765"/>
  <c r="M765" s="1"/>
  <c r="O765" s="1"/>
  <c r="L321"/>
  <c r="M321" s="1"/>
  <c r="O321" s="1"/>
  <c r="L194"/>
  <c r="M194" s="1"/>
  <c r="O194" s="1"/>
  <c r="M69"/>
  <c r="O69" s="1"/>
  <c r="M9"/>
  <c r="M47"/>
  <c r="O47" s="1"/>
  <c r="N95"/>
  <c r="N116"/>
  <c r="N138"/>
  <c r="N164"/>
  <c r="N192"/>
  <c r="N221"/>
  <c r="N249"/>
  <c r="N283"/>
  <c r="N313"/>
  <c r="N344"/>
  <c r="N372"/>
  <c r="N409"/>
  <c r="N446"/>
  <c r="N484"/>
  <c r="N526"/>
  <c r="N564"/>
  <c r="N609"/>
  <c r="N662"/>
  <c r="N711"/>
  <c r="N767"/>
  <c r="N835"/>
  <c r="N919"/>
  <c r="N105"/>
  <c r="N121"/>
  <c r="N137"/>
  <c r="N156"/>
  <c r="N177"/>
  <c r="N199"/>
  <c r="N220"/>
  <c r="N241"/>
  <c r="N269"/>
  <c r="N290"/>
  <c r="N311"/>
  <c r="N336"/>
  <c r="N357"/>
  <c r="N378"/>
  <c r="N408"/>
  <c r="N436"/>
  <c r="N464"/>
  <c r="N493"/>
  <c r="N525"/>
  <c r="N553"/>
  <c r="N583"/>
  <c r="N621"/>
  <c r="N658"/>
  <c r="N698"/>
  <c r="N735"/>
  <c r="N778"/>
  <c r="N819"/>
  <c r="N857"/>
  <c r="N902"/>
  <c r="N934"/>
  <c r="N823"/>
  <c r="N862"/>
  <c r="N907"/>
  <c r="N933"/>
  <c r="N903"/>
  <c r="N867"/>
  <c r="N839"/>
  <c r="N810"/>
  <c r="N779"/>
  <c r="N751"/>
  <c r="N717"/>
  <c r="N689"/>
  <c r="N661"/>
  <c r="N631"/>
  <c r="N603"/>
  <c r="N576"/>
  <c r="N554"/>
  <c r="N533"/>
  <c r="N508"/>
  <c r="N486"/>
  <c r="N465"/>
  <c r="N444"/>
  <c r="N422"/>
  <c r="N401"/>
  <c r="N380"/>
  <c r="N158"/>
  <c r="N174"/>
  <c r="N190"/>
  <c r="N206"/>
  <c r="N222"/>
  <c r="N238"/>
  <c r="N254"/>
  <c r="N276"/>
  <c r="N292"/>
  <c r="N308"/>
  <c r="N324"/>
  <c r="N343"/>
  <c r="N359"/>
  <c r="N375"/>
  <c r="N391"/>
  <c r="N407"/>
  <c r="N423"/>
  <c r="N439"/>
  <c r="N455"/>
  <c r="N471"/>
  <c r="N487"/>
  <c r="N503"/>
  <c r="N523"/>
  <c r="N539"/>
  <c r="N555"/>
  <c r="N571"/>
  <c r="N590"/>
  <c r="N611"/>
  <c r="N633"/>
  <c r="N654"/>
  <c r="N675"/>
  <c r="L446"/>
  <c r="M446" s="1"/>
  <c r="O446" s="1"/>
  <c r="L330"/>
  <c r="M330" s="1"/>
  <c r="O330" s="1"/>
  <c r="N143"/>
  <c r="N256"/>
  <c r="N381"/>
  <c r="N536"/>
  <c r="N722"/>
  <c r="N141"/>
  <c r="N225"/>
  <c r="N317"/>
  <c r="N414"/>
  <c r="N532"/>
  <c r="N669"/>
  <c r="N829"/>
  <c r="N834"/>
  <c r="N897"/>
  <c r="N772"/>
  <c r="N653"/>
  <c r="N565"/>
  <c r="N522"/>
  <c r="N476"/>
  <c r="N433"/>
  <c r="N390"/>
  <c r="N166"/>
  <c r="N198"/>
  <c r="N230"/>
  <c r="N268"/>
  <c r="N300"/>
  <c r="N335"/>
  <c r="N367"/>
  <c r="N399"/>
  <c r="N431"/>
  <c r="N463"/>
  <c r="N495"/>
  <c r="N531"/>
  <c r="N563"/>
  <c r="N601"/>
  <c r="N643"/>
  <c r="N686"/>
  <c r="N713"/>
  <c r="N734"/>
  <c r="N760"/>
  <c r="N782"/>
  <c r="N803"/>
  <c r="N827"/>
  <c r="N849"/>
  <c r="N870"/>
  <c r="N899"/>
  <c r="N921"/>
  <c r="N924"/>
  <c r="N908"/>
  <c r="N892"/>
  <c r="N868"/>
  <c r="N852"/>
  <c r="N836"/>
  <c r="N820"/>
  <c r="N801"/>
  <c r="N785"/>
  <c r="N769"/>
  <c r="N753"/>
  <c r="N732"/>
  <c r="N716"/>
  <c r="N700"/>
  <c r="N684"/>
  <c r="N668"/>
  <c r="N652"/>
  <c r="N636"/>
  <c r="N620"/>
  <c r="N604"/>
  <c r="N588"/>
  <c r="N931"/>
  <c r="N629"/>
  <c r="N770"/>
  <c r="N655"/>
  <c r="N721"/>
  <c r="N799"/>
  <c r="N909"/>
  <c r="N657"/>
  <c r="N727"/>
  <c r="N804"/>
  <c r="L224"/>
  <c r="M224" s="1"/>
  <c r="O224" s="1"/>
  <c r="L414"/>
  <c r="M414" s="1"/>
  <c r="O414" s="1"/>
  <c r="L612"/>
  <c r="M612" s="1"/>
  <c r="O612" s="1"/>
  <c r="N224"/>
  <c r="N388"/>
  <c r="N774"/>
  <c r="N577"/>
  <c r="N498"/>
  <c r="N445"/>
  <c r="N394"/>
  <c r="N353"/>
  <c r="N310"/>
  <c r="N273"/>
  <c r="N229"/>
  <c r="N191"/>
  <c r="N153"/>
  <c r="N123"/>
  <c r="N94"/>
  <c r="L512"/>
  <c r="M512" s="1"/>
  <c r="O512" s="1"/>
  <c r="L121"/>
  <c r="M121" s="1"/>
  <c r="O121" s="1"/>
  <c r="N784"/>
  <c r="N578"/>
  <c r="N505"/>
  <c r="N448"/>
  <c r="N397"/>
  <c r="N354"/>
  <c r="N314"/>
  <c r="N275"/>
  <c r="N232"/>
  <c r="N195"/>
  <c r="N155"/>
  <c r="N124"/>
  <c r="N96"/>
  <c r="N634"/>
  <c r="N468"/>
  <c r="N369"/>
  <c r="N289"/>
  <c r="N208"/>
  <c r="M30"/>
  <c r="O30" s="1"/>
  <c r="L557"/>
  <c r="M557" s="1"/>
  <c r="O557" s="1"/>
  <c r="L355"/>
  <c r="M355" s="1"/>
  <c r="O355" s="1"/>
  <c r="M7"/>
  <c r="O7" s="1"/>
  <c r="L202"/>
  <c r="M202" s="1"/>
  <c r="O202" s="1"/>
  <c r="N171"/>
  <c r="N291"/>
  <c r="N418"/>
  <c r="N573"/>
  <c r="N780"/>
  <c r="N161"/>
  <c r="N247"/>
  <c r="N341"/>
  <c r="N442"/>
  <c r="N561"/>
  <c r="N706"/>
  <c r="N866"/>
  <c r="N871"/>
  <c r="N861"/>
  <c r="N738"/>
  <c r="N625"/>
  <c r="N549"/>
  <c r="N502"/>
  <c r="N460"/>
  <c r="N417"/>
  <c r="N146"/>
  <c r="N178"/>
  <c r="N210"/>
  <c r="N242"/>
  <c r="N280"/>
  <c r="N312"/>
  <c r="N347"/>
  <c r="N379"/>
  <c r="N411"/>
  <c r="N443"/>
  <c r="N475"/>
  <c r="N507"/>
  <c r="N543"/>
  <c r="N575"/>
  <c r="N617"/>
  <c r="N659"/>
  <c r="N697"/>
  <c r="N718"/>
  <c r="N739"/>
  <c r="N766"/>
  <c r="N787"/>
  <c r="N811"/>
  <c r="N833"/>
  <c r="N854"/>
  <c r="N875"/>
  <c r="N905"/>
  <c r="N926"/>
  <c r="N920"/>
  <c r="N904"/>
  <c r="N888"/>
  <c r="N864"/>
  <c r="N848"/>
  <c r="N832"/>
  <c r="N816"/>
  <c r="N797"/>
  <c r="N781"/>
  <c r="N765"/>
  <c r="N749"/>
  <c r="N728"/>
  <c r="N712"/>
  <c r="N696"/>
  <c r="N680"/>
  <c r="N664"/>
  <c r="N648"/>
  <c r="N632"/>
  <c r="N616"/>
  <c r="N600"/>
  <c r="N584"/>
  <c r="N572"/>
  <c r="N663"/>
  <c r="N813"/>
  <c r="N671"/>
  <c r="N741"/>
  <c r="N826"/>
  <c r="N677"/>
  <c r="N742"/>
  <c r="N830"/>
  <c r="L668"/>
  <c r="M668" s="1"/>
  <c r="O668" s="1"/>
  <c r="L651"/>
  <c r="M651" s="1"/>
  <c r="O651" s="1"/>
  <c r="L495"/>
  <c r="M495" s="1"/>
  <c r="O495" s="1"/>
  <c r="L236"/>
  <c r="M236" s="1"/>
  <c r="O236" s="1"/>
  <c r="L350"/>
  <c r="M350" s="1"/>
  <c r="O350" s="1"/>
  <c r="N119"/>
  <c r="N267"/>
  <c r="N490"/>
  <c r="N714"/>
  <c r="N552"/>
  <c r="N482"/>
  <c r="N432"/>
  <c r="N382"/>
  <c r="N342"/>
  <c r="N302"/>
  <c r="N265"/>
  <c r="N219"/>
  <c r="N181"/>
  <c r="N144"/>
  <c r="N115"/>
  <c r="L312"/>
  <c r="M312" s="1"/>
  <c r="O312" s="1"/>
  <c r="N719"/>
  <c r="N558"/>
  <c r="N488"/>
  <c r="N434"/>
  <c r="N384"/>
  <c r="N345"/>
  <c r="N303"/>
  <c r="N266"/>
  <c r="N223"/>
  <c r="N184"/>
  <c r="N147"/>
  <c r="N118"/>
  <c r="L126"/>
  <c r="M126" s="1"/>
  <c r="O126" s="1"/>
  <c r="L895"/>
  <c r="M895" s="1"/>
  <c r="O895" s="1"/>
  <c r="N566"/>
  <c r="N441"/>
  <c r="N349"/>
  <c r="N271"/>
  <c r="N189"/>
  <c r="L576"/>
  <c r="M576" s="1"/>
  <c r="O576" s="1"/>
  <c r="M78"/>
  <c r="O78" s="1"/>
  <c r="L226"/>
  <c r="M226" s="1"/>
  <c r="O226" s="1"/>
  <c r="N790"/>
  <c r="N614"/>
  <c r="N542"/>
  <c r="N489"/>
  <c r="N29" i="7"/>
  <c r="N28"/>
  <c r="N39"/>
  <c r="L473" i="12"/>
  <c r="M473" s="1"/>
  <c r="O473" s="1"/>
  <c r="L423"/>
  <c r="M423" s="1"/>
  <c r="O423" s="1"/>
  <c r="L377"/>
  <c r="M377" s="1"/>
  <c r="O377" s="1"/>
  <c r="L369"/>
  <c r="M369" s="1"/>
  <c r="O369" s="1"/>
  <c r="L290"/>
  <c r="M290" s="1"/>
  <c r="O290" s="1"/>
  <c r="L231"/>
  <c r="M231" s="1"/>
  <c r="O231" s="1"/>
  <c r="L175"/>
  <c r="M175" s="1"/>
  <c r="O175" s="1"/>
  <c r="M55"/>
  <c r="O55" s="1"/>
  <c r="L112"/>
  <c r="M112" s="1"/>
  <c r="O112" s="1"/>
  <c r="N98"/>
  <c r="N159"/>
  <c r="N233"/>
  <c r="N315"/>
  <c r="N402"/>
  <c r="N509"/>
  <c r="N821"/>
  <c r="N480"/>
  <c r="N683"/>
  <c r="L622"/>
  <c r="M622" s="1"/>
  <c r="O622" s="1"/>
  <c r="L560"/>
  <c r="M560" s="1"/>
  <c r="O560" s="1"/>
  <c r="L506"/>
  <c r="M506" s="1"/>
  <c r="O506" s="1"/>
  <c r="L354"/>
  <c r="M354" s="1"/>
  <c r="O354" s="1"/>
  <c r="L153"/>
  <c r="M153" s="1"/>
  <c r="O153" s="1"/>
  <c r="N135"/>
  <c r="N245"/>
  <c r="N416"/>
  <c r="N929"/>
  <c r="N110"/>
  <c r="N175"/>
  <c r="N251"/>
  <c r="N334"/>
  <c r="N424"/>
  <c r="N541"/>
  <c r="L212"/>
  <c r="M212" s="1"/>
  <c r="O212" s="1"/>
  <c r="N136"/>
  <c r="N211"/>
  <c r="N293"/>
  <c r="N370"/>
  <c r="N469"/>
  <c r="N645"/>
  <c r="N307"/>
  <c r="M20" i="7"/>
  <c r="O20" s="1"/>
  <c r="N38"/>
  <c r="M12" i="12"/>
  <c r="O12" s="1"/>
  <c r="L127"/>
  <c r="M127" s="1"/>
  <c r="O127" s="1"/>
  <c r="L32" i="7"/>
  <c r="M32" s="1"/>
  <c r="O32" s="1"/>
  <c r="L372" i="12"/>
  <c r="M372" s="1"/>
  <c r="O372" s="1"/>
  <c r="L410"/>
  <c r="M410" s="1"/>
  <c r="O410" s="1"/>
  <c r="L667"/>
  <c r="M667" s="1"/>
  <c r="O667" s="1"/>
  <c r="L597"/>
  <c r="M597" s="1"/>
  <c r="O597" s="1"/>
  <c r="N783"/>
  <c r="N642"/>
  <c r="N850"/>
  <c r="N690"/>
  <c r="N923"/>
  <c r="N605"/>
  <c r="N596"/>
  <c r="N628"/>
  <c r="N660"/>
  <c r="N692"/>
  <c r="N724"/>
  <c r="N761"/>
  <c r="N793"/>
  <c r="N828"/>
  <c r="N860"/>
  <c r="N900"/>
  <c r="N932"/>
  <c r="N889"/>
  <c r="N838"/>
  <c r="N792"/>
  <c r="N750"/>
  <c r="N702"/>
  <c r="N622"/>
  <c r="N547"/>
  <c r="N479"/>
  <c r="N415"/>
  <c r="N351"/>
  <c r="N284"/>
  <c r="N214"/>
  <c r="N150"/>
  <c r="N454"/>
  <c r="N544"/>
  <c r="N710"/>
  <c r="N917"/>
  <c r="N743"/>
  <c r="N472"/>
  <c r="N274"/>
  <c r="N109"/>
  <c r="N855"/>
  <c r="N456"/>
  <c r="N200"/>
  <c r="L370"/>
  <c r="M370" s="1"/>
  <c r="O370" s="1"/>
  <c r="L628"/>
  <c r="M628" s="1"/>
  <c r="O628" s="1"/>
  <c r="L399"/>
  <c r="M399" s="1"/>
  <c r="O399" s="1"/>
  <c r="L434"/>
  <c r="M434" s="1"/>
  <c r="O434" s="1"/>
  <c r="L785"/>
  <c r="M785" s="1"/>
  <c r="O785" s="1"/>
  <c r="N752"/>
  <c r="N530"/>
  <c r="N32" i="7"/>
  <c r="N27"/>
  <c r="L408" i="12"/>
  <c r="M408" s="1"/>
  <c r="O408" s="1"/>
  <c r="L208"/>
  <c r="M208" s="1"/>
  <c r="O208" s="1"/>
  <c r="M50"/>
  <c r="O50" s="1"/>
  <c r="N112"/>
  <c r="N176"/>
  <c r="N338"/>
  <c r="N548"/>
  <c r="N510"/>
  <c r="L619"/>
  <c r="M619" s="1"/>
  <c r="O619" s="1"/>
  <c r="L549"/>
  <c r="M549" s="1"/>
  <c r="O549" s="1"/>
  <c r="L464"/>
  <c r="M464" s="1"/>
  <c r="O464" s="1"/>
  <c r="L311"/>
  <c r="M311" s="1"/>
  <c r="O311" s="1"/>
  <c r="L143"/>
  <c r="M143" s="1"/>
  <c r="O143" s="1"/>
  <c r="N79"/>
  <c r="N309"/>
  <c r="N131"/>
  <c r="N286"/>
  <c r="N461"/>
  <c r="N163"/>
  <c r="N321"/>
  <c r="N521"/>
  <c r="N187"/>
  <c r="L548"/>
  <c r="M548" s="1"/>
  <c r="O548" s="1"/>
  <c r="L444"/>
  <c r="M444" s="1"/>
  <c r="O444" s="1"/>
  <c r="L484"/>
  <c r="M484" s="1"/>
  <c r="O484" s="1"/>
  <c r="N763"/>
  <c r="N626"/>
  <c r="N775"/>
  <c r="N863"/>
  <c r="N587"/>
  <c r="N608"/>
  <c r="N640"/>
  <c r="N672"/>
  <c r="N704"/>
  <c r="N736"/>
  <c r="N773"/>
  <c r="N805"/>
  <c r="N840"/>
  <c r="N872"/>
  <c r="N912"/>
  <c r="N915"/>
  <c r="N865"/>
  <c r="N822"/>
  <c r="N776"/>
  <c r="N729"/>
  <c r="N681"/>
  <c r="N595"/>
  <c r="N527"/>
  <c r="N459"/>
  <c r="N395"/>
  <c r="N331"/>
  <c r="N264"/>
  <c r="N194"/>
  <c r="N396"/>
  <c r="N481"/>
  <c r="N570"/>
  <c r="N800"/>
  <c r="N791"/>
  <c r="N630"/>
  <c r="N386"/>
  <c r="N204"/>
  <c r="N673"/>
  <c r="N350"/>
  <c r="N122"/>
  <c r="L678"/>
  <c r="M678" s="1"/>
  <c r="O678" s="1"/>
  <c r="L319"/>
  <c r="M319" s="1"/>
  <c r="O319" s="1"/>
  <c r="N591"/>
  <c r="L463"/>
  <c r="M463" s="1"/>
  <c r="O463" s="1"/>
  <c r="L373"/>
  <c r="M373" s="1"/>
  <c r="O373" s="1"/>
  <c r="L282"/>
  <c r="M282" s="1"/>
  <c r="O282" s="1"/>
  <c r="L138"/>
  <c r="M138" s="1"/>
  <c r="O138" s="1"/>
  <c r="N253"/>
  <c r="N425"/>
  <c r="N404"/>
  <c r="N841"/>
  <c r="L562"/>
  <c r="M562" s="1"/>
  <c r="O562" s="1"/>
  <c r="L480"/>
  <c r="M480" s="1"/>
  <c r="O480" s="1"/>
  <c r="L409"/>
  <c r="M409" s="1"/>
  <c r="O409" s="1"/>
  <c r="L173"/>
  <c r="M173" s="1"/>
  <c r="O173" s="1"/>
  <c r="N152"/>
  <c r="N496"/>
  <c r="N203"/>
  <c r="N364"/>
  <c r="N607"/>
  <c r="N102"/>
  <c r="N239"/>
  <c r="N405"/>
  <c r="N845"/>
  <c r="L455"/>
  <c r="M455" s="1"/>
  <c r="O455" s="1"/>
  <c r="L577"/>
  <c r="M577" s="1"/>
  <c r="O577" s="1"/>
  <c r="N637"/>
  <c r="N701"/>
  <c r="N569"/>
  <c r="N516"/>
  <c r="N36" i="7"/>
  <c r="N31"/>
  <c r="L605" i="12"/>
  <c r="M605" s="1"/>
  <c r="O605" s="1"/>
  <c r="L441"/>
  <c r="M441" s="1"/>
  <c r="O441" s="1"/>
  <c r="L406"/>
  <c r="M406" s="1"/>
  <c r="O406" s="1"/>
  <c r="L371"/>
  <c r="M371" s="1"/>
  <c r="O371" s="1"/>
  <c r="L363"/>
  <c r="M363" s="1"/>
  <c r="O363" s="1"/>
  <c r="L266"/>
  <c r="M266" s="1"/>
  <c r="O266" s="1"/>
  <c r="L186"/>
  <c r="M186" s="1"/>
  <c r="O186" s="1"/>
  <c r="L132"/>
  <c r="M132" s="1"/>
  <c r="O132" s="1"/>
  <c r="M39"/>
  <c r="O39" s="1"/>
  <c r="N126"/>
  <c r="N196"/>
  <c r="N278"/>
  <c r="N356"/>
  <c r="N452"/>
  <c r="N581"/>
  <c r="N430"/>
  <c r="N550"/>
  <c r="N914"/>
  <c r="L617"/>
  <c r="M617" s="1"/>
  <c r="O617" s="1"/>
  <c r="L529"/>
  <c r="M529" s="1"/>
  <c r="O529" s="1"/>
  <c r="L452"/>
  <c r="M452" s="1"/>
  <c r="O452" s="1"/>
  <c r="L396"/>
  <c r="M396" s="1"/>
  <c r="O396" s="1"/>
  <c r="L244"/>
  <c r="M244" s="1"/>
  <c r="O244" s="1"/>
  <c r="L157"/>
  <c r="M157" s="1"/>
  <c r="O157" s="1"/>
  <c r="L108"/>
  <c r="M108" s="1"/>
  <c r="O108" s="1"/>
  <c r="N107"/>
  <c r="N169"/>
  <c r="N332"/>
  <c r="N534"/>
  <c r="L122"/>
  <c r="M122" s="1"/>
  <c r="O122" s="1"/>
  <c r="N139"/>
  <c r="N212"/>
  <c r="N294"/>
  <c r="N374"/>
  <c r="N473"/>
  <c r="N666"/>
  <c r="L712"/>
  <c r="M712" s="1"/>
  <c r="O712" s="1"/>
  <c r="N108"/>
  <c r="N173"/>
  <c r="N248"/>
  <c r="N333"/>
  <c r="N420"/>
  <c r="N537"/>
  <c r="N869"/>
  <c r="N148"/>
  <c r="N34" i="7"/>
  <c r="L106" i="12"/>
  <c r="M106" s="1"/>
  <c r="O106" s="1"/>
  <c r="L387"/>
  <c r="M387" s="1"/>
  <c r="O387" s="1"/>
  <c r="L133"/>
  <c r="M133" s="1"/>
  <c r="O133" s="1"/>
  <c r="N891"/>
  <c r="N709"/>
  <c r="N762"/>
  <c r="N619"/>
  <c r="N730"/>
  <c r="N580"/>
  <c r="N612"/>
  <c r="N644"/>
  <c r="N676"/>
  <c r="N708"/>
  <c r="N740"/>
  <c r="N777"/>
  <c r="N812"/>
  <c r="N844"/>
  <c r="N880"/>
  <c r="N916"/>
  <c r="N910"/>
  <c r="N859"/>
  <c r="N817"/>
  <c r="N771"/>
  <c r="N723"/>
  <c r="N665"/>
  <c r="N579"/>
  <c r="N511"/>
  <c r="N447"/>
  <c r="N383"/>
  <c r="N316"/>
  <c r="N246"/>
  <c r="N182"/>
  <c r="N412"/>
  <c r="N497"/>
  <c r="N597"/>
  <c r="N831"/>
  <c r="N913"/>
  <c r="N593"/>
  <c r="N362"/>
  <c r="N183"/>
  <c r="N623"/>
  <c r="N319"/>
  <c r="N100"/>
  <c r="L727"/>
  <c r="M727" s="1"/>
  <c r="O727" s="1"/>
  <c r="L306"/>
  <c r="M306" s="1"/>
  <c r="O306" s="1"/>
  <c r="L498"/>
  <c r="M498" s="1"/>
  <c r="O498" s="1"/>
  <c r="L510"/>
  <c r="M510" s="1"/>
  <c r="O510" s="1"/>
  <c r="L505"/>
  <c r="M505" s="1"/>
  <c r="O505" s="1"/>
  <c r="L118"/>
  <c r="M118" s="1"/>
  <c r="O118" s="1"/>
  <c r="L315"/>
  <c r="M315" s="1"/>
  <c r="O315" s="1"/>
  <c r="L606"/>
  <c r="M606" s="1"/>
  <c r="O606" s="1"/>
  <c r="L694"/>
  <c r="M694" s="1"/>
  <c r="O694" s="1"/>
  <c r="L515"/>
  <c r="M515" s="1"/>
  <c r="O515" s="1"/>
  <c r="L911"/>
  <c r="M911" s="1"/>
  <c r="O911" s="1"/>
  <c r="L456"/>
  <c r="M456" s="1"/>
  <c r="O456" s="1"/>
  <c r="L283"/>
  <c r="M283" s="1"/>
  <c r="O283" s="1"/>
  <c r="L881"/>
  <c r="M881" s="1"/>
  <c r="O881" s="1"/>
  <c r="L346"/>
  <c r="M346" s="1"/>
  <c r="O346" s="1"/>
  <c r="M20"/>
  <c r="O20" s="1"/>
  <c r="F26" i="8"/>
  <c r="L530" i="12"/>
  <c r="M530" s="1"/>
  <c r="O530" s="1"/>
  <c r="L292"/>
  <c r="M292" s="1"/>
  <c r="O292" s="1"/>
  <c r="M75"/>
  <c r="O75" s="1"/>
  <c r="L695"/>
  <c r="M695" s="1"/>
  <c r="O695" s="1"/>
  <c r="L586"/>
  <c r="M586" s="1"/>
  <c r="O586" s="1"/>
  <c r="L534"/>
  <c r="M534" s="1"/>
  <c r="O534" s="1"/>
  <c r="L638"/>
  <c r="M638" s="1"/>
  <c r="O638" s="1"/>
  <c r="L735"/>
  <c r="M735" s="1"/>
  <c r="O735" s="1"/>
  <c r="L600"/>
  <c r="M600" s="1"/>
  <c r="O600" s="1"/>
  <c r="L891"/>
  <c r="M891" s="1"/>
  <c r="O891" s="1"/>
  <c r="L696"/>
  <c r="M696" s="1"/>
  <c r="O696" s="1"/>
  <c r="M25"/>
  <c r="O25" s="1"/>
  <c r="L689"/>
  <c r="M689" s="1"/>
  <c r="O689" s="1"/>
  <c r="L894"/>
  <c r="M894" s="1"/>
  <c r="O894" s="1"/>
  <c r="L645"/>
  <c r="M645" s="1"/>
  <c r="O645" s="1"/>
  <c r="L116"/>
  <c r="M116" s="1"/>
  <c r="O116" s="1"/>
  <c r="L556"/>
  <c r="M556" s="1"/>
  <c r="O556" s="1"/>
  <c r="L356"/>
  <c r="M356" s="1"/>
  <c r="O356" s="1"/>
  <c r="L166"/>
  <c r="M166" s="1"/>
  <c r="O166" s="1"/>
  <c r="L323"/>
  <c r="M323" s="1"/>
  <c r="O323" s="1"/>
  <c r="L632"/>
  <c r="M632" s="1"/>
  <c r="O632" s="1"/>
  <c r="L136"/>
  <c r="M136" s="1"/>
  <c r="O136" s="1"/>
  <c r="L595"/>
  <c r="M595" s="1"/>
  <c r="O595" s="1"/>
  <c r="L537"/>
  <c r="M537" s="1"/>
  <c r="O537" s="1"/>
  <c r="L662"/>
  <c r="M662" s="1"/>
  <c r="O662" s="1"/>
  <c r="L565"/>
  <c r="M565" s="1"/>
  <c r="O565" s="1"/>
  <c r="L723"/>
  <c r="M723" s="1"/>
  <c r="O723" s="1"/>
  <c r="M15"/>
  <c r="O15" s="1"/>
  <c r="L263"/>
  <c r="M263" s="1"/>
  <c r="O263" s="1"/>
  <c r="L291"/>
  <c r="M291" s="1"/>
  <c r="O291" s="1"/>
  <c r="L361"/>
  <c r="M361" s="1"/>
  <c r="O361" s="1"/>
  <c r="L454"/>
  <c r="M454" s="1"/>
  <c r="O454" s="1"/>
  <c r="L674"/>
  <c r="M674" s="1"/>
  <c r="O674" s="1"/>
  <c r="L932"/>
  <c r="M932" s="1"/>
  <c r="O932" s="1"/>
  <c r="L294"/>
  <c r="M294" s="1"/>
  <c r="O294" s="1"/>
  <c r="L338"/>
  <c r="M338" s="1"/>
  <c r="O338" s="1"/>
  <c r="L726"/>
  <c r="M726" s="1"/>
  <c r="O726" s="1"/>
  <c r="L740"/>
  <c r="M740" s="1"/>
  <c r="O740" s="1"/>
  <c r="L714"/>
  <c r="M714" s="1"/>
  <c r="O714" s="1"/>
  <c r="L523"/>
  <c r="M523" s="1"/>
  <c r="O523" s="1"/>
  <c r="M58"/>
  <c r="O58" s="1"/>
  <c r="L229"/>
  <c r="M229" s="1"/>
  <c r="O229" s="1"/>
  <c r="L230"/>
  <c r="M230" s="1"/>
  <c r="O230" s="1"/>
  <c r="L527"/>
  <c r="M527" s="1"/>
  <c r="O527" s="1"/>
  <c r="L688"/>
  <c r="M688" s="1"/>
  <c r="O688" s="1"/>
  <c r="L131"/>
  <c r="M131" s="1"/>
  <c r="O131" s="1"/>
  <c r="L488"/>
  <c r="M488" s="1"/>
  <c r="O488" s="1"/>
  <c r="L302"/>
  <c r="M302" s="1"/>
  <c r="O302" s="1"/>
  <c r="L359"/>
  <c r="M359" s="1"/>
  <c r="O359" s="1"/>
  <c r="L658"/>
  <c r="M658" s="1"/>
  <c r="O658" s="1"/>
  <c r="L395"/>
  <c r="M395" s="1"/>
  <c r="O395" s="1"/>
  <c r="L540"/>
  <c r="M540" s="1"/>
  <c r="O540" s="1"/>
  <c r="L159"/>
  <c r="M159" s="1"/>
  <c r="O159" s="1"/>
  <c r="L253"/>
  <c r="M253" s="1"/>
  <c r="O253" s="1"/>
  <c r="L367"/>
  <c r="M367" s="1"/>
  <c r="O367" s="1"/>
  <c r="L604"/>
  <c r="M604" s="1"/>
  <c r="O604" s="1"/>
  <c r="L587"/>
  <c r="M587" s="1"/>
  <c r="O587" s="1"/>
  <c r="L191"/>
  <c r="M191" s="1"/>
  <c r="O191" s="1"/>
  <c r="L170"/>
  <c r="M170" s="1"/>
  <c r="O170" s="1"/>
  <c r="L641"/>
  <c r="M641" s="1"/>
  <c r="O641" s="1"/>
  <c r="L575"/>
  <c r="M575" s="1"/>
  <c r="O575" s="1"/>
  <c r="L659"/>
  <c r="M659" s="1"/>
  <c r="O659" s="1"/>
  <c r="L739"/>
  <c r="M739" s="1"/>
  <c r="O739" s="1"/>
  <c r="M67"/>
  <c r="O67" s="1"/>
  <c r="L142"/>
  <c r="M142" s="1"/>
  <c r="O142" s="1"/>
  <c r="L239"/>
  <c r="M239" s="1"/>
  <c r="O239" s="1"/>
  <c r="M61"/>
  <c r="O61" s="1"/>
  <c r="M68"/>
  <c r="O68" s="1"/>
  <c r="L585"/>
  <c r="M585" s="1"/>
  <c r="O585" s="1"/>
  <c r="L264"/>
  <c r="M264" s="1"/>
  <c r="O264" s="1"/>
  <c r="L402"/>
  <c r="M402" s="1"/>
  <c r="O402" s="1"/>
  <c r="L687"/>
  <c r="M687" s="1"/>
  <c r="O687" s="1"/>
  <c r="L420"/>
  <c r="M420" s="1"/>
  <c r="O420" s="1"/>
  <c r="L568"/>
  <c r="M568" s="1"/>
  <c r="O568" s="1"/>
  <c r="L493"/>
  <c r="M493" s="1"/>
  <c r="O493" s="1"/>
  <c r="L640"/>
  <c r="M640" s="1"/>
  <c r="O640" s="1"/>
  <c r="L584"/>
  <c r="M584" s="1"/>
  <c r="O584" s="1"/>
  <c r="L916"/>
  <c r="M916" s="1"/>
  <c r="O916" s="1"/>
  <c r="L374"/>
  <c r="M374" s="1"/>
  <c r="O374" s="1"/>
  <c r="L422"/>
  <c r="M422" s="1"/>
  <c r="O422" s="1"/>
  <c r="L630"/>
  <c r="M630" s="1"/>
  <c r="O630" s="1"/>
  <c r="L698"/>
  <c r="M698" s="1"/>
  <c r="O698" s="1"/>
  <c r="M23"/>
  <c r="O23" s="1"/>
  <c r="M72"/>
  <c r="O72" s="1"/>
  <c r="L197"/>
  <c r="M197" s="1"/>
  <c r="O197" s="1"/>
  <c r="L388"/>
  <c r="M388" s="1"/>
  <c r="O388" s="1"/>
  <c r="L797"/>
  <c r="M797" s="1"/>
  <c r="O797" s="1"/>
  <c r="L571"/>
  <c r="M571" s="1"/>
  <c r="O571" s="1"/>
  <c r="L610"/>
  <c r="M610" s="1"/>
  <c r="O610" s="1"/>
  <c r="L545"/>
  <c r="M545" s="1"/>
  <c r="O545" s="1"/>
  <c r="L719"/>
  <c r="M719" s="1"/>
  <c r="O719" s="1"/>
  <c r="L681"/>
  <c r="M681" s="1"/>
  <c r="O681" s="1"/>
  <c r="L623"/>
  <c r="M623" s="1"/>
  <c r="O623" s="1"/>
  <c r="L663"/>
  <c r="M663" s="1"/>
  <c r="O663" s="1"/>
  <c r="M16"/>
  <c r="O16" s="1"/>
  <c r="L499"/>
  <c r="M499" s="1"/>
  <c r="O499" s="1"/>
  <c r="L514"/>
  <c r="M514" s="1"/>
  <c r="O514" s="1"/>
  <c r="M19"/>
  <c r="O19" s="1"/>
  <c r="M29"/>
  <c r="O29" s="1"/>
  <c r="M76"/>
  <c r="O76" s="1"/>
  <c r="L218"/>
  <c r="M218" s="1"/>
  <c r="O218" s="1"/>
  <c r="L299"/>
  <c r="M299" s="1"/>
  <c r="O299" s="1"/>
  <c r="L419"/>
  <c r="M419" s="1"/>
  <c r="O419" s="1"/>
  <c r="L465"/>
  <c r="M465" s="1"/>
  <c r="O465" s="1"/>
  <c r="L680"/>
  <c r="M680" s="1"/>
  <c r="O680" s="1"/>
  <c r="L471"/>
  <c r="M471" s="1"/>
  <c r="O471" s="1"/>
  <c r="L430"/>
  <c r="M430" s="1"/>
  <c r="O430" s="1"/>
  <c r="L657"/>
  <c r="M657" s="1"/>
  <c r="O657" s="1"/>
  <c r="L730"/>
  <c r="M730" s="1"/>
  <c r="O730" s="1"/>
  <c r="L479"/>
  <c r="M479" s="1"/>
  <c r="O479" s="1"/>
  <c r="L544"/>
  <c r="M544" s="1"/>
  <c r="O544" s="1"/>
  <c r="L588"/>
  <c r="M588" s="1"/>
  <c r="O588" s="1"/>
  <c r="L558"/>
  <c r="M558" s="1"/>
  <c r="O558" s="1"/>
  <c r="L655"/>
  <c r="M655" s="1"/>
  <c r="O655" s="1"/>
  <c r="L743"/>
  <c r="M743" s="1"/>
  <c r="O743" s="1"/>
  <c r="L729"/>
  <c r="M729" s="1"/>
  <c r="O729" s="1"/>
  <c r="L705"/>
  <c r="M705" s="1"/>
  <c r="O705" s="1"/>
  <c r="L693"/>
  <c r="M693" s="1"/>
  <c r="O693" s="1"/>
  <c r="M37"/>
  <c r="O37" s="1"/>
  <c r="M64"/>
  <c r="O64" s="1"/>
  <c r="M65"/>
  <c r="O65" s="1"/>
  <c r="M53"/>
  <c r="O53" s="1"/>
  <c r="L113"/>
  <c r="M113" s="1"/>
  <c r="O113" s="1"/>
  <c r="L248"/>
  <c r="M248" s="1"/>
  <c r="O248" s="1"/>
  <c r="L272"/>
  <c r="M272" s="1"/>
  <c r="O272" s="1"/>
  <c r="L329"/>
  <c r="M329" s="1"/>
  <c r="O329" s="1"/>
  <c r="L478"/>
  <c r="M478" s="1"/>
  <c r="O478" s="1"/>
  <c r="L190"/>
  <c r="M190" s="1"/>
  <c r="O190" s="1"/>
  <c r="L553"/>
  <c r="M553" s="1"/>
  <c r="O553" s="1"/>
  <c r="L793"/>
  <c r="M793" s="1"/>
  <c r="O793" s="1"/>
  <c r="L812"/>
  <c r="M812" s="1"/>
  <c r="O812" s="1"/>
  <c r="L566"/>
  <c r="M566" s="1"/>
  <c r="O566" s="1"/>
  <c r="L599"/>
  <c r="M599" s="1"/>
  <c r="O599" s="1"/>
  <c r="M51"/>
  <c r="O51" s="1"/>
  <c r="L150"/>
  <c r="M150" s="1"/>
  <c r="O150" s="1"/>
  <c r="L241"/>
  <c r="M241" s="1"/>
  <c r="O241" s="1"/>
  <c r="L267"/>
  <c r="M267" s="1"/>
  <c r="O267" s="1"/>
  <c r="L307"/>
  <c r="M307" s="1"/>
  <c r="O307" s="1"/>
  <c r="L502"/>
  <c r="M502" s="1"/>
  <c r="O502" s="1"/>
  <c r="L381"/>
  <c r="M381" s="1"/>
  <c r="O381" s="1"/>
  <c r="L413"/>
  <c r="M413" s="1"/>
  <c r="O413" s="1"/>
  <c r="L522"/>
  <c r="M522" s="1"/>
  <c r="O522" s="1"/>
  <c r="L713"/>
  <c r="M713" s="1"/>
  <c r="O713" s="1"/>
  <c r="L890"/>
  <c r="M890" s="1"/>
  <c r="O890" s="1"/>
  <c r="L753"/>
  <c r="M753" s="1"/>
  <c r="O753" s="1"/>
  <c r="L305"/>
  <c r="M305" s="1"/>
  <c r="O305" s="1"/>
  <c r="L448"/>
  <c r="M448" s="1"/>
  <c r="O448" s="1"/>
  <c r="L660"/>
  <c r="M660" s="1"/>
  <c r="O660" s="1"/>
  <c r="L732"/>
  <c r="M732" s="1"/>
  <c r="O732" s="1"/>
  <c r="L268"/>
  <c r="M268" s="1"/>
  <c r="O268" s="1"/>
  <c r="L733"/>
  <c r="M733" s="1"/>
  <c r="O733" s="1"/>
  <c r="L602"/>
  <c r="M602" s="1"/>
  <c r="O602" s="1"/>
  <c r="L609"/>
  <c r="M609" s="1"/>
  <c r="O609" s="1"/>
  <c r="L685"/>
  <c r="M685" s="1"/>
  <c r="O685" s="1"/>
  <c r="L569"/>
  <c r="M569" s="1"/>
  <c r="O569" s="1"/>
  <c r="L639"/>
  <c r="M639" s="1"/>
  <c r="O639" s="1"/>
  <c r="L699"/>
  <c r="M699" s="1"/>
  <c r="O699" s="1"/>
  <c r="M70"/>
  <c r="O70" s="1"/>
  <c r="M44"/>
  <c r="O44" s="1"/>
  <c r="L178"/>
  <c r="M178" s="1"/>
  <c r="O178" s="1"/>
  <c r="L156"/>
  <c r="M156" s="1"/>
  <c r="O156" s="1"/>
  <c r="L188"/>
  <c r="M188" s="1"/>
  <c r="O188" s="1"/>
  <c r="L149"/>
  <c r="M149" s="1"/>
  <c r="O149" s="1"/>
  <c r="L462"/>
  <c r="M462" s="1"/>
  <c r="O462" s="1"/>
  <c r="L176"/>
  <c r="M176" s="1"/>
  <c r="O176" s="1"/>
  <c r="L196"/>
  <c r="M196" s="1"/>
  <c r="O196" s="1"/>
  <c r="L141"/>
  <c r="M141" s="1"/>
  <c r="O141" s="1"/>
  <c r="L288"/>
  <c r="M288" s="1"/>
  <c r="O288" s="1"/>
  <c r="L390"/>
  <c r="M390" s="1"/>
  <c r="O390" s="1"/>
  <c r="M48"/>
  <c r="O48" s="1"/>
  <c r="M79"/>
  <c r="O79" s="1"/>
  <c r="M56"/>
  <c r="O56" s="1"/>
  <c r="M62"/>
  <c r="O62" s="1"/>
  <c r="L171"/>
  <c r="M171" s="1"/>
  <c r="O171" s="1"/>
  <c r="L162"/>
  <c r="M162" s="1"/>
  <c r="O162" s="1"/>
  <c r="L238"/>
  <c r="M238" s="1"/>
  <c r="O238" s="1"/>
  <c r="L164"/>
  <c r="M164" s="1"/>
  <c r="O164" s="1"/>
  <c r="L205"/>
  <c r="M205" s="1"/>
  <c r="O205" s="1"/>
  <c r="L256"/>
  <c r="M256" s="1"/>
  <c r="O256" s="1"/>
  <c r="L482"/>
  <c r="M482" s="1"/>
  <c r="O482" s="1"/>
  <c r="L489"/>
  <c r="M489" s="1"/>
  <c r="O489" s="1"/>
  <c r="L504"/>
  <c r="M504" s="1"/>
  <c r="O504" s="1"/>
  <c r="L485"/>
  <c r="M485" s="1"/>
  <c r="O485" s="1"/>
  <c r="L449"/>
  <c r="M449" s="1"/>
  <c r="O449" s="1"/>
  <c r="L198"/>
  <c r="M198" s="1"/>
  <c r="O198" s="1"/>
  <c r="L725"/>
  <c r="M725" s="1"/>
  <c r="O725" s="1"/>
  <c r="L781"/>
  <c r="M781" s="1"/>
  <c r="O781" s="1"/>
  <c r="L803"/>
  <c r="M803" s="1"/>
  <c r="O803" s="1"/>
  <c r="L771"/>
  <c r="M771" s="1"/>
  <c r="O771" s="1"/>
  <c r="L98"/>
  <c r="M98" s="1"/>
  <c r="O98" s="1"/>
  <c r="M54"/>
  <c r="O54" s="1"/>
  <c r="L95"/>
  <c r="M95" s="1"/>
  <c r="O95" s="1"/>
  <c r="L134"/>
  <c r="M134" s="1"/>
  <c r="O134" s="1"/>
  <c r="L135"/>
  <c r="M135" s="1"/>
  <c r="O135" s="1"/>
  <c r="L189"/>
  <c r="M189" s="1"/>
  <c r="O189" s="1"/>
  <c r="L676"/>
  <c r="M676" s="1"/>
  <c r="O676" s="1"/>
  <c r="L665"/>
  <c r="M665" s="1"/>
  <c r="O665" s="1"/>
  <c r="L643"/>
  <c r="M643" s="1"/>
  <c r="O643" s="1"/>
  <c r="L564"/>
  <c r="M564" s="1"/>
  <c r="O564" s="1"/>
  <c r="L481"/>
  <c r="M481" s="1"/>
  <c r="O481" s="1"/>
  <c r="L476"/>
  <c r="M476" s="1"/>
  <c r="O476" s="1"/>
  <c r="L468"/>
  <c r="M468" s="1"/>
  <c r="O468" s="1"/>
  <c r="L429"/>
  <c r="M429" s="1"/>
  <c r="O429" s="1"/>
  <c r="L421"/>
  <c r="M421" s="1"/>
  <c r="O421" s="1"/>
  <c r="L416"/>
  <c r="M416" s="1"/>
  <c r="O416" s="1"/>
  <c r="L398"/>
  <c r="M398" s="1"/>
  <c r="O398" s="1"/>
  <c r="L394"/>
  <c r="M394" s="1"/>
  <c r="O394" s="1"/>
  <c r="L179"/>
  <c r="M179" s="1"/>
  <c r="O179" s="1"/>
  <c r="M66"/>
  <c r="O66" s="1"/>
  <c r="M59"/>
  <c r="O59" s="1"/>
  <c r="M45"/>
  <c r="O45" s="1"/>
  <c r="L200"/>
  <c r="M200" s="1"/>
  <c r="O200" s="1"/>
  <c r="L172"/>
  <c r="M172" s="1"/>
  <c r="O172" s="1"/>
  <c r="L213"/>
  <c r="M213" s="1"/>
  <c r="O213" s="1"/>
  <c r="L158"/>
  <c r="M158" s="1"/>
  <c r="O158" s="1"/>
  <c r="L184"/>
  <c r="M184" s="1"/>
  <c r="O184" s="1"/>
  <c r="L314"/>
  <c r="M314" s="1"/>
  <c r="O314" s="1"/>
  <c r="L486"/>
  <c r="M486" s="1"/>
  <c r="O486" s="1"/>
  <c r="L507"/>
  <c r="M507" s="1"/>
  <c r="O507" s="1"/>
  <c r="L509"/>
  <c r="M509" s="1"/>
  <c r="O509" s="1"/>
  <c r="L440"/>
  <c r="M440" s="1"/>
  <c r="O440" s="1"/>
  <c r="L185"/>
  <c r="M185" s="1"/>
  <c r="O185" s="1"/>
  <c r="L206"/>
  <c r="M206" s="1"/>
  <c r="O206" s="1"/>
  <c r="L497"/>
  <c r="M497" s="1"/>
  <c r="O497" s="1"/>
  <c r="L375"/>
  <c r="M375" s="1"/>
  <c r="O375" s="1"/>
  <c r="L114"/>
  <c r="M114" s="1"/>
  <c r="O114" s="1"/>
  <c r="L276"/>
  <c r="M276" s="1"/>
  <c r="O276" s="1"/>
  <c r="L284"/>
  <c r="M284" s="1"/>
  <c r="O284" s="1"/>
  <c r="L366"/>
  <c r="M366" s="1"/>
  <c r="O366" s="1"/>
  <c r="L511"/>
  <c r="M511" s="1"/>
  <c r="O511" s="1"/>
  <c r="L492"/>
  <c r="M492" s="1"/>
  <c r="O492" s="1"/>
  <c r="L684"/>
  <c r="M684" s="1"/>
  <c r="O684" s="1"/>
  <c r="L439"/>
  <c r="M439" s="1"/>
  <c r="O439" s="1"/>
  <c r="L559"/>
  <c r="M559" s="1"/>
  <c r="O559" s="1"/>
  <c r="L777"/>
  <c r="M777" s="1"/>
  <c r="O777" s="1"/>
  <c r="L251"/>
  <c r="M251" s="1"/>
  <c r="O251" s="1"/>
  <c r="L216"/>
  <c r="M216" s="1"/>
  <c r="O216" s="1"/>
  <c r="K13" i="8"/>
  <c r="L13" s="1"/>
  <c r="M13" s="1"/>
  <c r="O13" s="1"/>
  <c r="I50"/>
  <c r="J46"/>
  <c r="K46" s="1"/>
  <c r="L722" i="12"/>
  <c r="M722" s="1"/>
  <c r="O722" s="1"/>
  <c r="L250"/>
  <c r="M250" s="1"/>
  <c r="O250" s="1"/>
  <c r="L117"/>
  <c r="M117" s="1"/>
  <c r="O117" s="1"/>
  <c r="L252"/>
  <c r="M252" s="1"/>
  <c r="O252" s="1"/>
  <c r="L320"/>
  <c r="M320" s="1"/>
  <c r="O320" s="1"/>
  <c r="L494"/>
  <c r="M494" s="1"/>
  <c r="O494" s="1"/>
  <c r="L503"/>
  <c r="M503" s="1"/>
  <c r="O503" s="1"/>
  <c r="L245"/>
  <c r="M245" s="1"/>
  <c r="O245" s="1"/>
  <c r="L620"/>
  <c r="M620" s="1"/>
  <c r="O620" s="1"/>
  <c r="L472"/>
  <c r="M472" s="1"/>
  <c r="O472" s="1"/>
  <c r="L427"/>
  <c r="M427" s="1"/>
  <c r="O427" s="1"/>
  <c r="L401"/>
  <c r="M401" s="1"/>
  <c r="O401" s="1"/>
  <c r="L223"/>
  <c r="M223" s="1"/>
  <c r="O223" s="1"/>
  <c r="L111"/>
  <c r="M111" s="1"/>
  <c r="O111" s="1"/>
  <c r="L109"/>
  <c r="M109" s="1"/>
  <c r="O109" s="1"/>
  <c r="L365"/>
  <c r="M365" s="1"/>
  <c r="O365" s="1"/>
  <c r="L849"/>
  <c r="M849" s="1"/>
  <c r="O849" s="1"/>
  <c r="L144"/>
  <c r="M144" s="1"/>
  <c r="O144" s="1"/>
  <c r="L110"/>
  <c r="M110" s="1"/>
  <c r="O110" s="1"/>
  <c r="L500"/>
  <c r="M500" s="1"/>
  <c r="O500" s="1"/>
  <c r="L278"/>
  <c r="M278" s="1"/>
  <c r="O278" s="1"/>
  <c r="L382"/>
  <c r="M382" s="1"/>
  <c r="O382" s="1"/>
  <c r="L357"/>
  <c r="M357" s="1"/>
  <c r="O357" s="1"/>
  <c r="L379"/>
  <c r="M379" s="1"/>
  <c r="O379" s="1"/>
  <c r="L535"/>
  <c r="M535" s="1"/>
  <c r="O535" s="1"/>
  <c r="L254"/>
  <c r="M254" s="1"/>
  <c r="O254" s="1"/>
  <c r="L773"/>
  <c r="M773" s="1"/>
  <c r="O773" s="1"/>
  <c r="L761"/>
  <c r="M761" s="1"/>
  <c r="O761" s="1"/>
  <c r="L137"/>
  <c r="M137" s="1"/>
  <c r="O137" s="1"/>
  <c r="L195"/>
  <c r="M195" s="1"/>
  <c r="O195" s="1"/>
  <c r="L180"/>
  <c r="M180" s="1"/>
  <c r="O180" s="1"/>
  <c r="L225"/>
  <c r="M225" s="1"/>
  <c r="O225" s="1"/>
  <c r="L181"/>
  <c r="M181" s="1"/>
  <c r="O181" s="1"/>
  <c r="L146"/>
  <c r="M146" s="1"/>
  <c r="O146" s="1"/>
  <c r="K35" i="8"/>
  <c r="L736" i="12"/>
  <c r="M736" s="1"/>
  <c r="O736" s="1"/>
  <c r="L720"/>
  <c r="M720" s="1"/>
  <c r="O720" s="1"/>
  <c r="L709"/>
  <c r="M709" s="1"/>
  <c r="O709" s="1"/>
  <c r="L700"/>
  <c r="M700" s="1"/>
  <c r="O700" s="1"/>
  <c r="L683"/>
  <c r="M683" s="1"/>
  <c r="O683" s="1"/>
  <c r="L652"/>
  <c r="M652" s="1"/>
  <c r="O652" s="1"/>
  <c r="L646"/>
  <c r="M646" s="1"/>
  <c r="O646" s="1"/>
  <c r="L572"/>
  <c r="M572" s="1"/>
  <c r="O572" s="1"/>
  <c r="L525"/>
  <c r="M525" s="1"/>
  <c r="O525" s="1"/>
  <c r="L376"/>
  <c r="M376" s="1"/>
  <c r="O376" s="1"/>
  <c r="L348"/>
  <c r="M348" s="1"/>
  <c r="O348" s="1"/>
  <c r="L274"/>
  <c r="M274" s="1"/>
  <c r="O274" s="1"/>
  <c r="L211"/>
  <c r="M211" s="1"/>
  <c r="O211" s="1"/>
  <c r="L115"/>
  <c r="M115" s="1"/>
  <c r="O115" s="1"/>
  <c r="M27"/>
  <c r="O27" s="1"/>
  <c r="L928"/>
  <c r="M928" s="1"/>
  <c r="O928" s="1"/>
  <c r="K30" i="8"/>
  <c r="C26"/>
  <c r="C99" s="1"/>
  <c r="L647" i="12"/>
  <c r="M647" s="1"/>
  <c r="O647" s="1"/>
  <c r="L615"/>
  <c r="M615" s="1"/>
  <c r="O615" s="1"/>
  <c r="L596"/>
  <c r="M596" s="1"/>
  <c r="O596" s="1"/>
  <c r="L567"/>
  <c r="M567" s="1"/>
  <c r="O567" s="1"/>
  <c r="L445"/>
  <c r="M445" s="1"/>
  <c r="O445" s="1"/>
  <c r="L437"/>
  <c r="M437" s="1"/>
  <c r="O437" s="1"/>
  <c r="L313"/>
  <c r="M313" s="1"/>
  <c r="O313" s="1"/>
  <c r="L199"/>
  <c r="M199" s="1"/>
  <c r="O199" s="1"/>
  <c r="L169"/>
  <c r="M169" s="1"/>
  <c r="O169" s="1"/>
  <c r="L163"/>
  <c r="M163" s="1"/>
  <c r="O163" s="1"/>
  <c r="L152"/>
  <c r="M152" s="1"/>
  <c r="O152" s="1"/>
  <c r="M42"/>
  <c r="O42" s="1"/>
  <c r="M18"/>
  <c r="O18" s="1"/>
  <c r="L124"/>
  <c r="M124" s="1"/>
  <c r="O124" s="1"/>
  <c r="L841"/>
  <c r="M841" s="1"/>
  <c r="O841" s="1"/>
  <c r="L246"/>
  <c r="M246" s="1"/>
  <c r="O246" s="1"/>
  <c r="L130"/>
  <c r="M130" s="1"/>
  <c r="O130" s="1"/>
  <c r="L625"/>
  <c r="M625" s="1"/>
  <c r="O625" s="1"/>
  <c r="L621"/>
  <c r="M621" s="1"/>
  <c r="O621" s="1"/>
  <c r="L598"/>
  <c r="M598" s="1"/>
  <c r="O598" s="1"/>
  <c r="L433"/>
  <c r="M433" s="1"/>
  <c r="O433" s="1"/>
  <c r="L119"/>
  <c r="M119" s="1"/>
  <c r="O119" s="1"/>
  <c r="M8"/>
  <c r="O8" s="1"/>
  <c r="L360"/>
  <c r="M360" s="1"/>
  <c r="O360" s="1"/>
  <c r="L513"/>
  <c r="M513" s="1"/>
  <c r="O513" s="1"/>
  <c r="L389"/>
  <c r="M389" s="1"/>
  <c r="O389" s="1"/>
  <c r="L578"/>
  <c r="M578" s="1"/>
  <c r="O578" s="1"/>
  <c r="L436"/>
  <c r="M436" s="1"/>
  <c r="O436" s="1"/>
  <c r="L580"/>
  <c r="M580" s="1"/>
  <c r="O580" s="1"/>
  <c r="L805"/>
  <c r="M805" s="1"/>
  <c r="O805" s="1"/>
  <c r="L776"/>
  <c r="M776" s="1"/>
  <c r="O776" s="1"/>
  <c r="L483"/>
  <c r="M483" s="1"/>
  <c r="O483" s="1"/>
  <c r="M35"/>
  <c r="O35" s="1"/>
  <c r="L249"/>
  <c r="M249" s="1"/>
  <c r="O249" s="1"/>
  <c r="L160"/>
  <c r="M160" s="1"/>
  <c r="O160" s="1"/>
  <c r="L215"/>
  <c r="M215" s="1"/>
  <c r="O215" s="1"/>
  <c r="L101"/>
  <c r="M101" s="1"/>
  <c r="O101" s="1"/>
  <c r="L165"/>
  <c r="M165" s="1"/>
  <c r="O165" s="1"/>
  <c r="L139"/>
  <c r="M139" s="1"/>
  <c r="O139" s="1"/>
  <c r="L737"/>
  <c r="M737" s="1"/>
  <c r="O737" s="1"/>
  <c r="L716"/>
  <c r="M716" s="1"/>
  <c r="O716" s="1"/>
  <c r="L686"/>
  <c r="M686" s="1"/>
  <c r="O686" s="1"/>
  <c r="L682"/>
  <c r="M682" s="1"/>
  <c r="O682" s="1"/>
  <c r="L656"/>
  <c r="M656" s="1"/>
  <c r="O656" s="1"/>
  <c r="L607"/>
  <c r="M607" s="1"/>
  <c r="O607" s="1"/>
  <c r="L594"/>
  <c r="M594" s="1"/>
  <c r="O594" s="1"/>
  <c r="L435"/>
  <c r="M435" s="1"/>
  <c r="O435" s="1"/>
  <c r="L426"/>
  <c r="M426" s="1"/>
  <c r="O426" s="1"/>
  <c r="L391"/>
  <c r="M391" s="1"/>
  <c r="O391" s="1"/>
  <c r="L301"/>
  <c r="M301" s="1"/>
  <c r="O301" s="1"/>
  <c r="L193"/>
  <c r="M193" s="1"/>
  <c r="O193" s="1"/>
  <c r="L148"/>
  <c r="M148" s="1"/>
  <c r="O148" s="1"/>
  <c r="L103"/>
  <c r="M103" s="1"/>
  <c r="O103" s="1"/>
  <c r="L875"/>
  <c r="M875" s="1"/>
  <c r="O875" s="1"/>
  <c r="K8" i="8"/>
  <c r="L8" s="1"/>
  <c r="M8" s="1"/>
  <c r="O8" s="1"/>
  <c r="G59"/>
  <c r="K56"/>
  <c r="M56" s="1"/>
  <c r="O56" s="1"/>
  <c r="G17"/>
  <c r="G28"/>
  <c r="G36" s="1"/>
  <c r="F36"/>
  <c r="F99" s="1"/>
  <c r="K57"/>
  <c r="M57" s="1"/>
  <c r="O57" s="1"/>
  <c r="J40"/>
  <c r="I44"/>
  <c r="K9"/>
  <c r="L9" s="1"/>
  <c r="M9" s="1"/>
  <c r="O9" s="1"/>
  <c r="J17"/>
  <c r="O22"/>
  <c r="K22"/>
  <c r="K29"/>
  <c r="J19"/>
  <c r="I24"/>
  <c r="I26" s="1"/>
  <c r="J34"/>
  <c r="I36"/>
  <c r="I99" s="1"/>
  <c r="K15"/>
  <c r="L15" s="1"/>
  <c r="M15" s="1"/>
  <c r="O15" s="1"/>
  <c r="K42"/>
  <c r="K54"/>
  <c r="L54" s="1"/>
  <c r="K279" i="14"/>
  <c r="L279" s="1"/>
  <c r="K222"/>
  <c r="M222" s="1"/>
  <c r="O222" s="1"/>
  <c r="K187"/>
  <c r="L187" s="1"/>
  <c r="M187" s="1"/>
  <c r="O187" s="1"/>
  <c r="K179"/>
  <c r="L179" s="1"/>
  <c r="M179" s="1"/>
  <c r="O179" s="1"/>
  <c r="K175"/>
  <c r="L175" s="1"/>
  <c r="M175" s="1"/>
  <c r="O175" s="1"/>
  <c r="G189"/>
  <c r="K116"/>
  <c r="K108"/>
  <c r="K100"/>
  <c r="K97"/>
  <c r="O33"/>
  <c r="K25"/>
  <c r="O16"/>
  <c r="K14"/>
  <c r="O8"/>
  <c r="K303"/>
  <c r="G363"/>
  <c r="K386"/>
  <c r="O120"/>
  <c r="K287"/>
  <c r="K231"/>
  <c r="K180"/>
  <c r="L180" s="1"/>
  <c r="M180" s="1"/>
  <c r="O180" s="1"/>
  <c r="K72"/>
  <c r="O76"/>
  <c r="O59"/>
  <c r="O123"/>
  <c r="K280"/>
  <c r="L280" s="1"/>
  <c r="K186"/>
  <c r="L186" s="1"/>
  <c r="M186" s="1"/>
  <c r="O186" s="1"/>
  <c r="C191"/>
  <c r="C479" s="1"/>
  <c r="K152"/>
  <c r="L152" s="1"/>
  <c r="M152" s="1"/>
  <c r="O152" s="1"/>
  <c r="O55"/>
  <c r="M23"/>
  <c r="O23" s="1"/>
  <c r="K23"/>
  <c r="K300"/>
  <c r="J305"/>
  <c r="G154"/>
  <c r="O14"/>
  <c r="K369"/>
  <c r="G332"/>
  <c r="O108"/>
  <c r="O42"/>
  <c r="O103"/>
  <c r="K308"/>
  <c r="K171"/>
  <c r="L171" s="1"/>
  <c r="M171" s="1"/>
  <c r="O171" s="1"/>
  <c r="K153"/>
  <c r="L153" s="1"/>
  <c r="M153" s="1"/>
  <c r="O153" s="1"/>
  <c r="O47"/>
  <c r="M39"/>
  <c r="O39" s="1"/>
  <c r="K39"/>
  <c r="I189"/>
  <c r="O10"/>
  <c r="G379"/>
  <c r="O100"/>
  <c r="J234"/>
  <c r="K234" s="1"/>
  <c r="I264"/>
  <c r="O78"/>
  <c r="K35"/>
  <c r="O35"/>
  <c r="M12"/>
  <c r="O12" s="1"/>
  <c r="K12"/>
  <c r="M121"/>
  <c r="O121" s="1"/>
  <c r="K121"/>
  <c r="J189"/>
  <c r="G227"/>
  <c r="J391"/>
  <c r="I154"/>
  <c r="O114"/>
  <c r="M43"/>
  <c r="O43" s="1"/>
  <c r="K131"/>
  <c r="K93"/>
  <c r="M93"/>
  <c r="O93" s="1"/>
  <c r="M91"/>
  <c r="O91" s="1"/>
  <c r="K91"/>
  <c r="K87"/>
  <c r="M84"/>
  <c r="O84" s="1"/>
  <c r="K84"/>
  <c r="K82"/>
  <c r="O82"/>
  <c r="K136"/>
  <c r="L136" s="1"/>
  <c r="O25"/>
  <c r="K10"/>
  <c r="K262"/>
  <c r="K258"/>
  <c r="K252"/>
  <c r="K250"/>
  <c r="K248"/>
  <c r="K246"/>
  <c r="K244"/>
  <c r="K242"/>
  <c r="K216"/>
  <c r="K178"/>
  <c r="L178" s="1"/>
  <c r="M178" s="1"/>
  <c r="O178" s="1"/>
  <c r="O31"/>
  <c r="K312"/>
  <c r="K92"/>
  <c r="K134"/>
  <c r="L134" s="1"/>
  <c r="M134" s="1"/>
  <c r="O134" s="1"/>
  <c r="O88"/>
  <c r="O122"/>
  <c r="H191"/>
  <c r="H479" s="1"/>
  <c r="K273"/>
  <c r="L273" s="1"/>
  <c r="K162"/>
  <c r="L162" s="1"/>
  <c r="M162" s="1"/>
  <c r="O162" s="1"/>
  <c r="K372"/>
  <c r="K297"/>
  <c r="M24"/>
  <c r="O24" s="1"/>
  <c r="K24"/>
  <c r="K285"/>
  <c r="K240"/>
  <c r="K238"/>
  <c r="K269"/>
  <c r="L269" s="1"/>
  <c r="J154"/>
  <c r="M92"/>
  <c r="O92" s="1"/>
  <c r="K21"/>
  <c r="K101"/>
  <c r="O116"/>
  <c r="K211"/>
  <c r="O133"/>
  <c r="O65"/>
  <c r="G391"/>
  <c r="G305"/>
  <c r="M20"/>
  <c r="O20" s="1"/>
  <c r="K20"/>
  <c r="K350"/>
  <c r="K389"/>
  <c r="K281"/>
  <c r="K383"/>
  <c r="K373"/>
  <c r="O48"/>
  <c r="K272"/>
  <c r="L272" s="1"/>
  <c r="O80"/>
  <c r="O129"/>
  <c r="K401"/>
  <c r="M187" i="13"/>
  <c r="O187" s="1"/>
  <c r="K187"/>
  <c r="K167"/>
  <c r="M167"/>
  <c r="O167" s="1"/>
  <c r="M143"/>
  <c r="O143" s="1"/>
  <c r="K143"/>
  <c r="M136"/>
  <c r="O136" s="1"/>
  <c r="K136"/>
  <c r="K364"/>
  <c r="L364" s="1"/>
  <c r="M364" s="1"/>
  <c r="O364" s="1"/>
  <c r="K255"/>
  <c r="M255"/>
  <c r="O255" s="1"/>
  <c r="M248"/>
  <c r="O248" s="1"/>
  <c r="K248"/>
  <c r="M240"/>
  <c r="O240" s="1"/>
  <c r="K240"/>
  <c r="K138"/>
  <c r="M138"/>
  <c r="O138" s="1"/>
  <c r="M201"/>
  <c r="O201" s="1"/>
  <c r="K201"/>
  <c r="M185"/>
  <c r="O185" s="1"/>
  <c r="K185"/>
  <c r="M173"/>
  <c r="O173" s="1"/>
  <c r="K173"/>
  <c r="K426"/>
  <c r="L426" s="1"/>
  <c r="M426" s="1"/>
  <c r="O426" s="1"/>
  <c r="M261"/>
  <c r="O261" s="1"/>
  <c r="K261"/>
  <c r="M242"/>
  <c r="O242" s="1"/>
  <c r="K242"/>
  <c r="M176"/>
  <c r="O176" s="1"/>
  <c r="K176"/>
  <c r="K623"/>
  <c r="K451"/>
  <c r="L451" s="1"/>
  <c r="M451" s="1"/>
  <c r="O451" s="1"/>
  <c r="G528"/>
  <c r="K384"/>
  <c r="L384" s="1"/>
  <c r="M384" s="1"/>
  <c r="O384" s="1"/>
  <c r="K194"/>
  <c r="K469"/>
  <c r="L469" s="1"/>
  <c r="M469" s="1"/>
  <c r="O469" s="1"/>
  <c r="K378"/>
  <c r="L378" s="1"/>
  <c r="M378" s="1"/>
  <c r="O378" s="1"/>
  <c r="K133"/>
  <c r="K11"/>
  <c r="F657"/>
  <c r="K649"/>
  <c r="M649" s="1"/>
  <c r="O649" s="1"/>
  <c r="M215"/>
  <c r="O215" s="1"/>
  <c r="K236"/>
  <c r="K140"/>
  <c r="M41"/>
  <c r="O41" s="1"/>
  <c r="K653"/>
  <c r="M653" s="1"/>
  <c r="O653" s="1"/>
  <c r="K634"/>
  <c r="K606"/>
  <c r="L606" s="1"/>
  <c r="M606" s="1"/>
  <c r="O606" s="1"/>
  <c r="K569"/>
  <c r="L569" s="1"/>
  <c r="M569" s="1"/>
  <c r="O569" s="1"/>
  <c r="K524"/>
  <c r="L524" s="1"/>
  <c r="M524" s="1"/>
  <c r="O524" s="1"/>
  <c r="K482"/>
  <c r="L482" s="1"/>
  <c r="M482" s="1"/>
  <c r="O482" s="1"/>
  <c r="K439"/>
  <c r="L439" s="1"/>
  <c r="M439" s="1"/>
  <c r="O439" s="1"/>
  <c r="K391"/>
  <c r="L391" s="1"/>
  <c r="M391" s="1"/>
  <c r="O391" s="1"/>
  <c r="K387"/>
  <c r="L387" s="1"/>
  <c r="M387" s="1"/>
  <c r="O387" s="1"/>
  <c r="N726"/>
  <c r="K231"/>
  <c r="L231" s="1"/>
  <c r="M231" s="1"/>
  <c r="O231" s="1"/>
  <c r="M237"/>
  <c r="O237" s="1"/>
  <c r="K237"/>
  <c r="M131"/>
  <c r="O131" s="1"/>
  <c r="K131"/>
  <c r="I415"/>
  <c r="K42"/>
  <c r="L42" s="1"/>
  <c r="M42" s="1"/>
  <c r="O42" s="1"/>
  <c r="K10"/>
  <c r="F528"/>
  <c r="I657"/>
  <c r="K45"/>
  <c r="L45" s="1"/>
  <c r="M45" s="1"/>
  <c r="O45" s="1"/>
  <c r="H238"/>
  <c r="J238" s="1"/>
  <c r="M238" s="1"/>
  <c r="O238" s="1"/>
  <c r="H139"/>
  <c r="J139" s="1"/>
  <c r="M139" s="1"/>
  <c r="O139" s="1"/>
  <c r="H46"/>
  <c r="J46" s="1"/>
  <c r="K46" s="1"/>
  <c r="L46" s="1"/>
  <c r="M46" s="1"/>
  <c r="O46" s="1"/>
  <c r="H44"/>
  <c r="J44" s="1"/>
  <c r="K44" s="1"/>
  <c r="L44" s="1"/>
  <c r="M44" s="1"/>
  <c r="O44" s="1"/>
  <c r="J415"/>
  <c r="K243"/>
  <c r="M156"/>
  <c r="O156" s="1"/>
  <c r="M37"/>
  <c r="O37" s="1"/>
  <c r="K49"/>
  <c r="L49" s="1"/>
  <c r="M49" s="1"/>
  <c r="O49" s="1"/>
  <c r="K424"/>
  <c r="L424" s="1"/>
  <c r="M424" s="1"/>
  <c r="O424" s="1"/>
  <c r="K241"/>
  <c r="K647"/>
  <c r="K640"/>
  <c r="M640" s="1"/>
  <c r="O640" s="1"/>
  <c r="M85"/>
  <c r="O85" s="1"/>
  <c r="M13"/>
  <c r="O13" s="1"/>
  <c r="M159"/>
  <c r="O159" s="1"/>
  <c r="G361"/>
  <c r="K361" s="1"/>
  <c r="L361" s="1"/>
  <c r="M361" s="1"/>
  <c r="O361" s="1"/>
  <c r="F415"/>
  <c r="H30"/>
  <c r="J30" s="1"/>
  <c r="K30" s="1"/>
  <c r="L30" s="1"/>
  <c r="M30" s="1"/>
  <c r="O30" s="1"/>
  <c r="H22"/>
  <c r="J22" s="1"/>
  <c r="K22" s="1"/>
  <c r="L22" s="1"/>
  <c r="M22" s="1"/>
  <c r="O22" s="1"/>
  <c r="K656"/>
  <c r="K646"/>
  <c r="K406"/>
  <c r="L406" s="1"/>
  <c r="M406" s="1"/>
  <c r="O406" s="1"/>
  <c r="H182"/>
  <c r="J182" s="1"/>
  <c r="M182" s="1"/>
  <c r="O182" s="1"/>
  <c r="K157"/>
  <c r="K552"/>
  <c r="L552" s="1"/>
  <c r="M552" s="1"/>
  <c r="O552" s="1"/>
  <c r="K445"/>
  <c r="L445" s="1"/>
  <c r="M445" s="1"/>
  <c r="O445" s="1"/>
  <c r="K547"/>
  <c r="L547" s="1"/>
  <c r="M547" s="1"/>
  <c r="O547" s="1"/>
  <c r="K403"/>
  <c r="L403" s="1"/>
  <c r="M403" s="1"/>
  <c r="O403" s="1"/>
  <c r="K335"/>
  <c r="L335" s="1"/>
  <c r="M335" s="1"/>
  <c r="O335" s="1"/>
  <c r="K674"/>
  <c r="K682"/>
  <c r="K754"/>
  <c r="K465"/>
  <c r="L465" s="1"/>
  <c r="M465" s="1"/>
  <c r="O465" s="1"/>
  <c r="K449"/>
  <c r="L449" s="1"/>
  <c r="M449" s="1"/>
  <c r="O449" s="1"/>
  <c r="K393"/>
  <c r="L393" s="1"/>
  <c r="M393" s="1"/>
  <c r="O393" s="1"/>
  <c r="K382"/>
  <c r="L382" s="1"/>
  <c r="M382" s="1"/>
  <c r="O382" s="1"/>
  <c r="M130"/>
  <c r="O130" s="1"/>
  <c r="K721"/>
  <c r="L721" s="1"/>
  <c r="M721" s="1"/>
  <c r="O721" s="1"/>
  <c r="K733"/>
  <c r="L733" s="1"/>
  <c r="M733" s="1"/>
  <c r="O733" s="1"/>
  <c r="K737"/>
  <c r="L737" s="1"/>
  <c r="M737" s="1"/>
  <c r="O737" s="1"/>
  <c r="K738"/>
  <c r="L738" s="1"/>
  <c r="M738" s="1"/>
  <c r="O738" s="1"/>
  <c r="K350"/>
  <c r="L350" s="1"/>
  <c r="M350" s="1"/>
  <c r="O350" s="1"/>
  <c r="K655"/>
  <c r="M655" s="1"/>
  <c r="O655" s="1"/>
  <c r="K493"/>
  <c r="L493" s="1"/>
  <c r="M493" s="1"/>
  <c r="O493" s="1"/>
  <c r="K708"/>
  <c r="L708" s="1"/>
  <c r="M708" s="1"/>
  <c r="O708" s="1"/>
  <c r="K722"/>
  <c r="L722" s="1"/>
  <c r="M722" s="1"/>
  <c r="O722" s="1"/>
  <c r="K726"/>
  <c r="L726" s="1"/>
  <c r="M726" s="1"/>
  <c r="O726" s="1"/>
  <c r="K734"/>
  <c r="L734" s="1"/>
  <c r="M734" s="1"/>
  <c r="O734" s="1"/>
  <c r="M112"/>
  <c r="O112" s="1"/>
  <c r="M120"/>
  <c r="O120" s="1"/>
  <c r="M121"/>
  <c r="O121" s="1"/>
  <c r="M122"/>
  <c r="O122" s="1"/>
  <c r="M123"/>
  <c r="O123" s="1"/>
  <c r="M124"/>
  <c r="O124" s="1"/>
  <c r="M125"/>
  <c r="O125" s="1"/>
  <c r="M126"/>
  <c r="O126" s="1"/>
  <c r="M127"/>
  <c r="O127" s="1"/>
  <c r="M128"/>
  <c r="O128" s="1"/>
  <c r="M129"/>
  <c r="O129" s="1"/>
  <c r="N741"/>
  <c r="N723"/>
  <c r="N697"/>
  <c r="M629"/>
  <c r="O629" s="1"/>
  <c r="N724"/>
  <c r="N698"/>
  <c r="M626"/>
  <c r="O626" s="1"/>
  <c r="M628"/>
  <c r="O628" s="1"/>
  <c r="M624"/>
  <c r="O624" s="1"/>
  <c r="M631"/>
  <c r="O631" s="1"/>
  <c r="M675"/>
  <c r="O675" s="1"/>
  <c r="M620"/>
  <c r="O620" s="1"/>
  <c r="N735"/>
  <c r="N719"/>
  <c r="N693"/>
  <c r="M635"/>
  <c r="O635" s="1"/>
  <c r="N736"/>
  <c r="N720"/>
  <c r="N694"/>
  <c r="M637"/>
  <c r="O637" s="1"/>
  <c r="M627"/>
  <c r="O627" s="1"/>
  <c r="M641"/>
  <c r="O641" s="1"/>
  <c r="M650"/>
  <c r="O650" s="1"/>
  <c r="M665"/>
  <c r="O665" s="1"/>
  <c r="M656"/>
  <c r="O656" s="1"/>
  <c r="M652"/>
  <c r="O652" s="1"/>
  <c r="N692"/>
  <c r="N734"/>
  <c r="M642"/>
  <c r="O642" s="1"/>
  <c r="N731"/>
  <c r="N705"/>
  <c r="N689"/>
  <c r="M669"/>
  <c r="O669" s="1"/>
  <c r="M633"/>
  <c r="O633" s="1"/>
  <c r="N732"/>
  <c r="N706"/>
  <c r="N690"/>
  <c r="M671"/>
  <c r="O671" s="1"/>
  <c r="M618"/>
  <c r="O618" s="1"/>
  <c r="M632"/>
  <c r="O632" s="1"/>
  <c r="M645"/>
  <c r="O645" s="1"/>
  <c r="M625"/>
  <c r="O625" s="1"/>
  <c r="N708"/>
  <c r="K599"/>
  <c r="L599" s="1"/>
  <c r="M599" s="1"/>
  <c r="O599" s="1"/>
  <c r="K195"/>
  <c r="M195"/>
  <c r="O195" s="1"/>
  <c r="K610"/>
  <c r="L610" s="1"/>
  <c r="M610" s="1"/>
  <c r="O610" s="1"/>
  <c r="J615"/>
  <c r="M252"/>
  <c r="O252" s="1"/>
  <c r="K252"/>
  <c r="M204"/>
  <c r="O204" s="1"/>
  <c r="K204"/>
  <c r="M235"/>
  <c r="O235" s="1"/>
  <c r="K235"/>
  <c r="K186"/>
  <c r="M186"/>
  <c r="O186" s="1"/>
  <c r="K54"/>
  <c r="L54" s="1"/>
  <c r="M54" s="1"/>
  <c r="O54" s="1"/>
  <c r="M19"/>
  <c r="O19" s="1"/>
  <c r="K19"/>
  <c r="M168"/>
  <c r="O168" s="1"/>
  <c r="K168"/>
  <c r="K580"/>
  <c r="L580" s="1"/>
  <c r="M580" s="1"/>
  <c r="O580" s="1"/>
  <c r="G615"/>
  <c r="M214"/>
  <c r="O214" s="1"/>
  <c r="K170"/>
  <c r="G657"/>
  <c r="M59"/>
  <c r="O59" s="1"/>
  <c r="M35"/>
  <c r="O35" s="1"/>
  <c r="K408"/>
  <c r="L408" s="1"/>
  <c r="M408" s="1"/>
  <c r="O408" s="1"/>
  <c r="K404"/>
  <c r="L404" s="1"/>
  <c r="M404" s="1"/>
  <c r="O404" s="1"/>
  <c r="K9"/>
  <c r="K190"/>
  <c r="K651"/>
  <c r="K630"/>
  <c r="K479"/>
  <c r="L479" s="1"/>
  <c r="M479" s="1"/>
  <c r="O479" s="1"/>
  <c r="K507"/>
  <c r="L507" s="1"/>
  <c r="M507" s="1"/>
  <c r="O507" s="1"/>
  <c r="K497"/>
  <c r="L497" s="1"/>
  <c r="M497" s="1"/>
  <c r="O497" s="1"/>
  <c r="K495"/>
  <c r="L495" s="1"/>
  <c r="M495" s="1"/>
  <c r="O495" s="1"/>
  <c r="K570"/>
  <c r="L570" s="1"/>
  <c r="M570" s="1"/>
  <c r="O570" s="1"/>
  <c r="K549"/>
  <c r="L549" s="1"/>
  <c r="M549" s="1"/>
  <c r="O549" s="1"/>
  <c r="K471"/>
  <c r="L471" s="1"/>
  <c r="M471" s="1"/>
  <c r="O471" s="1"/>
  <c r="K463"/>
  <c r="L463" s="1"/>
  <c r="M463" s="1"/>
  <c r="O463" s="1"/>
  <c r="K377"/>
  <c r="L377" s="1"/>
  <c r="M377" s="1"/>
  <c r="O377" s="1"/>
  <c r="N691"/>
  <c r="N707"/>
  <c r="N733"/>
  <c r="K730"/>
  <c r="L730" s="1"/>
  <c r="M730" s="1"/>
  <c r="O730" s="1"/>
  <c r="K412"/>
  <c r="L412" s="1"/>
  <c r="M412" s="1"/>
  <c r="O412" s="1"/>
  <c r="N699"/>
  <c r="N725"/>
  <c r="K396"/>
  <c r="L396" s="1"/>
  <c r="M396" s="1"/>
  <c r="O396" s="1"/>
  <c r="K694"/>
  <c r="L694" s="1"/>
  <c r="M694" s="1"/>
  <c r="O694" s="1"/>
  <c r="K698"/>
  <c r="L698" s="1"/>
  <c r="M698" s="1"/>
  <c r="O698" s="1"/>
  <c r="K735"/>
  <c r="L735" s="1"/>
  <c r="M735" s="1"/>
  <c r="O735" s="1"/>
  <c r="N700"/>
  <c r="K173" i="1"/>
  <c r="L173" s="1"/>
  <c r="M173" s="1"/>
  <c r="O173" s="1"/>
  <c r="K76"/>
  <c r="L76" s="1"/>
  <c r="M76" s="1"/>
  <c r="O76" s="1"/>
  <c r="K298"/>
  <c r="L298" s="1"/>
  <c r="M298" s="1"/>
  <c r="O298" s="1"/>
  <c r="K377"/>
  <c r="L377" s="1"/>
  <c r="M377" s="1"/>
  <c r="O377" s="1"/>
  <c r="K62"/>
  <c r="L62" s="1"/>
  <c r="M62" s="1"/>
  <c r="O62" s="1"/>
  <c r="K144"/>
  <c r="L144" s="1"/>
  <c r="M144" s="1"/>
  <c r="O144" s="1"/>
  <c r="K221"/>
  <c r="L221" s="1"/>
  <c r="M221" s="1"/>
  <c r="O221" s="1"/>
  <c r="K204"/>
  <c r="L204" s="1"/>
  <c r="M204" s="1"/>
  <c r="O204" s="1"/>
  <c r="K150"/>
  <c r="L150" s="1"/>
  <c r="M150" s="1"/>
  <c r="O150" s="1"/>
  <c r="K64"/>
  <c r="L64" s="1"/>
  <c r="M64" s="1"/>
  <c r="O64" s="1"/>
  <c r="K164"/>
  <c r="L164" s="1"/>
  <c r="M164" s="1"/>
  <c r="O164" s="1"/>
  <c r="K106"/>
  <c r="L106" s="1"/>
  <c r="M106" s="1"/>
  <c r="O106" s="1"/>
  <c r="K72"/>
  <c r="L72" s="1"/>
  <c r="M72" s="1"/>
  <c r="O72" s="1"/>
  <c r="K263"/>
  <c r="L263" s="1"/>
  <c r="M263" s="1"/>
  <c r="O263" s="1"/>
  <c r="K276"/>
  <c r="L276" s="1"/>
  <c r="M276" s="1"/>
  <c r="O276" s="1"/>
  <c r="K274"/>
  <c r="L274" s="1"/>
  <c r="M274" s="1"/>
  <c r="O274" s="1"/>
  <c r="K333"/>
  <c r="L333" s="1"/>
  <c r="M333" s="1"/>
  <c r="O333" s="1"/>
  <c r="K209"/>
  <c r="L209" s="1"/>
  <c r="M209" s="1"/>
  <c r="O209" s="1"/>
  <c r="K97"/>
  <c r="L97" s="1"/>
  <c r="M97" s="1"/>
  <c r="O97" s="1"/>
  <c r="K224"/>
  <c r="L224" s="1"/>
  <c r="M224" s="1"/>
  <c r="O224" s="1"/>
  <c r="K356"/>
  <c r="L356" s="1"/>
  <c r="M356" s="1"/>
  <c r="O356" s="1"/>
  <c r="K184"/>
  <c r="L184" s="1"/>
  <c r="M184" s="1"/>
  <c r="O184" s="1"/>
  <c r="K202"/>
  <c r="L202" s="1"/>
  <c r="M202" s="1"/>
  <c r="O202" s="1"/>
  <c r="K180"/>
  <c r="L180" s="1"/>
  <c r="M180" s="1"/>
  <c r="O180" s="1"/>
  <c r="K354"/>
  <c r="L354" s="1"/>
  <c r="M354" s="1"/>
  <c r="O354" s="1"/>
  <c r="K116"/>
  <c r="L116" s="1"/>
  <c r="M116" s="1"/>
  <c r="O116" s="1"/>
  <c r="K299"/>
  <c r="L299" s="1"/>
  <c r="M299" s="1"/>
  <c r="O299" s="1"/>
  <c r="K142"/>
  <c r="L142" s="1"/>
  <c r="M142" s="1"/>
  <c r="O142" s="1"/>
  <c r="K267"/>
  <c r="L267" s="1"/>
  <c r="M267" s="1"/>
  <c r="O267" s="1"/>
  <c r="K148"/>
  <c r="L148" s="1"/>
  <c r="M148" s="1"/>
  <c r="O148" s="1"/>
  <c r="K206"/>
  <c r="L206" s="1"/>
  <c r="M206" s="1"/>
  <c r="O206" s="1"/>
  <c r="K31"/>
  <c r="K27"/>
  <c r="K93"/>
  <c r="L93" s="1"/>
  <c r="M93" s="1"/>
  <c r="O93" s="1"/>
  <c r="K220"/>
  <c r="L220" s="1"/>
  <c r="M220" s="1"/>
  <c r="O220" s="1"/>
  <c r="K140"/>
  <c r="L140" s="1"/>
  <c r="M140" s="1"/>
  <c r="O140" s="1"/>
  <c r="K108"/>
  <c r="L108" s="1"/>
  <c r="M108" s="1"/>
  <c r="O108" s="1"/>
  <c r="K213"/>
  <c r="L213" s="1"/>
  <c r="M213" s="1"/>
  <c r="O213" s="1"/>
  <c r="K133"/>
  <c r="L133" s="1"/>
  <c r="M133" s="1"/>
  <c r="O133" s="1"/>
  <c r="K96"/>
  <c r="L96" s="1"/>
  <c r="M96" s="1"/>
  <c r="O96" s="1"/>
  <c r="J15" i="4"/>
  <c r="K15" s="1"/>
  <c r="L15" s="1"/>
  <c r="J233" i="1"/>
  <c r="K136"/>
  <c r="L136" s="1"/>
  <c r="M136" s="1"/>
  <c r="O136" s="1"/>
  <c r="K104"/>
  <c r="L104" s="1"/>
  <c r="M104" s="1"/>
  <c r="O104" s="1"/>
  <c r="K50"/>
  <c r="L50" s="1"/>
  <c r="M50" s="1"/>
  <c r="O50" s="1"/>
  <c r="K269"/>
  <c r="L269" s="1"/>
  <c r="M269" s="1"/>
  <c r="O269" s="1"/>
  <c r="K199"/>
  <c r="L199" s="1"/>
  <c r="M199" s="1"/>
  <c r="O199" s="1"/>
  <c r="K278"/>
  <c r="L278" s="1"/>
  <c r="M278" s="1"/>
  <c r="O278" s="1"/>
  <c r="K63"/>
  <c r="L63" s="1"/>
  <c r="M63" s="1"/>
  <c r="O63" s="1"/>
  <c r="K166"/>
  <c r="L166" s="1"/>
  <c r="M166" s="1"/>
  <c r="O166" s="1"/>
  <c r="K44"/>
  <c r="L44" s="1"/>
  <c r="K22"/>
  <c r="K214"/>
  <c r="L214" s="1"/>
  <c r="M214" s="1"/>
  <c r="O214" s="1"/>
  <c r="K134"/>
  <c r="L134" s="1"/>
  <c r="M134" s="1"/>
  <c r="O134" s="1"/>
  <c r="K355"/>
  <c r="L355" s="1"/>
  <c r="M355" s="1"/>
  <c r="O355" s="1"/>
  <c r="K33"/>
  <c r="K281"/>
  <c r="L281" s="1"/>
  <c r="M281" s="1"/>
  <c r="O281" s="1"/>
  <c r="K334"/>
  <c r="L334" s="1"/>
  <c r="M334" s="1"/>
  <c r="O334" s="1"/>
  <c r="K338"/>
  <c r="L338" s="1"/>
  <c r="M338" s="1"/>
  <c r="O338" s="1"/>
  <c r="K183"/>
  <c r="L183" s="1"/>
  <c r="M183" s="1"/>
  <c r="O183" s="1"/>
  <c r="K102"/>
  <c r="L102" s="1"/>
  <c r="M102" s="1"/>
  <c r="O102" s="1"/>
  <c r="K105"/>
  <c r="L105" s="1"/>
  <c r="M105" s="1"/>
  <c r="O105" s="1"/>
  <c r="K232"/>
  <c r="L232" s="1"/>
  <c r="M232" s="1"/>
  <c r="O232" s="1"/>
  <c r="K210"/>
  <c r="L210" s="1"/>
  <c r="M210" s="1"/>
  <c r="O210" s="1"/>
  <c r="K119"/>
  <c r="L119" s="1"/>
  <c r="M119" s="1"/>
  <c r="O119" s="1"/>
  <c r="K103"/>
  <c r="L103" s="1"/>
  <c r="M103" s="1"/>
  <c r="O103" s="1"/>
  <c r="K201"/>
  <c r="L201" s="1"/>
  <c r="M201" s="1"/>
  <c r="O201" s="1"/>
  <c r="K170"/>
  <c r="L170" s="1"/>
  <c r="M170" s="1"/>
  <c r="O170" s="1"/>
  <c r="K112"/>
  <c r="L112" s="1"/>
  <c r="M112" s="1"/>
  <c r="O112" s="1"/>
  <c r="K123"/>
  <c r="L123" s="1"/>
  <c r="M123" s="1"/>
  <c r="O123" s="1"/>
  <c r="K129"/>
  <c r="L129" s="1"/>
  <c r="M129" s="1"/>
  <c r="O129" s="1"/>
  <c r="K114"/>
  <c r="L114" s="1"/>
  <c r="M114" s="1"/>
  <c r="O114" s="1"/>
  <c r="K91"/>
  <c r="L91" s="1"/>
  <c r="M91" s="1"/>
  <c r="O91" s="1"/>
  <c r="K169"/>
  <c r="L169" s="1"/>
  <c r="M169" s="1"/>
  <c r="O169" s="1"/>
  <c r="K192"/>
  <c r="L192" s="1"/>
  <c r="M192" s="1"/>
  <c r="O192" s="1"/>
  <c r="K193"/>
  <c r="L193" s="1"/>
  <c r="M193" s="1"/>
  <c r="O193" s="1"/>
  <c r="K266"/>
  <c r="L266" s="1"/>
  <c r="M266" s="1"/>
  <c r="O266" s="1"/>
  <c r="K270"/>
  <c r="L270" s="1"/>
  <c r="M270" s="1"/>
  <c r="O270" s="1"/>
  <c r="K171"/>
  <c r="L171" s="1"/>
  <c r="M171" s="1"/>
  <c r="O171" s="1"/>
  <c r="K29"/>
  <c r="K20"/>
  <c r="K61"/>
  <c r="L61" s="1"/>
  <c r="M61" s="1"/>
  <c r="O61" s="1"/>
  <c r="K262"/>
  <c r="L262" s="1"/>
  <c r="M262" s="1"/>
  <c r="O262" s="1"/>
  <c r="K255"/>
  <c r="L255" s="1"/>
  <c r="M255" s="1"/>
  <c r="O255" s="1"/>
  <c r="K252"/>
  <c r="L252" s="1"/>
  <c r="M252" s="1"/>
  <c r="O252" s="1"/>
  <c r="K175"/>
  <c r="L175" s="1"/>
  <c r="M175" s="1"/>
  <c r="O175" s="1"/>
  <c r="K250"/>
  <c r="L250" s="1"/>
  <c r="M250" s="1"/>
  <c r="O250" s="1"/>
  <c r="K273"/>
  <c r="L273" s="1"/>
  <c r="M273" s="1"/>
  <c r="O273" s="1"/>
  <c r="K38"/>
  <c r="L38" s="1"/>
  <c r="M38" s="1"/>
  <c r="O38" s="1"/>
  <c r="K147"/>
  <c r="L147" s="1"/>
  <c r="M147" s="1"/>
  <c r="O147" s="1"/>
  <c r="K75"/>
  <c r="L75" s="1"/>
  <c r="M75" s="1"/>
  <c r="O75" s="1"/>
  <c r="K110"/>
  <c r="L110" s="1"/>
  <c r="M110" s="1"/>
  <c r="O110" s="1"/>
  <c r="K259"/>
  <c r="L259" s="1"/>
  <c r="M259" s="1"/>
  <c r="O259" s="1"/>
  <c r="K28"/>
  <c r="K154"/>
  <c r="L154" s="1"/>
  <c r="M154" s="1"/>
  <c r="O154" s="1"/>
  <c r="K98"/>
  <c r="L98" s="1"/>
  <c r="M98" s="1"/>
  <c r="O98" s="1"/>
  <c r="K225"/>
  <c r="L225" s="1"/>
  <c r="M225" s="1"/>
  <c r="O225" s="1"/>
  <c r="K272"/>
  <c r="L272" s="1"/>
  <c r="M272" s="1"/>
  <c r="O272" s="1"/>
  <c r="K337"/>
  <c r="L337" s="1"/>
  <c r="M337" s="1"/>
  <c r="O337" s="1"/>
  <c r="K350"/>
  <c r="L350" s="1"/>
  <c r="M350" s="1"/>
  <c r="O350" s="1"/>
  <c r="K433"/>
  <c r="L433" s="1"/>
  <c r="M433" s="1"/>
  <c r="O433" s="1"/>
  <c r="K508"/>
  <c r="L508" s="1"/>
  <c r="M508" s="1"/>
  <c r="O508" s="1"/>
  <c r="K519"/>
  <c r="L519" s="1"/>
  <c r="M519" s="1"/>
  <c r="O519" s="1"/>
  <c r="J284"/>
  <c r="I285"/>
  <c r="J158"/>
  <c r="I159"/>
  <c r="J246"/>
  <c r="I283"/>
  <c r="I286" s="1"/>
  <c r="I611" s="1"/>
  <c r="J156"/>
  <c r="K146"/>
  <c r="L146" s="1"/>
  <c r="M146" s="1"/>
  <c r="O146" s="1"/>
  <c r="G16"/>
  <c r="F40"/>
  <c r="K30"/>
  <c r="G85"/>
  <c r="G156" s="1"/>
  <c r="F156"/>
  <c r="K229"/>
  <c r="L229" s="1"/>
  <c r="M229" s="1"/>
  <c r="O229" s="1"/>
  <c r="K34"/>
  <c r="K117"/>
  <c r="L117" s="1"/>
  <c r="M117" s="1"/>
  <c r="O117" s="1"/>
  <c r="K137"/>
  <c r="L137" s="1"/>
  <c r="M137" s="1"/>
  <c r="O137" s="1"/>
  <c r="K143"/>
  <c r="L143" s="1"/>
  <c r="M143" s="1"/>
  <c r="O143" s="1"/>
  <c r="J40"/>
  <c r="G240"/>
  <c r="G339"/>
  <c r="G617" s="1"/>
  <c r="K328"/>
  <c r="L328" s="1"/>
  <c r="M328" s="1"/>
  <c r="O328" s="1"/>
  <c r="K428"/>
  <c r="L428" s="1"/>
  <c r="G429"/>
  <c r="G463"/>
  <c r="K460"/>
  <c r="L460" s="1"/>
  <c r="M460" s="1"/>
  <c r="O460" s="1"/>
  <c r="C500"/>
  <c r="J442"/>
  <c r="K441"/>
  <c r="J527"/>
  <c r="K525"/>
  <c r="K127"/>
  <c r="L127" s="1"/>
  <c r="M127" s="1"/>
  <c r="O127" s="1"/>
  <c r="J312"/>
  <c r="K312" s="1"/>
  <c r="L312" s="1"/>
  <c r="M312" s="1"/>
  <c r="O312" s="1"/>
  <c r="I314"/>
  <c r="I614" s="1"/>
  <c r="J351"/>
  <c r="K351" s="1"/>
  <c r="L351" s="1"/>
  <c r="M351" s="1"/>
  <c r="O351" s="1"/>
  <c r="I358"/>
  <c r="I619" s="1"/>
  <c r="I346"/>
  <c r="I618" s="1"/>
  <c r="G306"/>
  <c r="K302"/>
  <c r="L302" s="1"/>
  <c r="M302" s="1"/>
  <c r="O302" s="1"/>
  <c r="J235"/>
  <c r="J240" s="1"/>
  <c r="I240"/>
  <c r="K68"/>
  <c r="L68" s="1"/>
  <c r="M68" s="1"/>
  <c r="O68" s="1"/>
  <c r="K257"/>
  <c r="L257" s="1"/>
  <c r="M257" s="1"/>
  <c r="O257" s="1"/>
  <c r="K230"/>
  <c r="L230" s="1"/>
  <c r="M230" s="1"/>
  <c r="O230" s="1"/>
  <c r="G247"/>
  <c r="G283" s="1"/>
  <c r="G286" s="1"/>
  <c r="G611" s="1"/>
  <c r="F283"/>
  <c r="K181"/>
  <c r="L181" s="1"/>
  <c r="M181" s="1"/>
  <c r="O181" s="1"/>
  <c r="K178"/>
  <c r="L178" s="1"/>
  <c r="M178" s="1"/>
  <c r="O178" s="1"/>
  <c r="J375"/>
  <c r="K375" s="1"/>
  <c r="L375" s="1"/>
  <c r="M375" s="1"/>
  <c r="O375" s="1"/>
  <c r="I380"/>
  <c r="I622" s="1"/>
  <c r="K83"/>
  <c r="L83" s="1"/>
  <c r="M83" s="1"/>
  <c r="O83" s="1"/>
  <c r="K26"/>
  <c r="G197"/>
  <c r="K197" s="1"/>
  <c r="L197" s="1"/>
  <c r="M197" s="1"/>
  <c r="O197" s="1"/>
  <c r="F203"/>
  <c r="K261"/>
  <c r="L261" s="1"/>
  <c r="M261" s="1"/>
  <c r="O261" s="1"/>
  <c r="K357"/>
  <c r="L357" s="1"/>
  <c r="M357" s="1"/>
  <c r="O357" s="1"/>
  <c r="K43"/>
  <c r="L43" s="1"/>
  <c r="M43" s="1"/>
  <c r="O43" s="1"/>
  <c r="I544"/>
  <c r="K279"/>
  <c r="L279" s="1"/>
  <c r="M279" s="1"/>
  <c r="O279" s="1"/>
  <c r="O15"/>
  <c r="C241"/>
  <c r="C610" s="1"/>
  <c r="H241"/>
  <c r="G358"/>
  <c r="B623"/>
  <c r="D623"/>
  <c r="G402"/>
  <c r="K416"/>
  <c r="L416" s="1"/>
  <c r="M416" s="1"/>
  <c r="O416" s="1"/>
  <c r="C452"/>
  <c r="G447"/>
  <c r="G159"/>
  <c r="J190"/>
  <c r="K57"/>
  <c r="L57" s="1"/>
  <c r="M57" s="1"/>
  <c r="O57" s="1"/>
  <c r="K49"/>
  <c r="L49" s="1"/>
  <c r="M49" s="1"/>
  <c r="O49" s="1"/>
  <c r="K268"/>
  <c r="L268" s="1"/>
  <c r="M268" s="1"/>
  <c r="O268" s="1"/>
  <c r="K248"/>
  <c r="L248" s="1"/>
  <c r="M248" s="1"/>
  <c r="O248" s="1"/>
  <c r="K189"/>
  <c r="L189" s="1"/>
  <c r="M189" s="1"/>
  <c r="O189" s="1"/>
  <c r="K179"/>
  <c r="L179" s="1"/>
  <c r="M179" s="1"/>
  <c r="O179" s="1"/>
  <c r="K70"/>
  <c r="L70" s="1"/>
  <c r="M70" s="1"/>
  <c r="O70" s="1"/>
  <c r="K14"/>
  <c r="M14" s="1"/>
  <c r="O14" s="1"/>
  <c r="K260"/>
  <c r="L260" s="1"/>
  <c r="M260" s="1"/>
  <c r="O260" s="1"/>
  <c r="K39"/>
  <c r="L39" s="1"/>
  <c r="M39" s="1"/>
  <c r="O39" s="1"/>
  <c r="K59"/>
  <c r="L59" s="1"/>
  <c r="M59" s="1"/>
  <c r="O59" s="1"/>
  <c r="C160"/>
  <c r="C609" s="1"/>
  <c r="K384"/>
  <c r="L384" s="1"/>
  <c r="M384" s="1"/>
  <c r="O384" s="1"/>
  <c r="K413"/>
  <c r="L413" s="1"/>
  <c r="M413" s="1"/>
  <c r="O413" s="1"/>
  <c r="J395"/>
  <c r="J402"/>
  <c r="J409"/>
  <c r="C544"/>
  <c r="G553"/>
  <c r="G557" s="1"/>
  <c r="K186"/>
  <c r="L186" s="1"/>
  <c r="M186" s="1"/>
  <c r="O186" s="1"/>
  <c r="K185"/>
  <c r="L185" s="1"/>
  <c r="M185" s="1"/>
  <c r="O185" s="1"/>
  <c r="K13"/>
  <c r="M13" s="1"/>
  <c r="O13" s="1"/>
  <c r="K434"/>
  <c r="L434" s="1"/>
  <c r="M434" s="1"/>
  <c r="O434" s="1"/>
  <c r="K466"/>
  <c r="G479"/>
  <c r="G498"/>
  <c r="E544"/>
  <c r="E625" s="1"/>
  <c r="G208"/>
  <c r="F233"/>
  <c r="K90"/>
  <c r="L90" s="1"/>
  <c r="M90" s="1"/>
  <c r="O90" s="1"/>
  <c r="G316"/>
  <c r="F317"/>
  <c r="F314"/>
  <c r="G309"/>
  <c r="I40"/>
  <c r="J325"/>
  <c r="J339" s="1"/>
  <c r="J617" s="1"/>
  <c r="I339"/>
  <c r="I617" s="1"/>
  <c r="G167"/>
  <c r="F190"/>
  <c r="H452"/>
  <c r="J203"/>
  <c r="J362"/>
  <c r="J365" s="1"/>
  <c r="J620" s="1"/>
  <c r="J45"/>
  <c r="K45" s="1"/>
  <c r="L45" s="1"/>
  <c r="M45" s="1"/>
  <c r="O45" s="1"/>
  <c r="I84"/>
  <c r="G47"/>
  <c r="F84"/>
  <c r="J472"/>
  <c r="K471"/>
  <c r="L471" s="1"/>
  <c r="M471" s="1"/>
  <c r="O471" s="1"/>
  <c r="I203"/>
  <c r="I190"/>
  <c r="K35"/>
  <c r="J303"/>
  <c r="I306"/>
  <c r="G297"/>
  <c r="F301"/>
  <c r="F307" s="1"/>
  <c r="G484"/>
  <c r="K482"/>
  <c r="L482" s="1"/>
  <c r="M482" s="1"/>
  <c r="F500"/>
  <c r="K514"/>
  <c r="L514" s="1"/>
  <c r="M514" s="1"/>
  <c r="G521"/>
  <c r="E623"/>
  <c r="G424"/>
  <c r="K332"/>
  <c r="L332" s="1"/>
  <c r="M332" s="1"/>
  <c r="O332" s="1"/>
  <c r="K407"/>
  <c r="N57"/>
  <c r="N98"/>
  <c r="N227"/>
  <c r="N506"/>
  <c r="J346"/>
  <c r="J618" s="1"/>
  <c r="K217"/>
  <c r="L217" s="1"/>
  <c r="M217" s="1"/>
  <c r="O217" s="1"/>
  <c r="K496"/>
  <c r="L496" s="1"/>
  <c r="M496" s="1"/>
  <c r="O496" s="1"/>
  <c r="N38"/>
  <c r="N81"/>
  <c r="N157"/>
  <c r="K67"/>
  <c r="L67" s="1"/>
  <c r="M67" s="1"/>
  <c r="O67" s="1"/>
  <c r="K331"/>
  <c r="L331" s="1"/>
  <c r="M331" s="1"/>
  <c r="O331" s="1"/>
  <c r="I156"/>
  <c r="I301"/>
  <c r="G378"/>
  <c r="C380"/>
  <c r="C622" s="1"/>
  <c r="I233"/>
  <c r="K157"/>
  <c r="K436"/>
  <c r="L436" s="1"/>
  <c r="M436" s="1"/>
  <c r="O436" s="1"/>
  <c r="F544"/>
  <c r="K394"/>
  <c r="L394" s="1"/>
  <c r="M394" s="1"/>
  <c r="O394" s="1"/>
  <c r="K393"/>
  <c r="K195"/>
  <c r="K17"/>
  <c r="D544"/>
  <c r="D625" s="1"/>
  <c r="K23" i="13"/>
  <c r="L23" s="1"/>
  <c r="M23" s="1"/>
  <c r="O23" s="1"/>
  <c r="K43"/>
  <c r="L43" s="1"/>
  <c r="M43" s="1"/>
  <c r="O43" s="1"/>
  <c r="K431" i="12"/>
  <c r="L431" s="1"/>
  <c r="M431" s="1"/>
  <c r="O431" s="1"/>
  <c r="K424"/>
  <c r="L424" s="1"/>
  <c r="M424" s="1"/>
  <c r="O424" s="1"/>
  <c r="K405"/>
  <c r="L405" s="1"/>
  <c r="M405" s="1"/>
  <c r="O405" s="1"/>
  <c r="F517"/>
  <c r="K349"/>
  <c r="L349" s="1"/>
  <c r="M349" s="1"/>
  <c r="O349" s="1"/>
  <c r="J342"/>
  <c r="J517" s="1"/>
  <c r="I517"/>
  <c r="K340"/>
  <c r="K318"/>
  <c r="L318" s="1"/>
  <c r="M318" s="1"/>
  <c r="O318" s="1"/>
  <c r="K316"/>
  <c r="L316" s="1"/>
  <c r="M316" s="1"/>
  <c r="O316" s="1"/>
  <c r="J303"/>
  <c r="J326" s="1"/>
  <c r="I326"/>
  <c r="K286"/>
  <c r="L286" s="1"/>
  <c r="M286" s="1"/>
  <c r="O286" s="1"/>
  <c r="K168"/>
  <c r="L168" s="1"/>
  <c r="M168" s="1"/>
  <c r="O168" s="1"/>
  <c r="K161"/>
  <c r="L161" s="1"/>
  <c r="M161" s="1"/>
  <c r="O161" s="1"/>
  <c r="K154"/>
  <c r="L154" s="1"/>
  <c r="M154" s="1"/>
  <c r="O154" s="1"/>
  <c r="K147"/>
  <c r="L147" s="1"/>
  <c r="M147" s="1"/>
  <c r="O147" s="1"/>
  <c r="K104"/>
  <c r="L104" s="1"/>
  <c r="M104" s="1"/>
  <c r="O104" s="1"/>
  <c r="K277" i="13"/>
  <c r="L277" s="1"/>
  <c r="M277" s="1"/>
  <c r="O277" s="1"/>
  <c r="H271"/>
  <c r="J271" s="1"/>
  <c r="K271" s="1"/>
  <c r="L271" s="1"/>
  <c r="H269"/>
  <c r="J269" s="1"/>
  <c r="K269" s="1"/>
  <c r="L269" s="1"/>
  <c r="H267"/>
  <c r="J267" s="1"/>
  <c r="K415" i="1"/>
  <c r="J418"/>
  <c r="J424"/>
  <c r="K422"/>
  <c r="J438"/>
  <c r="J447"/>
  <c r="K446"/>
  <c r="J463"/>
  <c r="K461"/>
  <c r="K478"/>
  <c r="J479"/>
  <c r="K488"/>
  <c r="L488" s="1"/>
  <c r="M488" s="1"/>
  <c r="O488" s="1"/>
  <c r="J489"/>
  <c r="K495"/>
  <c r="L495" s="1"/>
  <c r="M495" s="1"/>
  <c r="O495" s="1"/>
  <c r="J498"/>
  <c r="K504"/>
  <c r="J509"/>
  <c r="K513"/>
  <c r="J521"/>
  <c r="K534"/>
  <c r="J709" i="13"/>
  <c r="K719"/>
  <c r="J739"/>
  <c r="K723"/>
  <c r="L723" s="1"/>
  <c r="M723" s="1"/>
  <c r="K727"/>
  <c r="L727" s="1"/>
  <c r="M727" s="1"/>
  <c r="O727" s="1"/>
  <c r="K886" i="12"/>
  <c r="K359" i="14"/>
  <c r="J363"/>
  <c r="J64" i="8"/>
  <c r="K63"/>
  <c r="J44" i="7"/>
  <c r="K43"/>
  <c r="J120" i="12"/>
  <c r="I257"/>
  <c r="M61" i="13"/>
  <c r="O61" s="1"/>
  <c r="K289" i="1"/>
  <c r="L289" s="1"/>
  <c r="M289" s="1"/>
  <c r="O289" s="1"/>
  <c r="K296"/>
  <c r="J301"/>
  <c r="M81" i="13"/>
  <c r="O81" s="1"/>
  <c r="K233"/>
  <c r="L233" s="1"/>
  <c r="M233" s="1"/>
  <c r="O233" s="1"/>
  <c r="L270" i="12"/>
  <c r="M270" s="1"/>
  <c r="O270" s="1"/>
  <c r="K7" i="13"/>
  <c r="K205"/>
  <c r="K12"/>
  <c r="M259"/>
  <c r="O259" s="1"/>
  <c r="K273"/>
  <c r="L273" s="1"/>
  <c r="M273" s="1"/>
  <c r="O273" s="1"/>
  <c r="G509" i="1"/>
  <c r="K731" i="13"/>
  <c r="L731" s="1"/>
  <c r="M731" s="1"/>
  <c r="O731" s="1"/>
  <c r="K222"/>
  <c r="L222" s="1"/>
  <c r="M222" s="1"/>
  <c r="O222" s="1"/>
  <c r="K217"/>
  <c r="L217" s="1"/>
  <c r="M217" s="1"/>
  <c r="O217" s="1"/>
  <c r="M158"/>
  <c r="O158" s="1"/>
  <c r="K158"/>
  <c r="M256"/>
  <c r="O256" s="1"/>
  <c r="K256"/>
  <c r="K160"/>
  <c r="J936" i="12"/>
  <c r="K62" i="5"/>
  <c r="M62" s="1"/>
  <c r="N62" s="1"/>
  <c r="P62" s="1"/>
  <c r="K432" i="1"/>
  <c r="K145" i="12"/>
  <c r="L145" s="1"/>
  <c r="M145" s="1"/>
  <c r="O145" s="1"/>
  <c r="M196" i="13"/>
  <c r="O196" s="1"/>
  <c r="K196"/>
  <c r="K232"/>
  <c r="L232" s="1"/>
  <c r="M232" s="1"/>
  <c r="O232" s="1"/>
  <c r="G44" i="8"/>
  <c r="N15" i="15"/>
  <c r="K619" i="13"/>
  <c r="J657"/>
  <c r="K284"/>
  <c r="L284" s="1"/>
  <c r="M284" s="1"/>
  <c r="O284" s="1"/>
  <c r="M200"/>
  <c r="O200" s="1"/>
  <c r="K200"/>
  <c r="J368" i="1"/>
  <c r="I369"/>
  <c r="I621" s="1"/>
  <c r="K88"/>
  <c r="K77" i="8"/>
  <c r="H544" i="1"/>
  <c r="F84" i="5"/>
  <c r="F91" s="1"/>
  <c r="M253" i="13"/>
  <c r="O253" s="1"/>
  <c r="K253"/>
  <c r="J80" i="12"/>
  <c r="K172" i="13"/>
  <c r="M172"/>
  <c r="O172" s="1"/>
  <c r="K53"/>
  <c r="L53" s="1"/>
  <c r="M53" s="1"/>
  <c r="O53" s="1"/>
  <c r="M161"/>
  <c r="O161" s="1"/>
  <c r="K161"/>
  <c r="K70" i="5"/>
  <c r="K83" s="1"/>
  <c r="M73" i="13"/>
  <c r="O73" s="1"/>
  <c r="K171"/>
  <c r="M171"/>
  <c r="O171" s="1"/>
  <c r="K364" i="1"/>
  <c r="L364" s="1"/>
  <c r="M364" s="1"/>
  <c r="O364" s="1"/>
  <c r="O23" i="8"/>
  <c r="K675" i="12"/>
  <c r="L675" s="1"/>
  <c r="M675" s="1"/>
  <c r="O675" s="1"/>
  <c r="K644"/>
  <c r="L644" s="1"/>
  <c r="M644" s="1"/>
  <c r="O644" s="1"/>
  <c r="F744"/>
  <c r="M246" i="13"/>
  <c r="O246" s="1"/>
  <c r="M276"/>
  <c r="O276" s="1"/>
  <c r="M260"/>
  <c r="O260" s="1"/>
  <c r="K260"/>
  <c r="M21"/>
  <c r="O21" s="1"/>
  <c r="K21"/>
  <c r="K237" i="1"/>
  <c r="L237" s="1"/>
  <c r="M237" s="1"/>
  <c r="O237" s="1"/>
  <c r="K345"/>
  <c r="K734" i="12"/>
  <c r="L734" s="1"/>
  <c r="M734" s="1"/>
  <c r="O734" s="1"/>
  <c r="K300" i="1"/>
  <c r="L300" s="1"/>
  <c r="M300" s="1"/>
  <c r="O300" s="1"/>
  <c r="K231"/>
  <c r="L231" s="1"/>
  <c r="M231" s="1"/>
  <c r="O231" s="1"/>
  <c r="K211"/>
  <c r="K174"/>
  <c r="L174" s="1"/>
  <c r="M174" s="1"/>
  <c r="O174" s="1"/>
  <c r="K172"/>
  <c r="L172" s="1"/>
  <c r="M172" s="1"/>
  <c r="O172" s="1"/>
  <c r="K707" i="12"/>
  <c r="L707" s="1"/>
  <c r="M707" s="1"/>
  <c r="O707" s="1"/>
  <c r="K629"/>
  <c r="L629" s="1"/>
  <c r="M629" s="1"/>
  <c r="O629" s="1"/>
  <c r="K496"/>
  <c r="L496" s="1"/>
  <c r="M496" s="1"/>
  <c r="O496" s="1"/>
  <c r="K461"/>
  <c r="L461" s="1"/>
  <c r="M461" s="1"/>
  <c r="O461" s="1"/>
  <c r="K432"/>
  <c r="L432" s="1"/>
  <c r="M432" s="1"/>
  <c r="O432" s="1"/>
  <c r="K88"/>
  <c r="K374" i="1"/>
  <c r="K275"/>
  <c r="K182"/>
  <c r="L182" s="1"/>
  <c r="M182" s="1"/>
  <c r="O182" s="1"/>
  <c r="K352"/>
  <c r="L352" s="1"/>
  <c r="M352" s="1"/>
  <c r="O352" s="1"/>
  <c r="K236"/>
  <c r="L236" s="1"/>
  <c r="M236" s="1"/>
  <c r="O236" s="1"/>
  <c r="K329"/>
  <c r="L329" s="1"/>
  <c r="M329" s="1"/>
  <c r="O329" s="1"/>
  <c r="K721" i="12"/>
  <c r="L721" s="1"/>
  <c r="M721" s="1"/>
  <c r="O721" s="1"/>
  <c r="K563"/>
  <c r="L563" s="1"/>
  <c r="M563" s="1"/>
  <c r="O563" s="1"/>
  <c r="K242"/>
  <c r="L242" s="1"/>
  <c r="M242" s="1"/>
  <c r="O242" s="1"/>
  <c r="K237"/>
  <c r="L237" s="1"/>
  <c r="M237" s="1"/>
  <c r="O237" s="1"/>
  <c r="K26"/>
  <c r="L26" s="1"/>
  <c r="K221" i="13"/>
  <c r="L221" s="1"/>
  <c r="M221" s="1"/>
  <c r="O221" s="1"/>
  <c r="K130" i="1"/>
  <c r="L130" s="1"/>
  <c r="M130" s="1"/>
  <c r="O130" s="1"/>
  <c r="K111"/>
  <c r="L111" s="1"/>
  <c r="M111" s="1"/>
  <c r="O111" s="1"/>
  <c r="K738" i="12"/>
  <c r="L738" s="1"/>
  <c r="M738" s="1"/>
  <c r="O738" s="1"/>
  <c r="K701"/>
  <c r="L701" s="1"/>
  <c r="M701" s="1"/>
  <c r="O701" s="1"/>
  <c r="K661"/>
  <c r="L661" s="1"/>
  <c r="M661" s="1"/>
  <c r="O661" s="1"/>
  <c r="K323" i="1"/>
  <c r="F23" i="7"/>
  <c r="F57" s="1"/>
  <c r="E84" i="5"/>
  <c r="E91" s="1"/>
  <c r="K708" i="12"/>
  <c r="L708" s="1"/>
  <c r="M708" s="1"/>
  <c r="O708" s="1"/>
  <c r="K679"/>
  <c r="L679" s="1"/>
  <c r="M679" s="1"/>
  <c r="O679" s="1"/>
  <c r="K490"/>
  <c r="L490" s="1"/>
  <c r="M490" s="1"/>
  <c r="O490" s="1"/>
  <c r="G39" i="5"/>
  <c r="G78" s="1"/>
  <c r="C17" i="6"/>
  <c r="C9" i="15" s="1"/>
  <c r="K7" i="8"/>
  <c r="H286" i="1"/>
  <c r="K335"/>
  <c r="L335" s="1"/>
  <c r="M335" s="1"/>
  <c r="O335" s="1"/>
  <c r="K614" i="12"/>
  <c r="L614" s="1"/>
  <c r="M614" s="1"/>
  <c r="O614" s="1"/>
  <c r="K475"/>
  <c r="L475" s="1"/>
  <c r="M475" s="1"/>
  <c r="O475" s="1"/>
  <c r="K174"/>
  <c r="L174" s="1"/>
  <c r="M174" s="1"/>
  <c r="O174" s="1"/>
  <c r="K105"/>
  <c r="L105" s="1"/>
  <c r="M105" s="1"/>
  <c r="O105" s="1"/>
  <c r="K97"/>
  <c r="K36"/>
  <c r="K31"/>
  <c r="K363" i="1"/>
  <c r="L363" s="1"/>
  <c r="M363" s="1"/>
  <c r="O363" s="1"/>
  <c r="K379"/>
  <c r="L379" s="1"/>
  <c r="M379" s="1"/>
  <c r="O379" s="1"/>
  <c r="K717" i="12"/>
  <c r="L717" s="1"/>
  <c r="M717" s="1"/>
  <c r="O717" s="1"/>
  <c r="K706"/>
  <c r="L706" s="1"/>
  <c r="M706" s="1"/>
  <c r="O706" s="1"/>
  <c r="K616"/>
  <c r="L616" s="1"/>
  <c r="M616" s="1"/>
  <c r="O616" s="1"/>
  <c r="K358"/>
  <c r="L358" s="1"/>
  <c r="M358" s="1"/>
  <c r="O358" s="1"/>
  <c r="K227"/>
  <c r="L227" s="1"/>
  <c r="M227" s="1"/>
  <c r="O227" s="1"/>
  <c r="H181" i="13"/>
  <c r="J181" s="1"/>
  <c r="M181" s="1"/>
  <c r="O181" s="1"/>
  <c r="C57" i="7"/>
  <c r="C13" i="15" s="1"/>
  <c r="K635" i="12"/>
  <c r="L635" s="1"/>
  <c r="M635" s="1"/>
  <c r="O635" s="1"/>
  <c r="K627"/>
  <c r="L627" s="1"/>
  <c r="M627" s="1"/>
  <c r="O627" s="1"/>
  <c r="K611"/>
  <c r="L611" s="1"/>
  <c r="M611" s="1"/>
  <c r="O611" s="1"/>
  <c r="K583"/>
  <c r="L583" s="1"/>
  <c r="M583" s="1"/>
  <c r="O583" s="1"/>
  <c r="C260"/>
  <c r="C1036" s="1"/>
  <c r="H193" i="13"/>
  <c r="J193" s="1"/>
  <c r="M193" s="1"/>
  <c r="O193" s="1"/>
  <c r="O132"/>
  <c r="K26"/>
  <c r="L26" s="1"/>
  <c r="M26" s="1"/>
  <c r="O26" s="1"/>
  <c r="K25" i="7"/>
  <c r="K537" i="13"/>
  <c r="K461"/>
  <c r="L461" s="1"/>
  <c r="M461" s="1"/>
  <c r="O461" s="1"/>
  <c r="K459"/>
  <c r="L459" s="1"/>
  <c r="M459" s="1"/>
  <c r="O459" s="1"/>
  <c r="P18" i="5"/>
  <c r="H179" i="13"/>
  <c r="K485"/>
  <c r="L485" s="1"/>
  <c r="M485" s="1"/>
  <c r="O485" s="1"/>
  <c r="K483"/>
  <c r="L483" s="1"/>
  <c r="M483" s="1"/>
  <c r="O483" s="1"/>
  <c r="K443"/>
  <c r="L443" s="1"/>
  <c r="M443" s="1"/>
  <c r="O443" s="1"/>
  <c r="K429"/>
  <c r="K381"/>
  <c r="L381" s="1"/>
  <c r="M381" s="1"/>
  <c r="O381" s="1"/>
  <c r="K373"/>
  <c r="L373" s="1"/>
  <c r="M373" s="1"/>
  <c r="O373" s="1"/>
  <c r="K360"/>
  <c r="K158" i="14"/>
  <c r="K813" i="12"/>
  <c r="K477" i="13"/>
  <c r="L477" s="1"/>
  <c r="M477" s="1"/>
  <c r="O477" s="1"/>
  <c r="K397"/>
  <c r="L397" s="1"/>
  <c r="M397" s="1"/>
  <c r="O397" s="1"/>
  <c r="K388"/>
  <c r="L388" s="1"/>
  <c r="M388" s="1"/>
  <c r="O388" s="1"/>
  <c r="K385"/>
  <c r="L385" s="1"/>
  <c r="M385" s="1"/>
  <c r="O385" s="1"/>
  <c r="K25"/>
  <c r="L25" s="1"/>
  <c r="M25" s="1"/>
  <c r="O25" s="1"/>
  <c r="K389"/>
  <c r="L389" s="1"/>
  <c r="M389" s="1"/>
  <c r="O389" s="1"/>
  <c r="K374"/>
  <c r="L374" s="1"/>
  <c r="M374" s="1"/>
  <c r="O374" s="1"/>
  <c r="K357" i="14"/>
  <c r="K898" i="12"/>
  <c r="L898" s="1"/>
  <c r="M898" s="1"/>
  <c r="O898" s="1"/>
  <c r="M211" i="14"/>
  <c r="O211" s="1"/>
  <c r="K203"/>
  <c r="M203" s="1"/>
  <c r="O203" s="1"/>
  <c r="K188"/>
  <c r="L188" s="1"/>
  <c r="M188" s="1"/>
  <c r="O188" s="1"/>
  <c r="K862" i="12"/>
  <c r="L862" s="1"/>
  <c r="M862" s="1"/>
  <c r="O862" s="1"/>
  <c r="K517" i="1"/>
  <c r="L517" s="1"/>
  <c r="M517" s="1"/>
  <c r="O517" s="1"/>
  <c r="K902" i="12"/>
  <c r="L902" s="1"/>
  <c r="M902" s="1"/>
  <c r="O902" s="1"/>
  <c r="K935"/>
  <c r="L935" s="1"/>
  <c r="M935" s="1"/>
  <c r="O935" s="1"/>
  <c r="O126" i="14"/>
  <c r="K401" i="1"/>
  <c r="K690" i="13"/>
  <c r="K914" i="12"/>
  <c r="L914" s="1"/>
  <c r="M914" s="1"/>
  <c r="O914" s="1"/>
  <c r="K873"/>
  <c r="L873" s="1"/>
  <c r="M873" s="1"/>
  <c r="O873" s="1"/>
  <c r="N733"/>
  <c r="N906"/>
  <c r="N462"/>
  <c r="N366"/>
  <c r="N318"/>
  <c r="N255"/>
  <c r="N205"/>
  <c r="N160"/>
  <c r="N114"/>
  <c r="N615"/>
  <c r="N440"/>
  <c r="N360"/>
  <c r="N299"/>
  <c r="N244"/>
  <c r="N197"/>
  <c r="N142"/>
  <c r="N104"/>
  <c r="N562"/>
  <c r="N340"/>
  <c r="N237"/>
  <c r="N134"/>
  <c r="N529"/>
  <c r="N325"/>
  <c r="N217"/>
  <c r="N128"/>
  <c r="K492" i="1"/>
  <c r="L492" s="1"/>
  <c r="K888" i="12"/>
  <c r="L888" s="1"/>
  <c r="M888" s="1"/>
  <c r="O888" s="1"/>
  <c r="K934"/>
  <c r="L934" s="1"/>
  <c r="M934" s="1"/>
  <c r="O934" s="1"/>
  <c r="N749" i="13"/>
  <c r="N738"/>
  <c r="N730"/>
  <c r="N722"/>
  <c r="N704"/>
  <c r="N696"/>
  <c r="N688"/>
  <c r="N737"/>
  <c r="N729"/>
  <c r="N721"/>
  <c r="N703"/>
  <c r="N695"/>
  <c r="N684"/>
  <c r="K358" i="14"/>
  <c r="K456" i="1"/>
  <c r="L456" s="1"/>
  <c r="O112" i="14"/>
  <c r="N476" i="1"/>
  <c r="N434"/>
  <c r="N303"/>
  <c r="N211"/>
  <c r="N114"/>
  <c r="N94"/>
  <c r="N73"/>
  <c r="N49"/>
  <c r="N406"/>
  <c r="N279"/>
  <c r="N177"/>
  <c r="N110"/>
  <c r="N90"/>
  <c r="N65"/>
  <c r="N45"/>
  <c r="N8" i="15"/>
  <c r="J34" i="5"/>
  <c r="K24" i="4"/>
  <c r="K32" i="5"/>
  <c r="M32" s="1"/>
  <c r="N32" s="1"/>
  <c r="P32" s="1"/>
  <c r="K22"/>
  <c r="M22" s="1"/>
  <c r="N22" s="1"/>
  <c r="P22" s="1"/>
  <c r="K24"/>
  <c r="M24" s="1"/>
  <c r="G34"/>
  <c r="G77" s="1"/>
  <c r="N31"/>
  <c r="P31" s="1"/>
  <c r="K30"/>
  <c r="M30" s="1"/>
  <c r="N30" s="1"/>
  <c r="P30" s="1"/>
  <c r="K28"/>
  <c r="M28" s="1"/>
  <c r="N28" s="1"/>
  <c r="P28" s="1"/>
  <c r="K27"/>
  <c r="M27" s="1"/>
  <c r="N27" s="1"/>
  <c r="P27" s="1"/>
  <c r="K33"/>
  <c r="M33" s="1"/>
  <c r="N33" s="1"/>
  <c r="P33" s="1"/>
  <c r="K31"/>
  <c r="M31" s="1"/>
  <c r="N24"/>
  <c r="P24" s="1"/>
  <c r="K25"/>
  <c r="M25" s="1"/>
  <c r="N25" s="1"/>
  <c r="P25" s="1"/>
  <c r="K29"/>
  <c r="M29" s="1"/>
  <c r="N29" s="1"/>
  <c r="P29" s="1"/>
  <c r="K23"/>
  <c r="M23" s="1"/>
  <c r="N23" s="1"/>
  <c r="P23" s="1"/>
  <c r="K38" i="7"/>
  <c r="L38" s="1"/>
  <c r="M38" s="1"/>
  <c r="O38" s="1"/>
  <c r="L10"/>
  <c r="K39"/>
  <c r="L39" s="1"/>
  <c r="M39" s="1"/>
  <c r="O39" s="1"/>
  <c r="O14"/>
  <c r="O7"/>
  <c r="L25"/>
  <c r="K13"/>
  <c r="M13" s="1"/>
  <c r="O13" s="1"/>
  <c r="G23"/>
  <c r="K21"/>
  <c r="M21" s="1"/>
  <c r="O21" s="1"/>
  <c r="K34"/>
  <c r="M34" s="1"/>
  <c r="O34" s="1"/>
  <c r="K35"/>
  <c r="L35" s="1"/>
  <c r="M35" s="1"/>
  <c r="O35" s="1"/>
  <c r="K31"/>
  <c r="L31" s="1"/>
  <c r="M31" s="1"/>
  <c r="O31" s="1"/>
  <c r="K33"/>
  <c r="L33" s="1"/>
  <c r="M33" s="1"/>
  <c r="O33" s="1"/>
  <c r="K29"/>
  <c r="L29" s="1"/>
  <c r="M29" s="1"/>
  <c r="O29" s="1"/>
  <c r="K27"/>
  <c r="L27" s="1"/>
  <c r="M27" s="1"/>
  <c r="O27" s="1"/>
  <c r="K37"/>
  <c r="L37" s="1"/>
  <c r="M37" s="1"/>
  <c r="O37" s="1"/>
  <c r="O15"/>
  <c r="J40"/>
  <c r="K26"/>
  <c r="L26" s="1"/>
  <c r="M26" s="1"/>
  <c r="O26" s="1"/>
  <c r="K30"/>
  <c r="L30" s="1"/>
  <c r="M30" s="1"/>
  <c r="O30" s="1"/>
  <c r="G40"/>
  <c r="K47"/>
  <c r="G49"/>
  <c r="M19"/>
  <c r="O19" s="1"/>
  <c r="K631" i="12"/>
  <c r="L631" s="1"/>
  <c r="M631" s="1"/>
  <c r="O631" s="1"/>
  <c r="K626"/>
  <c r="L626" s="1"/>
  <c r="M626" s="1"/>
  <c r="O626" s="1"/>
  <c r="K624"/>
  <c r="L624" s="1"/>
  <c r="M624" s="1"/>
  <c r="O624" s="1"/>
  <c r="K539"/>
  <c r="L539" s="1"/>
  <c r="M539" s="1"/>
  <c r="O539" s="1"/>
  <c r="J744"/>
  <c r="K521"/>
  <c r="J876"/>
  <c r="K224" i="14"/>
  <c r="M224" s="1"/>
  <c r="O224" s="1"/>
  <c r="K223"/>
  <c r="M223" s="1"/>
  <c r="O223" s="1"/>
  <c r="K221"/>
  <c r="K220"/>
  <c r="K219"/>
  <c r="K218"/>
  <c r="K215"/>
  <c r="M215" s="1"/>
  <c r="O215" s="1"/>
  <c r="K214"/>
  <c r="M214" s="1"/>
  <c r="O214" s="1"/>
  <c r="K213"/>
  <c r="M213"/>
  <c r="O213" s="1"/>
  <c r="K212"/>
  <c r="M212" s="1"/>
  <c r="O212" s="1"/>
  <c r="K210"/>
  <c r="M210" s="1"/>
  <c r="O210" s="1"/>
  <c r="K209"/>
  <c r="M209" s="1"/>
  <c r="O209" s="1"/>
  <c r="K208"/>
  <c r="M208" s="1"/>
  <c r="O208" s="1"/>
  <c r="K207"/>
  <c r="M207" s="1"/>
  <c r="O207" s="1"/>
  <c r="K206"/>
  <c r="M206" s="1"/>
  <c r="O206" s="1"/>
  <c r="K205"/>
  <c r="M205" s="1"/>
  <c r="O205" s="1"/>
  <c r="K201"/>
  <c r="M201" s="1"/>
  <c r="O201" s="1"/>
  <c r="K204"/>
  <c r="M204" s="1"/>
  <c r="O204" s="1"/>
  <c r="K200"/>
  <c r="M200" s="1"/>
  <c r="O200" s="1"/>
  <c r="K199"/>
  <c r="M199" s="1"/>
  <c r="O199" s="1"/>
  <c r="K198"/>
  <c r="M198" s="1"/>
  <c r="O198" s="1"/>
  <c r="K197"/>
  <c r="M197" s="1"/>
  <c r="O197" s="1"/>
  <c r="K196"/>
  <c r="J227"/>
  <c r="K236"/>
  <c r="K235"/>
  <c r="K233"/>
  <c r="M63" i="5"/>
  <c r="K57"/>
  <c r="M57" s="1"/>
  <c r="N57" s="1"/>
  <c r="P57" s="1"/>
  <c r="K55"/>
  <c r="M55" s="1"/>
  <c r="N55" s="1"/>
  <c r="P55" s="1"/>
  <c r="J58"/>
  <c r="K54"/>
  <c r="K50"/>
  <c r="M50" s="1"/>
  <c r="N50" s="1"/>
  <c r="P50" s="1"/>
  <c r="J49"/>
  <c r="S49" s="1"/>
  <c r="H84"/>
  <c r="H91" s="1"/>
  <c r="H10" i="15" s="1"/>
  <c r="I84" i="5"/>
  <c r="I91" s="1"/>
  <c r="J39"/>
  <c r="K38"/>
  <c r="K20"/>
  <c r="K70" i="8"/>
  <c r="J59"/>
  <c r="K49"/>
  <c r="K48"/>
  <c r="K47"/>
  <c r="G12" i="15"/>
  <c r="K8" i="4"/>
  <c r="L13"/>
  <c r="M10"/>
  <c r="M13" s="1"/>
  <c r="C12" i="15"/>
  <c r="N398" i="14" l="1"/>
  <c r="L424"/>
  <c r="M574" i="1"/>
  <c r="M602" s="1"/>
  <c r="K602"/>
  <c r="L681" i="13"/>
  <c r="M681" s="1"/>
  <c r="O681" s="1"/>
  <c r="L680"/>
  <c r="M680" s="1"/>
  <c r="O680" s="1"/>
  <c r="L679"/>
  <c r="M679" s="1"/>
  <c r="O679" s="1"/>
  <c r="L678"/>
  <c r="M678" s="1"/>
  <c r="O678" s="1"/>
  <c r="L677"/>
  <c r="M677" s="1"/>
  <c r="O677" s="1"/>
  <c r="L682"/>
  <c r="M682" s="1"/>
  <c r="O682" s="1"/>
  <c r="L35" i="1"/>
  <c r="M35" s="1"/>
  <c r="O35" s="1"/>
  <c r="L674" i="13"/>
  <c r="M674" s="1"/>
  <c r="O674" s="1"/>
  <c r="L676"/>
  <c r="M676" s="1"/>
  <c r="O676" s="1"/>
  <c r="L33" i="1"/>
  <c r="M33" s="1"/>
  <c r="O33" s="1"/>
  <c r="L32"/>
  <c r="M32" s="1"/>
  <c r="O32" s="1"/>
  <c r="L34"/>
  <c r="M34" s="1"/>
  <c r="O34" s="1"/>
  <c r="H99" i="8"/>
  <c r="H8" i="15" s="1"/>
  <c r="C8"/>
  <c r="L55" i="8"/>
  <c r="M55" s="1"/>
  <c r="O55" s="1"/>
  <c r="N784" i="13"/>
  <c r="N819" s="1"/>
  <c r="N14" i="15" s="1"/>
  <c r="L784" i="13"/>
  <c r="N567" i="1"/>
  <c r="N625" s="1"/>
  <c r="N11" i="15" s="1"/>
  <c r="L567" i="1"/>
  <c r="F286"/>
  <c r="G26" i="8"/>
  <c r="G99" s="1"/>
  <c r="G8" i="15" s="1"/>
  <c r="M26" i="4"/>
  <c r="L28"/>
  <c r="L31" i="12"/>
  <c r="M31" s="1"/>
  <c r="O31" s="1"/>
  <c r="L36"/>
  <c r="M36" s="1"/>
  <c r="O36" s="1"/>
  <c r="K320" i="1"/>
  <c r="K616" s="1"/>
  <c r="K553"/>
  <c r="K557" s="1"/>
  <c r="L539"/>
  <c r="L541" s="1"/>
  <c r="K85"/>
  <c r="L85" s="1"/>
  <c r="M85" s="1"/>
  <c r="O85" s="1"/>
  <c r="J320"/>
  <c r="J616" s="1"/>
  <c r="L17"/>
  <c r="M17" s="1"/>
  <c r="O17" s="1"/>
  <c r="C623"/>
  <c r="L26"/>
  <c r="M26" s="1"/>
  <c r="O26" s="1"/>
  <c r="L21"/>
  <c r="M21" s="1"/>
  <c r="O21" s="1"/>
  <c r="L30"/>
  <c r="M30" s="1"/>
  <c r="O30" s="1"/>
  <c r="L28"/>
  <c r="M28" s="1"/>
  <c r="O28" s="1"/>
  <c r="L37"/>
  <c r="M37" s="1"/>
  <c r="O37" s="1"/>
  <c r="L378" i="14"/>
  <c r="M378" s="1"/>
  <c r="O378" s="1"/>
  <c r="L291"/>
  <c r="M291" s="1"/>
  <c r="O291" s="1"/>
  <c r="L356"/>
  <c r="M356" s="1"/>
  <c r="O356" s="1"/>
  <c r="L376"/>
  <c r="M376" s="1"/>
  <c r="O376" s="1"/>
  <c r="L298"/>
  <c r="M298" s="1"/>
  <c r="O298" s="1"/>
  <c r="L313"/>
  <c r="M313" s="1"/>
  <c r="O313" s="1"/>
  <c r="L345"/>
  <c r="M345" s="1"/>
  <c r="O345" s="1"/>
  <c r="L314"/>
  <c r="M314" s="1"/>
  <c r="O314" s="1"/>
  <c r="L321"/>
  <c r="M321" s="1"/>
  <c r="O321" s="1"/>
  <c r="L324"/>
  <c r="M324" s="1"/>
  <c r="O324" s="1"/>
  <c r="L318"/>
  <c r="M318" s="1"/>
  <c r="O318" s="1"/>
  <c r="L288"/>
  <c r="M288" s="1"/>
  <c r="O288" s="1"/>
  <c r="L337"/>
  <c r="M337" s="1"/>
  <c r="O337" s="1"/>
  <c r="M278"/>
  <c r="O278" s="1"/>
  <c r="L292"/>
  <c r="M292" s="1"/>
  <c r="O292" s="1"/>
  <c r="L331"/>
  <c r="M331" s="1"/>
  <c r="O331" s="1"/>
  <c r="L29" i="1"/>
  <c r="M29" s="1"/>
  <c r="O29" s="1"/>
  <c r="L22"/>
  <c r="M22" s="1"/>
  <c r="O22" s="1"/>
  <c r="L31"/>
  <c r="M31" s="1"/>
  <c r="O31" s="1"/>
  <c r="L20"/>
  <c r="M20" s="1"/>
  <c r="O20" s="1"/>
  <c r="L27"/>
  <c r="M27" s="1"/>
  <c r="O27" s="1"/>
  <c r="L450"/>
  <c r="M450" s="1"/>
  <c r="M451" s="1"/>
  <c r="K134" i="13"/>
  <c r="L664"/>
  <c r="M664" s="1"/>
  <c r="L667"/>
  <c r="M667" s="1"/>
  <c r="O667" s="1"/>
  <c r="L670"/>
  <c r="M670" s="1"/>
  <c r="O670" s="1"/>
  <c r="L371" i="14"/>
  <c r="M371" s="1"/>
  <c r="O371" s="1"/>
  <c r="L315"/>
  <c r="M315" s="1"/>
  <c r="O315" s="1"/>
  <c r="M282"/>
  <c r="O282" s="1"/>
  <c r="L343"/>
  <c r="M343" s="1"/>
  <c r="O343" s="1"/>
  <c r="I260" i="12"/>
  <c r="I1036" s="1"/>
  <c r="G1036"/>
  <c r="G16" i="15" s="1"/>
  <c r="F260" i="12"/>
  <c r="F1036" s="1"/>
  <c r="N298" i="14"/>
  <c r="N352"/>
  <c r="N331"/>
  <c r="N348"/>
  <c r="L403"/>
  <c r="M403" s="1"/>
  <c r="O403" s="1"/>
  <c r="L218"/>
  <c r="M218" s="1"/>
  <c r="O218" s="1"/>
  <c r="N329"/>
  <c r="N383"/>
  <c r="N362"/>
  <c r="N354"/>
  <c r="N322"/>
  <c r="N309"/>
  <c r="N356"/>
  <c r="N353"/>
  <c r="N292"/>
  <c r="N349"/>
  <c r="N304"/>
  <c r="N338"/>
  <c r="N370"/>
  <c r="N402"/>
  <c r="N366"/>
  <c r="L384"/>
  <c r="M384" s="1"/>
  <c r="O384" s="1"/>
  <c r="N344"/>
  <c r="N372"/>
  <c r="N396"/>
  <c r="L357"/>
  <c r="M357" s="1"/>
  <c r="O357" s="1"/>
  <c r="L327"/>
  <c r="M327" s="1"/>
  <c r="O327" s="1"/>
  <c r="M272"/>
  <c r="O272" s="1"/>
  <c r="M281"/>
  <c r="O281" s="1"/>
  <c r="L287"/>
  <c r="M287" s="1"/>
  <c r="O287" s="1"/>
  <c r="L303"/>
  <c r="M303" s="1"/>
  <c r="O303" s="1"/>
  <c r="N293"/>
  <c r="L336"/>
  <c r="M336" s="1"/>
  <c r="O336" s="1"/>
  <c r="N324"/>
  <c r="N320"/>
  <c r="N390"/>
  <c r="N397"/>
  <c r="L219"/>
  <c r="M219" s="1"/>
  <c r="O219" s="1"/>
  <c r="L358"/>
  <c r="M358" s="1"/>
  <c r="O358" s="1"/>
  <c r="L359"/>
  <c r="M359" s="1"/>
  <c r="O359" s="1"/>
  <c r="L401"/>
  <c r="M401" s="1"/>
  <c r="O401" s="1"/>
  <c r="L389"/>
  <c r="M389" s="1"/>
  <c r="O389" s="1"/>
  <c r="L372"/>
  <c r="M372" s="1"/>
  <c r="O372" s="1"/>
  <c r="N377"/>
  <c r="L308"/>
  <c r="M308" s="1"/>
  <c r="O308" s="1"/>
  <c r="M280"/>
  <c r="O280" s="1"/>
  <c r="N378"/>
  <c r="N303"/>
  <c r="N347"/>
  <c r="N315"/>
  <c r="N387"/>
  <c r="N376"/>
  <c r="L304"/>
  <c r="M304" s="1"/>
  <c r="O304" s="1"/>
  <c r="N337"/>
  <c r="N386"/>
  <c r="N308"/>
  <c r="N346"/>
  <c r="N336"/>
  <c r="N330"/>
  <c r="N375"/>
  <c r="N301"/>
  <c r="N358"/>
  <c r="N288"/>
  <c r="N361"/>
  <c r="N290"/>
  <c r="N297"/>
  <c r="L302"/>
  <c r="M302" s="1"/>
  <c r="O302" s="1"/>
  <c r="N294"/>
  <c r="N374"/>
  <c r="N367"/>
  <c r="M271"/>
  <c r="O271" s="1"/>
  <c r="L390"/>
  <c r="M390" s="1"/>
  <c r="O390" s="1"/>
  <c r="N400"/>
  <c r="N401"/>
  <c r="N399"/>
  <c r="N371"/>
  <c r="L338"/>
  <c r="M338" s="1"/>
  <c r="O338" s="1"/>
  <c r="M277"/>
  <c r="O277" s="1"/>
  <c r="L293"/>
  <c r="M293" s="1"/>
  <c r="O293" s="1"/>
  <c r="L348"/>
  <c r="M348" s="1"/>
  <c r="O348" s="1"/>
  <c r="L368"/>
  <c r="M368" s="1"/>
  <c r="O368" s="1"/>
  <c r="L317"/>
  <c r="M317" s="1"/>
  <c r="O317" s="1"/>
  <c r="L349"/>
  <c r="M349" s="1"/>
  <c r="O349" s="1"/>
  <c r="L322"/>
  <c r="M322" s="1"/>
  <c r="O322" s="1"/>
  <c r="L394"/>
  <c r="M394" s="1"/>
  <c r="L362"/>
  <c r="M362" s="1"/>
  <c r="O362" s="1"/>
  <c r="L320"/>
  <c r="M320" s="1"/>
  <c r="O320" s="1"/>
  <c r="L309"/>
  <c r="M309" s="1"/>
  <c r="O309" s="1"/>
  <c r="L311"/>
  <c r="M311" s="1"/>
  <c r="O311" s="1"/>
  <c r="M284"/>
  <c r="O284" s="1"/>
  <c r="L296"/>
  <c r="M296" s="1"/>
  <c r="O296" s="1"/>
  <c r="L367"/>
  <c r="M367" s="1"/>
  <c r="O367" s="1"/>
  <c r="L310"/>
  <c r="M310" s="1"/>
  <c r="O310" s="1"/>
  <c r="L299"/>
  <c r="M299" s="1"/>
  <c r="O299" s="1"/>
  <c r="L351"/>
  <c r="M351" s="1"/>
  <c r="O351" s="1"/>
  <c r="L220"/>
  <c r="M220" s="1"/>
  <c r="O220" s="1"/>
  <c r="L373"/>
  <c r="M373" s="1"/>
  <c r="O373" s="1"/>
  <c r="L350"/>
  <c r="M350" s="1"/>
  <c r="O350" s="1"/>
  <c r="L297"/>
  <c r="M297" s="1"/>
  <c r="O297" s="1"/>
  <c r="N302"/>
  <c r="L216"/>
  <c r="M216" s="1"/>
  <c r="O216" s="1"/>
  <c r="L369"/>
  <c r="M369" s="1"/>
  <c r="O369" s="1"/>
  <c r="L300"/>
  <c r="M300" s="1"/>
  <c r="O300" s="1"/>
  <c r="L386"/>
  <c r="M386" s="1"/>
  <c r="O386" s="1"/>
  <c r="N286"/>
  <c r="N357"/>
  <c r="N287"/>
  <c r="N328"/>
  <c r="N369"/>
  <c r="N296"/>
  <c r="N317"/>
  <c r="N318"/>
  <c r="N359"/>
  <c r="N289"/>
  <c r="N327"/>
  <c r="N325"/>
  <c r="N389"/>
  <c r="N314"/>
  <c r="N355"/>
  <c r="N285"/>
  <c r="N342"/>
  <c r="N388"/>
  <c r="N291"/>
  <c r="N345"/>
  <c r="N319"/>
  <c r="N326"/>
  <c r="N300"/>
  <c r="N335"/>
  <c r="M275"/>
  <c r="O275" s="1"/>
  <c r="L402"/>
  <c r="M402" s="1"/>
  <c r="O402" s="1"/>
  <c r="L395"/>
  <c r="M395" s="1"/>
  <c r="O395" s="1"/>
  <c r="N394"/>
  <c r="L400"/>
  <c r="M400" s="1"/>
  <c r="O400" s="1"/>
  <c r="L342"/>
  <c r="M342" s="1"/>
  <c r="O342" s="1"/>
  <c r="M283"/>
  <c r="O283" s="1"/>
  <c r="L295"/>
  <c r="M295" s="1"/>
  <c r="O295" s="1"/>
  <c r="L344"/>
  <c r="M344" s="1"/>
  <c r="O344" s="1"/>
  <c r="L377"/>
  <c r="M377" s="1"/>
  <c r="O377" s="1"/>
  <c r="L325"/>
  <c r="M325" s="1"/>
  <c r="O325" s="1"/>
  <c r="L353"/>
  <c r="M353" s="1"/>
  <c r="O353" s="1"/>
  <c r="L326"/>
  <c r="M326" s="1"/>
  <c r="O326" s="1"/>
  <c r="L370"/>
  <c r="M370" s="1"/>
  <c r="O370" s="1"/>
  <c r="L316"/>
  <c r="M316" s="1"/>
  <c r="O316" s="1"/>
  <c r="L398"/>
  <c r="M398" s="1"/>
  <c r="O398" s="1"/>
  <c r="L286"/>
  <c r="M286" s="1"/>
  <c r="O286" s="1"/>
  <c r="L388"/>
  <c r="M388" s="1"/>
  <c r="O388" s="1"/>
  <c r="L355"/>
  <c r="M355" s="1"/>
  <c r="O355" s="1"/>
  <c r="L221"/>
  <c r="M221" s="1"/>
  <c r="O221" s="1"/>
  <c r="L285"/>
  <c r="M285" s="1"/>
  <c r="O285" s="1"/>
  <c r="N340"/>
  <c r="M273"/>
  <c r="O273" s="1"/>
  <c r="L312"/>
  <c r="M312" s="1"/>
  <c r="O312" s="1"/>
  <c r="M279"/>
  <c r="O279" s="1"/>
  <c r="N321"/>
  <c r="N313"/>
  <c r="N341"/>
  <c r="N312"/>
  <c r="N350"/>
  <c r="L347"/>
  <c r="M347" s="1"/>
  <c r="O347" s="1"/>
  <c r="N373"/>
  <c r="N299"/>
  <c r="N343"/>
  <c r="N311"/>
  <c r="N384"/>
  <c r="N368"/>
  <c r="N295"/>
  <c r="N339"/>
  <c r="N323"/>
  <c r="N316"/>
  <c r="N360"/>
  <c r="N351"/>
  <c r="N385"/>
  <c r="N310"/>
  <c r="L294"/>
  <c r="M294" s="1"/>
  <c r="O294" s="1"/>
  <c r="N403"/>
  <c r="N395"/>
  <c r="L399"/>
  <c r="M399" s="1"/>
  <c r="O399" s="1"/>
  <c r="L396"/>
  <c r="M396" s="1"/>
  <c r="O396" s="1"/>
  <c r="L354"/>
  <c r="M354" s="1"/>
  <c r="O354" s="1"/>
  <c r="L289"/>
  <c r="M289" s="1"/>
  <c r="O289" s="1"/>
  <c r="L301"/>
  <c r="M301" s="1"/>
  <c r="O301" s="1"/>
  <c r="L360"/>
  <c r="M360" s="1"/>
  <c r="O360" s="1"/>
  <c r="L340"/>
  <c r="M340" s="1"/>
  <c r="O340" s="1"/>
  <c r="L374"/>
  <c r="M374" s="1"/>
  <c r="O374" s="1"/>
  <c r="L217"/>
  <c r="M217" s="1"/>
  <c r="O217" s="1"/>
  <c r="L397"/>
  <c r="M397" s="1"/>
  <c r="O397" s="1"/>
  <c r="L341"/>
  <c r="M341" s="1"/>
  <c r="O341" s="1"/>
  <c r="L361"/>
  <c r="M361" s="1"/>
  <c r="O361" s="1"/>
  <c r="L329"/>
  <c r="M329" s="1"/>
  <c r="O329" s="1"/>
  <c r="L328"/>
  <c r="M328" s="1"/>
  <c r="O328" s="1"/>
  <c r="L330"/>
  <c r="M330" s="1"/>
  <c r="O330" s="1"/>
  <c r="M270"/>
  <c r="O270" s="1"/>
  <c r="M274"/>
  <c r="O274" s="1"/>
  <c r="L290"/>
  <c r="M290" s="1"/>
  <c r="O290" s="1"/>
  <c r="L375"/>
  <c r="M375" s="1"/>
  <c r="O375" s="1"/>
  <c r="L319"/>
  <c r="M319" s="1"/>
  <c r="O319" s="1"/>
  <c r="M276"/>
  <c r="O276" s="1"/>
  <c r="L339"/>
  <c r="M339" s="1"/>
  <c r="O339" s="1"/>
  <c r="L335"/>
  <c r="M335" s="1"/>
  <c r="L387"/>
  <c r="M387" s="1"/>
  <c r="O387" s="1"/>
  <c r="L323"/>
  <c r="M323" s="1"/>
  <c r="O323" s="1"/>
  <c r="L352"/>
  <c r="M352" s="1"/>
  <c r="O352" s="1"/>
  <c r="L346"/>
  <c r="M346" s="1"/>
  <c r="O346" s="1"/>
  <c r="L366"/>
  <c r="M366" s="1"/>
  <c r="O366" s="1"/>
  <c r="L385"/>
  <c r="M385" s="1"/>
  <c r="O385" s="1"/>
  <c r="J528" i="13"/>
  <c r="I418"/>
  <c r="I712" s="1"/>
  <c r="K203"/>
  <c r="K148"/>
  <c r="K165"/>
  <c r="K244"/>
  <c r="K258"/>
  <c r="F418"/>
  <c r="F819" s="1"/>
  <c r="K174"/>
  <c r="K191"/>
  <c r="K188"/>
  <c r="K197"/>
  <c r="K262"/>
  <c r="L741"/>
  <c r="M741" s="1"/>
  <c r="G351"/>
  <c r="K153"/>
  <c r="K177"/>
  <c r="K254"/>
  <c r="K183"/>
  <c r="K199"/>
  <c r="K180"/>
  <c r="K145"/>
  <c r="J77" i="5"/>
  <c r="S77" s="1"/>
  <c r="S34"/>
  <c r="L268" i="14"/>
  <c r="M268" s="1"/>
  <c r="O268" s="1"/>
  <c r="H613" i="1"/>
  <c r="M560"/>
  <c r="M567" s="1"/>
  <c r="J79" i="5"/>
  <c r="S79" s="1"/>
  <c r="S46"/>
  <c r="H611" i="1"/>
  <c r="J81" i="5"/>
  <c r="S81" s="1"/>
  <c r="S58"/>
  <c r="G57" i="7"/>
  <c r="G13" i="15" s="1"/>
  <c r="O24" i="8"/>
  <c r="I625" i="1"/>
  <c r="K388"/>
  <c r="J82" i="5"/>
  <c r="S82" s="1"/>
  <c r="S66"/>
  <c r="L755" i="13"/>
  <c r="M755" s="1"/>
  <c r="O755" s="1"/>
  <c r="C819"/>
  <c r="C14" i="15" s="1"/>
  <c r="H609" i="1"/>
  <c r="J83" i="5"/>
  <c r="S83" s="1"/>
  <c r="S70"/>
  <c r="M8" i="10"/>
  <c r="M13" s="1"/>
  <c r="M17" i="15" s="1"/>
  <c r="M31" s="1"/>
  <c r="O7" i="10"/>
  <c r="O8" s="1"/>
  <c r="O13" s="1"/>
  <c r="O17" i="15" s="1"/>
  <c r="N426" i="14"/>
  <c r="N422"/>
  <c r="N418"/>
  <c r="N414"/>
  <c r="N410"/>
  <c r="N406"/>
  <c r="N415"/>
  <c r="N425"/>
  <c r="N421"/>
  <c r="N417"/>
  <c r="N413"/>
  <c r="N409"/>
  <c r="N419"/>
  <c r="N407"/>
  <c r="N424"/>
  <c r="N420"/>
  <c r="N416"/>
  <c r="N412"/>
  <c r="N408"/>
  <c r="N423"/>
  <c r="N411"/>
  <c r="M424"/>
  <c r="O424" s="1"/>
  <c r="L426"/>
  <c r="M426" s="1"/>
  <c r="O426" s="1"/>
  <c r="L425"/>
  <c r="M425" s="1"/>
  <c r="O425" s="1"/>
  <c r="L417"/>
  <c r="M417" s="1"/>
  <c r="O417" s="1"/>
  <c r="L418"/>
  <c r="M418" s="1"/>
  <c r="O418" s="1"/>
  <c r="L419"/>
  <c r="M419" s="1"/>
  <c r="O419" s="1"/>
  <c r="L416"/>
  <c r="M416" s="1"/>
  <c r="O416" s="1"/>
  <c r="L422"/>
  <c r="M422" s="1"/>
  <c r="O422" s="1"/>
  <c r="L421"/>
  <c r="M421" s="1"/>
  <c r="O421" s="1"/>
  <c r="L420"/>
  <c r="M420" s="1"/>
  <c r="O420" s="1"/>
  <c r="L423"/>
  <c r="M423" s="1"/>
  <c r="O423" s="1"/>
  <c r="L411"/>
  <c r="M411" s="1"/>
  <c r="O411" s="1"/>
  <c r="L409"/>
  <c r="M409" s="1"/>
  <c r="O409" s="1"/>
  <c r="L412"/>
  <c r="M412" s="1"/>
  <c r="O412" s="1"/>
  <c r="L413"/>
  <c r="M413" s="1"/>
  <c r="O413" s="1"/>
  <c r="L406"/>
  <c r="L415"/>
  <c r="M415" s="1"/>
  <c r="O415" s="1"/>
  <c r="L410"/>
  <c r="M410" s="1"/>
  <c r="O410" s="1"/>
  <c r="L408"/>
  <c r="M408" s="1"/>
  <c r="O408" s="1"/>
  <c r="L407"/>
  <c r="M407" s="1"/>
  <c r="O407" s="1"/>
  <c r="L414"/>
  <c r="M414" s="1"/>
  <c r="O414" s="1"/>
  <c r="N44" i="5"/>
  <c r="H610" i="1"/>
  <c r="F625"/>
  <c r="G500"/>
  <c r="J57" i="7"/>
  <c r="K265" i="13"/>
  <c r="K17" i="6"/>
  <c r="S19" i="5"/>
  <c r="N19"/>
  <c r="P19" s="1"/>
  <c r="K19"/>
  <c r="K34" s="1"/>
  <c r="K77" s="1"/>
  <c r="H625" i="1"/>
  <c r="C625"/>
  <c r="C11" i="15" s="1"/>
  <c r="K46" i="5"/>
  <c r="K79" s="1"/>
  <c r="G84"/>
  <c r="G91" s="1"/>
  <c r="G10" i="15" s="1"/>
  <c r="L942" i="12"/>
  <c r="M938"/>
  <c r="G452" i="1"/>
  <c r="J264" i="14"/>
  <c r="J78" i="5"/>
  <c r="S78" s="1"/>
  <c r="S39"/>
  <c r="H15" i="15"/>
  <c r="K807" i="12"/>
  <c r="K756" i="13"/>
  <c r="L53" i="7"/>
  <c r="O20" i="4"/>
  <c r="O23"/>
  <c r="O22"/>
  <c r="M24"/>
  <c r="L532" i="1"/>
  <c r="H16" i="15"/>
  <c r="C16"/>
  <c r="L553" i="1"/>
  <c r="L557" s="1"/>
  <c r="L484"/>
  <c r="L429"/>
  <c r="J745" i="13"/>
  <c r="K146"/>
  <c r="K206"/>
  <c r="K192"/>
  <c r="K685"/>
  <c r="K184"/>
  <c r="K166"/>
  <c r="K163"/>
  <c r="K155"/>
  <c r="K175"/>
  <c r="M264"/>
  <c r="O264" s="1"/>
  <c r="K264"/>
  <c r="K202"/>
  <c r="M647"/>
  <c r="O647" s="1"/>
  <c r="M634"/>
  <c r="O634" s="1"/>
  <c r="M646"/>
  <c r="O646" s="1"/>
  <c r="M623"/>
  <c r="O623" s="1"/>
  <c r="K8"/>
  <c r="M8"/>
  <c r="O8" s="1"/>
  <c r="K198"/>
  <c r="K251"/>
  <c r="M651"/>
  <c r="O651" s="1"/>
  <c r="M630"/>
  <c r="O630" s="1"/>
  <c r="L24" i="4"/>
  <c r="N12" i="15"/>
  <c r="G619" i="1"/>
  <c r="J191" i="14"/>
  <c r="I191"/>
  <c r="I479" s="1"/>
  <c r="K154"/>
  <c r="L154"/>
  <c r="M235"/>
  <c r="O235" s="1"/>
  <c r="M136"/>
  <c r="O136" s="1"/>
  <c r="O154" s="1"/>
  <c r="M242"/>
  <c r="O242" s="1"/>
  <c r="M250"/>
  <c r="O250" s="1"/>
  <c r="M234"/>
  <c r="O234" s="1"/>
  <c r="M248"/>
  <c r="O248" s="1"/>
  <c r="M262"/>
  <c r="O262" s="1"/>
  <c r="M236"/>
  <c r="O236" s="1"/>
  <c r="M244"/>
  <c r="O244" s="1"/>
  <c r="M252"/>
  <c r="O252" s="1"/>
  <c r="F191"/>
  <c r="F479" s="1"/>
  <c r="M240"/>
  <c r="O240" s="1"/>
  <c r="K332"/>
  <c r="M238"/>
  <c r="O238" s="1"/>
  <c r="M246"/>
  <c r="O246" s="1"/>
  <c r="M258"/>
  <c r="O258" s="1"/>
  <c r="G191"/>
  <c r="C15" i="15"/>
  <c r="M231" i="14"/>
  <c r="O231" s="1"/>
  <c r="O553" i="1"/>
  <c r="O557" s="1"/>
  <c r="N13" i="15"/>
  <c r="K880" i="12"/>
  <c r="J882"/>
  <c r="K404" i="14"/>
  <c r="M754" i="13"/>
  <c r="O754" s="1"/>
  <c r="J13" i="15"/>
  <c r="M553" i="1"/>
  <c r="M557" s="1"/>
  <c r="K484"/>
  <c r="K429"/>
  <c r="K362"/>
  <c r="K365" s="1"/>
  <c r="K620" s="1"/>
  <c r="I307"/>
  <c r="I613" s="1"/>
  <c r="I608"/>
  <c r="J608"/>
  <c r="N68" i="5"/>
  <c r="P68" s="1"/>
  <c r="K66"/>
  <c r="K82" s="1"/>
  <c r="O84"/>
  <c r="O91" s="1"/>
  <c r="J50" i="8"/>
  <c r="M47"/>
  <c r="O47" s="1"/>
  <c r="M48"/>
  <c r="O48" s="1"/>
  <c r="M49"/>
  <c r="O49" s="1"/>
  <c r="M42"/>
  <c r="O42" s="1"/>
  <c r="M29"/>
  <c r="O29" s="1"/>
  <c r="M30"/>
  <c r="O30" s="1"/>
  <c r="M35"/>
  <c r="O35" s="1"/>
  <c r="K59"/>
  <c r="K34"/>
  <c r="L59"/>
  <c r="N16" i="15"/>
  <c r="M428" i="1"/>
  <c r="O428" s="1"/>
  <c r="O429" s="1"/>
  <c r="K19" i="8"/>
  <c r="K24" s="1"/>
  <c r="J24"/>
  <c r="J26" s="1"/>
  <c r="M19"/>
  <c r="M24" s="1"/>
  <c r="K28"/>
  <c r="L388" i="1"/>
  <c r="K40" i="8"/>
  <c r="J44"/>
  <c r="J36"/>
  <c r="J99" s="1"/>
  <c r="K379" i="14"/>
  <c r="K391"/>
  <c r="L383"/>
  <c r="K305"/>
  <c r="O763" i="13"/>
  <c r="K182"/>
  <c r="M758"/>
  <c r="M784" s="1"/>
  <c r="K238"/>
  <c r="G415"/>
  <c r="K139"/>
  <c r="K181"/>
  <c r="F241" i="1"/>
  <c r="K16" i="4"/>
  <c r="K31" s="1"/>
  <c r="J16"/>
  <c r="J31" s="1"/>
  <c r="F160" i="1"/>
  <c r="J241"/>
  <c r="J610" s="1"/>
  <c r="J84"/>
  <c r="I160"/>
  <c r="I609" s="1"/>
  <c r="J358"/>
  <c r="J619" s="1"/>
  <c r="K247"/>
  <c r="L247" s="1"/>
  <c r="M247" s="1"/>
  <c r="O247" s="1"/>
  <c r="K235"/>
  <c r="L235" s="1"/>
  <c r="L240" s="1"/>
  <c r="K16"/>
  <c r="G40"/>
  <c r="G608" s="1"/>
  <c r="L441"/>
  <c r="K442"/>
  <c r="J159"/>
  <c r="K158"/>
  <c r="L158" s="1"/>
  <c r="M158" s="1"/>
  <c r="O158" s="1"/>
  <c r="L472"/>
  <c r="K498"/>
  <c r="G544"/>
  <c r="L466"/>
  <c r="K467"/>
  <c r="G203"/>
  <c r="L525"/>
  <c r="K527"/>
  <c r="K246"/>
  <c r="L246" s="1"/>
  <c r="M246" s="1"/>
  <c r="O246" s="1"/>
  <c r="J283"/>
  <c r="J285"/>
  <c r="K284"/>
  <c r="K457"/>
  <c r="L489"/>
  <c r="O358"/>
  <c r="O619" s="1"/>
  <c r="J380"/>
  <c r="J622" s="1"/>
  <c r="J314"/>
  <c r="J614" s="1"/>
  <c r="G84"/>
  <c r="K47"/>
  <c r="K309"/>
  <c r="G314"/>
  <c r="G614" s="1"/>
  <c r="I241"/>
  <c r="I610" s="1"/>
  <c r="G301"/>
  <c r="G307" s="1"/>
  <c r="G613" s="1"/>
  <c r="K297"/>
  <c r="L297" s="1"/>
  <c r="M297" s="1"/>
  <c r="O297" s="1"/>
  <c r="K325"/>
  <c r="L325" s="1"/>
  <c r="M325" s="1"/>
  <c r="O325" s="1"/>
  <c r="K472"/>
  <c r="L407"/>
  <c r="K409"/>
  <c r="K167"/>
  <c r="L167" s="1"/>
  <c r="M167" s="1"/>
  <c r="O167" s="1"/>
  <c r="O190" s="1"/>
  <c r="G190"/>
  <c r="G233"/>
  <c r="K208"/>
  <c r="L208" s="1"/>
  <c r="M208" s="1"/>
  <c r="O208" s="1"/>
  <c r="K303"/>
  <c r="J306"/>
  <c r="J307" s="1"/>
  <c r="J613" s="1"/>
  <c r="G317"/>
  <c r="G615" s="1"/>
  <c r="K316"/>
  <c r="K395"/>
  <c r="L393"/>
  <c r="L157"/>
  <c r="G380"/>
  <c r="K378"/>
  <c r="L378" s="1"/>
  <c r="M378" s="1"/>
  <c r="O378" s="1"/>
  <c r="L320"/>
  <c r="L616" s="1"/>
  <c r="M319"/>
  <c r="L195"/>
  <c r="K203"/>
  <c r="M807" i="12"/>
  <c r="L813"/>
  <c r="K876"/>
  <c r="L360" i="13"/>
  <c r="K415"/>
  <c r="J179"/>
  <c r="H351"/>
  <c r="H418" s="1"/>
  <c r="H819" s="1"/>
  <c r="O331" i="12"/>
  <c r="K193" i="13"/>
  <c r="L97" i="12"/>
  <c r="K80"/>
  <c r="L275" i="1"/>
  <c r="L345"/>
  <c r="K346"/>
  <c r="K618" s="1"/>
  <c r="L77" i="8"/>
  <c r="M75"/>
  <c r="K657" i="13"/>
  <c r="K363" i="14"/>
  <c r="O421" i="1"/>
  <c r="K358"/>
  <c r="K619" s="1"/>
  <c r="L296"/>
  <c r="K120" i="12"/>
  <c r="L120" s="1"/>
  <c r="M120" s="1"/>
  <c r="O120" s="1"/>
  <c r="L886"/>
  <c r="K936"/>
  <c r="L534" i="1"/>
  <c r="K537"/>
  <c r="L504"/>
  <c r="K509"/>
  <c r="J500"/>
  <c r="M269" i="13"/>
  <c r="O269" s="1"/>
  <c r="L340" i="12"/>
  <c r="K489" i="1"/>
  <c r="K291"/>
  <c r="K612" s="1"/>
  <c r="L690" i="13"/>
  <c r="K709"/>
  <c r="L158" i="14"/>
  <c r="K189"/>
  <c r="L211" i="1"/>
  <c r="J369"/>
  <c r="J621" s="1"/>
  <c r="K368"/>
  <c r="M358"/>
  <c r="M619" s="1"/>
  <c r="O385"/>
  <c r="O388" s="1"/>
  <c r="M388"/>
  <c r="L63" i="8"/>
  <c r="K64"/>
  <c r="K447" i="1"/>
  <c r="L446"/>
  <c r="K402"/>
  <c r="L401"/>
  <c r="L7" i="8"/>
  <c r="K17"/>
  <c r="L323" i="1"/>
  <c r="L374"/>
  <c r="L88" i="12"/>
  <c r="K92"/>
  <c r="L432" i="1"/>
  <c r="K438"/>
  <c r="L358"/>
  <c r="L619" s="1"/>
  <c r="L756" i="13"/>
  <c r="M749"/>
  <c r="K521" i="1"/>
  <c r="L513"/>
  <c r="L478"/>
  <c r="K479"/>
  <c r="J452"/>
  <c r="L422"/>
  <c r="K424"/>
  <c r="K418"/>
  <c r="L415"/>
  <c r="K303" i="12"/>
  <c r="K342"/>
  <c r="L342" s="1"/>
  <c r="M342" s="1"/>
  <c r="O342" s="1"/>
  <c r="L807"/>
  <c r="L429" i="13"/>
  <c r="K528"/>
  <c r="L537"/>
  <c r="K615"/>
  <c r="O9" i="12"/>
  <c r="L88" i="1"/>
  <c r="L291"/>
  <c r="L612" s="1"/>
  <c r="M288"/>
  <c r="L43" i="7"/>
  <c r="K44"/>
  <c r="L719" i="13"/>
  <c r="M719" s="1"/>
  <c r="K739"/>
  <c r="K745" s="1"/>
  <c r="L461" i="1"/>
  <c r="K463"/>
  <c r="K267" i="13"/>
  <c r="L267" s="1"/>
  <c r="L351" s="1"/>
  <c r="M271"/>
  <c r="O271" s="1"/>
  <c r="J257" i="12"/>
  <c r="J260" s="1"/>
  <c r="M44" i="1"/>
  <c r="K40" i="7"/>
  <c r="O52"/>
  <c r="O53" s="1"/>
  <c r="M53"/>
  <c r="K23"/>
  <c r="L23"/>
  <c r="M10"/>
  <c r="L47"/>
  <c r="K49"/>
  <c r="M25"/>
  <c r="L40"/>
  <c r="L521" i="12"/>
  <c r="K744"/>
  <c r="O807"/>
  <c r="K227" i="14"/>
  <c r="K264"/>
  <c r="O723" i="13"/>
  <c r="O530" i="1"/>
  <c r="O532" s="1"/>
  <c r="M532"/>
  <c r="J544"/>
  <c r="O514"/>
  <c r="O503"/>
  <c r="M492"/>
  <c r="L498"/>
  <c r="M489"/>
  <c r="O487"/>
  <c r="O489" s="1"/>
  <c r="O482"/>
  <c r="O484" s="1"/>
  <c r="M484"/>
  <c r="O476"/>
  <c r="O470"/>
  <c r="O472" s="1"/>
  <c r="M472"/>
  <c r="M456"/>
  <c r="L457"/>
  <c r="M66" i="5"/>
  <c r="M82" s="1"/>
  <c r="N63"/>
  <c r="K58"/>
  <c r="K81" s="1"/>
  <c r="M54"/>
  <c r="J51"/>
  <c r="K49"/>
  <c r="K39"/>
  <c r="K78" s="1"/>
  <c r="M38"/>
  <c r="M20"/>
  <c r="K71" i="8"/>
  <c r="L70"/>
  <c r="M54"/>
  <c r="K50"/>
  <c r="M46"/>
  <c r="M15" i="4"/>
  <c r="L16"/>
  <c r="O574" i="1" l="1"/>
  <c r="O602" s="1"/>
  <c r="L602"/>
  <c r="M59" i="8"/>
  <c r="K156" i="1"/>
  <c r="L362"/>
  <c r="L365" s="1"/>
  <c r="L620" s="1"/>
  <c r="N70" i="5"/>
  <c r="N83" s="1"/>
  <c r="M539" i="1"/>
  <c r="M541" s="1"/>
  <c r="M28" i="4"/>
  <c r="O26"/>
  <c r="O28" s="1"/>
  <c r="J1036" i="12"/>
  <c r="J16" i="15" s="1"/>
  <c r="O450" i="1"/>
  <c r="O451" s="1"/>
  <c r="L451"/>
  <c r="I819" i="13"/>
  <c r="K159" i="1"/>
  <c r="L16"/>
  <c r="L40" s="1"/>
  <c r="L608" s="1"/>
  <c r="L685" i="13"/>
  <c r="O664"/>
  <c r="O685" s="1"/>
  <c r="M685"/>
  <c r="L31" i="4"/>
  <c r="L12" i="15" s="1"/>
  <c r="L26" s="1"/>
  <c r="O26" s="1"/>
  <c r="M363" i="14"/>
  <c r="O332"/>
  <c r="O335"/>
  <c r="O363" s="1"/>
  <c r="L404"/>
  <c r="J479"/>
  <c r="J15" i="15" s="1"/>
  <c r="L363" i="14"/>
  <c r="L332"/>
  <c r="M332"/>
  <c r="O379"/>
  <c r="L379"/>
  <c r="M379"/>
  <c r="F712" i="13"/>
  <c r="G418"/>
  <c r="G712" s="1"/>
  <c r="L742"/>
  <c r="K57" i="7"/>
  <c r="O560" i="1"/>
  <c r="O567" s="1"/>
  <c r="G479" i="14"/>
  <c r="G15" i="15" s="1"/>
  <c r="J80" i="5"/>
  <c r="S51"/>
  <c r="H623" i="1"/>
  <c r="L429" i="14"/>
  <c r="M406"/>
  <c r="P44" i="5"/>
  <c r="P46" s="1"/>
  <c r="P79" s="1"/>
  <c r="N46"/>
  <c r="N79" s="1"/>
  <c r="J625" i="1"/>
  <c r="J11" i="15" s="1"/>
  <c r="G160" i="1"/>
  <c r="G609" s="1"/>
  <c r="G625"/>
  <c r="G11" i="15" s="1"/>
  <c r="M942" i="12"/>
  <c r="O938"/>
  <c r="O942" s="1"/>
  <c r="K191" i="14"/>
  <c r="K479" s="1"/>
  <c r="H11" i="15"/>
  <c r="O21" i="4"/>
  <c r="O24" s="1"/>
  <c r="J12" i="15"/>
  <c r="K12"/>
  <c r="J286" i="1"/>
  <c r="J611" s="1"/>
  <c r="C20" i="15"/>
  <c r="M154" i="14"/>
  <c r="K882" i="12"/>
  <c r="L880"/>
  <c r="O394" i="14"/>
  <c r="O404" s="1"/>
  <c r="M404"/>
  <c r="M429" i="1"/>
  <c r="K283"/>
  <c r="K233"/>
  <c r="N10" i="15"/>
  <c r="L50" i="8"/>
  <c r="K26"/>
  <c r="M34"/>
  <c r="O34" s="1"/>
  <c r="J8" i="15"/>
  <c r="K36" i="8"/>
  <c r="K99" s="1"/>
  <c r="K44"/>
  <c r="M269" i="14"/>
  <c r="L305"/>
  <c r="M383"/>
  <c r="L391"/>
  <c r="O758" i="13"/>
  <c r="O784" s="1"/>
  <c r="M742"/>
  <c r="O741"/>
  <c r="O742" s="1"/>
  <c r="M267"/>
  <c r="O267" s="1"/>
  <c r="K339" i="1"/>
  <c r="K617" s="1"/>
  <c r="I623"/>
  <c r="M235"/>
  <c r="M240" s="1"/>
  <c r="K301"/>
  <c r="K240"/>
  <c r="K380"/>
  <c r="K622" s="1"/>
  <c r="L190"/>
  <c r="G241"/>
  <c r="G610" s="1"/>
  <c r="J160"/>
  <c r="J609" s="1"/>
  <c r="L284"/>
  <c r="K285"/>
  <c r="L467"/>
  <c r="M466"/>
  <c r="M525"/>
  <c r="L527"/>
  <c r="L442"/>
  <c r="M441"/>
  <c r="K190"/>
  <c r="M190"/>
  <c r="K40"/>
  <c r="L47"/>
  <c r="K84"/>
  <c r="L303"/>
  <c r="K306"/>
  <c r="M407"/>
  <c r="L409"/>
  <c r="K317"/>
  <c r="K615" s="1"/>
  <c r="L316"/>
  <c r="L309"/>
  <c r="K314"/>
  <c r="K614" s="1"/>
  <c r="O319"/>
  <c r="O320" s="1"/>
  <c r="O616" s="1"/>
  <c r="M320"/>
  <c r="M616" s="1"/>
  <c r="G622"/>
  <c r="K500"/>
  <c r="M195"/>
  <c r="L203"/>
  <c r="M157"/>
  <c r="L159"/>
  <c r="L395"/>
  <c r="M393"/>
  <c r="M43" i="7"/>
  <c r="L44"/>
  <c r="L17" i="8"/>
  <c r="L26" s="1"/>
  <c r="M7"/>
  <c r="M296" i="1"/>
  <c r="L301"/>
  <c r="M362"/>
  <c r="L64" i="8"/>
  <c r="M63"/>
  <c r="H14" i="15"/>
  <c r="H712" i="13"/>
  <c r="O44" i="1"/>
  <c r="L739" i="13"/>
  <c r="L156" i="1"/>
  <c r="M88"/>
  <c r="M537" i="13"/>
  <c r="L615"/>
  <c r="M756"/>
  <c r="O749"/>
  <c r="O756" s="1"/>
  <c r="M401" i="1"/>
  <c r="L402"/>
  <c r="M446"/>
  <c r="L447"/>
  <c r="P70" i="5"/>
  <c r="P83" s="1"/>
  <c r="M158" i="14"/>
  <c r="L189"/>
  <c r="L191" s="1"/>
  <c r="K517" i="12"/>
  <c r="K544" i="1"/>
  <c r="M179" i="13"/>
  <c r="K179"/>
  <c r="K351" s="1"/>
  <c r="K418" s="1"/>
  <c r="K819" s="1"/>
  <c r="J351"/>
  <c r="J418" s="1"/>
  <c r="J819" s="1"/>
  <c r="M813" i="12"/>
  <c r="L876"/>
  <c r="M478" i="1"/>
  <c r="L479"/>
  <c r="L438"/>
  <c r="M432"/>
  <c r="L92" i="12"/>
  <c r="M88"/>
  <c r="L339" i="1"/>
  <c r="L617" s="1"/>
  <c r="M323"/>
  <c r="K452"/>
  <c r="L517" i="12"/>
  <c r="M340"/>
  <c r="M504" i="1"/>
  <c r="L509"/>
  <c r="L936" i="12"/>
  <c r="M886"/>
  <c r="M619" i="13"/>
  <c r="L657"/>
  <c r="L346" i="1"/>
  <c r="L618" s="1"/>
  <c r="M345"/>
  <c r="M26" i="12"/>
  <c r="L80"/>
  <c r="M461" i="1"/>
  <c r="L463"/>
  <c r="M429" i="13"/>
  <c r="L528"/>
  <c r="L303" i="12"/>
  <c r="K326"/>
  <c r="L424" i="1"/>
  <c r="M422"/>
  <c r="L521"/>
  <c r="M513"/>
  <c r="L368"/>
  <c r="K369"/>
  <c r="K621" s="1"/>
  <c r="M211"/>
  <c r="L233"/>
  <c r="M690" i="13"/>
  <c r="L709"/>
  <c r="O75" i="8"/>
  <c r="O77" s="1"/>
  <c r="M77"/>
  <c r="K257" i="12"/>
  <c r="K260" s="1"/>
  <c r="L415" i="13"/>
  <c r="L418" s="1"/>
  <c r="M360"/>
  <c r="M291" i="1"/>
  <c r="M612" s="1"/>
  <c r="O288"/>
  <c r="O291" s="1"/>
  <c r="O612" s="1"/>
  <c r="L418"/>
  <c r="M415"/>
  <c r="M374"/>
  <c r="L380"/>
  <c r="L622" s="1"/>
  <c r="M534"/>
  <c r="L537"/>
  <c r="M275"/>
  <c r="L283"/>
  <c r="L257" i="12"/>
  <c r="M97"/>
  <c r="O25" i="7"/>
  <c r="O40" s="1"/>
  <c r="M40"/>
  <c r="O10"/>
  <c r="O23" s="1"/>
  <c r="M23"/>
  <c r="K13" i="15"/>
  <c r="M47" i="7"/>
  <c r="L49"/>
  <c r="L744" i="12"/>
  <c r="M521"/>
  <c r="L227" i="14"/>
  <c r="M196"/>
  <c r="L264"/>
  <c r="M233"/>
  <c r="M498" i="1"/>
  <c r="O492"/>
  <c r="O498" s="1"/>
  <c r="M457"/>
  <c r="O456"/>
  <c r="O457" s="1"/>
  <c r="P63" i="5"/>
  <c r="P66" s="1"/>
  <c r="P82" s="1"/>
  <c r="N66"/>
  <c r="N82" s="1"/>
  <c r="M58"/>
  <c r="M81" s="1"/>
  <c r="N54"/>
  <c r="K51"/>
  <c r="K80" s="1"/>
  <c r="K84" s="1"/>
  <c r="K91" s="1"/>
  <c r="K10" i="15" s="1"/>
  <c r="M49" i="5"/>
  <c r="M39"/>
  <c r="M78" s="1"/>
  <c r="N38"/>
  <c r="M34"/>
  <c r="M77" s="1"/>
  <c r="N20"/>
  <c r="L71" i="8"/>
  <c r="M70"/>
  <c r="O54"/>
  <c r="O59" s="1"/>
  <c r="O46"/>
  <c r="O50" s="1"/>
  <c r="M50"/>
  <c r="M16" i="4"/>
  <c r="O15"/>
  <c r="O16" s="1"/>
  <c r="M31" l="1"/>
  <c r="O539" i="1"/>
  <c r="O541" s="1"/>
  <c r="L819" i="13"/>
  <c r="L14" i="15" s="1"/>
  <c r="L29" s="1"/>
  <c r="O29" s="1"/>
  <c r="H20"/>
  <c r="M16" i="1"/>
  <c r="G819" i="13"/>
  <c r="G14" i="15" s="1"/>
  <c r="G20" s="1"/>
  <c r="L57" i="7"/>
  <c r="L13" i="15" s="1"/>
  <c r="L27" s="1"/>
  <c r="K1036" i="12"/>
  <c r="K16" i="15" s="1"/>
  <c r="L745" i="13"/>
  <c r="K15" i="15"/>
  <c r="M429" i="14"/>
  <c r="O406"/>
  <c r="O429" s="1"/>
  <c r="J84" i="5"/>
  <c r="S80"/>
  <c r="K160" i="1"/>
  <c r="K609" s="1"/>
  <c r="K625"/>
  <c r="K11" i="15" s="1"/>
  <c r="O31" i="4"/>
  <c r="O12" i="15" s="1"/>
  <c r="K8"/>
  <c r="L479" i="14"/>
  <c r="L15" i="15" s="1"/>
  <c r="L30" s="1"/>
  <c r="O30" s="1"/>
  <c r="J623" i="1"/>
  <c r="G623"/>
  <c r="K307"/>
  <c r="K613" s="1"/>
  <c r="K286"/>
  <c r="K611" s="1"/>
  <c r="K241"/>
  <c r="K610" s="1"/>
  <c r="M12" i="15"/>
  <c r="M26" s="1"/>
  <c r="O235" i="1"/>
  <c r="O240" s="1"/>
  <c r="M880" i="12"/>
  <c r="L882"/>
  <c r="K608" i="1"/>
  <c r="M28" i="8"/>
  <c r="L36"/>
  <c r="L99" s="1"/>
  <c r="L500" i="1"/>
  <c r="M40" i="8"/>
  <c r="L44"/>
  <c r="O383" i="14"/>
  <c r="O391" s="1"/>
  <c r="M391"/>
  <c r="O269"/>
  <c r="O305" s="1"/>
  <c r="M305"/>
  <c r="L241" i="1"/>
  <c r="L610" s="1"/>
  <c r="M527"/>
  <c r="O525"/>
  <c r="O527" s="1"/>
  <c r="O466"/>
  <c r="O467" s="1"/>
  <c r="M467"/>
  <c r="O441"/>
  <c r="O442" s="1"/>
  <c r="M442"/>
  <c r="L285"/>
  <c r="L286" s="1"/>
  <c r="L611" s="1"/>
  <c r="M284"/>
  <c r="M309"/>
  <c r="L314"/>
  <c r="L614" s="1"/>
  <c r="M303"/>
  <c r="L306"/>
  <c r="L307" s="1"/>
  <c r="L613" s="1"/>
  <c r="L317"/>
  <c r="L615" s="1"/>
  <c r="M316"/>
  <c r="O407"/>
  <c r="O409" s="1"/>
  <c r="M409"/>
  <c r="M47"/>
  <c r="L84"/>
  <c r="O195"/>
  <c r="O203" s="1"/>
  <c r="M203"/>
  <c r="M159"/>
  <c r="O157"/>
  <c r="O159" s="1"/>
  <c r="O393"/>
  <c r="O395" s="1"/>
  <c r="M395"/>
  <c r="K712" i="13"/>
  <c r="K14" i="15"/>
  <c r="L712" i="13"/>
  <c r="L260" i="12"/>
  <c r="O415" i="1"/>
  <c r="O418" s="1"/>
  <c r="M418"/>
  <c r="O211"/>
  <c r="O233" s="1"/>
  <c r="M233"/>
  <c r="L326" i="12"/>
  <c r="M303"/>
  <c r="O26"/>
  <c r="O80" s="1"/>
  <c r="M80"/>
  <c r="O619" i="13"/>
  <c r="O657" s="1"/>
  <c r="M657"/>
  <c r="L544" i="1"/>
  <c r="O478"/>
  <c r="O479" s="1"/>
  <c r="M479"/>
  <c r="L452"/>
  <c r="M156"/>
  <c r="O88"/>
  <c r="O156" s="1"/>
  <c r="O374"/>
  <c r="O380" s="1"/>
  <c r="O622" s="1"/>
  <c r="M380"/>
  <c r="M622" s="1"/>
  <c r="O513"/>
  <c r="O521" s="1"/>
  <c r="M521"/>
  <c r="O534"/>
  <c r="O537" s="1"/>
  <c r="M537"/>
  <c r="O422"/>
  <c r="O424" s="1"/>
  <c r="M424"/>
  <c r="M463"/>
  <c r="O461"/>
  <c r="O463" s="1"/>
  <c r="O345"/>
  <c r="O346" s="1"/>
  <c r="O618" s="1"/>
  <c r="M346"/>
  <c r="M618" s="1"/>
  <c r="O504"/>
  <c r="O509" s="1"/>
  <c r="M509"/>
  <c r="O323"/>
  <c r="O339" s="1"/>
  <c r="O617" s="1"/>
  <c r="M339"/>
  <c r="M617" s="1"/>
  <c r="O432"/>
  <c r="O438" s="1"/>
  <c r="M438"/>
  <c r="O179" i="13"/>
  <c r="O351" s="1"/>
  <c r="M351"/>
  <c r="M189" i="14"/>
  <c r="M191" s="1"/>
  <c r="O158"/>
  <c r="O189" s="1"/>
  <c r="O191" s="1"/>
  <c r="O446" i="1"/>
  <c r="O447" s="1"/>
  <c r="M447"/>
  <c r="O719" i="13"/>
  <c r="O739" s="1"/>
  <c r="O745" s="1"/>
  <c r="M739"/>
  <c r="M745" s="1"/>
  <c r="O362" i="1"/>
  <c r="O365" s="1"/>
  <c r="O620" s="1"/>
  <c r="M365"/>
  <c r="M620" s="1"/>
  <c r="O296"/>
  <c r="O301" s="1"/>
  <c r="M301"/>
  <c r="M44" i="7"/>
  <c r="O43"/>
  <c r="O44" s="1"/>
  <c r="O275" i="1"/>
  <c r="O283" s="1"/>
  <c r="M283"/>
  <c r="M415" i="13"/>
  <c r="O360"/>
  <c r="O415" s="1"/>
  <c r="O690"/>
  <c r="O709" s="1"/>
  <c r="M709"/>
  <c r="L369" i="1"/>
  <c r="L621" s="1"/>
  <c r="M368"/>
  <c r="O429" i="13"/>
  <c r="O528" s="1"/>
  <c r="M528"/>
  <c r="O886" i="12"/>
  <c r="O936" s="1"/>
  <c r="M936"/>
  <c r="O340"/>
  <c r="O517" s="1"/>
  <c r="M517"/>
  <c r="O813"/>
  <c r="O876" s="1"/>
  <c r="M876"/>
  <c r="M17" i="8"/>
  <c r="M26" s="1"/>
  <c r="O7"/>
  <c r="O17" s="1"/>
  <c r="O26" s="1"/>
  <c r="O97" i="12"/>
  <c r="O257" s="1"/>
  <c r="M257"/>
  <c r="O88"/>
  <c r="O92" s="1"/>
  <c r="M92"/>
  <c r="J712" i="13"/>
  <c r="J14" i="15"/>
  <c r="M402" i="1"/>
  <c r="O401"/>
  <c r="O402" s="1"/>
  <c r="O537" i="13"/>
  <c r="O615" s="1"/>
  <c r="M615"/>
  <c r="O63" i="8"/>
  <c r="O64" s="1"/>
  <c r="M64"/>
  <c r="M49" i="7"/>
  <c r="M57" s="1"/>
  <c r="O47"/>
  <c r="O49" s="1"/>
  <c r="O57" s="1"/>
  <c r="M744" i="12"/>
  <c r="O521"/>
  <c r="O744" s="1"/>
  <c r="M227" i="14"/>
  <c r="O196"/>
  <c r="O227" s="1"/>
  <c r="M264"/>
  <c r="O233"/>
  <c r="O264" s="1"/>
  <c r="N58" i="5"/>
  <c r="N81" s="1"/>
  <c r="P54"/>
  <c r="P58" s="1"/>
  <c r="P81" s="1"/>
  <c r="M51"/>
  <c r="M80" s="1"/>
  <c r="M84" s="1"/>
  <c r="M91" s="1"/>
  <c r="L10" i="15" s="1"/>
  <c r="L25" s="1"/>
  <c r="O25" s="1"/>
  <c r="N49" i="5"/>
  <c r="N39"/>
  <c r="N78" s="1"/>
  <c r="P38"/>
  <c r="P39" s="1"/>
  <c r="P78" s="1"/>
  <c r="N34"/>
  <c r="N77" s="1"/>
  <c r="P20"/>
  <c r="P34" s="1"/>
  <c r="P77" s="1"/>
  <c r="M71" i="8"/>
  <c r="O70"/>
  <c r="O71" s="1"/>
  <c r="O27" i="15" l="1"/>
  <c r="O16" i="1"/>
  <c r="O40" s="1"/>
  <c r="O608" s="1"/>
  <c r="M40"/>
  <c r="M608" s="1"/>
  <c r="L1036" i="12"/>
  <c r="L16" i="15" s="1"/>
  <c r="L32" s="1"/>
  <c r="O32" s="1"/>
  <c r="L625" i="1"/>
  <c r="L11" i="15" s="1"/>
  <c r="L28" s="1"/>
  <c r="O28" s="1"/>
  <c r="O479" i="14"/>
  <c r="O15" i="15" s="1"/>
  <c r="M479" i="14"/>
  <c r="M15" i="15" s="1"/>
  <c r="M30" s="1"/>
  <c r="S84" i="5"/>
  <c r="J91"/>
  <c r="K623" i="1"/>
  <c r="O880" i="12"/>
  <c r="O882" s="1"/>
  <c r="M882"/>
  <c r="O13" i="15"/>
  <c r="O241" i="1"/>
  <c r="O610" s="1"/>
  <c r="M13" i="15"/>
  <c r="M27" s="1"/>
  <c r="M260" i="12"/>
  <c r="L160" i="1"/>
  <c r="L609" s="1"/>
  <c r="L623" s="1"/>
  <c r="L8" i="15"/>
  <c r="L24" s="1"/>
  <c r="O24" s="1"/>
  <c r="O40" i="8"/>
  <c r="O44" s="1"/>
  <c r="M44"/>
  <c r="O28"/>
  <c r="O36" s="1"/>
  <c r="O99" s="1"/>
  <c r="M36"/>
  <c r="M99" s="1"/>
  <c r="K20" i="15"/>
  <c r="M500" i="1"/>
  <c r="O500"/>
  <c r="M285"/>
  <c r="M286" s="1"/>
  <c r="M611" s="1"/>
  <c r="O284"/>
  <c r="O285" s="1"/>
  <c r="O286" s="1"/>
  <c r="O611" s="1"/>
  <c r="O452"/>
  <c r="M241"/>
  <c r="M610" s="1"/>
  <c r="O303"/>
  <c r="O306" s="1"/>
  <c r="O307" s="1"/>
  <c r="O613" s="1"/>
  <c r="M306"/>
  <c r="M307" s="1"/>
  <c r="M613" s="1"/>
  <c r="M317"/>
  <c r="M615" s="1"/>
  <c r="O316"/>
  <c r="O317" s="1"/>
  <c r="O615" s="1"/>
  <c r="O309"/>
  <c r="O314" s="1"/>
  <c r="O614" s="1"/>
  <c r="M314"/>
  <c r="M614" s="1"/>
  <c r="O47"/>
  <c r="O84" s="1"/>
  <c r="M84"/>
  <c r="M418" i="13"/>
  <c r="M819" s="1"/>
  <c r="O544" i="1"/>
  <c r="M452"/>
  <c r="O260" i="12"/>
  <c r="O368" i="1"/>
  <c r="O369" s="1"/>
  <c r="O621" s="1"/>
  <c r="M369"/>
  <c r="M621" s="1"/>
  <c r="O418" i="13"/>
  <c r="O819" s="1"/>
  <c r="M544" i="1"/>
  <c r="O303" i="12"/>
  <c r="O326" s="1"/>
  <c r="M326"/>
  <c r="P49" i="5"/>
  <c r="P51" s="1"/>
  <c r="P80" s="1"/>
  <c r="P84" s="1"/>
  <c r="P91" s="1"/>
  <c r="O10" i="15" s="1"/>
  <c r="N51" i="5"/>
  <c r="N80" s="1"/>
  <c r="N84" s="1"/>
  <c r="N91" s="1"/>
  <c r="M10" i="15" s="1"/>
  <c r="M25" s="1"/>
  <c r="O33" l="1"/>
  <c r="L33"/>
  <c r="M1036" i="12"/>
  <c r="M16" i="15" s="1"/>
  <c r="M32" s="1"/>
  <c r="O1036" i="12"/>
  <c r="O16" i="15" s="1"/>
  <c r="M8"/>
  <c r="M24" s="1"/>
  <c r="M33" s="1"/>
  <c r="M625" i="1"/>
  <c r="M11" i="15" s="1"/>
  <c r="M28" s="1"/>
  <c r="O8"/>
  <c r="S91" i="5"/>
  <c r="J10" i="15"/>
  <c r="J20" s="1"/>
  <c r="O625" i="1"/>
  <c r="O11" i="15" s="1"/>
  <c r="L20"/>
  <c r="M160" i="1"/>
  <c r="M609" s="1"/>
  <c r="M623" s="1"/>
  <c r="O160"/>
  <c r="O609" s="1"/>
  <c r="O623" s="1"/>
  <c r="O712" i="13"/>
  <c r="O14" i="15"/>
  <c r="M712" i="13"/>
  <c r="M14" i="15"/>
  <c r="M29" s="1"/>
  <c r="M20" l="1"/>
  <c r="O20"/>
</calcChain>
</file>

<file path=xl/sharedStrings.xml><?xml version="1.0" encoding="utf-8"?>
<sst xmlns="http://schemas.openxmlformats.org/spreadsheetml/2006/main" count="3535" uniqueCount="2331">
  <si>
    <t>ACTIVOS FIJOS UNIVERSIDAD INTERNACIONAL SEK</t>
  </si>
  <si>
    <t>VALOR DEL ACTIVO</t>
  </si>
  <si>
    <t>V.util residual</t>
  </si>
  <si>
    <t>Dep.acum.actualizada</t>
  </si>
  <si>
    <t>Valor neto activo</t>
  </si>
  <si>
    <t>CODIGO</t>
  </si>
  <si>
    <t>NOMBRE</t>
  </si>
  <si>
    <t>ACTIVO CORREGIDO</t>
  </si>
  <si>
    <t>DEP. ACUM. S/C.M.</t>
  </si>
  <si>
    <t>DEP. ACUM ACT  + C.M</t>
  </si>
  <si>
    <t>VALOR A DEPRECIAR</t>
  </si>
  <si>
    <t>DEPRECIACION</t>
  </si>
  <si>
    <t>Habilitación talelr artes visuales</t>
  </si>
  <si>
    <t>Habilitación sala de computacion</t>
  </si>
  <si>
    <t>Instalacion Riego Automatico</t>
  </si>
  <si>
    <t>Instalacion Cableado</t>
  </si>
  <si>
    <t>Instalacion Agua Potable</t>
  </si>
  <si>
    <t>Instalacion piso Edificio nuevo</t>
  </si>
  <si>
    <t>Instalacion 5 datas</t>
  </si>
  <si>
    <t>Instalacion Estantes Aluminio</t>
  </si>
  <si>
    <t>Container Bodega</t>
  </si>
  <si>
    <t>Alfombrado palafitos sala1-12</t>
  </si>
  <si>
    <t>Compra 6 equipos aire acondicionado</t>
  </si>
  <si>
    <t>Equipo aire acondicionado</t>
  </si>
  <si>
    <t>Componentes robòtica laborat.</t>
  </si>
  <si>
    <t>Instalaciones salas Caps</t>
  </si>
  <si>
    <t>Equipos de aire acondicionado</t>
  </si>
  <si>
    <t>12 lamparas, 1 equipo circular vens</t>
  </si>
  <si>
    <t>4 equipos aire acond. 4 bombas condd</t>
  </si>
  <si>
    <t>Inst. electrica oficina Prov.</t>
  </si>
  <si>
    <t>Instal. Caps Prov.</t>
  </si>
  <si>
    <t>Inst. electrica oficinas Prov.</t>
  </si>
  <si>
    <t>J Castro F/107 tubos fluores</t>
  </si>
  <si>
    <t>4 equipos aire acond. 4 bombas conda</t>
  </si>
  <si>
    <t>equipo aire acondicionado</t>
  </si>
  <si>
    <t>Componentes robotica lab.</t>
  </si>
  <si>
    <t>Instalaciòn electrica Prov</t>
  </si>
  <si>
    <t>Cubrepiso Recepciòn Casona</t>
  </si>
  <si>
    <t>Inst. electrica area Finanzas</t>
  </si>
  <si>
    <t>Inst. minipersiana</t>
  </si>
  <si>
    <t>Equipo aire acond.</t>
  </si>
  <si>
    <t>Persianas Flexaluma Cortin</t>
  </si>
  <si>
    <t>Aire acond.</t>
  </si>
  <si>
    <t>Instalacion 4 Camaras Infrarrojo</t>
  </si>
  <si>
    <t>Instalacion 2 Camaras Infrarrojo</t>
  </si>
  <si>
    <t>INSTALACION LABORATORIO FACSA</t>
  </si>
  <si>
    <t>INST.LAB.REG FACT 429525</t>
  </si>
  <si>
    <t>OTRS INSTALACIONES</t>
  </si>
  <si>
    <t>fue completamente depreciada</t>
  </si>
  <si>
    <t>Motosierra Poulan</t>
  </si>
  <si>
    <t>Construccion camarines</t>
  </si>
  <si>
    <t>Sistema Televigilancia Sede</t>
  </si>
  <si>
    <t>Trab. Zocalo en Terco</t>
  </si>
  <si>
    <t>Montaje &amp; Lamparas</t>
  </si>
  <si>
    <t>Construccion Salas SPR</t>
  </si>
  <si>
    <t>Construccion Tesoreria/Caja SPR</t>
  </si>
  <si>
    <t>Construccion Oficinas 2ºpiso SPR</t>
  </si>
  <si>
    <t>INSTALACION RED SONDA  25-08-99</t>
  </si>
  <si>
    <t>INSTALACIONES  EN GENERAL</t>
  </si>
  <si>
    <t>INSTALACIONES  EN  GENERAL</t>
  </si>
  <si>
    <t>INSTALACIONES   EN GENERAL</t>
  </si>
  <si>
    <t>Software U +</t>
  </si>
  <si>
    <t>MAQUINARIAS</t>
  </si>
  <si>
    <t>INSTALACIONES EN GENERAL</t>
  </si>
  <si>
    <t>INSTALACIONES DE INFORMATICA + 2009</t>
  </si>
  <si>
    <t xml:space="preserve">Software u + Licencia </t>
  </si>
  <si>
    <t>Software Anatomia</t>
  </si>
  <si>
    <t>Software Newscutter</t>
  </si>
  <si>
    <t>Software Fisilab</t>
  </si>
  <si>
    <t>Software Design Prem</t>
  </si>
  <si>
    <t>Const. Rerver Remodelacion SSC</t>
  </si>
  <si>
    <t>Const. Lara y B Remodelacion SSC</t>
  </si>
  <si>
    <t>FIREWALL SONICWALL TZ-200--FC10/04_0131--11709</t>
  </si>
  <si>
    <t>IMPLANTAC. U+ Dº 4500 ALUMNOS--FC10/05_0063--12830</t>
  </si>
  <si>
    <t>SOFTWARE SIMULACION FISILAB--FC10/05_0157--13009</t>
  </si>
  <si>
    <t>SOFTWARE LIBROS EX.INGLES--FC10/06_0099--13325</t>
  </si>
  <si>
    <t>1 FIREWALL SONICWALL TZ200--FC10/07_0148--15072</t>
  </si>
  <si>
    <t>LAB.MATEMATICAS EFECT.EDUCATIVO--FC10/10_0091--17859</t>
  </si>
  <si>
    <t>LIC.CITRIX XENAPPADVANCED--DG10/12_0026--19779</t>
  </si>
  <si>
    <t>CONSTRUCCIONES HASTA 2008</t>
  </si>
  <si>
    <t>CONSTRUCCIONES HASTA 2009</t>
  </si>
  <si>
    <t>RET.OBRA REMODELAC.SSC--FC10/05_0154--13004</t>
  </si>
  <si>
    <t>REMODELACION CAFETERIA Y LAB SSC--DG10/10_0064--19681</t>
  </si>
  <si>
    <t>OTRAS INSTALACIONES--FC10/01_0086--502000</t>
  </si>
  <si>
    <t>OTRAS INSTALACIONES--FC10/01_0087--95380</t>
  </si>
  <si>
    <t>LAVAMANOS C/LLAVE PEDAL--FC10/03_0132--182070</t>
  </si>
  <si>
    <t>MESON,LAVADERO,LONCHERA--FC10/03_0133--1448528</t>
  </si>
  <si>
    <t>ANTIC.PROY.TELEVIGILANCIA SCA--FC10/05_0150--3414884</t>
  </si>
  <si>
    <t>SALDO PROY.TELEVIGILANCIA--FC10/05_0155--3414884</t>
  </si>
  <si>
    <t>INST.PORTICOS SENSORES SEG.--FC10/05_0156--1693370</t>
  </si>
  <si>
    <t>INST.SENSORES ULTRA POST--FC10/06_0138--815150</t>
  </si>
  <si>
    <t>2 PERSIANAS LUXOFLEX OC-289--FC10/07_0080--97878</t>
  </si>
  <si>
    <t>3 PERSIANAS LUXOFLEX OC-288--FC10/07_0081--176715</t>
  </si>
  <si>
    <t>ANTIC. 50% PROY.SIST.VIGILANCIA--FC10/08_0004--1576817</t>
  </si>
  <si>
    <t>SALDO PROY.INST.SIST.VIGILANCIA--FC10/09_0095--1576817</t>
  </si>
  <si>
    <t>CAMIONETA KIA MOD.FRONTIER II--FC10/06_0067--13238</t>
  </si>
  <si>
    <t>CONSTRUCCIONES HASTA 2010</t>
  </si>
  <si>
    <t>TRAB.EXTRA OFIC.O.MARTINEZ</t>
  </si>
  <si>
    <t>COSTO REMOD.SEDE CATEDRAL</t>
  </si>
  <si>
    <t>BICICLETA ERGONOMETRICA</t>
  </si>
  <si>
    <t>BOMBA VACIO,AUTOCLAVE,AGITADOR</t>
  </si>
  <si>
    <t>BRAZO ENTRENAMIENTO</t>
  </si>
  <si>
    <t>BASCULA ADULTO</t>
  </si>
  <si>
    <t>GONIOMETROS,ARTICULACION,ESQUELETO,CRANEO</t>
  </si>
  <si>
    <t>CAMA CLINICA,MONITOR SIGNOS VITALES</t>
  </si>
  <si>
    <t>INFRAROJO,CUNA,PARALELAS</t>
  </si>
  <si>
    <t>SILLA ESMALTADA TAPIZADA</t>
  </si>
  <si>
    <t>MANO INY.,TALLIMETRO,PESA</t>
  </si>
  <si>
    <t>COLCHON ESPUMA FORRADO</t>
  </si>
  <si>
    <t>MANO Y MUÑECA,LARINGE JUMBO</t>
  </si>
  <si>
    <t>ESTANTES,MUEBLE MUDADOR,BIBLIOTECA</t>
  </si>
  <si>
    <t>SILLAS RUEDAS,CALENTADOR COMPR. OC-57</t>
  </si>
  <si>
    <t>TROTADORA ELECTRICA OC-57</t>
  </si>
  <si>
    <t>MONITOR DIGITAL,VELADOR OC-57</t>
  </si>
  <si>
    <t>CAMILLA,DINAMOMETRO OC-57</t>
  </si>
  <si>
    <t>ESPEJO,RELOJ PULSO,DINAMOMETRO OC-57</t>
  </si>
  <si>
    <t>BAÑO DE PARAFINA ACERO</t>
  </si>
  <si>
    <t>CAMILLAS  TRASLADO,BIOMBO 3 CPOS.</t>
  </si>
  <si>
    <t>CAMILLA MADERA,TURBIO 90LTS</t>
  </si>
  <si>
    <t>ELECTROESTIMULADOR NEURONDYN</t>
  </si>
  <si>
    <t>MANIQUI CUIDADO PACIENTE OC-57</t>
  </si>
  <si>
    <t>ANAFE-LAVAMANOS-MESON-ESTANTE</t>
  </si>
  <si>
    <t>10 CALIPER PLASTICO</t>
  </si>
  <si>
    <t>CUBIERTAS,BASES Y SILLAS TUBULAR</t>
  </si>
  <si>
    <t>FRIGOBAR CAP.50 LTS.</t>
  </si>
  <si>
    <t>SIMULADOR MANIQUI,BRAZO ENTRENAMIENTO</t>
  </si>
  <si>
    <t>EQ.ULTRATERMIA,EQ.NEURODYN,ULTRASONIDO</t>
  </si>
  <si>
    <t>MALETA EVAL.ANTROPOMETRICAS</t>
  </si>
  <si>
    <t>BASCULA ADULTO,CAMILLA,CALIPER</t>
  </si>
  <si>
    <t>PARTES CUERPO HUMANO,ESQUELETO</t>
  </si>
  <si>
    <t>ESQUELETO,FIGURA CORPORAL,PARTES</t>
  </si>
  <si>
    <t>ANTOPOMETRO GRANDE ALUMINIO OC-57</t>
  </si>
  <si>
    <t>MAT.LAB-ARTICULACION,CRANEO,MANO,MUSCULOS</t>
  </si>
  <si>
    <t>CAMPANA EXTRACCION GASES</t>
  </si>
  <si>
    <t>MICROSCOPIO TRINOCULAR</t>
  </si>
  <si>
    <t>CAMA CLINICA ELECTRICA</t>
  </si>
  <si>
    <t>MEMORIA STICK PRO-TRIPODE SOP.CAMARA</t>
  </si>
  <si>
    <t>TRIPODE SOPORTE CAMARA OC-551</t>
  </si>
  <si>
    <t>SISTEMA AXON JUMP MOD.S CONEXION</t>
  </si>
  <si>
    <t>INSTALACIONES GIMNASIO SCA</t>
  </si>
  <si>
    <t>MAQ.GIMNASIO SCA VARIOS</t>
  </si>
  <si>
    <t>108 M2 PAVIMENTO ESPEC.GIMNASIO</t>
  </si>
  <si>
    <t>12 PALMETAS LINEA CAUCHO/GIMNASIO</t>
  </si>
  <si>
    <t>ESTRUCTURA STGO CTRO SEGÚN E/16763-14940-9719</t>
  </si>
  <si>
    <t>VEHICULOS</t>
  </si>
  <si>
    <t>SOFTWARE LIBROS EX.INGLES--FC10/06_0099--13326</t>
  </si>
  <si>
    <t>50 LIC.OFFICE STD 2010</t>
  </si>
  <si>
    <t>1 FIREWALL SONICWALL TZ200</t>
  </si>
  <si>
    <t>SERV.IMPLANTAC. U+ 5000 ALUMNOS</t>
  </si>
  <si>
    <t>150 LIC.OFFICE STD 2010</t>
  </si>
  <si>
    <t>LIC.CAMPUS OPEN WINDOW,LIC.CALS WINDOW SERVER 2008</t>
  </si>
  <si>
    <t>CONSTRUCC.ESCALA EMERG.STA.ANA</t>
  </si>
  <si>
    <t>CONSTS.ANEXO STA.LAURA</t>
  </si>
  <si>
    <t>CONSTRUCCIONES HASTA 2011</t>
  </si>
  <si>
    <t>2 MESONES DE TRABAJO ACERO 1,4 Y 1,9 MTS</t>
  </si>
  <si>
    <t>PULMONES,COLUMNA,ESQUELETO,HOMBRO,ARTICULAC.</t>
  </si>
  <si>
    <t>GONIOMETROS,BOMBA VACIO,MESA EXAMEN,EQ.ULTRASONIDO</t>
  </si>
  <si>
    <t>FANTOMA VIA AEREA,MANIQUI BASICO</t>
  </si>
  <si>
    <t>LASERPULSE SPECIAL</t>
  </si>
  <si>
    <t>ANALIZADOR LACTATO,TRIGLICERIDOS</t>
  </si>
  <si>
    <t>FANTOMA CON TRAQUEOTOMIA,MUÑECO C/CONTROLADOR</t>
  </si>
  <si>
    <t>OXIMETRO,FONENDOSCOPIO,AMBU,EQ.OXIGENO,BOMBA VACIO</t>
  </si>
  <si>
    <t>CINTURON PULPO,INMOVILIZADORES LATERALES</t>
  </si>
  <si>
    <t>LARINGOSCOPIO</t>
  </si>
  <si>
    <t>INMOVILIZADORES LATERALES</t>
  </si>
  <si>
    <t>EQ,SIMULACION DE HERIDAS</t>
  </si>
  <si>
    <t>CUNA P/LACTANTE,MESA EXAMEN RECLINABLE</t>
  </si>
  <si>
    <t>AMBU COMPLETO CON BOLSA INFLABLE</t>
  </si>
  <si>
    <t>EQUIPO OXIGENO COMPLETO T-E</t>
  </si>
  <si>
    <t>BURRITO,GLUTEO P/INYECCIONES,TORSO RCP ADULTO</t>
  </si>
  <si>
    <t>ELECTROBISTURI 300 WATTS</t>
  </si>
  <si>
    <t>CUCHILLO CORTADOR QUIRURGICO (CLIPER)</t>
  </si>
  <si>
    <t>SELLADORAS DE BOLSA OC-65</t>
  </si>
  <si>
    <t>COMPRAS DE INSUMOS Y MATERIALE</t>
  </si>
  <si>
    <t>EQ.OXIGENO COMPLETO</t>
  </si>
  <si>
    <t>MESA ARSENALERA,CORTADOR VELLO,CARRO TRANSP.ESMALT</t>
  </si>
  <si>
    <t>LAMPARA INFRAROJO DE PEDESTAL</t>
  </si>
  <si>
    <t>CAMA CLINICA,CUNA TERAPEUT.,BAÑO PARAFINA</t>
  </si>
  <si>
    <t>MONITOR POLAR MOD. RS-100</t>
  </si>
  <si>
    <t>CUNA RECIEN NACIDO,CICLOERGONOMETRO,MEMORIA STICK</t>
  </si>
  <si>
    <t>LAMPARA EXAMINACION PEDESTAL MOVIL</t>
  </si>
  <si>
    <t>CONGELADOR COMPRESAS CAP.90 LTS.</t>
  </si>
  <si>
    <t>LLAVE COMBINACION LAVAMANOS QUIRURGICO</t>
  </si>
  <si>
    <t>LAVAMANOS QUIRURGICO 3 TAZAS</t>
  </si>
  <si>
    <t>CAMARA SILENTE MARCA SIBELMED</t>
  </si>
  <si>
    <t>CAMILLA MADERA,CUNA TEREAP.,COLCHONETA</t>
  </si>
  <si>
    <t>SIST.AXON JUMP,EQ.ULTRASONIDO,LASER.MOD.LASERPULSE</t>
  </si>
  <si>
    <t>TELON COLGANTE DA-LITE 1.83X2.44</t>
  </si>
  <si>
    <t>TABLA INMOVIL,LAMPARA INFRAROJO</t>
  </si>
  <si>
    <t>MESA ACCESORIA ACERO INOX,CENEFA MURAL</t>
  </si>
  <si>
    <t>MONITOR MULTIPARAMETRO DE 12.1"</t>
  </si>
  <si>
    <t>CARRO PROCEDIM.4 CJ.ESTRUCT.ALUMINIO</t>
  </si>
  <si>
    <t>BOMBA INFUSION VOLUMETRICA</t>
  </si>
  <si>
    <t>MANIQUI BASICO RESUCITACION</t>
  </si>
  <si>
    <t>MOD.FUNCIONAL ARTICULACION RODILLA</t>
  </si>
  <si>
    <t>EQ.SIMULACION HERIDAS OC-65</t>
  </si>
  <si>
    <t>MUÑECO ADULTO CON MONITOR,FANTOMA TRAQUEOTOMIA,MES</t>
  </si>
  <si>
    <t>BALANZA ADULTO CON CARTABON INC. OC-73</t>
  </si>
  <si>
    <t>TENS PORTABLE DE 2 CANALES</t>
  </si>
  <si>
    <t>NEGATOSCOPIO 2 CARAS DE 50CM ALTO</t>
  </si>
  <si>
    <t>FANTOMA ADULTO</t>
  </si>
  <si>
    <t>TURBION 90 LTS.</t>
  </si>
  <si>
    <t>BOMBA VACIO ASPIRACION,BICICLETA ERGONOMETRICA</t>
  </si>
  <si>
    <t>MONITOR POLAR MOD.RS-100</t>
  </si>
  <si>
    <t>MANCUERNAS,COLCHONETAS,BALON TIPO MANI</t>
  </si>
  <si>
    <t>BOMBA ALIMENTACION NUTRIC.ENTERAL</t>
  </si>
  <si>
    <t>MAQUINA ANESTESIA AEOM,VAPORIZADOR ISOFLURANO</t>
  </si>
  <si>
    <t>BALANZA ADULTO,ELECTROCARDIOGRAFO DIGITAL</t>
  </si>
  <si>
    <t>MESA QUIRURGICA MOD.RAPIDO OC-65</t>
  </si>
  <si>
    <t>HOMBRO DEPORTISTA MOD.FUNCIONAL ARTICULAC.</t>
  </si>
  <si>
    <t>LAMPARA CIRUGIA MENOR DE TECHO 80000 LUX</t>
  </si>
  <si>
    <t>COLCHON CLINICO ANTIESCARA DE FLOTACION</t>
  </si>
  <si>
    <t>EQ.ULTRASONIDO SONOPULSE,TENS- FES ELECTROESTIMULA</t>
  </si>
  <si>
    <t>ESPIROMETRO BASADO EN PC C/SOFTWARE-FANTOMA CON TU</t>
  </si>
  <si>
    <t>BIOMBO 3 CUERPOS</t>
  </si>
  <si>
    <t>VITALSIM EDUCAC.,BIOMBO 3 CUERPOS</t>
  </si>
  <si>
    <t>TRADMILL TROTADORA,MONITOR CONTROL TIEMPO</t>
  </si>
  <si>
    <t>APAS-BASIC WIZARD,IMPR.LASER,TENS EMS,PLATO ESFUER</t>
  </si>
  <si>
    <t>CATRE QUIRURGICO ECON.</t>
  </si>
  <si>
    <t>BARANDAS CROMADAS LARGAS P/CAMA MEDICA</t>
  </si>
  <si>
    <t>3 EQUIPOS TENS/FES NEURODYN PORTATIL</t>
  </si>
  <si>
    <t>DESFIBRILADOR MONITOR BIFASICO SIN MARCA PASO</t>
  </si>
  <si>
    <t>3 VELADOR METALICO OC-394</t>
  </si>
  <si>
    <t>MANIQUI ENTRENAMIENTO ENFERMERIA NURSING</t>
  </si>
  <si>
    <t>EQ.AIRE PORTATIL MARCA FRIGIDAIRE 12000 BTU</t>
  </si>
  <si>
    <t>1 CONTENEDOR DE 20" MEDIDA 6X2.58X2.44</t>
  </si>
  <si>
    <t>INSTALAC.EQ.AIRE 12000 BTU</t>
  </si>
  <si>
    <t>1 CONTENEDOR DE 20" MED.6X2,58X2,44</t>
  </si>
  <si>
    <t>3 EQ.AIRE SPLIT MURO 2 12000BTU Y 1 18000BTU</t>
  </si>
  <si>
    <t>MINIPERSIANA LUXOFLEX</t>
  </si>
  <si>
    <t>INST.EQ.AIRE 12000 BTU/H FAC.STA.ANA</t>
  </si>
  <si>
    <t>ABONO 50% CASETA VIGILANCIA 1500 FULL</t>
  </si>
  <si>
    <t>INST.SUMINISTRO 2 EQ.AIRE 24000 BTU</t>
  </si>
  <si>
    <t>INST. Y SUMINISTRO 2 EQ.AIRE 24000 BTU</t>
  </si>
  <si>
    <t>SALDO CASETA VIGILANCIA 1500 FULL</t>
  </si>
  <si>
    <t>INST.SUMNISTRO EQ.AIRE 24000 BTU SALA 201</t>
  </si>
  <si>
    <t>INST.SUMINISTRO EQ.AIRE 24000 BTU SALA 119</t>
  </si>
  <si>
    <t>INST.2 EQ.AIRE 18000 BTU SALAS 117-118</t>
  </si>
  <si>
    <t>2 MINIPERSIANAS LUXOFLEX</t>
  </si>
  <si>
    <t>4 MINIPERSIANAS LUXOFLEX</t>
  </si>
  <si>
    <t>2 EQ.AIRE SPLIT MURO 18000 BTU SALAS 101-103</t>
  </si>
  <si>
    <t>EQ.AIRE SPLIT MURO 9000 BTU (SALA DENISSE)</t>
  </si>
  <si>
    <t>INST.2 EQUIPOS SPLIT MURO 9000 BTU</t>
  </si>
  <si>
    <t>INST.EQ.SPLIT MURO 9000 BTU/OF.EDO.ULLOA</t>
  </si>
  <si>
    <t>MINIPERSIANA  LUXOFLEX</t>
  </si>
  <si>
    <t>5 EQ.CIELO WESTPOINT 60000 BTU,1 EQ.SPLIT MURO 120</t>
  </si>
  <si>
    <t>EQ.AIRE ACONDIC.SPLIT MURO 12000BTU</t>
  </si>
  <si>
    <t>EQ.AIRE ACONDIC.24000 BTU</t>
  </si>
  <si>
    <t>OTRAS INSTALACIONES 2011</t>
  </si>
  <si>
    <t>BICICLETA ERGONOMETRICA MOD.MAGNETICA FRONTAL</t>
  </si>
  <si>
    <t>INSTALACIONES LABORATORIOS SCA</t>
  </si>
  <si>
    <t>AUDIFONOS PANASONIC,PISO SILLA</t>
  </si>
  <si>
    <t>OTOSCOPIO,OXIMETRO DE PULSO</t>
  </si>
  <si>
    <t>CAMILLA MESA EXAMEN RECLINABLE</t>
  </si>
  <si>
    <t>CRISTAL MIRROPANE-LAB.FONOAUDIOLOGIA</t>
  </si>
  <si>
    <t>GTOS.INST.Y TRASL.CRISTAL MIRROPANE</t>
  </si>
  <si>
    <t>UPS ON-LINE IKVA</t>
  </si>
  <si>
    <t>3 PISO SILLA CLINICO</t>
  </si>
  <si>
    <t>INSTALACION FONOAUDIOLOGIA</t>
  </si>
  <si>
    <t>JGO.ARCO BASQUETBOL,JGO.TABLERO P/EMPOTRAR</t>
  </si>
  <si>
    <t>CORTINAS EN RED NYLON ALTA RESISTENCIA 12 PROT</t>
  </si>
  <si>
    <t>INST.EDUC.FISICA STA.LAURA</t>
  </si>
  <si>
    <t>7 MINIPERSIANA MIXTAS LISAS 25MM LUXOFLEX</t>
  </si>
  <si>
    <t>2 EQ.AIRE SPLIT MURO 24000BTU</t>
  </si>
  <si>
    <t>EQ.SPLIT MURO 12000BTU,INSTALADO</t>
  </si>
  <si>
    <t>EQ.SPLIT MURO 9000 BTU/SALA SERVIDORES SSC</t>
  </si>
  <si>
    <t>EQ.SPLIT MURO 24000 BTU/BIBLIOTECA/SSC</t>
  </si>
  <si>
    <t>LICENCIAS SONICWALL</t>
  </si>
  <si>
    <t>LAB.PREESCOLAR,KIT DE CIENCIAS,LAB.MATEM.</t>
  </si>
  <si>
    <t>16 MANTENCION LIC.ADOBE CS5</t>
  </si>
  <si>
    <t>LIC.OFFICE PRO,WIN PRO,MS CORE</t>
  </si>
  <si>
    <t>AVID MEDIA COMPOSE SOFTWARE/RADIO</t>
  </si>
  <si>
    <t>AVID MEDIA COMPOSER,AVID PROTOOLS,ADOBE DESING</t>
  </si>
  <si>
    <t>BH 525 TRASLADO FIBRA EDIF.STA.MARIA</t>
  </si>
  <si>
    <t xml:space="preserve"> INST.FIBRA OPTICA STA.MARIA</t>
  </si>
  <si>
    <t>REMOD.SECTOR CASINO/SPR</t>
  </si>
  <si>
    <t>OBRAS REMOD.STA.MARIA</t>
  </si>
  <si>
    <t>OBRAS REMOD.CATEDRAL</t>
  </si>
  <si>
    <t>CONSTR.SALAS-REMOD.BAÑOS/SSL</t>
  </si>
  <si>
    <t>COMPRESERO SOBREMESA ACERO INOX.18LT</t>
  </si>
  <si>
    <t>4 EQUIPO TENS/FES NEURODYN PORTATIL</t>
  </si>
  <si>
    <t>5 MINIPERSIANAS LUXOFLEX</t>
  </si>
  <si>
    <t xml:space="preserve"> PROV.EQ.AIRE SPLIT MURO 9000 BTU</t>
  </si>
  <si>
    <t>INST.2 EQUIPOS 24000 BTU LG/SMA</t>
  </si>
  <si>
    <t>INST.EQ.AIRE 12000 BTU/H OF.JEFE SEGURIDAD</t>
  </si>
  <si>
    <t>VIDEO OCULOGRAFO VO425b INCL.COMPUT.HP</t>
  </si>
  <si>
    <t>EQ.POTENCIALES EVOCADOS INCL.COMP.PORTATIL-BIO AMP</t>
  </si>
  <si>
    <t>2 CRISTALES MIRROPANE-SALA FONOAUD.</t>
  </si>
  <si>
    <t>CIRCUITO CERRADO TV/LAB.FONOAUDIOLOGIA</t>
  </si>
  <si>
    <t>50% PROY.TOLDO SEDE STA.LAURA</t>
  </si>
  <si>
    <t>SALDO 50% PROYECTO TOLDO STA.LAURA</t>
  </si>
  <si>
    <t>NEBULIZADOR PORTATIL,VENTILADOR MECANICO,INTERFASE</t>
  </si>
  <si>
    <t>BANCA REGULABLE,BANCA BOBATH,CAMASTRO TRAB.</t>
  </si>
  <si>
    <t>LARINGOSCOPIO,FLUJOMETRO DE OXIGENO OC-89</t>
  </si>
  <si>
    <t>CAMA CLINICA,BOMBA VACIO,NEGATOSCOPIO OC-89</t>
  </si>
  <si>
    <t>EQUIPO OXIGENO COMPLETO TIPO E OC-89</t>
  </si>
  <si>
    <t>RELOJ MONITOR CARDIORESPIRATORIO OC-89</t>
  </si>
  <si>
    <t>NEBULIZADOR,CUNA LACTANTE,COLCHON CLINICO OC-89</t>
  </si>
  <si>
    <t>FLUJOMETRO,AMBU PEDIATRICO OC-89</t>
  </si>
  <si>
    <t>VELADOR METALICO,LARINGOSCOPIO,OTOSCOPIO OC-89</t>
  </si>
  <si>
    <t>OXIMETRO DE PULSO PORTATIL OC-89</t>
  </si>
  <si>
    <t>CENEFA MURAL OC-89</t>
  </si>
  <si>
    <t>DOLORIMETRO,SET MASAS,DISCO VESTIBULAR,COMPRESAS,E</t>
  </si>
  <si>
    <t>NURSING ANNE,INALAMB,NURSING KID,VITALSIM</t>
  </si>
  <si>
    <t>MARTILLO TAYLOR,GENIOMETRO,HUINCHA MEDIR</t>
  </si>
  <si>
    <t>2 MARTILLOS REFLEJO NEUROLOGICO</t>
  </si>
  <si>
    <t>EQ.ELECTROTERAPIA+ULTRASONIDO</t>
  </si>
  <si>
    <t>BARRA FIJA,ANCLAJE BARRA-STA.LAURA</t>
  </si>
  <si>
    <t>SET CONOS LENTEJA,PETOS</t>
  </si>
  <si>
    <t>VALLAS,TACOS ,BALAS,JABALINA,PARPARANTES</t>
  </si>
  <si>
    <t>COLCHONETAS,ESPALDERAS,PARALELAS,PELOTAS,REDES</t>
  </si>
  <si>
    <t>CRISTAL MIRROPANE SALAS TERAP.OCUP.</t>
  </si>
  <si>
    <t>COLCHONETAS,BALONES DE GOMA OC-178</t>
  </si>
  <si>
    <t>LOTCA COD-NC34565 OC-110</t>
  </si>
  <si>
    <t>BATERIA TEPSI,PIAGETIANA,BATERI EEDP</t>
  </si>
  <si>
    <t>CAMARA SONY +MEM,MICRO COMPONENTE,TV LCD,KINGSTON</t>
  </si>
  <si>
    <t>MANIQUI GERIATRICO-CONVALESCENT KELLY</t>
  </si>
  <si>
    <t>COLCHON CATRE,SILLA RUEDAS,ANDADOR,BASTON,</t>
  </si>
  <si>
    <t>CRISTAL MIRROPANE SALAS ENF</t>
  </si>
  <si>
    <t>DRENAJES.CUNA,VITALSIM,CARRO CURACION,NEWBORN</t>
  </si>
  <si>
    <t>MALE MULTI-VENOUS,NURSING DOLL,ARTERIAL STICK</t>
  </si>
  <si>
    <t>CUNA RADIANTE BASICA,CUNA LACTANTE OC-133</t>
  </si>
  <si>
    <t>CAMARAS HDV,PANTALLAS IMAC LCD,MICROFONOS,AUDIFONO</t>
  </si>
  <si>
    <t>BALANZA PROFESIONAL TANITA MOD.TBF-300A</t>
  </si>
  <si>
    <t>TALLIMETRO PORTATIL SECA/BALANZA PEDIATRICA SECA-7</t>
  </si>
  <si>
    <t>SILLA BALANZA MEC.,CARTABON ADULTO</t>
  </si>
  <si>
    <t>BALANZA,CORTA CANAPE,BANDEJAS,BROCHAS,AJICERO</t>
  </si>
  <si>
    <t>ESPATULA,MOLDES,FUENTE,SARTEN,COLADOR,BATIDOR</t>
  </si>
  <si>
    <t>ESPATULAS,COMPOTERA,GUANTES,EMBUDO,CUCHILLO,AZAFAT</t>
  </si>
  <si>
    <t>BATIDORAS,LICUADORAS LAB.DIETETICA</t>
  </si>
  <si>
    <t>CONSTRUCCIONES HASTA 2012</t>
  </si>
  <si>
    <t>CAMPANA EXTRACCION GASES OC-562/ARQ.</t>
  </si>
  <si>
    <t>BALON TIPO MANI,BANDA ELASTICA THERA-BAND</t>
  </si>
  <si>
    <t>BATIDORA VERTICAL OSTER  STICK</t>
  </si>
  <si>
    <t>MESA  PARVULO,MESON CARPINTERO,SILLAS PARVULO</t>
  </si>
  <si>
    <t>LEASING AUDIOMETRO</t>
  </si>
  <si>
    <t>LIC.SOFTWARE PSICOLOGIA OC-152</t>
  </si>
  <si>
    <t>GACETA JURIDICA</t>
  </si>
  <si>
    <t>COMUNIC.ORAL Y ESCRITA</t>
  </si>
  <si>
    <t>GRAMATICA COGNITIVA,ELEMENTOS PARA UNA SEMIOTICA</t>
  </si>
  <si>
    <t>HABILIDADES DE COMUNIC. E INTERV.SOCIAL</t>
  </si>
  <si>
    <t>TERAPIA OCUPACIONAL APLICADA A DAÑO CEREBRAL,HEMIP</t>
  </si>
  <si>
    <t>MANUAL TERAPIA OCUPACIONAL,ATENCION FAMILIAR</t>
  </si>
  <si>
    <t>MANUAL DE VENDAJES,YESOS,FERULAS,ORTOPEDIA</t>
  </si>
  <si>
    <t>INTERPRETAC.CLINICA PRUEBAS DIAG.</t>
  </si>
  <si>
    <t>ENFERMERIA DE URGENCIAS TEC. Y PROCEDIMIENTO</t>
  </si>
  <si>
    <t>ENFERMERIA PERIOREPARATORIA,URGENCIAS</t>
  </si>
  <si>
    <t>ETICA PRACTICA ENFERMERIA,GERONTOLOGIA Y GERIATRIA</t>
  </si>
  <si>
    <t>ANESTESIOLOGIA,VENTILAC.MECANICA,PEDIATRIA AMBULAT</t>
  </si>
  <si>
    <t>ATLAS COLOR HISTOLOGIA-GARTNER</t>
  </si>
  <si>
    <t>FISIOTERAPIA EN NEUR.,VADEMEUM KINESIOTERAPIA</t>
  </si>
  <si>
    <t>NEUROPSICOLOGIA DEL DESARROLLO,AFASIA,OTORRINO</t>
  </si>
  <si>
    <t>NUTRICION ENTERAL,LO ESENCIAL EN METABOLISMO</t>
  </si>
  <si>
    <t>PINTURA CHILENA,CIVILIZ.DEL MUNDO,ARTE</t>
  </si>
  <si>
    <t>ESTRES Y SALUD,TRASTORNO BIPOLAR,PSICOPATOLOGIA</t>
  </si>
  <si>
    <t>CHILE CONFIN DEL MUNDO,100 CLASICOS CINE</t>
  </si>
  <si>
    <t>OBRAS COMPLETAS FREUD</t>
  </si>
  <si>
    <t>TRATADO DE NUTRICION,PSIC.DESARROLLO</t>
  </si>
  <si>
    <t>PSICOPATOLOGIA EPILEPSIA,ANATOMIA,NEUROLOGIA</t>
  </si>
  <si>
    <t>CARTOGRAFIA DE PSIC.PSIC.COMUNICACION</t>
  </si>
  <si>
    <t>CONSERV.RESTAURAC.PINTURA,TEC.DE MONTAÑA,PROFES.DO</t>
  </si>
  <si>
    <t>LIMITES DE LA CULTURA,ARQUEOLOGIA DEL SABER</t>
  </si>
  <si>
    <t>MORFOLOGIA DE LAS CIUDADES,MAT.E IMAGEN,CRITICA AR</t>
  </si>
  <si>
    <t>TRAB.SOCIAL ESTADO Y SOCIEDAD,PED.IGUALDAD</t>
  </si>
  <si>
    <t>SUPERV.TRAB.SOCIAL,DISLEXIA Y DISGRAFIA,MOTRICIDAD</t>
  </si>
  <si>
    <t>ADM.PROYECTOS,ELECTRICIDAD MAGNETISMO,INV.OPERAC.</t>
  </si>
  <si>
    <t>DIRECCION MARKETING,ADM.SERVICIOS,ESTRUCT.DATOS</t>
  </si>
  <si>
    <t>MATEMATICA APLICADA,QUIMICA FISICA,MERCADOS</t>
  </si>
  <si>
    <t>HISTORIA AMERICA,EPOPEYA GILGAMESH</t>
  </si>
  <si>
    <t>ATLAS DE HISTORIA,POSTALES ATLAS GAY</t>
  </si>
  <si>
    <t>COMUNIC.POLITICA,CONCENTRAC.ECONOMICA</t>
  </si>
  <si>
    <t>OBRAS ESCOGIDAS,NOSOTROS LOS CHILENOS</t>
  </si>
  <si>
    <t>ANATOMIA FISIOLOGIA,NEUROANATOMIA</t>
  </si>
  <si>
    <t>LA SALUD MENTAL,PSIC.DESARROLLO INFANTIL</t>
  </si>
  <si>
    <t>PSICOLOGIA DE LA ANORMALIDAD,DISCAPACIDAD INTELECT</t>
  </si>
  <si>
    <t>TECNICAS DIDACTICAS EN EDUC.,ENSEÑANZA SITUADA,EST</t>
  </si>
  <si>
    <t>FUNDAMENTOS ENFERMERIA,ANATOMIA,FISIOLOGIA</t>
  </si>
  <si>
    <t>LIBROS VS.TITULOS FERIA DEL LIBRO</t>
  </si>
  <si>
    <t>PLANIF.Y ANALISIS PRACTICA,ESTRATEGIA ENSEÑANZA</t>
  </si>
  <si>
    <t>PLANIFICACION DIDACTICA,PARTIC.PADRES EN ESCUELA</t>
  </si>
  <si>
    <t>DIDACTICA DE LA BIOLOGIA,DE LA MUSICA</t>
  </si>
  <si>
    <t>LIBROS APRENDER JUNTOS EN AULA</t>
  </si>
  <si>
    <t>LIBRO ETICA-CONCEPTO Y PROBLEMAS</t>
  </si>
  <si>
    <t>LIBRO CODIGO CIVIL PROFESIONAL</t>
  </si>
  <si>
    <t>LIBROS CODIGO PENAL,COMERCIO,DEL TRABAJO,SANIT.</t>
  </si>
  <si>
    <t>LIBRO DERECHOS CONSTITUCIONALES</t>
  </si>
  <si>
    <t>LIBROS HISTORIA ESTETICA,HISTORIA ARTE,PODER IMAGE</t>
  </si>
  <si>
    <t>LIBRO ARQUITECTURA OCCIDENTAL,SOLDADOS A CABALLO</t>
  </si>
  <si>
    <t>LIBROS ANTIGUAS CIVILIZACIONES,COLOR Y CULTURA</t>
  </si>
  <si>
    <t>LIBRO 1000 AÑOS RAPA NUI,ARQUEOLOGIA E HIST.</t>
  </si>
  <si>
    <t>LIBROS CIENCIA,CULTURA MORAL,DIDACTICA MATEMATICAS</t>
  </si>
  <si>
    <t>LIBROS EDUC.SOCIAL,VISUAL,ARTISTICA,DIDACTICA</t>
  </si>
  <si>
    <t>LIBROS COMPRENSION LECTORA,CONSTR.LENGUAJE,COMUNIC</t>
  </si>
  <si>
    <t>LIBROS EVAL.PSICOPEDAGOGICA,MATEMATICAS APLICADAS</t>
  </si>
  <si>
    <t>LIBRE COMPETENCIA,DERECHO INTERNACIONAL</t>
  </si>
  <si>
    <t>LIBROS DERECHO PROCESAL DE FAMILIA,RECURSOS,</t>
  </si>
  <si>
    <t>LIBROS URN BURIAL,ROUND BEHIND THE ICE-HOUSE</t>
  </si>
  <si>
    <t>LIBROS FIVE MAJOR PLAYS,WOMAN OF MISTERY,FOE</t>
  </si>
  <si>
    <t>LIBROS THE WHITE HORSE,THE ROBBERS,TAKING IT</t>
  </si>
  <si>
    <t>LIBROS CALLING PICTURE,BULDING READING</t>
  </si>
  <si>
    <t>LIBROS ATENCION PRIMARIA</t>
  </si>
  <si>
    <t>LIBROS CERAMICA EN ARQUEOLOGIA</t>
  </si>
  <si>
    <t>LIBROS CHILENOS DE RAZA</t>
  </si>
  <si>
    <t>LIBRO ENFERMERIA PEDIATRICA,GERIATRIA,VALORACION</t>
  </si>
  <si>
    <t>LIBROS MATEMATICAS,ORTOGRAFIA,FISICA GENERAL</t>
  </si>
  <si>
    <t>LIBRO MANUAL ENFERMERIA,END.MEDICOQUIRURGICA</t>
  </si>
  <si>
    <t>LIBROS ALGEBRA,HABILIDADES ACADEMICAS,CS.SALUD</t>
  </si>
  <si>
    <t>LIBRO DERECHO ADM.,LEGISLACION CHILENA,S.A.</t>
  </si>
  <si>
    <t>LIBRO PALEOETHNOBOTANY</t>
  </si>
  <si>
    <t>LIBROS ALEGORIA DEL PATRIMONIO,DICCIONARIO VISUAL</t>
  </si>
  <si>
    <t>LIBROS LA ARAUCANA,LAS TRAGEDIAS EURIPIDES,GOLFO D</t>
  </si>
  <si>
    <t>LIBROS CUENTOS CHILENOS,NOVELAS,ANTOLOGIA CUENTO</t>
  </si>
  <si>
    <t>LIBROS PAISAJE Y ARTE,EXITO ARTE MODERNO,MITO DEL</t>
  </si>
  <si>
    <t>LIBROS NUEVA MUSEOLOGIA,DISEÑO EXPOSICIONES</t>
  </si>
  <si>
    <t>LIBROS ARTE Y FOTOGRAFIA,HISTORIA DE LA BELLEZA</t>
  </si>
  <si>
    <t>LIBROS SEMINARIO-LACAN,ESCRITOS</t>
  </si>
  <si>
    <t>LIBROS MEMORIAS VISUALES,LA PINTURA EN CHILE,ARTE</t>
  </si>
  <si>
    <t>LIBROS EL CAPITAL TOMOS 1-2-3</t>
  </si>
  <si>
    <t>LIBROS FILTRACIONES</t>
  </si>
  <si>
    <t>LIBROS DELINCUENCIA JUVENIL,ACUSACION CONSTITUCION</t>
  </si>
  <si>
    <t>LIBROS NOMADES DEL MAR,ZARPE FINAL,AGUAS INDIGENAS</t>
  </si>
  <si>
    <t>LIBROS LEER ES COMPRENDER,MANUEL ESTA ABURRIDO</t>
  </si>
  <si>
    <t>LIBROS EDUC.TECNOLOGICA,FICHAS DIDACTICAS,HANSEL Y</t>
  </si>
  <si>
    <t>LIBROS PSICOLOGIA-DAVIS</t>
  </si>
  <si>
    <t>LIBRO ATENCION PRIMARIA</t>
  </si>
  <si>
    <t>LIBROS ACTIV.FISICAS Y DEPORTE,RELAJ.PRACTICA</t>
  </si>
  <si>
    <t>LIBROS FISIOPATOLOGIA,BIOETICA,SALUD COMUNITARIA</t>
  </si>
  <si>
    <t>LIBROS ENFERMERIA URGENCIA,CUIDADOS RECIEN NACIDO</t>
  </si>
  <si>
    <t>LIBROS NEUROFISIOLOGIA,PSICOPTALOGIA</t>
  </si>
  <si>
    <t>LIBRO BIOMECANICA DEPORTIVA,ACTIV.FISICA,BALONMANO</t>
  </si>
  <si>
    <t>LIBROS COMPETENCIA CINETICO,EDUC.PSICOMOTRIZ</t>
  </si>
  <si>
    <t>LIBROS TEST FUNCIONALES,APTITUD FISICA,VELOCIDAD</t>
  </si>
  <si>
    <t>LIBRO BIOPSICOLOGIA PINEL</t>
  </si>
  <si>
    <t>LIBRO EVALUACION DE PROG.SOCIALES</t>
  </si>
  <si>
    <t>LIBRO EDUCACION SOBRE DIABETES</t>
  </si>
  <si>
    <t>LIBROS TEORIA DE LA ESTETICA</t>
  </si>
  <si>
    <t>LIBRO APRENDER MEDIACION,TEORIA DEL DERECHO,CONTRA</t>
  </si>
  <si>
    <t>LIBRO  PROMOC.DE LA SALUD,PARTIC.COMUNITARIA</t>
  </si>
  <si>
    <t>LIBRO MANUAL DE AFASIA,GUIA INT.LOGOPEDICA</t>
  </si>
  <si>
    <t>LIBROS NEUROCIENCIA Y EDUC.,TERRITORIOS DE LA INF.</t>
  </si>
  <si>
    <t>LIBRO ARTROSIS Y ARTRITIS,DIABETES,FISIOLOGIA</t>
  </si>
  <si>
    <t>LIBRO APRENDER Y ENSEÑAR CIENCIA,RESILIENCIA</t>
  </si>
  <si>
    <t>LIBRO SOC.DE RED,METODO BIOGRAFICO,MOTIVACION</t>
  </si>
  <si>
    <t>LIBRO Y QUE ES LA HISTORIA?</t>
  </si>
  <si>
    <t>LIBRO QUIMICA ALIMENTOS,ANOREXIA,BULIMIA</t>
  </si>
  <si>
    <t>LIBRO GRAMATICA,RESPIRACION ARTIFICIAL</t>
  </si>
  <si>
    <t>LIBROS HISTORIA FILOSOFIA,INST.RELIGION CRISTIANA</t>
  </si>
  <si>
    <t>LIBROS AGRESIVIDAD INFANTIL,GUIA AMOR Y AMISTAD</t>
  </si>
  <si>
    <t>LIBROS QUE ES UN ARCHIVO</t>
  </si>
  <si>
    <t>LIBROS MANUAL CAMPO ARQUEOLOGICO</t>
  </si>
  <si>
    <t>LIBRO HISTORIA Y RELIGION MAYA,HIST.EUROPA</t>
  </si>
  <si>
    <t>LIBRO CANTAR Y HABLAR</t>
  </si>
  <si>
    <t>LIBROS ANATOMIA DE LA VOZ,TECNICA VOCAL REHABILITA</t>
  </si>
  <si>
    <t>GLOBALIZ. E INTEGRACION LATINOAMERICANA</t>
  </si>
  <si>
    <t>LIBRO MULTITUD EN LA HISTORIA</t>
  </si>
  <si>
    <t>LIBROS HISTORIA ROMA,AZTECAS,EDUC.Y MEMORIA</t>
  </si>
  <si>
    <t>LIBRO EXISTENCIA HIST.JESUS,EUROPA REMODELADA</t>
  </si>
  <si>
    <t>LIBROS HISTORIA VARIOS,ESTUDIOS CULTURALES</t>
  </si>
  <si>
    <t>LIBRO PROMOC.RESILIENCIA,RUTINAS EDUC.INFANTIL</t>
  </si>
  <si>
    <t>LIBRO ADM.DOCUMENTOS Y ARCHIVOS PUBLICOS</t>
  </si>
  <si>
    <t>LIBROS INTERVENCION EN LO SOCIAL,PERICIAL</t>
  </si>
  <si>
    <t>LIBROS ENCUENTRO CERCANO CON LA MATEMATICA,ENSEÑAR</t>
  </si>
  <si>
    <t>LIBROS HISTORIA Y TEORIA SOCIAL</t>
  </si>
  <si>
    <t>LIBRO SOPORTES DE LA COHESION SOCIAL</t>
  </si>
  <si>
    <t>LIBRO COMO ELABORAR PROYECTO,IMPL.COMO GRANDES EXP</t>
  </si>
  <si>
    <t>LIBRO ESTRATEGIA Y PLAN-MATUS 11 EDIC.</t>
  </si>
  <si>
    <t>LIBRO ETICA INTRODUCC. A PROBLEMATICA</t>
  </si>
  <si>
    <t>LIBRO RECONFIGURANDO EL TRAB.SOCIAL,PROFESIONES MO</t>
  </si>
  <si>
    <t>LIBRO EVALUC.EDUCATIVA,UN PROCESO DIALOGO</t>
  </si>
  <si>
    <t>LIBROS INTERACTING WITH THE DEAD</t>
  </si>
  <si>
    <t>LIBROS LOS NOMADES DEL MAR</t>
  </si>
  <si>
    <t>LIBROS ESTETICA DEL CINE,ESPACIO FILMICO</t>
  </si>
  <si>
    <t>LIBROS HISTORIA DE LAS IDEAS Y CULTURA EN CHILE</t>
  </si>
  <si>
    <t>LIBROS CUIDADO DE ENFERMERIA SALUD MENTAL</t>
  </si>
  <si>
    <t>LIBROS LIMPIEZA Y DESINFECCION EN LA IND.</t>
  </si>
  <si>
    <t>LIBROS  100 AÑOS CULTURA CHILENA</t>
  </si>
  <si>
    <t>LIBROS TODOS CONFESOS,COMO SE ESTUDIA</t>
  </si>
  <si>
    <t>LIBROS TEORIA PLANIF.ENTRENAMIENTO,EJERCICIO FISIC</t>
  </si>
  <si>
    <t>LIBROS REINO DE ESTE MUNDO,LAS MOSCAS</t>
  </si>
  <si>
    <t>LIBRO LA CASA VERDE,RAYUELA,LUGAR SIN LIMITE</t>
  </si>
  <si>
    <t>LIBROS ING.AMBIENTAL,SIST.EOLICOS,PROC.SEPARACION</t>
  </si>
  <si>
    <t>NUEVO TESTAMENTO,DICCIONARIO BILINGUE</t>
  </si>
  <si>
    <t>DICCIONARIO HEBREO-ESPAÑOL,INTROD.FILOSOFIA</t>
  </si>
  <si>
    <t>LIBROS PATAGONIA ANDINA,RAPA NUI,</t>
  </si>
  <si>
    <t>LIBROS REALISMO ESPERANZA,QUIEN DIJO QUE ERA FACIL</t>
  </si>
  <si>
    <t>LIBROS APRENDIZAJE Y MEMORIA DEL CEREBRO</t>
  </si>
  <si>
    <t>LIBROS CUERPO Y SANGRE DE LA POLITICA,HISTORIA</t>
  </si>
  <si>
    <t xml:space="preserve"> LIBROS PSICOLOGIA SOCIAL</t>
  </si>
  <si>
    <t>LIBROS HISTORIA AMERICA,IDENTIDAD CHILENA</t>
  </si>
  <si>
    <t>LIBROS APRENDER A ENSEÑAR,ED.FISICA Y SALUD</t>
  </si>
  <si>
    <t>LIBROS PRESENCIA DE OTRAS MIRADAS</t>
  </si>
  <si>
    <t>LIBROS GRAMATICA DEL DISCURSO,LLANO EN LLAMAS</t>
  </si>
  <si>
    <t>LIBROS DESARROLLO PSIC.,EDUCAR LAS EMOCIONES,SABER</t>
  </si>
  <si>
    <t>LIBROS PSIC.COMUNICACION,PROC.COGNITIVOS</t>
  </si>
  <si>
    <t>LIBROS HISTORIA DE LAS CREENCIAS,INT.FENOMENOLOGIA</t>
  </si>
  <si>
    <t>LIBROS EXPRESION CORPORAL,PERIODISMO NARRATIVO,GES</t>
  </si>
  <si>
    <t>LIBROS PRECALCULO:MATEMATICAS</t>
  </si>
  <si>
    <t>LIBRO QUIMICA DE LOS ALIMENTOS</t>
  </si>
  <si>
    <t>LIBROS MITOS DE LA DEMOCRACIA/LIBERALISMO Y PODER</t>
  </si>
  <si>
    <t>LIBROS MAS ALLA SOCIOLOGIA/TEC.INV.</t>
  </si>
  <si>
    <t>LIBROS EVALUACION DE LA AFASIA Y TRASTORNOS</t>
  </si>
  <si>
    <t>LIBROS TECNICAS PENSAMIENTO CRITICO</t>
  </si>
  <si>
    <t>LIBROS PREP.EVALUAC.PROYECTO,ECONOMETRIA</t>
  </si>
  <si>
    <t>3 MANUALES ENFERMERIA 5º EDICION</t>
  </si>
  <si>
    <t>LIBROS INVESTIGACION CIENTIFICA</t>
  </si>
  <si>
    <t>LIBROS ALGEBRA BALDOR + CD</t>
  </si>
  <si>
    <t>LIBROS HOW TO DESIGN AND EVALUATE RESEARCH</t>
  </si>
  <si>
    <t>3 OBRAS COMPLETAS SAN AGUSTIN</t>
  </si>
  <si>
    <t>LIBRO CAE PRACTICE TEST OC-538</t>
  </si>
  <si>
    <t>LIBROS Y ATLAS ANATOMIA OC-530</t>
  </si>
  <si>
    <t>LIBRO TERAPIA OCUPACIONAL EN SALUD MENTAL</t>
  </si>
  <si>
    <t>LIBRO METOD.DE LA INV.CUALITATIVA</t>
  </si>
  <si>
    <t>METOD.INV.CUALITATIVA,CUANTITATIVA</t>
  </si>
  <si>
    <t>LIBROS NIÑOS DISFASICOS,DESCRIP.TRATAM.</t>
  </si>
  <si>
    <t>LIBRO INTRODUCC.METODOS CUALITATIVOS DE INV.</t>
  </si>
  <si>
    <t>LIBROS EL MUEBLE CONSERVACION Y REST.</t>
  </si>
  <si>
    <t>LIBRO FARMACOLOGIA EN NUTRICION</t>
  </si>
  <si>
    <t>LIBROS INGLES VARIOS OC-385</t>
  </si>
  <si>
    <t>LIBROS PEOPLE HISTORY,THE CANTERBY TALES,CRITICAL</t>
  </si>
  <si>
    <t>LIBROS TEOLOGIA,INTROD.BIBLIA</t>
  </si>
  <si>
    <t>LIBROS TRIGONOMETRIA Y GEOMETRIA</t>
  </si>
  <si>
    <t>LIBROS HACKEAR EL PERIODISMO</t>
  </si>
  <si>
    <t>DICCIONARIO CS.JURIDICAS</t>
  </si>
  <si>
    <t>LIBROS OXFORD GUIDE TO BRITISH</t>
  </si>
  <si>
    <t>MANUAL PSIQ.NIÑOS,NEUROLOGIA PARA LOGOPEDA</t>
  </si>
  <si>
    <t>LIBROS ENFERMERIA MEDICOQUIRURGICA</t>
  </si>
  <si>
    <t>LIBROS EVALUACION CLINICO-FUNCIONAL DEL MOVIMIENTO</t>
  </si>
  <si>
    <t>MANUAL BASICO LENGUAJE Y NARRATIVA</t>
  </si>
  <si>
    <t>LIBROS MADERA Y SU ANATOMIA</t>
  </si>
  <si>
    <t>LIBROS APTITUD FISICA,PRESCRIP.DE EJERCICIO</t>
  </si>
  <si>
    <t>LIBROS INVESTIG.CUALITATIVA RETOS E INTERROGANTES</t>
  </si>
  <si>
    <t>LIBROS INTRODUCC.METODOS CUALITATIVOS</t>
  </si>
  <si>
    <t>LIBROS FUNDAMENTOS REHABILITAC.FISICA</t>
  </si>
  <si>
    <t>LIBROS MANUAL ED.FISICA,ACTIV.FISICA SALUD,VARIOS</t>
  </si>
  <si>
    <t>LIBROS PSICOBIOLOGIA,FONIATRIA</t>
  </si>
  <si>
    <t>LIBROS PEDIATRIC AUDIOLOGY,HANDBOOK OF CLINICAL</t>
  </si>
  <si>
    <t>LIBROS BEYOND METHODS,SONG OF INNOCENCE</t>
  </si>
  <si>
    <t>LIBROS  BASICS OF QUALITATIVE</t>
  </si>
  <si>
    <t>LIBRO PRECALCULO</t>
  </si>
  <si>
    <t>LIBRO 365 DIAS ENRIQUECER LENGUAJE</t>
  </si>
  <si>
    <t>LIBROS ENFERMERIA PED.,GERONTOGIA</t>
  </si>
  <si>
    <t>LIBRO TECNOLOGIA MADERA</t>
  </si>
  <si>
    <t>LIBRO ENFERMERIA URGENCIA</t>
  </si>
  <si>
    <t>LIBROS NEUROPSICOLOGIA,MANUAL PSIQ.NIÑOS</t>
  </si>
  <si>
    <t>LIBROS SEMIOLOGIA PEDIATRICA/NUTRIC.</t>
  </si>
  <si>
    <t>LIBROS NEUROPSICOLOGIA P/TER.OCUPAC.</t>
  </si>
  <si>
    <t>LIBRO BRIEF HISTORY,SECOND LANGUAGE</t>
  </si>
  <si>
    <t>LIBROS HOW TO TEACH GRAMMAR</t>
  </si>
  <si>
    <t>LIBROS ENGLAND AN ILLUSTRATED,PRIDE AND PREJUDICE</t>
  </si>
  <si>
    <t>UNID.DIDACTICAS PARA SECUNDARIA</t>
  </si>
  <si>
    <t>MANUAL PSICODIAGNOSTICO,INV.CUALITATIVA</t>
  </si>
  <si>
    <t>LIBROS NUTRICION Y ALIMENTACION HUMANA</t>
  </si>
  <si>
    <t>LIBROS ACT.MOTRICES,EDUC.FISICA,ACRSPORT</t>
  </si>
  <si>
    <t>LIBRO ENF.MEDICOQUIRURGICA</t>
  </si>
  <si>
    <t>LIBROS EPIDEMIOLOGIA,CUIDADOS PALIATIVOS</t>
  </si>
  <si>
    <t>LIBRO METABOLISMO,NUTRIC.,SHOCK</t>
  </si>
  <si>
    <t>LIBRO NUTRIC.EN EL DEPORTE</t>
  </si>
  <si>
    <t>LIBRO UCI,ESPEC.FARMACEUTICAS</t>
  </si>
  <si>
    <t>LIBROS TERAPIA OCUPACIONAL OC-757</t>
  </si>
  <si>
    <t>LIBROS TERAPIA OCUPACIONAL OC-755</t>
  </si>
  <si>
    <t>LIBRO INVESTIG.ENFERMERIA OC-698</t>
  </si>
  <si>
    <t>LIBROS PENSAMIENTO CREATIVO OC-756</t>
  </si>
  <si>
    <t>LIBROS METABOLISMO-NUTRIC.Y SHOCK</t>
  </si>
  <si>
    <t>LIBROS FISIOPATOLOGIA OC-750</t>
  </si>
  <si>
    <t>LIBROS TERAPIA OCUPACIONAL GERIATRIA,DISFUNCION</t>
  </si>
  <si>
    <t>LIBROS NUTRICION,CLINICA,DIAGNOSTICO</t>
  </si>
  <si>
    <t>LIBRO MED.URGENCIA,CUIDADOS PALIATIVOS,FUND.ENFERM</t>
  </si>
  <si>
    <t>LIBRO EPIDEMIOLOGIA OC-698</t>
  </si>
  <si>
    <t>LIBROS TERAPIA OCUPACIONAL OC-753</t>
  </si>
  <si>
    <t>LIBROS ADMINISTRACION/BATEMAN</t>
  </si>
  <si>
    <t>LIBROS INV.CLINICA EPIDEMIOLOGICA,ADM.SERV.ENF.</t>
  </si>
  <si>
    <t>LIBROS TERAPIA OCUPACIONAL OC-699</t>
  </si>
  <si>
    <t>LIBROS GERONTOLOGIA,OBSTETRICIA,CUIDADOS PALIATIVO</t>
  </si>
  <si>
    <t>LIBROS NUTRICION,PSIC.NUTRIC.</t>
  </si>
  <si>
    <t>LIBROS ENFERMERIA,ENF.GERONTOLOGICA</t>
  </si>
  <si>
    <t>LIBROS MOD.DE LA OCUPACION HUMANA,TERAPIA OCUPAC.</t>
  </si>
  <si>
    <t>LIBROS TERAPIA OCUPAC.EN LA INFANCIA</t>
  </si>
  <si>
    <t>LIBROS TERAPIA OCUPACIONAL</t>
  </si>
  <si>
    <t>LIBROS NEUROANATOMIA,SINDROME PAC.GERIATRICO,NEURO</t>
  </si>
  <si>
    <t>LIBROS ANATOMIA,EPIDEMIOLOGIA,ENFERMERIA</t>
  </si>
  <si>
    <t>LIBROS PRINCIPIO ANATOMIAMET.INVESTIG.,GINEC.,ENF.</t>
  </si>
  <si>
    <t>6 LIBROS EVALUAC.NUTRICIONAL</t>
  </si>
  <si>
    <t>TEXTOS VARIOS PED.MATEMATICAS</t>
  </si>
  <si>
    <t>LIBROS MANUAL Dº PROCESAL,QUIMICA,MATEMATICA</t>
  </si>
  <si>
    <t>LIBROS APRENDIZAJE BASADO EN PROBLEMAS</t>
  </si>
  <si>
    <t>LIBROS PROG.EDUC.FISICA OC-109</t>
  </si>
  <si>
    <t>LIBROS DOCTRINAS ESCENCIALES Dº CIVIL</t>
  </si>
  <si>
    <t>LIBROS PLANIF.TURISTICA OC-161</t>
  </si>
  <si>
    <t>LIBROS BALONMANO PERFECC. E INV.</t>
  </si>
  <si>
    <t>5 LIBROS KINESOTERAPIA OC-120</t>
  </si>
  <si>
    <t>LIBROS FIELDS OF VISION</t>
  </si>
  <si>
    <t>LIBROS OUTLINE OF ENGLISH LITERATURE</t>
  </si>
  <si>
    <t>LIBROS TRAB.SOCIAL,ELAB.PROY.SOCIAL</t>
  </si>
  <si>
    <t>LIBRO EVALUAC.INTERV.PSICOPEDAGOGICA</t>
  </si>
  <si>
    <t>LIBROS MEDICION,DOCTRINAS Dº CIVIL</t>
  </si>
  <si>
    <t>LIBROS PRODUCTO O PRAXIS DEL CURRICULUM</t>
  </si>
  <si>
    <t>LIBRO ENSEÑANZA Y APRENDIZ.DE LAS CIENCIAS</t>
  </si>
  <si>
    <t>LIBRO INVESTIG.CON ESTUDIO DE CASOS</t>
  </si>
  <si>
    <t>LIBROS MEDIANDO EN SIST.FAMILIARES,ULTIMO CONFIN D</t>
  </si>
  <si>
    <t>LIBROS METODO BIOGRAFICO EL USO DE LAS HISTORIAS</t>
  </si>
  <si>
    <t>LIBROS DINAMICA Y TEC.GRUPOS</t>
  </si>
  <si>
    <t>LIBROS FUNDAMENTOS ENFERMERIA</t>
  </si>
  <si>
    <t>LIBROS KAPANDJI:FISIOLOGIA</t>
  </si>
  <si>
    <t>LIBROS GAMONAL Dº COLECTIVO,FUND.Dº LABORAL</t>
  </si>
  <si>
    <t>LIBROS REGIMENS PATRIMONIALES,Dº TRABAJO</t>
  </si>
  <si>
    <t>LIBRO MANUAL DE PSICOLOGIA EDUC.OC-94</t>
  </si>
  <si>
    <t>LIBROS BIOMECANICA OC-83</t>
  </si>
  <si>
    <t>LIBRO COMO DESARROLLAR EL RAZONAMIENTO OC-107</t>
  </si>
  <si>
    <t>LIBRO EXPERIENCIA CON CONCEPTO BOBATH OC-119</t>
  </si>
  <si>
    <t>LIBROS MEDIACION P/RESOLVER OC-103</t>
  </si>
  <si>
    <t>TEORIA Y RESISTENCIA EN EDUCACION OC-104</t>
  </si>
  <si>
    <t>LIBROS SOCIOLOGIA CUALITATIVA OC-136</t>
  </si>
  <si>
    <t>LIBROS PACIENTE DE EDAD AVANZADA OC-112</t>
  </si>
  <si>
    <t>LIBROS GEOMETRIA ANALITICA OC-101</t>
  </si>
  <si>
    <t>LIBROS NIÑO,LAS MATEMATICAS OC-108</t>
  </si>
  <si>
    <t>LIBROS APRENDER EN LA ESCUELA OC-108</t>
  </si>
  <si>
    <t>LIBROS INTRODUCING ENGLISH LINGUISTIC OC-130</t>
  </si>
  <si>
    <t>LIBRO EVALUAC.EDUCATIVA OC-107</t>
  </si>
  <si>
    <t>LIBROS PSIQUIATRIA CLINICA</t>
  </si>
  <si>
    <t>LIBROS DIDACTICA DE LA MATEMATICA</t>
  </si>
  <si>
    <t>LIBROS INVEST.EN AULA Y ESCUELA</t>
  </si>
  <si>
    <t>LIBROS RECREACION Y ANIMACION</t>
  </si>
  <si>
    <t>LIBROS COMUNIC.ESTRATEGICA</t>
  </si>
  <si>
    <t>LIBROS NEUROLOGIA PEDIATRICA</t>
  </si>
  <si>
    <t>LIBRO LA FATIGA DEL SER UNO MISMO</t>
  </si>
  <si>
    <t>CIENCIAS SOCIALES EN JARDIN INFANTES</t>
  </si>
  <si>
    <t>METODOLOGIA E INV.,MANUAL TRAB.SOCIAL OC-162</t>
  </si>
  <si>
    <t>LIBRO VIOLENCIA Y ABUSO EN LA FAMILIA OC-136</t>
  </si>
  <si>
    <t>LIBRO PROMESAS DE MEDIACION OC-136-2</t>
  </si>
  <si>
    <t>LIBROS VOCABULARY ELEMENTS OC-130</t>
  </si>
  <si>
    <t>LIBROS DESARROLLO MOR,MOV.DESARROLLO DE LA PERSONA</t>
  </si>
  <si>
    <t>LIBRO QUE ES EL CONSTRUCTIVISMO OC-107</t>
  </si>
  <si>
    <t>LIBRO ANALISIS ESPACIAL ARQ. OC-87</t>
  </si>
  <si>
    <t>LIBROS INGLES OC-131</t>
  </si>
  <si>
    <t>LIBRO MORE TALES FROM SHAKESPEARE</t>
  </si>
  <si>
    <t>LIBRO REGALONES,MALDADOSOS,HIPERKINETICOS</t>
  </si>
  <si>
    <t>LIBRO BASES PSIC.DE LA EDUC.ESPECIAL</t>
  </si>
  <si>
    <t>EL CONTRATO INDIV.TRABAJO,Dº INTERNAC.PUBLICO</t>
  </si>
  <si>
    <t>MANUAL Dº PROCESAL,LOS ALIMENTOS Y EL DERECHO CHIL</t>
  </si>
  <si>
    <t>LIBRO LA DIMENSION TEC.INSTRUMENTAL,LA FATIGA</t>
  </si>
  <si>
    <t>LIBROS STUDENT INTRODUCTION ENGLISH,AGATHA CHRISTI</t>
  </si>
  <si>
    <t>LIBROS MORE TALES FROM SHAKESPEARE OC-130</t>
  </si>
  <si>
    <t>LIBROS FIELD OF VISION OC-130</t>
  </si>
  <si>
    <t>LIBROS ARCHAEOLOGY OF DEATH OC-88</t>
  </si>
  <si>
    <t>LIBROS FISIOPATOLOGIA,KINESOTERAPIA OC-120</t>
  </si>
  <si>
    <t>LIBROS FISIOLOGIA,BIOMECANICA OC-84</t>
  </si>
  <si>
    <t>LIBROS DIDACTICA CS.NATURALES OC-99</t>
  </si>
  <si>
    <t>LIBROS CALCULO,ESTADISTICA OC-100</t>
  </si>
  <si>
    <t>LIBROS MEDIAC.FAMILIAR,ETICA OC-103</t>
  </si>
  <si>
    <t>LIBROS FUNDAMENTOS DE FISICA OC-115</t>
  </si>
  <si>
    <t>LIBROS COMO SE FABRICAN LAS NOTICIAS OC-127</t>
  </si>
  <si>
    <t>LIBROS MACROECONOMIA,QUIMICA OC-159</t>
  </si>
  <si>
    <t>LIBROS ANALISIS REALIDAD SOCIAL OC-96</t>
  </si>
  <si>
    <t>LIBROS POR QUE NOS DROGAMOS OC-136-2</t>
  </si>
  <si>
    <t>LIBROS ETNOGRAFIA,SERV.SOCIAL OC-162</t>
  </si>
  <si>
    <t>LIBROS VENTAJA COMPETITIVA,ADMIN.OC-161</t>
  </si>
  <si>
    <t>LIBROS TRAB.SOCIAL,ETICA OC-136</t>
  </si>
  <si>
    <t>LIBROS TRAUMAT.YMEDICINA OC-121</t>
  </si>
  <si>
    <t>LIBROS GRAMATICA,LECCIONES PSIQ OC-116</t>
  </si>
  <si>
    <t>LIBROS PROC.ENVEJECIMIENTO,ETICA OC-112</t>
  </si>
  <si>
    <t>LIBROS DIFICULTAD APRENDIZAJE OC-108</t>
  </si>
  <si>
    <t>LIBROS CONCEPTOS TERAPIA OCUP. OC-106</t>
  </si>
  <si>
    <t>LIBROS INV.CUALITATIVA,MANUAL PSIC.OC-104</t>
  </si>
  <si>
    <t>LIBROS EDUC.MULTIMEDIA,MATEMATICAS OC-101</t>
  </si>
  <si>
    <t>LIBROS NECESIDADES BASICAS INFANCIA OC-98</t>
  </si>
  <si>
    <t>LIBROS PROY.EDUCATIVO,EDUCAR 0-3 AÑOS OC-97</t>
  </si>
  <si>
    <t>LIBROS APRENDIZAJE ,NEC.EDUCATIVAS OC-95</t>
  </si>
  <si>
    <t>LIBROS HUMAN SPECIES,INTR.RECONOC.OC-88</t>
  </si>
  <si>
    <t>LIBROS RECRACION DEPORT.BALONMANO OC-86</t>
  </si>
  <si>
    <t>LIBROS JESUS NAZARET OC-237</t>
  </si>
  <si>
    <t>LIBROS HERRAMIENTAS INFORMATICAS ING.COM.</t>
  </si>
  <si>
    <t>LIBROS EL GRITO MANSO OC-104</t>
  </si>
  <si>
    <t>LIBROS PRINCIPIOS Y TEC.MEDIACION OC-136-2</t>
  </si>
  <si>
    <t>LIBROS FUNDAM.TERAPIA OCUPACIONAL OC-106</t>
  </si>
  <si>
    <t>LIBROS ETICA,IMAGINARIOS URBANOS OC-136</t>
  </si>
  <si>
    <t>LIBROS INGLES OC-132</t>
  </si>
  <si>
    <t>LIBROS DERECHO VARIOS OC-92</t>
  </si>
  <si>
    <t>LIBROS DERECHO VARIOS OC-91</t>
  </si>
  <si>
    <t>LIBROS TEC.INV.APLICADA OC-164</t>
  </si>
  <si>
    <t>LIBROS ESCALA EVALUAC.DESARROLLO OC-119</t>
  </si>
  <si>
    <t>LIBROS LA FAMILIA UNA AVENTURA OC-111</t>
  </si>
  <si>
    <t>LIBROS DESARROLLO HUMANO OC-112</t>
  </si>
  <si>
    <t>LIBROS PSIC.CON APLICACIONES OC-104</t>
  </si>
  <si>
    <t>LIBRO PSIC.DEL DESARROLLO OC-96</t>
  </si>
  <si>
    <t>LIBRO METODOLOGIA DE LA INVESTIGACION OC-95</t>
  </si>
  <si>
    <t>LIBRO ARCHAELOGY OF DEATH OC-88</t>
  </si>
  <si>
    <t>LIBRO INTERACTING WITH THE DEAD OC-88</t>
  </si>
  <si>
    <t>LIBRO POSTMODERNIDAD,COMUNIC.OC-162</t>
  </si>
  <si>
    <t>LIBRO ORTOGRAFIA OC-107</t>
  </si>
  <si>
    <t>LIBRO PSIC.APRENDIZAJE O-94</t>
  </si>
  <si>
    <t>LIBRO Dº INSTITUCIONAL OC-90</t>
  </si>
  <si>
    <t>LIBRO ESTRATEGIA APRENDIZAJE VS. OC-107</t>
  </si>
  <si>
    <t>LIBROS PEDAGOG.EDUCAC.OC-94</t>
  </si>
  <si>
    <t>LIBRO MANUAL DIFICULTAD,EVALUAC.OC-94</t>
  </si>
  <si>
    <t>LIBRO ESTRUCTURA DE LA MENTE OC-107</t>
  </si>
  <si>
    <t>LIBROS GEOGRAFIA OC-83</t>
  </si>
  <si>
    <t>LIBROS Dº VARIOS OC-93</t>
  </si>
  <si>
    <t>LIBRO INST.POLITICA Y Dº OC-93</t>
  </si>
  <si>
    <t>LIBROS SELK NAM (ONAS) OC-89</t>
  </si>
  <si>
    <t>LIBROS CALCULO,MATEMATICA OC-100</t>
  </si>
  <si>
    <t>LIBRO MEDIAC.CONFLICTO FAM.OC-103</t>
  </si>
  <si>
    <t>LIBROS DESARROLLO HUMANO OC-103</t>
  </si>
  <si>
    <t>LIBROS DIDACTICA CS.SOC.OC-109</t>
  </si>
  <si>
    <t>LIBROS FISICA UNIV. OC-115</t>
  </si>
  <si>
    <t>LIBROS ADM.FINANCIERA,MARK.PRODUCC.OC.159</t>
  </si>
  <si>
    <t>LIBROS CONTAB.EV.PROY OC-161</t>
  </si>
  <si>
    <t>LIBROS ESTADISTICA SCHAUM OC-101</t>
  </si>
  <si>
    <t>LIBRO GEOMETRIA OC-101</t>
  </si>
  <si>
    <t>LIBROS TRABAJO SOCIAL OC-136</t>
  </si>
  <si>
    <t>LIBROS COMUNIC.CORPORATIVA,MEJOR PERIODISMO OC-128</t>
  </si>
  <si>
    <t>LIBROS CUIDADO BASICO DEL NIÑO OC-112</t>
  </si>
  <si>
    <t>LIBROS PSIC.LENGUAJE,ENSEÑANZA -APRENDIZAJE OC-108</t>
  </si>
  <si>
    <t>LIBROS TEST DE INTELIGENCIA OC-104</t>
  </si>
  <si>
    <t>LIBROS HUMAN EVOLUTION,ETHNOBOTANY OC-88</t>
  </si>
  <si>
    <t>LIBROS FOLCLOR CHILENO OC-86</t>
  </si>
  <si>
    <t>LIBROS MAPAS CONCEPTUALES ,ÑIÑOS OC-97</t>
  </si>
  <si>
    <t>LIBROS ETNOGRAFIA,ADAPTAC.CURRICULARES OC-95</t>
  </si>
  <si>
    <t>LIBROS HISTORIA CHILE,ATLAS OC-109</t>
  </si>
  <si>
    <t>LIBROS  TRATADO PEDIATRIA OC-117</t>
  </si>
  <si>
    <t>LIBROS PEDAG.TEATRAL OC-99</t>
  </si>
  <si>
    <t>LIBRO INIC.MATEMATICA,DESARROLLO EXPRESION</t>
  </si>
  <si>
    <t>LIBROS GEOMETRIA BALDOR OC-100</t>
  </si>
  <si>
    <t>LIBROS ESPACIO DEL ANONIMATO OC-103</t>
  </si>
  <si>
    <t>LIBROS HISTORIA,TEORIA EVALUAC.OC-109</t>
  </si>
  <si>
    <t>LIBROS NEUROLOGIA PED. OC-115</t>
  </si>
  <si>
    <t>LIBROS TERAPIA OCUPACIONAL OC-158</t>
  </si>
  <si>
    <t>LIBROS TRATADO DE PEDIATRIA OC-125</t>
  </si>
  <si>
    <t>LIBROS NEONATOLOGIA-ENFERMERIA OC-113</t>
  </si>
  <si>
    <t>LIBROS CALCULO,GEOMETRIA OC-102</t>
  </si>
  <si>
    <t>LIBROS MICROECONOMIA OC-160</t>
  </si>
  <si>
    <t>LIBROS DIAG.ENFERMEROS,OBSTETRICIA</t>
  </si>
  <si>
    <t>LIBROS FISIOLOGIA RESPIRATORIA</t>
  </si>
  <si>
    <t>LIBROS EL LENGIAJE DEL NIÑO,FISIOLOGIA,PSIQ.</t>
  </si>
  <si>
    <t>LIBROS SOCIOESTADISTICA,EDUC.PARA LA PAZ</t>
  </si>
  <si>
    <t>LIBRO ENFOQUE COMUNICATIVO,EDUC.AMBIENTAL,VARIOS</t>
  </si>
  <si>
    <t>MANUAL PSICODIAGNOSTICO,PROD.PRAXIS</t>
  </si>
  <si>
    <t>LIBROS DIDACTICA BASICA,EDUC.SEXUAL NIÑOS</t>
  </si>
  <si>
    <t>LIBROS EDUCAR EN EL JARDIN,CALIDAD EDUC.INFANTIL,V</t>
  </si>
  <si>
    <t>LIBROS EDUC.INFANTIL,DESDE EL NACIMIENTO HASTA LOS</t>
  </si>
  <si>
    <t>LIBROS ARTES EN EDUC.,DESARROLLO EXPRESION CORP.</t>
  </si>
  <si>
    <t>LIBROS CARTOGRAFIA DE LA MENTE,APRENDER EN LA ESCU</t>
  </si>
  <si>
    <t>LIBROS COMPOSICION,MATEMATICA APLICADA,ENSEÑAR CIE</t>
  </si>
  <si>
    <t>LIBROS PARTIC.PADRES,EDUC.INFANTIL</t>
  </si>
  <si>
    <t>LIBROS GEOMETRIA-ORTOGRAFIA,VARIOS</t>
  </si>
  <si>
    <t>LIBRO ESTRATEGIA Y PLAN OC-103</t>
  </si>
  <si>
    <t>LIBRO APRENDIZAJE HISTORIA</t>
  </si>
  <si>
    <t>LIBROS DIDACTICA CS.SOC.</t>
  </si>
  <si>
    <t>LIBROS BIBLIOTECA OC-43</t>
  </si>
  <si>
    <t>LIBROS BIBLIOTECA OC-50</t>
  </si>
  <si>
    <t>LIBROS BIBLIOTECA OC-35</t>
  </si>
  <si>
    <t>LIBRO BIBLIOTECA OC-39 SALDO</t>
  </si>
  <si>
    <t>LIBRO BIBLIOTECA OC-35 SALDO</t>
  </si>
  <si>
    <t>LIBROS BIBLIOTECA OC-37</t>
  </si>
  <si>
    <t>LIBROS BIBLIOTECA OC-30</t>
  </si>
  <si>
    <t>LIBROS BIBLIOTECA OC-53</t>
  </si>
  <si>
    <t>LIBROS BIBLIOTECA OC-28</t>
  </si>
  <si>
    <t>LIBROS BIBLIOTECA OC-38</t>
  </si>
  <si>
    <t>LIBROS BIBLIOTECA OC-39</t>
  </si>
  <si>
    <t>LIBROS BIBLIOTECA OC-32</t>
  </si>
  <si>
    <t>LIBROS BIBLIOTECA OC-47</t>
  </si>
  <si>
    <t>LIBROS BIBLIOTECA OC-40</t>
  </si>
  <si>
    <t>LIBROS OC-49</t>
  </si>
  <si>
    <t>LIBROS OC-34</t>
  </si>
  <si>
    <t>LIBROS OC-43</t>
  </si>
  <si>
    <t>LIBROS OC-46</t>
  </si>
  <si>
    <t>LIBROS OC-51</t>
  </si>
  <si>
    <t>LIBROS OC-50</t>
  </si>
  <si>
    <t>LIBROS BIBLIOTECA OC-36</t>
  </si>
  <si>
    <t>TEXTOS BIBLIOTECA OC-39</t>
  </si>
  <si>
    <t>TEXTOS BIBLIOTECA OC-49</t>
  </si>
  <si>
    <t>MATERIAL PARA BIBLIOTECA</t>
  </si>
  <si>
    <t>TEXTOS BIBLIOTECA OC-43</t>
  </si>
  <si>
    <t>TEXTOS BIBLIOTECA OC-50</t>
  </si>
  <si>
    <t>TEXTOS BIBLIOTECA OC-46</t>
  </si>
  <si>
    <t>TEXTOS BIBLIOTECA OC-686</t>
  </si>
  <si>
    <t>LIBROS BIBLIOTECA OC-51</t>
  </si>
  <si>
    <t>LIBROS BIBLIOTECA OC-33</t>
  </si>
  <si>
    <t>LIBROS BIBLIOTECA OC-44</t>
  </si>
  <si>
    <t xml:space="preserve"> LIBROS BIBLIOTECA OC-29</t>
  </si>
  <si>
    <t>LIBROS BIBLIOTECA OC-52</t>
  </si>
  <si>
    <t>LIBROS BIBLIOTECA OC-31</t>
  </si>
  <si>
    <t>CPA.LIBROS OC-36/2010 F.1865</t>
  </si>
  <si>
    <t>CPA.LIBROS OC-38/2010 F.31180</t>
  </si>
  <si>
    <t>CPA.LIBROS OC-37/2010 F.31179</t>
  </si>
  <si>
    <t>CPA.LIBROS OC-48/2010 F.138114</t>
  </si>
  <si>
    <t>CPA.LIBROS OC-51/2010 F.138111</t>
  </si>
  <si>
    <t>LIBROS P/BIBLIOTECA OC-38</t>
  </si>
  <si>
    <t>LIBROS P/BIBLIOTECA OC-37</t>
  </si>
  <si>
    <t>LIBROS P/BIBLIOTECA OC-30</t>
  </si>
  <si>
    <t>LIBROS P/BIBLIOTECA OC-35</t>
  </si>
  <si>
    <t>LIBROS P/BIBLIOTECA OC-49</t>
  </si>
  <si>
    <t>LIBROS P/BIBLIOTECA OC-34</t>
  </si>
  <si>
    <t>LIBROS PARA BIBLIOTECA OC-43</t>
  </si>
  <si>
    <t>LIBROS BIBLIOTECA OC-42</t>
  </si>
  <si>
    <t>COMPRA LIBROS OC.37/2010</t>
  </si>
  <si>
    <t>COMPRA LIBROS OC-33/2010</t>
  </si>
  <si>
    <t>LIBROS VARIOS OC-41/2010</t>
  </si>
  <si>
    <t>LIBROS BIBLIOTECA</t>
  </si>
  <si>
    <t>LIBROS EN GENERAL</t>
  </si>
  <si>
    <t>LIBROS BIBLIOTECA AÑO  2007</t>
  </si>
  <si>
    <t>LIBROS BIBLIOTECA  AÑO  2006</t>
  </si>
  <si>
    <t>LIBROS BIBLIOTECA  AÑO 2005</t>
  </si>
  <si>
    <t>LIBROS BIBLIOTECA AÑO 2004</t>
  </si>
  <si>
    <t>LIBROS BIBLIOTECA AÑO 2003</t>
  </si>
  <si>
    <t>LIBROS BIBLIOTECA  AÑO 2002</t>
  </si>
  <si>
    <t>LIBROS BIBLIOTECA  AÑO 2001</t>
  </si>
  <si>
    <t>LIBROS BIBLIOTECA TURISMO 99</t>
  </si>
  <si>
    <t>LIBROS BIBLIOTECA AÑO 2000</t>
  </si>
  <si>
    <t>LIBROS BIBLIOTECA ANT.1999</t>
  </si>
  <si>
    <t>Alejandria libros F/1431</t>
  </si>
  <si>
    <t>BIBLIOINSUMOS LTDA</t>
  </si>
  <si>
    <t>F/9645 Palmaria</t>
  </si>
  <si>
    <t>F/ 9644 Palmaria</t>
  </si>
  <si>
    <t>Soc.Editora 13 tomos educ.en laHiso</t>
  </si>
  <si>
    <t>Ed.Juridica F/471469  7 un.Cons.Poi</t>
  </si>
  <si>
    <t>Ed.Juridica F/471469  7 un.C.der.I.</t>
  </si>
  <si>
    <t>Ed.Juridica F/471469  7 un.C.Miner</t>
  </si>
  <si>
    <t>Ed.Juridica F/471469  7 un.C.Aguas</t>
  </si>
  <si>
    <t>Ed.Juridica F/471469  7 un.C.Aeroni</t>
  </si>
  <si>
    <t>Ed.Juridica F/471469  7 un.C.Sanito</t>
  </si>
  <si>
    <t>Ed.Juridica F/471469  7 un.C.Tribu.</t>
  </si>
  <si>
    <t>Ed.Juridica F/471469  7 un.C.Trabaj</t>
  </si>
  <si>
    <t>Ed.Juridica F/471469  7 un.C.Org.d.</t>
  </si>
  <si>
    <t>Ed.Juridica F/471469  7 un.C.Proc.l</t>
  </si>
  <si>
    <t>Ed.Juridica F/471469  7 un.C.Procel</t>
  </si>
  <si>
    <t>Ed.Juridica F/471469  7 un.C.Penal</t>
  </si>
  <si>
    <t>Ed.Juridica F/471469  7 un.C.Comerc</t>
  </si>
  <si>
    <t xml:space="preserve">Ed.Juridica F/471469  7 un.C.Civil </t>
  </si>
  <si>
    <t>L° "El Sistema Empresa" 14 uu</t>
  </si>
  <si>
    <t>F/9642 Palmaria</t>
  </si>
  <si>
    <t>Palmaria F/9643  Razon.;atema</t>
  </si>
  <si>
    <t>Alejandria F/1394 Seis Estudios Psc</t>
  </si>
  <si>
    <t>Alejandria F/1394 Psicologia 16 un</t>
  </si>
  <si>
    <t>Alejandria F/1393 Historia Pueblo o</t>
  </si>
  <si>
    <t>Alejandria F/1393 Expres. Oral 17 u</t>
  </si>
  <si>
    <t>Alejandria F/1393 Expres. Oral 16 n</t>
  </si>
  <si>
    <t>Alejandria F/1393 Pol.educ.17 un</t>
  </si>
  <si>
    <t>Compra libros Trabajo Social</t>
  </si>
  <si>
    <t>Alejandria F/1328 Psiccolog</t>
  </si>
  <si>
    <t>Alejandria F/1328 Tecn.educ.Diseñ.</t>
  </si>
  <si>
    <t>Alejandria F/1299 Redes Social.</t>
  </si>
  <si>
    <t>Alejandria F/1299 Familia y Trabajo</t>
  </si>
  <si>
    <t>Alejandria F/1299 Introd.trabj Soca</t>
  </si>
  <si>
    <t>Alejandria  F/1298 La metamorfosis</t>
  </si>
  <si>
    <t>Alejandria F/1298 Politi.educ.</t>
  </si>
  <si>
    <t>Alejandria F/1298 Psicologia y curm</t>
  </si>
  <si>
    <t>Alejandria F/1298 Aprender a mirar</t>
  </si>
  <si>
    <t>Liberalia F/22881 Exist.</t>
  </si>
  <si>
    <t>Liberalia F/22880 El Arte de Amra</t>
  </si>
  <si>
    <t>Liberalia F/22880 Madame Bovary</t>
  </si>
  <si>
    <t xml:space="preserve">Liberalia F/22880 Eneida </t>
  </si>
  <si>
    <t>Liberalia F/22880 Las Flores del M</t>
  </si>
  <si>
    <t>Liberalia F/22880 divina comedia 2i</t>
  </si>
  <si>
    <t>Liberalia F/22880 Odisea 2unid</t>
  </si>
  <si>
    <t>Liberalia F/22880 La Iliada 2 uni</t>
  </si>
  <si>
    <t>N° Factura 174507 fisica para Ingen</t>
  </si>
  <si>
    <t>N° Factura 174507 Introd.Progr.</t>
  </si>
  <si>
    <t>N° Factura 174507 Intr.diseño y ans</t>
  </si>
  <si>
    <t>N° Factura 174507 Economia</t>
  </si>
  <si>
    <t>N° Factura 174507 Contabilidad Adm.</t>
  </si>
  <si>
    <t>N° Factura 174507 Fisica conceptos</t>
  </si>
  <si>
    <t>Compra 30 libros Contador Auditor</t>
  </si>
  <si>
    <t>Introd. Grecia,Expl.sobre el desaro</t>
  </si>
  <si>
    <t>Numeros decimales (2)</t>
  </si>
  <si>
    <t>Compra libros Castellano (8)</t>
  </si>
  <si>
    <t>Guia practica de la oratoria (2)</t>
  </si>
  <si>
    <t>Compra libro Derecho Interna</t>
  </si>
  <si>
    <t>Compra 8 libros para Derecho</t>
  </si>
  <si>
    <t>Compra libro Leyes y Sentencias</t>
  </si>
  <si>
    <t>Compra de 9 libros para biblioteca</t>
  </si>
  <si>
    <t>Compra de 4 libros</t>
  </si>
  <si>
    <t>Compra 2 libros Sentido de la Educn</t>
  </si>
  <si>
    <t>Compra Libro Gramatica Descriptivae</t>
  </si>
  <si>
    <t>5 VENTILADOR MURAL 16" C.REM.</t>
  </si>
  <si>
    <t>3 POLTRONA GIRATORIA C/NEGRO-CAPS</t>
  </si>
  <si>
    <t>SILLON PC MASAJ.67X75X114</t>
  </si>
  <si>
    <t>2 MICROONDAS MOD.FANCY 1700-SOMELA</t>
  </si>
  <si>
    <t>PIZARRA BLANCA 1,00 X 1,50</t>
  </si>
  <si>
    <t>SILLON MOD.BAHIA,BARCELONA,SOFA ELVIS,SILLAS,MESAS</t>
  </si>
  <si>
    <t>50 MUEBLES COMPUTAC.DOBLE PUERTA COLOR AZUL</t>
  </si>
  <si>
    <t>MELAMINA,JGO.HERR.MECANIC.</t>
  </si>
  <si>
    <t>DIARIO MURAL VITRINA 0,80X1,00</t>
  </si>
  <si>
    <t>80 SILLAS AUDIT.,SILLAS APILABLES,MESA PIE CENTRO</t>
  </si>
  <si>
    <t>ESCRITORIO BASE VIDRIO,SILLAS METAL,SILLONES VARIO</t>
  </si>
  <si>
    <t>ARMADO MESONES DE TRABAJO SALA  PERIODISMO</t>
  </si>
  <si>
    <t>MESA COMPUTADOR MED.70*90*50 EN MELAMINA ENCINA</t>
  </si>
  <si>
    <t>MUEBLE PASABANDEJA AC.INOX. 1052X300X1180 MM</t>
  </si>
  <si>
    <t>6 ESCAÑOS TIPO PLAZA 1.80 MT. LARGO</t>
  </si>
  <si>
    <t>2 SILLON VISITA MOD.FC-2202 OF.PRESIDENCIA</t>
  </si>
  <si>
    <t>TELEVISOR LG MOD.SSLV3500/SALA REUN.4ºP</t>
  </si>
  <si>
    <t>VITRINA PASTELERA VENTUS 3 NIVELES</t>
  </si>
  <si>
    <t>ESCRITORIOS,MUEBLES COLGANTE,SILLAS,MESA PIE/FONOA</t>
  </si>
  <si>
    <t>10 MESAS REDONDAS 50 SILLAS APILABLES /SSL</t>
  </si>
  <si>
    <t>LETRERO ACERO INOXIDABLE LOGO UISEK</t>
  </si>
  <si>
    <t>13  MUEBLES EN LINEA,6 SILLAS,MESA REDONDA,PIZARRA</t>
  </si>
  <si>
    <t>ROPEROS,ESCRITORIOS,KARDEX,MUEBLES BIBLIOTECA</t>
  </si>
  <si>
    <t>SILLAS UNIV.AZUL,PUPITRES PROF.75*110*60</t>
  </si>
  <si>
    <t>3 PIZARRAS BLANCAS 1,4X3 Y 2,5 MT C/ATRIL</t>
  </si>
  <si>
    <t>28 PIZARRAS BLANCAS DIF.MEDIDAS/EDIF.PHILIPS</t>
  </si>
  <si>
    <t>TELEVISOR LCD 55", 2 TV LCD 40" LG</t>
  </si>
  <si>
    <t>7 LOCKER MODELO GE-515</t>
  </si>
  <si>
    <t>ESCRITORIOS,MESAS,SOPORTES,TELON,SILLONES</t>
  </si>
  <si>
    <t>SILLAS,MESAS CENTRO,SILLON EJEC.,ESCRITORIO</t>
  </si>
  <si>
    <t>SILLON,SILLAS,MESAS,ESCRITORIO</t>
  </si>
  <si>
    <t>MESAS,SILLAS,MUEBLE ARCHIVADOR,ESCRITORIO</t>
  </si>
  <si>
    <t>ESCRITORIO,SILLAS,ESTANTES</t>
  </si>
  <si>
    <t>SILLONES,ESCRITORIOS,MESA REUNION,SILLAS/PHILIPS</t>
  </si>
  <si>
    <t>2 MINIDATALOGGER MARCA DELTA OHM,SOFTWARE DESCARGA</t>
  </si>
  <si>
    <t>PULVERIZADOR,PODADORA,RESPIRADOR,M.SIERRA</t>
  </si>
  <si>
    <t>SILLA PC C/GAS SOFT TELA NG</t>
  </si>
  <si>
    <t>SILLA COMPUTADOR POC 12 NEGRO/SSC</t>
  </si>
  <si>
    <t>PROV.93 BUTACAS MOD.SHOW COLOR AZUL</t>
  </si>
  <si>
    <t>EST.ARCHIVADOR 200*75*40 2 PUERTAS MELAMINA</t>
  </si>
  <si>
    <t>EST.TRABAJO MELAMINA 75*115*180 3 CAJONES</t>
  </si>
  <si>
    <t>2 CAMARAS HXR-NX70N CMOS AVCHD</t>
  </si>
  <si>
    <t>DIARIO MURAL 1,00X1,30 TELA AZUL</t>
  </si>
  <si>
    <t>EST.ARCHIVADOR 2 PTAS.MELAMINA</t>
  </si>
  <si>
    <t>1 BIBLIOTECA MELAMINA,2 KARDEX 4 CAJ.</t>
  </si>
  <si>
    <t>5 EST.DE TRABAJO EN MELAMINA 3 CAJ.</t>
  </si>
  <si>
    <t>ARCHIVADOR 200*70*35 2 PUERTAS MELAMINA</t>
  </si>
  <si>
    <t>MICROONDA FANCY 1700 BCO.SOMELA</t>
  </si>
  <si>
    <t>ESTAC.TRABAJO MELAMINA,EST.ARCHIVADOR/OF.COBRANZA</t>
  </si>
  <si>
    <t>SILLA COMPUTADOR POC 12 NEGRO/MICROCOMPONENTE CD U</t>
  </si>
  <si>
    <t>CORTASETOS COMB.24CC BAUKER/CORTAC 650</t>
  </si>
  <si>
    <t>SILLON EJECUTIVO GAS C/B MED US6021 NGO</t>
  </si>
  <si>
    <t>SILLON EJECUTIVO RESP.BAJO NG.</t>
  </si>
  <si>
    <t>4 KARDEX METALICOS USADOS</t>
  </si>
  <si>
    <t>MUEBLE ESQUINERO,ESTAC.TRABAJO,ARCHIVADOR OC-562</t>
  </si>
  <si>
    <t>PIZARRA BLANCA 1,20X1,40 MT</t>
  </si>
  <si>
    <t>SILLA COMPUTADOR POC 12 NEGRO,SILLON EJEC.RESP.BAJ</t>
  </si>
  <si>
    <t>24 SILLAS APILABLES Y 3 MESA BASE C/ROJO</t>
  </si>
  <si>
    <t>ESTANTES,KARDEX,MESA REUNION,SILLAS AUDITORIO</t>
  </si>
  <si>
    <t>2 ESCRITORIO PANEL MELAMINA,KARDEX,MUEBLE AEREO</t>
  </si>
  <si>
    <t>KIT RADIO MOTOROLA 18-20 MILL USB</t>
  </si>
  <si>
    <t>3 MICROONDAS MABE 17 LT BLCO.</t>
  </si>
  <si>
    <t>SILLON EJECUTIVO A GAS 6611 COLOR NEGRO</t>
  </si>
  <si>
    <t>SILLON EJEC.R/BAJO ECON.NG</t>
  </si>
  <si>
    <t>PANEL MEL.,ESTANTE ESPECIAL,MUEBLES COLGANTES</t>
  </si>
  <si>
    <t>EST.ARCHIVADOR,MUEBLE BASE P/ARCHIVADOR</t>
  </si>
  <si>
    <t>2 CAJONERA MOVIL EN MELAMINA 2 CAJONES</t>
  </si>
  <si>
    <t>2 CAMARA CANON EOS DIGITAL,TRIPODES,MICROFONO</t>
  </si>
  <si>
    <t>CAJA SEGURIDAD ANTIFUEGO 11,8LT</t>
  </si>
  <si>
    <t>SILLAS APILABLES, MESAS C-BASE AZUL(CASINO)</t>
  </si>
  <si>
    <t>VITRINA PUERTA ABATIR 1,00X2,00 MT</t>
  </si>
  <si>
    <t>CAJONERA MOVIL,KARDEX ESTAC.TRABAJO MELAMINA</t>
  </si>
  <si>
    <t>PIZARRA BLANCA 1,00X1,60, 2 VITRINAS ABATIR</t>
  </si>
  <si>
    <t>1 SILLON EJEC. A GAS C/BRAZO NG/NG</t>
  </si>
  <si>
    <t>2 KIT RADIO MOTOROLA 14-18 MILLAS</t>
  </si>
  <si>
    <t>1 KARDEX 3 CAJONES NATURAL</t>
  </si>
  <si>
    <t>PIZARRA BLANCA 1,5 X 2,0 MT</t>
  </si>
  <si>
    <t>ESTANTE LAB.PUERTAS C/VIDRIO - MUEBLE VANITORIO</t>
  </si>
  <si>
    <t>MUEBLE BIBLIOTECA MELAMINA,15 SILLAS UNIV.</t>
  </si>
  <si>
    <t>KARDEX MELAMINA 3 CAJONES</t>
  </si>
  <si>
    <t>ARCHIVADOR C/BIOMBO,EST.ARCH.3 KARDEX</t>
  </si>
  <si>
    <t>PIZARRA BLANCA 1,50X2,60/CAMPO CLIN.COTTOLENGO</t>
  </si>
  <si>
    <t>1 LOCKER METALICO 15 CASILLEROS MOD. GE-515</t>
  </si>
  <si>
    <t>MUEBLE LAB.MELAMINA BLANCA</t>
  </si>
  <si>
    <t>2 PIZARRAS BLANCAS 1X1,6 Y 1,4X3,0</t>
  </si>
  <si>
    <t>ESC.MELAMINA BLANCA,SILLA PARVULO,MESA PARV.</t>
  </si>
  <si>
    <t>3 SILLAS COMP. C/GAS Y APOY NG/NG</t>
  </si>
  <si>
    <t>2 EST.LIBRERO ARCHIVADOR MELAMINA</t>
  </si>
  <si>
    <t>3 SILLA COMPUTAC.C/GAS NG</t>
  </si>
  <si>
    <t>2 SILLON EJEC.RESP.BAJO</t>
  </si>
  <si>
    <t>MICROONDA  ELECTROLUX 20 LT</t>
  </si>
  <si>
    <t>REFRIGERADOR CELSIUS 250 MADEMSA</t>
  </si>
  <si>
    <t>2 MICROONDAS ELECTROLUX 20LT</t>
  </si>
  <si>
    <t>EQ.AMPLIFICACION 4 BAFLES,5 MICROF.,MEZCLADOR</t>
  </si>
  <si>
    <t>3 RADIO GRABADORAS PHILIPS AZ1137</t>
  </si>
  <si>
    <t>MUEBLE RECEPCION,MUEBLE COLGANTE MELAMINA</t>
  </si>
  <si>
    <t>GRABADOR DIGITAL OLYMPUS</t>
  </si>
  <si>
    <t>CAMARA DIGITAL,CAMARA VIDEO SONY</t>
  </si>
  <si>
    <t>TELON APOLLO 1,78X1,78</t>
  </si>
  <si>
    <t>LOCKER MELAMINA,MESAS COMPUTADOR OC-223</t>
  </si>
  <si>
    <t>MUEBLE ABOGADO,IMPUTADO,SECRET,ESTRADO</t>
  </si>
  <si>
    <t>MUEBLES  COLGANTES  MEL.BLANCA,REPISAS OC-58</t>
  </si>
  <si>
    <t>BIBLIOTECA MEL.,LIBRERO,MESON,SILLAS APIL.</t>
  </si>
  <si>
    <t>PUPITRES,SILLAS AUDIT,SILLAS UNIV.P.FIJA</t>
  </si>
  <si>
    <t>REFRIGERADOR MADEMSA CELSIUS 350</t>
  </si>
  <si>
    <t>2 VITRINAS DIARIO MURAL 1,00X2,00 MTS</t>
  </si>
  <si>
    <t>8 PIZARRAS BLANCAS VARIAS MED.</t>
  </si>
  <si>
    <t>2 SILLAS COMPUTADOR POC 12 NEGRO</t>
  </si>
  <si>
    <t>1 PIZARRA BLANCA 1,00X 2,00 MT</t>
  </si>
  <si>
    <t>TELON COLGANTE DALITE 178X178</t>
  </si>
  <si>
    <t>3 SILLON EJECUTIVO GAS C/B ALTO</t>
  </si>
  <si>
    <t>PIZARRA ATRIL C/RUEDAS 1.8X2.2 MT</t>
  </si>
  <si>
    <t>1 LOKERS METALICO 15 PTAS.</t>
  </si>
  <si>
    <t>2 VENTILADORES MURALES 4 VENTILAD.PED.16</t>
  </si>
  <si>
    <t>CAMARA VIDEO SONY DCR-SR68</t>
  </si>
  <si>
    <t>2 VENTILADOR PISO 20 COMBI</t>
  </si>
  <si>
    <t>LIJADORA BANDA 810W BS810Y11</t>
  </si>
  <si>
    <t>CORTACESPED 6,5HP, DESBROZADORA MURRAY</t>
  </si>
  <si>
    <t>2 SILLAS SPLIT MEDIA PIV CAJERO</t>
  </si>
  <si>
    <t>EST.TRABAJO EN MEL.PERAL 180*190</t>
  </si>
  <si>
    <t>CAMARA DIGITAL MOD-ES-75 ARQUEOLOGIA--DG10/12_005920261</t>
  </si>
  <si>
    <t>KIT RADIO MOTOROLA / ARQUEOLOGIA--DG10/12_005920261</t>
  </si>
  <si>
    <t>2 VENTILADORES PED.,4 ESTANTES MET.90X35X150CM--FC10/12_013819912</t>
  </si>
  <si>
    <t>4 KARDEX METALICOS (USADOS)--DG10/12_003919909</t>
  </si>
  <si>
    <t>HERRAM.DREMEL,SIERRA CIRC.,CALADORA--DG10/12_003819906</t>
  </si>
  <si>
    <t>ESTAC. DE TRABAJO MEL/RAULI 4 CAJONES--FC10/12_006719673</t>
  </si>
  <si>
    <t>SILLON PC R/ALTO MALLA NG--FC10/12_006619672</t>
  </si>
  <si>
    <t>EQ.AIRE ACONDICIONADO 12000 BTU--FC10/12_004519643</t>
  </si>
  <si>
    <t>ESC.PANEL MELAMINA,EST.COMP.SILLA ISO--FC10/11_013218965</t>
  </si>
  <si>
    <t>2 SILLAS COMPUTADOR POC NEGRO--FC10/11_008918788</t>
  </si>
  <si>
    <t>6 SILLAS TAPIZ PU NEGRO-MESA 75X240X67 NEGRA--FC10/11_004018663</t>
  </si>
  <si>
    <t>3 EST.TRABAJO MELAMINA C/RAULI 180X150--FC10/11_002518348</t>
  </si>
  <si>
    <t>MUEBLE MELAMINA GUARDA CJA.FUERTE--FC10/11_002418346</t>
  </si>
  <si>
    <t>4 SILLAS DE RUEDAS ESMALTADAS--FC10/10_013517955</t>
  </si>
  <si>
    <t>VITRINA 1,20 X 2.00--FC10/10_012617939</t>
  </si>
  <si>
    <t>TERMO ELECTRICO SPLENDID--DG10/10_001217214</t>
  </si>
  <si>
    <t>COMPRA EQ.AMPLIFICACION--FC10/10_003117176</t>
  </si>
  <si>
    <t>KARDEX 4 CAJONES NATURAL--FC10/10_002817171</t>
  </si>
  <si>
    <t>ESTANTE LIBRERO,SILLA OF,EST.COMPUTAC.--FC10/10_002717170</t>
  </si>
  <si>
    <t>LAVADERO 1000MM LARGO ACERO INOX. CON COMBINAC.Y D--FC10/10_002517168</t>
  </si>
  <si>
    <t>ESTANTERIA BODEGA P/ARCHIVADORES--FC10/09_012916976</t>
  </si>
  <si>
    <t>KARDEX MELAMINA--FC10/09_012816975</t>
  </si>
  <si>
    <t>DVD IRT DM1006 USB--FC10/09_008216871</t>
  </si>
  <si>
    <t>MESA,SILLAS AUDIT.,MESA PIE CENTRO--FC10/09_007616826</t>
  </si>
  <si>
    <t>SILLON EJECUTIVO ALTO--FC10/09_005116761</t>
  </si>
  <si>
    <t>CONTENEDOR BASURA 1000 LTS.VERDE--FC10/09_002516704</t>
  </si>
  <si>
    <t>CAMARA VIDEO SAMSUNG SMXC10--FC10/09_002316701</t>
  </si>
  <si>
    <t>ESQUINERO EN MELAMINA-EST.TRABAJO MEL.ENCINA--FC10/09_002016694</t>
  </si>
  <si>
    <t>ESTANTERIA MELAMINA/BODEGA ARCHIVO--FC10/09_001916693</t>
  </si>
  <si>
    <t>STAND MODULABLE--FC10/09_000216675</t>
  </si>
  <si>
    <t>KARDEX 3 CAJONES C/NATURAL--FC10/08_014016026</t>
  </si>
  <si>
    <t>VITRINA DIARIO MURAL C/PTA.ABATIR--FC10/08_013716021</t>
  </si>
  <si>
    <t>2 SILLAS SPLIT CAJERO--FC10/08_011315977</t>
  </si>
  <si>
    <t>PIZARRA BLANCA 0.80X0.90--FC10/08_011015971</t>
  </si>
  <si>
    <t>AMPLIFICADOR MOD LK9810 + MICROFONO,CABLE--FC10/08_007815876</t>
  </si>
  <si>
    <t>TALADRO P13MM + BROCAS--FC10/08_007515871</t>
  </si>
  <si>
    <t>CALEFON 16 LTS. HYDROPOWER--FC10/08_007315869</t>
  </si>
  <si>
    <t>3 EST.ARCHIVADOR C/PUERTA (DAF)--FC10/08_006515861</t>
  </si>
  <si>
    <t>28 SOPORTE LCD P/TECHO--FC10/08_003615701</t>
  </si>
  <si>
    <t>8 EXTINTORES DE 6 Y 2KG--FC10/08_000615474</t>
  </si>
  <si>
    <t>TERMOVENTILADOR SOMELA SCA--DG10/07_002915757</t>
  </si>
  <si>
    <t>LOCKER,COLGANTE,MESAS OC-324--FC10/07_012214984</t>
  </si>
  <si>
    <t>EST.TRABAJO,BIBLIOTECA,VARIOS OC-325--FC10/07_012114983</t>
  </si>
  <si>
    <t>7 EQ.AIRE ACONDICIONADO--FC10/07_009114904</t>
  </si>
  <si>
    <t>KARDEX 3 CAJONES NATURAL--FC10/07_006614810</t>
  </si>
  <si>
    <t>3 CARROS METAL PORTA BALONES--BH10/07_001015063</t>
  </si>
  <si>
    <t>LOCKER MODELO GE-24--FC10/06_020813998</t>
  </si>
  <si>
    <t>FRIGOBAR FR-093 DAEWOO--FC10/06_019513985</t>
  </si>
  <si>
    <t>TV LCD-32 SONY KDL--FC10/06_018313973</t>
  </si>
  <si>
    <t>HON. CONFECCION NMUEBLES--BH10/06_005613903</t>
  </si>
  <si>
    <t>PROV.INSTALAC.MOBILIARIO OC-174--FC10/06_017413845</t>
  </si>
  <si>
    <t>PIZARRA, Y VITRINAS OC-261--FC10/06_014913761</t>
  </si>
  <si>
    <t>TELEVISOR LCD 55'' SAMSUNG LN55B650--FC10/06_014713759</t>
  </si>
  <si>
    <t>TELON-RADIOGRABADOR LAB.FACSA--FC10/06_013613707</t>
  </si>
  <si>
    <t>DESBROZADORA 32 CC HUSQVA--FC10/06_013213696</t>
  </si>
  <si>
    <t>10 BANDEJAS PARA ESTANTERIAS--FC10/06_010113327</t>
  </si>
  <si>
    <t>ESTANTERIAS FULL SPACE--FC10/06_010013326</t>
  </si>
  <si>
    <t>MUEBLE BASE ATENCION+ BIBLIOTECA--FC10/06_007213247</t>
  </si>
  <si>
    <t>21 BANCOS JARDIN 1,22 M--FC10/06_007113245</t>
  </si>
  <si>
    <t>MICROONDAS FANCY-SOMELA--FC10/06_006913240</t>
  </si>
  <si>
    <t>3 SOPORTES LCD--FC10/06_006113232</t>
  </si>
  <si>
    <t>3 TV LCD 3 HOME THEATER--FC10/06_006013231</t>
  </si>
  <si>
    <t>KARDEX DE 3 CAJONES--FC10/06_000313123</t>
  </si>
  <si>
    <t>1 KARDEX 3 CAJONES OC-280--FC10/05_013012980</t>
  </si>
  <si>
    <t>15 LOCKER MOD-GE 515--FC10/05_012912979</t>
  </si>
  <si>
    <t>CAMPANA COCINA, HORNO ELECT.OC-208--FC10/05_011612956</t>
  </si>
  <si>
    <t>34 SECADORES DE MANOS SPRINT OC-238--FC10/05_011212952</t>
  </si>
  <si>
    <t>16 SILLAS UNIV. P/FIJA OC-173--FC10/05_011112951</t>
  </si>
  <si>
    <t>MUEBLE BASE,CLOSET,KARDEX OC-223--FC10/05_011012950</t>
  </si>
  <si>
    <t>ESTAC.TRABAJO,PANEL DIV,OC-227--FC10/05_010912949</t>
  </si>
  <si>
    <t>BASE 2 PTAS,MESA CENTRO--FC10/05_010812948</t>
  </si>
  <si>
    <t>ESTANTE ARCHIVADORES C/PTAS--FC10/05_010812948</t>
  </si>
  <si>
    <t>2 PODIUM MADERA EUCALIPTUS--FC10/05_009912939</t>
  </si>
  <si>
    <t>SUMINISTRO MOBILIARIO OFIC.VARIOS--FC10/05_006512832</t>
  </si>
  <si>
    <t>4 EQ.AIRE ACONDIC.MOD.SPLIT--FC10/05_006212829</t>
  </si>
  <si>
    <t>3 EQUIPOS AIRE ACOND.--FC10/05_001812704</t>
  </si>
  <si>
    <t>BALANZA COCINA--DG10/05_002113961</t>
  </si>
  <si>
    <t>BATIDORA C/PEDESTAL--DG10/05_002113961</t>
  </si>
  <si>
    <t>MESA LATERAL CRUZET--DG10/05_002113961</t>
  </si>
  <si>
    <t>MICROONDA,LICUADORA,PICADORA--DG10/05_002113961</t>
  </si>
  <si>
    <t>REFRIGERADOR LG GM-341SC--DG10/05_002113961</t>
  </si>
  <si>
    <t>RADIO CON MP3 USB TOW(PSIC)--DG10/04_002013847</t>
  </si>
  <si>
    <t>8 MESAS, 48 SILLAS APILABLES--FC10/04_023512075</t>
  </si>
  <si>
    <t>CAJA DE SEGURIDAD BASH--FC10/04_022912062</t>
  </si>
  <si>
    <t>CONFECC.MUEBLES CATEDRAL--BH10/04_006211946</t>
  </si>
  <si>
    <t>1 SILLON EJEC.,3 SILLAS COMPUTAC.--FC10/04_018011770</t>
  </si>
  <si>
    <t>PURIFICADOR AIRE--FC10/04_013011707</t>
  </si>
  <si>
    <t>SOFA,MESA,SILLA F.3131190--FC10/04_012611704</t>
  </si>
  <si>
    <t>1 CAJONERA,2 LIBRERO OC-110--FC10/04_011711682</t>
  </si>
  <si>
    <t>3 PIZARRAS BLANCAS OC-130--FC10/04_011311678</t>
  </si>
  <si>
    <t>24 EXTINTORES 10KG--FC10/04_010711667</t>
  </si>
  <si>
    <t>2 MESONES RECEPCION OC-54--FC10/04_007811629</t>
  </si>
  <si>
    <t>MUEBLE P/ARCHIVADOR,CUBIERTA OC-55--FC10/04_007711628</t>
  </si>
  <si>
    <t>MESA,SILLAS OC-143--FC10/04_007611627</t>
  </si>
  <si>
    <t>EQ.AMPLIFICACION SEDE SSC--FC10/04_007011621</t>
  </si>
  <si>
    <t>VITRINA MURAL C/CORREDERA--FC10/04_004011542</t>
  </si>
  <si>
    <t>3 MICROONDAS THOMAS/SEDE SCA--DG10/04_002413958</t>
  </si>
  <si>
    <t>SILLAS,PUPITRES Y PAPELEROS--FC10/03_013110790</t>
  </si>
  <si>
    <t>MESAS Y SILLAS ERGOSILLA-CASINO--FC10/03_013010789</t>
  </si>
  <si>
    <t>1 PIZARRA  BLANCA OC-105--FC10/03_012810785</t>
  </si>
  <si>
    <t>28 PIZARRAS BLANCAS OC-89--FC10/03_012710784</t>
  </si>
  <si>
    <t>CONFECCION MUEBLES PAILAHUEQUE--BH10/03_002510194</t>
  </si>
  <si>
    <t>MUEBLES CATEDRAL PAILAHUEQUE--BH10/03_002410147</t>
  </si>
  <si>
    <t>BH17 CONFECCION MUEBLES SEDE CATEDRAL--BH10/02_000211349</t>
  </si>
  <si>
    <t>30% OC-24/2010 MOBILIARIO CATEDRAL--FC10/02_00629969</t>
  </si>
  <si>
    <t>10 SILLAS OFIC.MESH C/MALLA--FC10/02_00439945</t>
  </si>
  <si>
    <t>2 PIZARRA BLANCA FACT.11172--FC10/01_00079485</t>
  </si>
  <si>
    <t>ADQUISICIONES MOBILIARIO 2010</t>
  </si>
  <si>
    <t>AÑOS ANTERIORES + 2009</t>
  </si>
  <si>
    <t>muebles en general</t>
  </si>
  <si>
    <t>muebles en general  fac.13258</t>
  </si>
  <si>
    <t>VENTA TRAILER 2000</t>
  </si>
  <si>
    <t>aspiradoras (2)sodimac</t>
  </si>
  <si>
    <t>silla sodimac</t>
  </si>
  <si>
    <t>Reverso anticipo Muebles Epoca</t>
  </si>
  <si>
    <t>horno microhondas</t>
  </si>
  <si>
    <t xml:space="preserve">plancha churrasquera </t>
  </si>
  <si>
    <t xml:space="preserve">Geoequipos </t>
  </si>
  <si>
    <t xml:space="preserve">1 GPStopcon Microgeo </t>
  </si>
  <si>
    <t>LCD falabella</t>
  </si>
  <si>
    <t>DVD falabella</t>
  </si>
  <si>
    <t xml:space="preserve">muebles </t>
  </si>
  <si>
    <t xml:space="preserve">estante de trabajo paneles separadores </t>
  </si>
  <si>
    <t xml:space="preserve">kardex y cajonera </t>
  </si>
  <si>
    <t xml:space="preserve">sillas - ventilador </t>
  </si>
  <si>
    <t>muebles maclauds</t>
  </si>
  <si>
    <t xml:space="preserve">sodimac </t>
  </si>
  <si>
    <t>estantes sodimac</t>
  </si>
  <si>
    <t xml:space="preserve">sillas sodimac </t>
  </si>
  <si>
    <t xml:space="preserve">kardex 3 cajones-cajoneras </t>
  </si>
  <si>
    <t>escritorio y sillon ejecutivo</t>
  </si>
  <si>
    <t>silla escritorio</t>
  </si>
  <si>
    <t xml:space="preserve">210 muebles data </t>
  </si>
  <si>
    <t>mueble librero</t>
  </si>
  <si>
    <t xml:space="preserve">2 sillas con brazo </t>
  </si>
  <si>
    <t xml:space="preserve">1 silla con brazo </t>
  </si>
  <si>
    <t xml:space="preserve">2 muebles </t>
  </si>
  <si>
    <t xml:space="preserve">2 sillas cajero sin brazo </t>
  </si>
  <si>
    <t xml:space="preserve">3 cajoneras y fabricacion cubierta </t>
  </si>
  <si>
    <t xml:space="preserve">kardex </t>
  </si>
  <si>
    <t xml:space="preserve">compra mueble </t>
  </si>
  <si>
    <t xml:space="preserve">1 cajonera </t>
  </si>
  <si>
    <t>2 escritorios , 2 sillas</t>
  </si>
  <si>
    <t xml:space="preserve">11 escritorios , 22 sillas, 1 flete </t>
  </si>
  <si>
    <t>4 sillas</t>
  </si>
  <si>
    <t>compra de muebles Epoca</t>
  </si>
  <si>
    <t xml:space="preserve">meson computacion biblioteca </t>
  </si>
  <si>
    <t xml:space="preserve">2 sillones ejecutivo </t>
  </si>
  <si>
    <t xml:space="preserve">meson para biblioteca </t>
  </si>
  <si>
    <t xml:space="preserve">silla plegable tapizada </t>
  </si>
  <si>
    <t xml:space="preserve">2 aspiradoras </t>
  </si>
  <si>
    <t xml:space="preserve">diario mural providencia </t>
  </si>
  <si>
    <t xml:space="preserve">diario mural arrieta </t>
  </si>
  <si>
    <t>meson casino</t>
  </si>
  <si>
    <t>220 sillas universitarias</t>
  </si>
  <si>
    <t xml:space="preserve">300 sillas universitarias </t>
  </si>
  <si>
    <t xml:space="preserve">400 sillas universitarias </t>
  </si>
  <si>
    <t xml:space="preserve">4 papeleros </t>
  </si>
  <si>
    <t xml:space="preserve">10 pizaras blancas </t>
  </si>
  <si>
    <t xml:space="preserve">8 diarios murales </t>
  </si>
  <si>
    <t xml:space="preserve">220 sillas universitarias </t>
  </si>
  <si>
    <t xml:space="preserve">300 sillas </t>
  </si>
  <si>
    <t xml:space="preserve">escritorio </t>
  </si>
  <si>
    <t xml:space="preserve">4 mini persianas </t>
  </si>
  <si>
    <t xml:space="preserve">Mueble rectoria </t>
  </si>
  <si>
    <t>equipo de emergencia</t>
  </si>
  <si>
    <t>VENTA BOTE 8.1</t>
  </si>
  <si>
    <t>FUE TOTALMENTE DEPRECIADO</t>
  </si>
  <si>
    <t>Detector de metales</t>
  </si>
  <si>
    <t>2 Scooter submarinos 150 w</t>
  </si>
  <si>
    <t>2 sillas ejecutivas con rueda</t>
  </si>
  <si>
    <t>4 sillas de visita s/brazo</t>
  </si>
  <si>
    <t>Pisos laboratorio de arte</t>
  </si>
  <si>
    <t>Estanterías metálicas</t>
  </si>
  <si>
    <t>Equipamiento arq.subacuática</t>
  </si>
  <si>
    <t>Reloj contro vigilantes</t>
  </si>
  <si>
    <t>Camara digital canon(periodismo)</t>
  </si>
  <si>
    <t>25 sillas sala computacion</t>
  </si>
  <si>
    <t>Amplificador audio capilla</t>
  </si>
  <si>
    <t>Maquina de escribir Olivetti</t>
  </si>
  <si>
    <t>Equipo de A/C Decano de Derecho</t>
  </si>
  <si>
    <t>Mobiliario secretarias</t>
  </si>
  <si>
    <t>Podium tallado en coigue</t>
  </si>
  <si>
    <t>IMPRESORA PRINTER PVC/CARD</t>
  </si>
  <si>
    <t>LAPTOP HP ELITEBOOK 8470P</t>
  </si>
  <si>
    <t>36 COMP.HP COMPAQ PRO-4300</t>
  </si>
  <si>
    <t>COMPUTADOR ARMADO ITL PENTIUM DC 2,90 GHZ</t>
  </si>
  <si>
    <t>IMPRESORA BROTHER HL2140</t>
  </si>
  <si>
    <t>IMPRESORA HP 1000</t>
  </si>
  <si>
    <t>3 IMPRESORAS MULTIFUNCIONAL BROTHER DCP-7065</t>
  </si>
  <si>
    <t>3 PROYECTOR VIEWSONIC PJD-5123</t>
  </si>
  <si>
    <t>3 PC CELERON G440,MOUSE,TARJ.DLINK</t>
  </si>
  <si>
    <t>25 COMPUTADORES INTEL CORE I5-2400 4GB DD 1 TB</t>
  </si>
  <si>
    <t xml:space="preserve"> IMPRESORA  BROTHER MULTIFUNCION MOD.MFC-7460DN</t>
  </si>
  <si>
    <t>NOTEBOOK DELL 15R I7-2670QM</t>
  </si>
  <si>
    <t>IMPRESORA MULTIFUNCIONAL BROTHER DCP-7055</t>
  </si>
  <si>
    <t>MULTIFUNCIONAL BROTHER MFC 7460</t>
  </si>
  <si>
    <t>IMPRESORA MULTIFUNCIONAL BROTHER</t>
  </si>
  <si>
    <t>NOTEBOOK SAMSUNG 4GMEM 128SSD</t>
  </si>
  <si>
    <t>COMPRA DD-500 GB EXTERNO/Y.FEAL</t>
  </si>
  <si>
    <t>2 COMPUTADORES HP COMPAQ PROO, MONITOR 21,5"</t>
  </si>
  <si>
    <t>CABLE VGA,PODER,TECLADOS,ULINK,PARLANTES,FTE.PODER</t>
  </si>
  <si>
    <t>DIF.WIRELESS ACCESS POINT,CISCO AIRONET,SWICT D-LI</t>
  </si>
  <si>
    <t xml:space="preserve"> PC HP COMPAQ 100 B MONITOR LED 18,5,TECLADO,MOUSE</t>
  </si>
  <si>
    <t>2 IMPRESORA HP 2050 MULTIFUNCIONAL</t>
  </si>
  <si>
    <t>34 PROY.VIEWSONIC. CON SOPORTE E INSTALACION</t>
  </si>
  <si>
    <t>COMPUTADOR HP- MOD8200 SFF17-2600 4GB</t>
  </si>
  <si>
    <t>IMPRESORA MULTIFUNCIONAL HP M1132</t>
  </si>
  <si>
    <t>3 EQ.COMP.INTEL CORE ,GABNETE,TARJ.VIDEO,MEM,DD,SO</t>
  </si>
  <si>
    <t>WIRELESS,CISCO AIRONET,SWITCH D-LINK</t>
  </si>
  <si>
    <t>35 COMPR.ITL.CELERON 1.,8GHZ,GAB.DD.250GB</t>
  </si>
  <si>
    <t>IMPRESORA MULTIFUNCIONAL HP1132</t>
  </si>
  <si>
    <t>PROCESADOR,MEM,GABINETE,MONITOR,DD,DVD</t>
  </si>
  <si>
    <t>EQ.NOTEBOOK DELL XPS 15</t>
  </si>
  <si>
    <t>IMPRESORA MULTIFUNCIONAL DESKJET 3050</t>
  </si>
  <si>
    <t>DISCO DURO,GABINETE,PROCESADOR,MEM,TARJ.</t>
  </si>
  <si>
    <t>IMPRESORA MULTIFUNCIONAL HP-M1132</t>
  </si>
  <si>
    <t>3 PC HP 100B SFF 500GB 2GB + MONITOR AOC</t>
  </si>
  <si>
    <t>IMPRESORA MULTIFUNCIONAL HP,IMPR.OKIDATA REACOND.</t>
  </si>
  <si>
    <t>IMPRESORA SAMSUNG CLP-315/J.OLGUIN</t>
  </si>
  <si>
    <t>COMPUTADOR IMAC 21,5" LED CORE INTEL MEM.KINGSTON</t>
  </si>
  <si>
    <t>PROYECTOR VIEWSONIC PJD5123</t>
  </si>
  <si>
    <t>1 POWEREDGE R710</t>
  </si>
  <si>
    <t>HP Z400 WORKSTATION INTEL,TARJ.VIDEO,MEM2GB</t>
  </si>
  <si>
    <t>3 NOTEBOOKS DELL NBK LATITUDE-USADOS</t>
  </si>
  <si>
    <t>COMPUTADOR HPZ400 INTEL,TARJ.VIDEO,MEM HP,DD SEAGA</t>
  </si>
  <si>
    <t>2 EQ.INSPIRON DELL 15 NOTEBOOK</t>
  </si>
  <si>
    <t>3 IMPRESORAS LASER BROTHER</t>
  </si>
  <si>
    <t>1 UPS APC BACK UPS RS 1500 VA 230V</t>
  </si>
  <si>
    <t>7 PROYECTOR VIEWSONIC PJD</t>
  </si>
  <si>
    <t>22 EQUIPOS COMP. OPTIPLEX 990 ULTRA SMALL</t>
  </si>
  <si>
    <t>3 MONITORES LG 19"</t>
  </si>
  <si>
    <t>IMPRESORA LPB 3000 CANON</t>
  </si>
  <si>
    <t>38 COMPUTADORES REACONDICIONADO  DELL G-280</t>
  </si>
  <si>
    <t>POWERCONNECT 2824 24 1GBE PRT</t>
  </si>
  <si>
    <t>10 PROYECTORES VIEWSONIC</t>
  </si>
  <si>
    <t>1 POWERCONNECT 2848,24 1GBE</t>
  </si>
  <si>
    <t>10 COMPUTADORES REACOND. HP COMPAQ</t>
  </si>
  <si>
    <t>3 PROYECTORES VIEWSONIC 2500L</t>
  </si>
  <si>
    <t>5 MONITOR LG 18,5"</t>
  </si>
  <si>
    <t>IMPRESORA BROTHER DCP, IMPR.CANON LBP</t>
  </si>
  <si>
    <t>IMPRESORA CANON LBP-CENTRO SIMULAC.ENF.</t>
  </si>
  <si>
    <t>4 COMPUTADORES PROC.INTEL /FONOAUDIOLOGIA</t>
  </si>
  <si>
    <t>12 COMPUTADORES REACOND. P4 2.8GHZ</t>
  </si>
  <si>
    <t>1 COMPUTADOR 2824 COMUNIC,SALA SERVIDORES</t>
  </si>
  <si>
    <t>1 PC DELL PC2848 COMUNIC.SALA SERVIDORES</t>
  </si>
  <si>
    <t>13 COMPUTADORES DELL MOD.VOSTRO</t>
  </si>
  <si>
    <t>IMPRESORA MULTIFUNCIONAL HP DJ F4480</t>
  </si>
  <si>
    <t>POWEEDGE R210 CHASSIS  WITH UP TO 2</t>
  </si>
  <si>
    <t>IMPRESORA MTF MARCA HP</t>
  </si>
  <si>
    <t>4 COMPUTADOR REACONDICIONADOS</t>
  </si>
  <si>
    <t>2 IMPRESORAS CANON LBP</t>
  </si>
  <si>
    <t>LAPTOP DELL STUDIO 1558</t>
  </si>
  <si>
    <t>MONITORES LCD-LG,IMPR.BROTHER DCP,IMPR.CANON LBP</t>
  </si>
  <si>
    <t>IMPRESORA CANON LBP/PRINT SERVER</t>
  </si>
  <si>
    <t>2 LAPTOP DELL STUDIO 1558</t>
  </si>
  <si>
    <t>1 POWERLITE 1716 2700 ANSI LUMENES</t>
  </si>
  <si>
    <t>COMP.PERS.510 W/UP OC-623</t>
  </si>
  <si>
    <t>COMP.PERS.510 W/UP OC-624</t>
  </si>
  <si>
    <t>COMPUTADOR VOSTRO 3500 LAPTOP</t>
  </si>
  <si>
    <t>COMPUTADOR DELL LATITUDE</t>
  </si>
  <si>
    <t>IMPRESORA MULT.BROTHER</t>
  </si>
  <si>
    <t>10 COMPUTADORES REACOND.P4 2.8 GHZ</t>
  </si>
  <si>
    <t>MONITOR,IMPR.PROYECTORAS</t>
  </si>
  <si>
    <t>1 SMART BOARD 680 C/SOPORTE</t>
  </si>
  <si>
    <t>TELON,IMPRESORAS CANON,HP,MONITOR LCD,D.DURO</t>
  </si>
  <si>
    <t>28 COMPUTADORES DELL MOD.VOSTRO 320</t>
  </si>
  <si>
    <t>12 COMPUTADORES REACOND. MICRON + MEM</t>
  </si>
  <si>
    <t>1LAPTOPS MOD-VOSTRO 3500 CONF.8</t>
  </si>
  <si>
    <t>5 PROYECTORES MULTIMEDIA NEC</t>
  </si>
  <si>
    <t>LECTOR CODIGO BARRA</t>
  </si>
  <si>
    <t>6 IMPRE.BROTHER,HP,PRINT SERVER</t>
  </si>
  <si>
    <t>IMPRESORA ZEBRA,ETIQ.</t>
  </si>
  <si>
    <t>2 EQUIPOS COMPUTAC.DELL OC-168</t>
  </si>
  <si>
    <t>IMPRESORA MULTIFUNCIONAL  EPSON</t>
  </si>
  <si>
    <t>IMPRESORA BROTHER,IMP.HP</t>
  </si>
  <si>
    <t>26 COMPUTADORES DELL -VESTRA 320</t>
  </si>
  <si>
    <t>28 COMPUTADOR REACONDIC.</t>
  </si>
  <si>
    <t>10 PROY.MULTIMEDIA MARCA NEC</t>
  </si>
  <si>
    <t>9 PROY.MULTIMEDIA MARCA NEC</t>
  </si>
  <si>
    <t>SCANNER CANON-MULTIFUNCIONAL STYLUS</t>
  </si>
  <si>
    <t>7 PROYECTORES DE AREA 150 Y  120W</t>
  </si>
  <si>
    <t>ADQUISICIONES 2010</t>
  </si>
  <si>
    <t>EQUIPOS INFORMATICOS</t>
  </si>
  <si>
    <t>EQUIPOS INFORMATICOS EN GENERAL</t>
  </si>
  <si>
    <t>equipos informaticos en general</t>
  </si>
  <si>
    <t>se deprecio completamente</t>
  </si>
  <si>
    <t>Camara digital canon rebel XT</t>
  </si>
  <si>
    <t>Impresora Okidata 320</t>
  </si>
  <si>
    <t>Equipo edición (Pentium IV)</t>
  </si>
  <si>
    <t>CPU Intel Lanix</t>
  </si>
  <si>
    <t>Pentium IV (9) Lab.Computacion CET</t>
  </si>
  <si>
    <t>Computador P IV (Salvador)</t>
  </si>
  <si>
    <t>Mejoramiento equipos computacional</t>
  </si>
  <si>
    <t>CONSTRUCCIONES AÑO 2012</t>
  </si>
  <si>
    <t>CONSTRUCCIONES AÑO 2011</t>
  </si>
  <si>
    <t>CONSTRUCCIONES AÑO 2010</t>
  </si>
  <si>
    <t>CONSTRUCCIONES AÑO 2009</t>
  </si>
  <si>
    <t>IMPLEM.LABORATORIO DIETETICA</t>
  </si>
  <si>
    <t>IMPLEM. ESTUDIO TELEVISION</t>
  </si>
  <si>
    <t>IMPLEM.SALA SIMULAC.ENFERMERIA</t>
  </si>
  <si>
    <t>IMPLEM. GIMNASIO POLIDEPORTIVO</t>
  </si>
  <si>
    <t>INSTALAC.SALA HOSPITALIZ.(KINE</t>
  </si>
  <si>
    <t>INSTALACION GIMNASIO TERAP.SCA</t>
  </si>
  <si>
    <t>INSTALACION LABORATORIO SSC</t>
  </si>
  <si>
    <t>INSTALACIONcongES FIBRA OPTICA</t>
  </si>
  <si>
    <t>eliminación</t>
  </si>
  <si>
    <t>diferencia</t>
  </si>
  <si>
    <t>ok</t>
  </si>
  <si>
    <t>elimina</t>
  </si>
  <si>
    <t>Construccion de Pirca</t>
  </si>
  <si>
    <t>Construccion Estacionamientos</t>
  </si>
  <si>
    <t>Cafeteria</t>
  </si>
  <si>
    <t>Constlruccion Baños Parque</t>
  </si>
  <si>
    <t>Remodelacion CAPS</t>
  </si>
  <si>
    <t>Multicancha</t>
  </si>
  <si>
    <t>Remodelacion Baños Sede</t>
  </si>
  <si>
    <t>Remodelacion Casino Sede</t>
  </si>
  <si>
    <t>Ampliacion Casino</t>
  </si>
  <si>
    <t>Instalacion Gomas Escalera</t>
  </si>
  <si>
    <t>Remodelacion Laboratorio Arte</t>
  </si>
  <si>
    <t>Remodelacion Sala 2 Sede</t>
  </si>
  <si>
    <t>Remodelacion Biblioteca</t>
  </si>
  <si>
    <t>Remodelacion Auditorio</t>
  </si>
  <si>
    <t>Construccion Casino</t>
  </si>
  <si>
    <t>Edificio Alvaro Casanova</t>
  </si>
  <si>
    <t>Construcciones hasta 1999</t>
  </si>
  <si>
    <t>Fernando Manterola</t>
  </si>
  <si>
    <t>Casona</t>
  </si>
  <si>
    <t>Biblioteca Alvaro Casanova</t>
  </si>
  <si>
    <t>Edificio Philips</t>
  </si>
  <si>
    <t>VALOR RESIDUAL</t>
  </si>
  <si>
    <t>sede providencia</t>
  </si>
  <si>
    <t>sede arrieta</t>
  </si>
  <si>
    <t>TELEVISOR LED 40",SOPORTE E INSTALAC.(VIDEOCONFER)</t>
  </si>
  <si>
    <t>PIANO DIGITAL MOD.AP220BN, CON SILLON MARCA CASIO</t>
  </si>
  <si>
    <t>2 SILLAS MOD.CAJERO RESP.MEDIO COLOR NEGRO</t>
  </si>
  <si>
    <t>10 LOCKERS METALICO 15 CASILLEROS</t>
  </si>
  <si>
    <t>GENERADOR ELECTRICO POWER PRO 1,1 KVA</t>
  </si>
  <si>
    <t>3 LOCKERS METALICO 15 CASILLER</t>
  </si>
  <si>
    <t>LIBRERO MOD.DONA/RECTORIA</t>
  </si>
  <si>
    <t>SILLA PC TEXTIL SOFT NG -GIRATORIA C/APOYO BRAZO</t>
  </si>
  <si>
    <t>30 ESCRITORIOS PANEL MELAMINA PERAL 75*150*65 2 CJ</t>
  </si>
  <si>
    <t>2 SILLAS ASENTI GIRATORIA,CALEFACTOR ELECTRICO MAG</t>
  </si>
  <si>
    <t>SILLON SECCIONAL ESQUINERO-CAFE</t>
  </si>
  <si>
    <t>OLCHON BOX SPRING,CAMAROTE,FRAZADAS,REFRIGERADOR,</t>
  </si>
  <si>
    <t>34 SILLA ASENTI DE ESCRITORIO</t>
  </si>
  <si>
    <t>2 MICROONDA SOMELA MOD.FANCY</t>
  </si>
  <si>
    <t>15 SILLAS PC ASENTI CON BRAZOS,GIRAT.</t>
  </si>
  <si>
    <t>CORTACESPED,CORTASETOS,A COMBUSTION</t>
  </si>
  <si>
    <t>SILLON PC R/ALTO PU MASAJE NG</t>
  </si>
  <si>
    <t>SILLA PC TEXTIL SOFT.NG</t>
  </si>
  <si>
    <t>2 TELEVISORES LG 32" 32LN570B</t>
  </si>
  <si>
    <t>CORTACESPED MOD.HUSQ R53SV</t>
  </si>
  <si>
    <t>3 LOCKER METALICO MOD. GE-515</t>
  </si>
  <si>
    <t>GRABADORA DE VOZ SONY MOD.TX50</t>
  </si>
  <si>
    <t>3 VENTILADOR DE PIE METALICO 16"</t>
  </si>
  <si>
    <t>MANUAL PSIC.PARA ENSEÑANZA,DICCCIONARIO PSIC.</t>
  </si>
  <si>
    <t>TRATADO PSIC.FORENSE,INVIT.SOCIOLOGIA REFLEXIVA</t>
  </si>
  <si>
    <t>DICCIONARIO ANTROPOLOGIA,MUSEOLOGIA</t>
  </si>
  <si>
    <t>REHABILITAC.LESIONES,TEC.REHABILITAC.EN MED.DEPORT</t>
  </si>
  <si>
    <t>PEDAGOGIA DEL CUIDADO,CARENCIA AFECTIVA,ANOREXIA</t>
  </si>
  <si>
    <t>LIBRO TRATADO PEDIATRIA</t>
  </si>
  <si>
    <t>LIBROS NUTRICION,MANUAL ENDOCRINOLOGIA</t>
  </si>
  <si>
    <t>GUIA BASICA PARA LA NUTRICION</t>
  </si>
  <si>
    <t>LIBROS MUSEOGRAFIA,MUSEOS HISTORIA,ESP.DIDACTICO</t>
  </si>
  <si>
    <t>LIBROS EDUC.PATRIMONIAL EN LA ESCUELA</t>
  </si>
  <si>
    <t>LIBROS MUSEOGRAFIA,ARTE Y COMUNIC.</t>
  </si>
  <si>
    <t>LIBROS PSICOTERAPIA,COMO APRENDEN LOS NIÑOS</t>
  </si>
  <si>
    <t>LIBROS PSIC.DEL DESARROLLO,TEST RORSCHACH,TEST PSI</t>
  </si>
  <si>
    <t>LIBROS TRAST.PERSONALIDAD,INTERV.CRISIS,ENFOQUES</t>
  </si>
  <si>
    <t>TEST PSIC.,TEC.PROG.TERAPIA,MANUAL HTP</t>
  </si>
  <si>
    <t>LIBRO AUTOESTIMA E IDENTIDAD,MOTIVACION,JUEGO</t>
  </si>
  <si>
    <t>DESARROLLO ORGANIZ.,COMPORTAMIENTO ORGANIZ.</t>
  </si>
  <si>
    <t>LIBROS PSIC.POSITIVA,MANEJO STRES,ETICA</t>
  </si>
  <si>
    <t>ACTIV.PARA LA DEPRESION,MANUAL TERAPIA PAREJA,PSIC</t>
  </si>
  <si>
    <t>LIBRO CIVILIZ.PREHISPANICAS DE AMERICA</t>
  </si>
  <si>
    <t>LIBROS PRINCIPIOS ANATOMIA Y FISIOLOGIA</t>
  </si>
  <si>
    <t>LIBROS ANATOMIA,FISIOLOGIA,BASES BIOMECANICAS</t>
  </si>
  <si>
    <t>LIBROS SALUD MENTAL,PSIC.DEL DESARROLLO</t>
  </si>
  <si>
    <t>LIBROS TERAPIA COGNITIVA,INTERV.CRISIS,PSICOTERAPI</t>
  </si>
  <si>
    <t>LIBROS ANATOMIA C/ORIENTACION CLINICA, BASES BIOME</t>
  </si>
  <si>
    <t>LIBRO FUNDAM Y PINCIPIO OFTALMOLOGIA,OPTICA CLIN.</t>
  </si>
  <si>
    <t>LIBROS NEUROFTALMOLOGIA,OPTICA CLN.,INMUNOLOGIA</t>
  </si>
  <si>
    <t>LIBROS AMPLITUD DE MOVIMIENTO</t>
  </si>
  <si>
    <t>LIBROS AUTOESTIMA E IDENTIDAD</t>
  </si>
  <si>
    <t>LIBROS PROCEDIMINTO P/EV.DISCURSO</t>
  </si>
  <si>
    <t>LIBROS HISTORIA CHILE,CONTR.REPUBLICA</t>
  </si>
  <si>
    <t>LIBROS TEORIAS PERSONALIDAD,COMUNIC.ORGANIZACIONAL</t>
  </si>
  <si>
    <t>LIBROS TRATADO AUDIOLOGIA,RESTAURAC.FUNCION VOCAL</t>
  </si>
  <si>
    <t>LIBROS IMPERIOS DEL MUNDO ATLANTICO</t>
  </si>
  <si>
    <t>LIBROS TRATADO FONOLOGIA,HABLA DEL NIÑO,SONIDO Y C</t>
  </si>
  <si>
    <t>LIBRO DESARROLLO  LENGUAJE,TEST COMPRENS. AUDITIVA</t>
  </si>
  <si>
    <t>LIBRO MUSEO UN ESPACIO DIDACTICO Y SOCIAL</t>
  </si>
  <si>
    <t>LIBROS ESTRATEGIA DE ENTREVISTAS/PSIC.</t>
  </si>
  <si>
    <t>MANUAL OFTALMOLOGIA,OPTOMETRIA</t>
  </si>
  <si>
    <t>LIBRO METOD.INVESTIGACION</t>
  </si>
  <si>
    <t>LIBRO UNA TERAPIA BREVE MAS PROFUNDA</t>
  </si>
  <si>
    <t>LIBRO ENFOQUES CONCEPTUALES Y TEC.</t>
  </si>
  <si>
    <t>LIBROS GLAUCOMA,OPTOMETRIA,CIRUGIA REFRACTIVA</t>
  </si>
  <si>
    <t>LIBRO FISIOLOGIA HUMANA</t>
  </si>
  <si>
    <t>LIBROS TR.SALUD MENTAL EN NIÑOS</t>
  </si>
  <si>
    <t>LIBROS BIOMECANICA,FISIOLOGIA ARTICULAR</t>
  </si>
  <si>
    <t>LIBROS ALIMENTACION Y DEPORTE,ANATOMIA,LA VOZ,NUTR</t>
  </si>
  <si>
    <t>LIBROS FISIOLOGIA,FARMACOLOGIA,MANUAL PSIQ.</t>
  </si>
  <si>
    <t>LIBROS CUIDADOS QUIRURGICOS,ANATOMIA APARATO LOCOM</t>
  </si>
  <si>
    <t>LIBROS MICROBIOLOGIA,NUTRICION,FARMACOLOGIA</t>
  </si>
  <si>
    <t>LIBROS KINESIOTERAPIA,TRATADO NUTRICION,BIOMECANIC</t>
  </si>
  <si>
    <t>LIBROS AT.FAMILIAR,BIOLOGIA,ANTROPOLOGIA MEDICA</t>
  </si>
  <si>
    <t>DIETOTERAPIA,EMBRIOLOGIA,HISTOLOGIA,ENF.RESP</t>
  </si>
  <si>
    <t>LIBROS FISIOTERAPIA,MANUAL OPTOMETRIA,NEUROANATOMI</t>
  </si>
  <si>
    <t>ATLAS ANATOMIA,FUND.FISIOPATOLOGIA,NEUROCIENCIA</t>
  </si>
  <si>
    <t>LIBROS DEGLUTITION,VESTIBULAR REHABILITATION</t>
  </si>
  <si>
    <t>LIBROS INMUNONUTRICION,NUTRIC.COMUNITARIA</t>
  </si>
  <si>
    <t>COMPUTADOR HP PROBOOK 6460B/INTEL CORE</t>
  </si>
  <si>
    <t>IMPRESORA BROTHER DCP7065</t>
  </si>
  <si>
    <t>12 PROYECTORES MARCA SONY XGA/2300</t>
  </si>
  <si>
    <t>IMPRESORA MULTIFUNCIONAL BROTHER DCP-7065</t>
  </si>
  <si>
    <t>IMPRESORA MULTIFUNCIONAL BROTHER DCP-7065DN</t>
  </si>
  <si>
    <t>71 COMPUTADORES HP AIO P1105 E14GB/500GB/14</t>
  </si>
  <si>
    <t>5 COMPUTADORES  ITL  I3 2 PROY.SONY/LAB.BIOMECANIC</t>
  </si>
  <si>
    <t>5 PROYECTORES VIEWSONIC PJD5134</t>
  </si>
  <si>
    <t>IMPRESORA HP COLOR LASERJET CP1025N</t>
  </si>
  <si>
    <t>2 IMPRESORA BROTHER DCP-7065</t>
  </si>
  <si>
    <t>2 NOTEBOOK DELL INSPIRON14A/COBRANZA</t>
  </si>
  <si>
    <t>IMPRESORA HP CP1025NW COLOR</t>
  </si>
  <si>
    <t>IMPRESORA EPSON LFP SURECOLOR/TIL-TIL</t>
  </si>
  <si>
    <t>REPRODUCTOR MULTIMEDIA APPLE</t>
  </si>
  <si>
    <t>PROYECTOR VIEWSONIC PJD-5134</t>
  </si>
  <si>
    <t>2 NOTEBOOK COMPAQ CQ45-D12</t>
  </si>
  <si>
    <t>2 IMPRESORAS COLOR HP MULTIFUNCIONAL</t>
  </si>
  <si>
    <t>APPLE REPRODUCTOR MULTIMEDIA</t>
  </si>
  <si>
    <t>2 COMPUTADORES PROC.INTEL 17-3770</t>
  </si>
  <si>
    <t>2 COMPUTADORES AIO HP18-2001LA</t>
  </si>
  <si>
    <t>PROYECTOR VIEWSONIC CON BOLSO Y TELON</t>
  </si>
  <si>
    <t>1 NOTEBOOK DELL INSPIRON 14A</t>
  </si>
  <si>
    <t>MATERIAL E INSUMOS DE COMPUT</t>
  </si>
  <si>
    <t>MULTIFUNCIONAL XP-201 EPSON</t>
  </si>
  <si>
    <t>LIC.SOFTWAE CYBER ANATOMY 2D</t>
  </si>
  <si>
    <t>MS SQL,OFFICE PRO,CAL ALNG,WIN PRO</t>
  </si>
  <si>
    <t>LIC.PROG.ADOBE AUDITION CS6 MULTIP/PERIODISMO</t>
  </si>
  <si>
    <t>OFFICE HOGAR-EMPRESA 2013/PERIODISMO</t>
  </si>
  <si>
    <t>PROGRAMA PAYPRO GLOBAL</t>
  </si>
  <si>
    <t>MACETEROS HORMIGON,ESCAÑOS E05 GRIS/STA.LAURA</t>
  </si>
  <si>
    <t>ANTICIPO 50% CONST.DECK FRONTIS/SPR</t>
  </si>
  <si>
    <t>BH/53 SALDO TERRAZA DECK</t>
  </si>
  <si>
    <t>SUMIN.INSTALAC.EQ.AIRE 9000 Y 12000 BTU</t>
  </si>
  <si>
    <t>IRRIGADOR CALORICO AIRSTAR</t>
  </si>
  <si>
    <t>TECLADO CASIO,ATRIL,MONITOR,MICROFONO</t>
  </si>
  <si>
    <t>MICROCOMPONENTE PHILIPS</t>
  </si>
  <si>
    <t>AMPLIF.PARLANTES SALA ESPEJO</t>
  </si>
  <si>
    <t>ANTROPOMETRO GRANDE ALUMINIO</t>
  </si>
  <si>
    <t>ELECTRODOS CDM MEDICAL LARGA VIDA</t>
  </si>
  <si>
    <t>BARRAS PARALELAS,ESPALDERAS,ESPEJO CON BASE</t>
  </si>
  <si>
    <t>BANCAS REGULABLES ACOLCHADAS,FORRADAS</t>
  </si>
  <si>
    <t>FREEZER VERTICAL</t>
  </si>
  <si>
    <t>BOQUILLA,CLIP NASAL,FILTRO PROT.P/MED.PRESION,NIF</t>
  </si>
  <si>
    <t>BIPAPS SYNCHRONY,HUMIDIFICADOR REMSTAR</t>
  </si>
  <si>
    <t>NEBULIZADOR MECANICO OMRON</t>
  </si>
  <si>
    <t>SET GONIOMETROS,DIGIFLEX,CINTAS METRICAS,PINZOMETR</t>
  </si>
  <si>
    <t>MESON T/CARPINTERO 6 PISOS LABORATORIO-BLANCOS</t>
  </si>
  <si>
    <t>PISTOLA AIRE CALIENTE,BENDING,GONIOMETRO,TIJERAS</t>
  </si>
  <si>
    <t>TUBIGRIP C 10 MT. ORF 60X90X3,2</t>
  </si>
  <si>
    <t>HORNO SUSPAN 1, CUCHILLOS MODELADORES</t>
  </si>
  <si>
    <t>MAQUINA COSER SINGER</t>
  </si>
  <si>
    <t>NEGATOSCOPIO,TABLA SNELLER,BALANZA,BIOMBO,PIEL</t>
  </si>
  <si>
    <t>BRAZO PARA PRACTICA PRESION SANGUINEA</t>
  </si>
  <si>
    <t>BIOMBO,SIMULADOR FUNCION ARTERIAL,SIM.BEBE INTELIG</t>
  </si>
  <si>
    <t>2 CAM.VIDEO PANASONIC,FOCO LUZ,MICROFONO SHOTGUN</t>
  </si>
  <si>
    <t>INTERFACE GRABACION,R21S MICROFONO DINAMICO</t>
  </si>
  <si>
    <t>SEGNOMETRO,PLICOMETRO,ANTROPOMETRO</t>
  </si>
  <si>
    <t>BALANZA DIGITAL MOD.283LA,PODOMETRO HJ-203</t>
  </si>
  <si>
    <t>MICROONDAS THOMAS,LICUADORA,FRIGOBAR,REFRIGERADOR</t>
  </si>
  <si>
    <t>BALANZA TANITA PROFESIONAL,ROLLOS PAPEL TERMICO</t>
  </si>
  <si>
    <t>4 ESTADIOMETROS C/BOLSO TRANSP.-NUTRIC.</t>
  </si>
  <si>
    <t>BALANZA P/PERSONA MOD.876,ESTADIOMETRO,MALETA TRAN</t>
  </si>
  <si>
    <t>SILLA,PISO LAB.,CAMILLA,BIOMBOS,COLGANTE</t>
  </si>
  <si>
    <t>TORSO SECCIONADO EN FORMA DISCO/LAB.SALUD</t>
  </si>
  <si>
    <t>CORAZON CLASICO,HIGADO,CEREBRO,TORSO,PELVIS</t>
  </si>
  <si>
    <t>INST.CAPTURA AUDIO VIDEO SALA DEBREIFING</t>
  </si>
  <si>
    <t>TOTAL 2013</t>
  </si>
  <si>
    <t>OTRAS INSTALACIONES 2009</t>
  </si>
  <si>
    <t>OTRAS INSTALACIONES 2010</t>
  </si>
  <si>
    <t>OTRAS INSTALACIONES 2012</t>
  </si>
  <si>
    <t>INSTALACION LABORATORIO SSC 2010</t>
  </si>
  <si>
    <t>INSTALACION LABORATORIO SSC 2011</t>
  </si>
  <si>
    <t>INSTALACION LABORATORIO SSC 2012</t>
  </si>
  <si>
    <t>ASES.DESARROLLO SOFTWARE CAE</t>
  </si>
  <si>
    <t>ESCALERA EMERGENCIA</t>
  </si>
  <si>
    <t>HABILITAC.PASILLO EMERGENCIA/SPR</t>
  </si>
  <si>
    <t>HABILITAC.LAB.SALUD/SPR</t>
  </si>
  <si>
    <t>HABILITAC.BIBLIOTECA/SCA</t>
  </si>
  <si>
    <t>REMOD.7º PISO-SAL FOTOC./SCA</t>
  </si>
  <si>
    <t>CONSTRUCCIONES AÑO 2014</t>
  </si>
  <si>
    <t>CONSTRUCCIONES HASTA 2014</t>
  </si>
  <si>
    <t>LIBROS PSICODIAGNOSTICO,EV.INFANTIL,DICCIONARIO PS</t>
  </si>
  <si>
    <t>LIBROS OTOLOGIA,INTERV.LOGOPEDICA</t>
  </si>
  <si>
    <t>LIBROS TRAST.LENGUAJE,REHABILITAC.VESTIBULAR</t>
  </si>
  <si>
    <t>LIBROS OFTALMOLOGIA CLINICA</t>
  </si>
  <si>
    <t>LIBROS BIOMECANICA  APARATO LOCOMOTOR</t>
  </si>
  <si>
    <t>LIBROS GLAUCOMA,RETINA Y VITREO</t>
  </si>
  <si>
    <t>LIBROS FISIOPATOLOGIA  SALUD-ENFERM.</t>
  </si>
  <si>
    <t>LIBROS PSICOLOGIA DEL DESARROLLO</t>
  </si>
  <si>
    <t>LIBROS FISIOLOGIA ARTICULAR</t>
  </si>
  <si>
    <t>LIBROS CORRIENTES FUNDAM.PSIC.</t>
  </si>
  <si>
    <t>LIBROS SALUD MENTAL EN NIÑOS</t>
  </si>
  <si>
    <t>LIBROS BIOMECANICA</t>
  </si>
  <si>
    <t>LIBROS GLAUCOMA,TRATAMIENTO ANTIBIOTICO</t>
  </si>
  <si>
    <t>LIBROS FISIOPATOLOGIA</t>
  </si>
  <si>
    <t>LIBROS  HISTORIA GENERAL DE AMERICA</t>
  </si>
  <si>
    <t>LIBROS LA VOZ NORMAL</t>
  </si>
  <si>
    <t>LIBROS TRATADO DE AUDIOLOGIA</t>
  </si>
  <si>
    <t>LIBROS COMUNICACION ORGANIZACIONAL</t>
  </si>
  <si>
    <t>LIBROS RETINA Y VITREO,ENF.SUPERFICIE OCULAR</t>
  </si>
  <si>
    <t>ATLAS SEMIOLOGIA MEDICA Y GENETICA,NUTRITIONAL EPI</t>
  </si>
  <si>
    <t>LIBROS PSICOLOGIA,CIENCIA DE LA MENTE,SEXUALIDAD H</t>
  </si>
  <si>
    <t>LIBROS TRATADO DE AUDIOLOGIA 2/ED</t>
  </si>
  <si>
    <t>ATLAS DE ANGIOGRAFIA DEL FONDO D</t>
  </si>
  <si>
    <t>TEST DE LUSCHER-INCL.MANUAL - RRHH</t>
  </si>
  <si>
    <t>LIBROS Dº PROCESAL,POLITICO,PENAL</t>
  </si>
  <si>
    <t>MANUAL Dº PROCESAL,DISPOSIC.COMUNES,CURSO Dº PROC.</t>
  </si>
  <si>
    <t>LIBROS DESARROLLO DEL LENGUAJE</t>
  </si>
  <si>
    <t>LIBROS CADENAS MUSCULARES</t>
  </si>
  <si>
    <t>LIBROS ENSEÑAR PARA  APRENDER</t>
  </si>
  <si>
    <t>ATLAS ANATOMIA,GRAY ANATOMIA,HARPER BIOQUIMICA</t>
  </si>
  <si>
    <t>LIBROS LINGUISTICA,PSICOPEDAGOGIA</t>
  </si>
  <si>
    <t>MANUAL PROCEDIMIENTO CHAHUAN</t>
  </si>
  <si>
    <t>MANUAL Y CURSO Dº PROCESAL</t>
  </si>
  <si>
    <t>BATERIAS TEST WAIS</t>
  </si>
  <si>
    <t>3 LIBROS INTRODUCC.PSICOLOGIA</t>
  </si>
  <si>
    <t>ATLAS ANATOMIA,LOS DIAG.ENFERMEROS</t>
  </si>
  <si>
    <t>RESTAURAC.PAPEL,ANTROP.CULTURAL,MUSEOLOGIA</t>
  </si>
  <si>
    <t>ANTROPOLOGIA,LECTURAS,CONSERV.PREVENTIVA</t>
  </si>
  <si>
    <t>LIBRO COMO HACER UNA TESIS 4º ED.</t>
  </si>
  <si>
    <t>LIBROS MOTRICIDAD OROFACIAL</t>
  </si>
  <si>
    <t>ATLAS ANATOMIA, LOS DIAG.ENFERMEROS 9º EDIC.</t>
  </si>
  <si>
    <t>LIBRO EPIDEMIOLOGIA CLINICA</t>
  </si>
  <si>
    <t>TEXTO Y ATLAS ANATOMIA,LOS DIAG.ENFERMEROS</t>
  </si>
  <si>
    <t>LIBRO CODIGO SANITARIO</t>
  </si>
  <si>
    <t>TEXTO Y ATLAS ANATOMIA,QUE NOS HACE HUMANOS</t>
  </si>
  <si>
    <t>LIBROS NEUROMECHANICS OF HUMAN MOVEMENT,PATHOLGY A</t>
  </si>
  <si>
    <t>LIBRO TEORIA CONTEMPORANEA DE RESTAURAC.</t>
  </si>
  <si>
    <t>PLANTEAM.TEORICO DE MUSEOLOGIA,RESTAURAC.</t>
  </si>
  <si>
    <t>LIBRO GUIA INTERVENCION LOGOPEDICA</t>
  </si>
  <si>
    <t>LIBROS EL CEREBRO CREO AL HOMBRE</t>
  </si>
  <si>
    <t>3 GUIA PARA LA REEDUCACION DEGLUCION</t>
  </si>
  <si>
    <t>2 METODOLOGIA DE INV.CUALITATIVA</t>
  </si>
  <si>
    <t>LIBROS ING.GASTRONOMICA,QUIMICA ORGANICA,NUTRIC.AP</t>
  </si>
  <si>
    <t>LIBROS EXPERIENCIA DEL OTRO</t>
  </si>
  <si>
    <t>LIBROS APHENOMENOLOGY OF LANDSCAPE</t>
  </si>
  <si>
    <t>LIBROS BIOQUIMICA,NUTRICION,TRAT.SEMIOLOGIA</t>
  </si>
  <si>
    <t>LIBROS LITHIC DEBITAGE,SPATIAL ARCHAELOGY</t>
  </si>
  <si>
    <t>LIBROS  QUIMICA ORGANICA</t>
  </si>
  <si>
    <t>LIBROS NUTRIC.,CIENCIA ALIMENTOS,EDUC.ALIMENTARIA</t>
  </si>
  <si>
    <t>LIBROS CASOS LOGOPEDIA,EVAL.AND TREATMNT OF</t>
  </si>
  <si>
    <t>LIBROS TEC.BALANCE MUSCULAR,FISIOLOGIA,REHABILITAC</t>
  </si>
  <si>
    <t>LIBROS TEORIA CONTEMP.RESTAURACION</t>
  </si>
  <si>
    <t>LIBROS ALGEBRA,PRINC.BIOQUIMICA,CIENCIA ALIMENTOS</t>
  </si>
  <si>
    <t>LIBROS THE DIGITAL PRINT,COLOR POTHOGRAPHS</t>
  </si>
  <si>
    <t>LIBROS MICROBIOLOGIA,BIOESTADISTICA,NUTRIC.</t>
  </si>
  <si>
    <t>2 VENTILADORES BOX/SCA</t>
  </si>
  <si>
    <t>FRIGOBAR DAEWOO MOD.FR-093</t>
  </si>
  <si>
    <t>MUEBLE BASE/SUPERIOR VIDRIO 210*260*50</t>
  </si>
  <si>
    <t>SOPLADORA, DESBROZADORA MARCA STHIL</t>
  </si>
  <si>
    <t>PLASTIFICADORA FUSION,POUCH OFICIO</t>
  </si>
  <si>
    <t>KARDEX MELAMINA 4 CAJONES 140X48X60</t>
  </si>
  <si>
    <t>CARROS PORTALIBROS CON 2 BANDEJAS</t>
  </si>
  <si>
    <t>5 KARDEX MELAMINA 4 CAJ. 140*48*60</t>
  </si>
  <si>
    <t>1 KARDEX MELAMINA 4 CAJ. 140*48*60</t>
  </si>
  <si>
    <t>CLOSET 121X50X249,REVISTERO,REPISAS MELAMINA/BIBL</t>
  </si>
  <si>
    <t>4 BANQUETAS MELAMINA, SOPORTES METALICOS,TAPACANTO</t>
  </si>
  <si>
    <t>CAMARA CANON EOS T5+LENTE 18-55MM</t>
  </si>
  <si>
    <t xml:space="preserve"> ATORNILL.ELECT.540W 255DW</t>
  </si>
  <si>
    <t>SILLON PC RESPALDO BAJO-ECONOM.</t>
  </si>
  <si>
    <t>TELEVISOR 32" SAMSUNG/LAB.INGLES</t>
  </si>
  <si>
    <t>CORTACESPED MOD.675 3X1 TD MURRA</t>
  </si>
  <si>
    <t>SILLON RECLINABLE MOD.WASHINGTON</t>
  </si>
  <si>
    <t>ESCRITORIO EUROPA-SILLA MOD.VENTURA</t>
  </si>
  <si>
    <t>10 SILLAS TIPO PC TEXTIL POC 12 NG</t>
  </si>
  <si>
    <t>REFRIGERADOR NO FROST MADEMSA 700 SI</t>
  </si>
  <si>
    <t>PIZARRA BLANCA MED.1,20 X 2,00 MT</t>
  </si>
  <si>
    <t>IMPRESORA HP DESKJET COLOR</t>
  </si>
  <si>
    <t>20  CPU INTEL PENTIUM DUAL CORE G2030</t>
  </si>
  <si>
    <t>LECTOR CODIGO DE BARRAS-MOTOROLA</t>
  </si>
  <si>
    <t>2 UAP-LR UBIQUITI UNIFI 1W</t>
  </si>
  <si>
    <t>8 PROYECTORES VIEWSONIC PJD</t>
  </si>
  <si>
    <t>10 PROYECTORES VIEWSONIC MOD.PJD5134</t>
  </si>
  <si>
    <t>3 PROYECTORES VIEWSONIC MOD.PJD5134</t>
  </si>
  <si>
    <t>LECTOR BIOMETRICO UARE 4500</t>
  </si>
  <si>
    <t>3 COMPUTADORES DELL INSPIRION 14-3421</t>
  </si>
  <si>
    <t>3 NOTEBOOK TOSHIBA SATELLITE U55</t>
  </si>
  <si>
    <t>EQ.DELL SONIC WALL 3600 /GATEWAY SECURITY SUITE NS</t>
  </si>
  <si>
    <t>GRABADOR DVD-RW,10 CONECTOR ULINK</t>
  </si>
  <si>
    <t>3 NOTEBOOK DELL INSPIRON/3 PROY.VIEWSONIC</t>
  </si>
  <si>
    <t>17 UBIQUITI UNIFI 1 W LONGE RANGE</t>
  </si>
  <si>
    <t>4 PROYECTOR VIEWSONIC PJD5134</t>
  </si>
  <si>
    <t>2 PROYECTORES VIEWSONIC PJD5134</t>
  </si>
  <si>
    <t>16 PROCESADOR PENTIUM INTEL G2030 3.0GHZ</t>
  </si>
  <si>
    <t>ULTRABOOK HP 1040 G1 5 RAM-MEM 4GB</t>
  </si>
  <si>
    <t>CAMARA CANON E 05</t>
  </si>
  <si>
    <t>3 PROYECTOR VIEWSONIC PJD5134/DIR.POSTG.</t>
  </si>
  <si>
    <t>2 GPS GARMIN ETREX 10 Nº 2DR536137/ARQUEOLOGIA</t>
  </si>
  <si>
    <t>COMPUTADOR INTEL PROC.CORE 15-3330 3,00GHZ LGA1155</t>
  </si>
  <si>
    <t>TERMINAL CONTROL ASISTENCIA BIOMETRICA,IMPR.SOFTWA</t>
  </si>
  <si>
    <t>LECTOR USB BIOMETRIA</t>
  </si>
  <si>
    <t>3 IMPRESORA OKIDATA 320T</t>
  </si>
  <si>
    <t>1 IMPRESORA OKIDATA 320T</t>
  </si>
  <si>
    <t>COMP.MBAIR13 DC 1,4GHZ/4GB/FL256/L.MARTINEZ</t>
  </si>
  <si>
    <t>PROV.INSTALAC.SIST.SENSORMATIC-BIBLIOTECA</t>
  </si>
  <si>
    <t>INST.SENSORMATIC</t>
  </si>
  <si>
    <t>INST.300 M2 PASTO SINTETICO/SPR</t>
  </si>
  <si>
    <t>INSTALAC.4 EQ.AIRE 12000 Y 24000 BTU 4ºP /SSM</t>
  </si>
  <si>
    <t>INST.EQ.AIRE 12000 BTU (E.FLANDES)</t>
  </si>
  <si>
    <t>INSTALAC.EQ.AIRE 24000 BTU (RECTOR)</t>
  </si>
  <si>
    <t>SIMULADOR DE RECONOCIMIENTO OTOLOGICO</t>
  </si>
  <si>
    <t>PELVIMETRO DE MARTIN/PODOSCOPIO</t>
  </si>
  <si>
    <t>4 BALONES BOSU/GIMNASIO TERAP.</t>
  </si>
  <si>
    <t>RACK PARA MANCUERNAS</t>
  </si>
  <si>
    <t>ACTISLEEP,BLUETOOTHLE,MONITOR/EQ.SALA KINE</t>
  </si>
  <si>
    <t>5 FLUTTER</t>
  </si>
  <si>
    <t>5 ESPIROMETRO MINI-WRIGHT</t>
  </si>
  <si>
    <t>MESA TABURETE,ESPEJO C/MARCO Y SOPORTE C/RUEDAS</t>
  </si>
  <si>
    <t>SET VESTIBULR 1884 INCL.COLUMPIOS</t>
  </si>
  <si>
    <t>PIEL Y VENAS,PAD INYECCION IM,RECTUM TANK</t>
  </si>
  <si>
    <t>2 UNID.GENITALES FEM.MASCULINOS</t>
  </si>
  <si>
    <t>3 KIT EMPOTRABLE COCINA+ CAMPANA UT 60 INOX.</t>
  </si>
  <si>
    <t>ALCOHOLIMETRO,PICNOMETRO,DESECADOR VIDRIO</t>
  </si>
  <si>
    <t>TERMOMETRO DIGITAL,AGITADOR MAGNETICO,PEACHIMETRO</t>
  </si>
  <si>
    <t>APARATO KJELDAHL ESM. SIN MATRAZ</t>
  </si>
  <si>
    <t>CAMPANA COCINA UT 60 INOX,ENCIMERA ELECTR.UT PRIME</t>
  </si>
  <si>
    <t>TAMIZ BRONCE,EXTRACTOR SOXHLET,SIST.FILTRACION MIL</t>
  </si>
  <si>
    <t>TOTAL 2014</t>
  </si>
  <si>
    <t xml:space="preserve">C. M. </t>
  </si>
  <si>
    <t>C. M.  ACTIVO</t>
  </si>
  <si>
    <t>C. M.  DEPREC.</t>
  </si>
  <si>
    <t>TOTAL CONSTRUCCIONES AL 31.12.2014</t>
  </si>
  <si>
    <t>C. M. ACTIVO</t>
  </si>
  <si>
    <t>TOTAL MOBILIARIO AL 31.12.2014</t>
  </si>
  <si>
    <t>OC/393 USD // SMART PACK</t>
  </si>
  <si>
    <t>REP.CIELO INST.PLACAS GYP-C/SEDE SPR</t>
  </si>
  <si>
    <t>INST. Y SEPARAC.CIRCUITOS DE SALAS CON PROY.</t>
  </si>
  <si>
    <t>OC89/40.EQ.A.EFIC./80.TUBOS SMART/40.EQ.ALTA EFIC</t>
  </si>
  <si>
    <t>INSTALACION DE CAMARAS Y GRAVADOR EDI. SANTA MARIA</t>
  </si>
  <si>
    <t>INSTALACION AA. OF.POSTGRADO</t>
  </si>
  <si>
    <t>GRABADOR DE VOZ SONY ICD-PX240/RADIO SEK</t>
  </si>
  <si>
    <t>HIBRIDO TELEFONICO MARCA BIQUAD/RADIO SEK</t>
  </si>
  <si>
    <t>AUDIFONOS,MICROFONOS,CABLE MICROFONO</t>
  </si>
  <si>
    <t>SEAGATE DISCO EXT.,MICROSOFT WEBCAM</t>
  </si>
  <si>
    <t>CONSOLA CON POWER MARCA CARVERPRO MOD.CKV-8G</t>
  </si>
  <si>
    <t>OC/117 ADIC. LABORAT/ARQUEOLOGIA</t>
  </si>
  <si>
    <t>OC/234 SIAT EXTRACCION LABORATORIOS</t>
  </si>
  <si>
    <t>OC20/PISO CAUCHO,BARRAS,MANCUERNAS/GIMNASIO-SSL</t>
  </si>
  <si>
    <t>MESA EXAMEN,BIOMBO,MESA BALANZA,ESCABEL</t>
  </si>
  <si>
    <t>OC/86.SISTEMA DE VIDEOS.</t>
  </si>
  <si>
    <t>OC 404/EQU-R004 REFRACTOMETRO DIGITAL</t>
  </si>
  <si>
    <t>Fecha Compra</t>
  </si>
  <si>
    <t>KARDEX MELAMINA PERAL.4 CAJ. 140*48*60</t>
  </si>
  <si>
    <t>BASE MELAMINA 80*120*040,SILLAS,KARDEX</t>
  </si>
  <si>
    <t>3 LOCKER METALICO MOD.GE-515</t>
  </si>
  <si>
    <t>50 SILLAS UNIVERSITARIAS P.FIJA ZURDA PAR GRIS F.A</t>
  </si>
  <si>
    <t>OC153/MODELO DESARTICULAD, ESQUELETO Y OTROS</t>
  </si>
  <si>
    <t>PARLANTES DAE</t>
  </si>
  <si>
    <t>OC/215.IMPRESORA</t>
  </si>
  <si>
    <t>COMPRA DE MICROONDAS RANCAGUA</t>
  </si>
  <si>
    <t>4.EPSON PROYECTOR LUMENES</t>
  </si>
  <si>
    <t>FACT 872 15/08 3 HUELLEROS BIOMETRICOS - OTEC</t>
  </si>
  <si>
    <t>MICROONDAS THOMAS - ENFERMERIA ALUMNOS CCL</t>
  </si>
  <si>
    <t>GASTOS DE FOTOCOPIADO</t>
  </si>
  <si>
    <t>PROYECTOR CHILLAN</t>
  </si>
  <si>
    <t>MOBILIARIO</t>
  </si>
  <si>
    <t>MOBILIARIO BLUE RAY FESEK</t>
  </si>
  <si>
    <t>OC/356 LG LEDTV 22MP</t>
  </si>
  <si>
    <t>2 BANQUETAS - FONOAUDIOLOGIA</t>
  </si>
  <si>
    <t>MOBILIARIO EXTRACTOR SOXHLET LAB. NUTRICION</t>
  </si>
  <si>
    <t>OC421/LICUADORA OSTER D.40</t>
  </si>
  <si>
    <t>ALFOMBRA CEREMONIA DE TITULACION</t>
  </si>
  <si>
    <t>TOTAL MOBILIARIO AL 31.12.2015</t>
  </si>
  <si>
    <t>OC7.2 NOTEBOOK DELL  14-3442,PROYECTOR.VIEWSONIC</t>
  </si>
  <si>
    <t>24 COMPUTAD.LENOVO THINKCENTRE E73z</t>
  </si>
  <si>
    <t>12 PROYECTOR VIEWSONIC PJD-5134</t>
  </si>
  <si>
    <t>OC143/2 NOTEBOOK HP ELITEDESK</t>
  </si>
  <si>
    <t>OC174/1.NOTEBOOK HP - REEMPL.ROBO</t>
  </si>
  <si>
    <t>OC184/COMPRA .PROYECTOR,Y.NTBK//19-05/15</t>
  </si>
  <si>
    <t>OC/214.NOTEBBOK DELL INSPIRON</t>
  </si>
  <si>
    <t>OC/203 DISCO.DURO.TOSHIBA</t>
  </si>
  <si>
    <t>PROYECTOR NEC 3200</t>
  </si>
  <si>
    <t>03.EPSON PROYECTOR 2700 LUMENES HDMI SVGA</t>
  </si>
  <si>
    <t>OC/217 TERMINAL BIOMETRICO</t>
  </si>
  <si>
    <t>OC/280 NOTEBOOK DELL INSPIRON</t>
  </si>
  <si>
    <t>OC/371 TOSHIBA DISCO DURO</t>
  </si>
  <si>
    <t>LENOVO AIO C260 CELERON</t>
  </si>
  <si>
    <t>OC/400 DELL INSPIRON+CARGADOR</t>
  </si>
  <si>
    <t>INSUMOS COMPUTACIONALES ACT.FIJOS</t>
  </si>
  <si>
    <t>OC/431 PROYECTOR VIEWSONIC 5350</t>
  </si>
  <si>
    <t>OC/430 PROYECTOR VIEWSONIC PJD5155</t>
  </si>
  <si>
    <t>OC399/AT SW 08P MOD AT WEB SMART</t>
  </si>
  <si>
    <t>OC253/IMPRESORAS HP</t>
  </si>
  <si>
    <t>LIBROS EDUC.ALIMENTARIA</t>
  </si>
  <si>
    <t>METODO INV.EPIDEMIOLOGICA,TRAST.COND.ALIMENTARIA</t>
  </si>
  <si>
    <t>LIBROS PRODUCC.DEL ESPACIO</t>
  </si>
  <si>
    <t>PROCESO SOCIOCULTURALY ALIMENTAC.</t>
  </si>
  <si>
    <t>LIBROS HISTOLOGIA,BIOLOGIA,ANATOMIA,BIOQUIMICA</t>
  </si>
  <si>
    <t>LIBROS NUTRICION,MICROBIOLOGIA,EPIDEMIOLOGIA</t>
  </si>
  <si>
    <t>LIBROS BIOETICA EN CS.DE LA SALUD</t>
  </si>
  <si>
    <t>LIBROS LAS CADENAS MUSCULARES</t>
  </si>
  <si>
    <t>HISTOLOGIA BASICA,MANUAL ENDOCRINOLOGIA</t>
  </si>
  <si>
    <t>LIBRO SALUD COMUNITARIA</t>
  </si>
  <si>
    <t>LIBRO TECNICA DIETOTERAPICA</t>
  </si>
  <si>
    <t>REBAJA F.108041 CON NC-8898</t>
  </si>
  <si>
    <t>3 VOL. ATLAS ANATOMIA HUMANA</t>
  </si>
  <si>
    <t>LIBROS  OBESIDAD INFANTIL</t>
  </si>
  <si>
    <t>LIBROS LITHIC DEBITAGE-CONTEXT</t>
  </si>
  <si>
    <t>LIBRO LAS CADENAS MUSCULARES</t>
  </si>
  <si>
    <t>COMPRA DE LIBROS</t>
  </si>
  <si>
    <t>LIBRO LOS TRABAJADORES DEL SIGLO XXI</t>
  </si>
  <si>
    <t>LIBROS INTROD.ESTADISTICA,BIOLOGIA,GEOMETRIA</t>
  </si>
  <si>
    <t>LIBROS QUIMICA, CONCEPTOS Y APLIC.</t>
  </si>
  <si>
    <t>LIBRO DIETA Y RIESGO CARDIOV.,BIOLOGIA CELULAR</t>
  </si>
  <si>
    <t>OC81/ METODLOGIAS Y TEOR. ENFERMERIA</t>
  </si>
  <si>
    <t>OC/80 NETTER ANATOMIA CLINICA</t>
  </si>
  <si>
    <t>OC/80 LIBRO MANUAL URGENCIAS MEDICAS</t>
  </si>
  <si>
    <t>OC/82 LIBRO FARMACOLOGIA 7E</t>
  </si>
  <si>
    <t>OC82/LIBRO NEONATLOGIA 3E</t>
  </si>
  <si>
    <t>OC/79.LIBROS.ENFERMERIA</t>
  </si>
  <si>
    <t>OC/79.COMPRA.LIBROS</t>
  </si>
  <si>
    <t>INTRODUCCION A LA ESTADISTICA</t>
  </si>
  <si>
    <t>QUIMICA ORGANICA/BALDOR Y TRIGONOMETRIA</t>
  </si>
  <si>
    <t>OC/82 FARMACOLOGIA</t>
  </si>
  <si>
    <t>OC/80 METODOLOGIA DE LA INVESTIG.</t>
  </si>
  <si>
    <t>OC/148 PRINCIPIOS DE ANATOMIA</t>
  </si>
  <si>
    <t>OC/149 LIBRO DE FISIOLOGIA,HISTOLOGIA,SALUD COMUN</t>
  </si>
  <si>
    <t>OC/149 LIBRO DE MATEMATICAS</t>
  </si>
  <si>
    <t>OC/149 PRINCIPIOS DE BIOQUIMICA</t>
  </si>
  <si>
    <t>OC/81 LIBROS ENFERMERIA</t>
  </si>
  <si>
    <t>OC/82 LIBROS  ENFERMERIA</t>
  </si>
  <si>
    <t>OC/80 BIOLOGIA CELULAR Y MOLECULAR</t>
  </si>
  <si>
    <t>OC/373 LOS DIAG.ENFERMEROS 9º EDIC.</t>
  </si>
  <si>
    <t>OC/149 LIBRO DE HISTOLOGIA</t>
  </si>
  <si>
    <t>OC/149 PARTICIP.COMUNITARIA</t>
  </si>
  <si>
    <t>OC65/ENSEÑAR A PENSAR</t>
  </si>
  <si>
    <t>OC/385 NOTEBOOK Y CLABES</t>
  </si>
  <si>
    <t>ACTIVOS FIJOS UNIVERSIDAD SEK</t>
  </si>
  <si>
    <t>215 APLICACIONES Informaticas</t>
  </si>
  <si>
    <t>220 TERENOS</t>
  </si>
  <si>
    <t>221 COSNTRUCCIONES</t>
  </si>
  <si>
    <t>222 INSTALACIONES NO INFORMATICA</t>
  </si>
  <si>
    <t>223 MAQUINARIAS</t>
  </si>
  <si>
    <t>225 INSTALACIONES INFORMATICAS</t>
  </si>
  <si>
    <t>226 MOBILIARIO</t>
  </si>
  <si>
    <t>227 EQUIPOS INFORMATICOS</t>
  </si>
  <si>
    <t>228 VEHICULOS</t>
  </si>
  <si>
    <t>CALCULO AL:</t>
  </si>
  <si>
    <t>OC/279 INSTALACION ELECTRICA</t>
  </si>
  <si>
    <t>INSTALACION DE PUERTO DATOS BIBLOTECA ENCHUFES</t>
  </si>
  <si>
    <t>COMPRA DE BLUE RAY FESEK 04/09/2015</t>
  </si>
  <si>
    <t>HABILITAC.SALAS LAB.ARQUEOLOGIA/SPR</t>
  </si>
  <si>
    <t>CONSTRUCCIONES AÑO 2015</t>
  </si>
  <si>
    <t>CONSTRUCCIONES HASTA 2015</t>
  </si>
  <si>
    <t>OC40/100.LIBRO MONOGRAFIA TAMAÑO 16X22 (PPTO 2014)</t>
  </si>
  <si>
    <t>NÓMINA DE BIENES SEGUN ACTIVIDADES </t>
  </si>
  <si>
    <t>NUEVA VIDA ÚTIL NORMAL </t>
  </si>
  <si>
    <t>DEPRECIACIÓN ACELERADA </t>
  </si>
  <si>
    <t>A.- ACTIVOS GENÉRICOS </t>
  </si>
  <si>
    <t>1) Construcciones con estructuras de acero, cubierta y entrepisos de perfiles acero o losas hormigón armado. </t>
  </si>
  <si>
    <t>2) Edificios, casas y otras construcciones, con muros de ladrillos o de hormigón, con cadenas, pilares y vigas hormigón armado, con o sin losas. </t>
  </si>
  <si>
    <t>3) Edificios fábricas de material sólido albañilería de ladrillo, de concreto armado y estructura metálica. </t>
  </si>
  <si>
    <t>4) Construcciones de adobe o madera en general. </t>
  </si>
  <si>
    <t>5) Galpones de madera o estructura metálica. </t>
  </si>
  <si>
    <t>6) Otras construcciones definitivas (ejemplos: caminos, puentes, túneles, vías férreas, etc.). </t>
  </si>
  <si>
    <t>7) Construcciones provisorias. </t>
  </si>
  <si>
    <t>8) Instalaciones en general (ejemplos: eléctricas, de oficina, etc.). </t>
  </si>
  <si>
    <t>9) Camiones de uso general. </t>
  </si>
  <si>
    <t>10) Camionetas y jeeps. </t>
  </si>
  <si>
    <t>11) Automóviles </t>
  </si>
  <si>
    <t>12) Microbuses, taxibuses, furgones y similares. </t>
  </si>
  <si>
    <t>13) Motos en general. </t>
  </si>
  <si>
    <t>14) Remolques, semirremolques y carros de arrastre. </t>
  </si>
  <si>
    <t>15) Maquinarias y equipos en general. </t>
  </si>
  <si>
    <t>16) Balanzas, hornos microondas, refrigeradores, conservadoras, vitrinas refrigeradas y cocinas. </t>
  </si>
  <si>
    <t>17) Equipos de aire y cámaras de refrigeración. </t>
  </si>
  <si>
    <t>18) Herramientas pesadas. </t>
  </si>
  <si>
    <t>19) Herramientas livianas. </t>
  </si>
  <si>
    <t>20) Letreros camineros y luminosos. </t>
  </si>
  <si>
    <t>21) Útiles de oficina (ejemplos: máquina de escribir, fotocopiadora, etc.). </t>
  </si>
  <si>
    <t>22) Muebles y enseres. </t>
  </si>
  <si>
    <t>23) Sistemas computacionales, computadores, periféricos, y similares (ejemplos: cajeros automáticos, cajas registradoras, etc.). </t>
  </si>
  <si>
    <t>24) Estanques </t>
  </si>
  <si>
    <t>25) Equipos médicos en general. </t>
  </si>
  <si>
    <t>26) Equipos de vigilancia y detección y control de incendios, alarmas. </t>
  </si>
  <si>
    <t>27) Envases en general. </t>
  </si>
  <si>
    <t>28) Equipo de audio y video. </t>
  </si>
  <si>
    <t>29) Material de audio y video. </t>
  </si>
  <si>
    <t>B.- INDUSTRIA DE LA CONSTRUCCIÓN </t>
  </si>
  <si>
    <t>1) Maquinaria destinada a la construcción pesada (Ejemplos: motoniveladoras, traxcavators, bulldozers, tractores, caterpillars, dragas, excavadoras, pavimentadores, chancadoras, betoneras, vibradoras, tecles, torres elevadoras, tolvas, mecanismo de volteo, motores eléctricos, estanques, rodillos, moldes pavimento, etc.). </t>
  </si>
  <si>
    <t>2) Bombas, perforadoras, carros remolques, motores a gasolina, grupos electrógenos, soldadoras. </t>
  </si>
  <si>
    <t>C.- INDUSTRIA EXTRACTIVA (MINERÍA) </t>
  </si>
  <si>
    <t>1) Maquinarias y equipos en general destinados a trabajos pesados en minas y plantas beneficiadoras de minerales. </t>
  </si>
  <si>
    <t>2) Instalaciones en minas y plantas beneficiadoras de minerales. </t>
  </si>
  <si>
    <t>3) Tranques de relaves. </t>
  </si>
  <si>
    <t>4) Túnel – mina. </t>
  </si>
  <si>
    <t>D. - EMPRESAS DE TRANSPORTE </t>
  </si>
  <si>
    <t>TRANSPORTE MARÍTIMO </t>
  </si>
  <si>
    <t>1) Naves y barcos de carga en general, frigoríficos o graneleros con casco de acero. </t>
  </si>
  <si>
    <t>2) Naves con casco de acero. </t>
  </si>
  <si>
    <t>3) Naves con casco de madera. </t>
  </si>
  <si>
    <t>4) Remolcadores y barcazas con casco de acero. </t>
  </si>
  <si>
    <t>5) Remolcadores y barcazas con casco de madera. </t>
  </si>
  <si>
    <t>6) Embarcaciones menores en general con casco de acero o madera. </t>
  </si>
  <si>
    <t>7) Porta contenedores, incluidos los buques Roll-On Roll. </t>
  </si>
  <si>
    <t>8) Boyas, anclas, cadenas, etc. </t>
  </si>
  <si>
    <t>9) Muelles de estructura metálica. </t>
  </si>
  <si>
    <t>10) Terminales e instalaciones marítimas. </t>
  </si>
  <si>
    <t>TRANSPORTE TERRESTRE </t>
  </si>
  <si>
    <t>1) Tolvas, mecanismo de volteo. </t>
  </si>
  <si>
    <t>2) Carros portacontenedores en general. </t>
  </si>
  <si>
    <t>E.- SECTOR ENERGÉTICO </t>
  </si>
  <si>
    <t>E.1) EMPRESAS ELÉCTRICAS</t>
  </si>
  <si>
    <t>1) Equipos de generación y eléctricos utilizados en la generación. </t>
  </si>
  <si>
    <t>2) Obras civiles hidráulicas y otros relacionados con la generación. </t>
  </si>
  <si>
    <t>- Bocatomas, muros de presa. </t>
  </si>
  <si>
    <t>50 </t>
  </si>
  <si>
    <t>- Descargas </t>
  </si>
  <si>
    <t>30</t>
  </si>
  <si>
    <t>- Túneles, piques, pretiles, evacuaciones, cámaras de carga, tuberías de presión. </t>
  </si>
  <si>
    <t>20 </t>
  </si>
  <si>
    <t>- Canales </t>
  </si>
  <si>
    <t>18</t>
  </si>
  <si>
    <t>- Sifones, captaciones, estanques y chimeneas de equilibrio. </t>
  </si>
  <si>
    <t>10 </t>
  </si>
  <si>
    <t>- Desarenador </t>
  </si>
  <si>
    <t>8</t>
  </si>
  <si>
    <t>3) Líneas de distribución de alta tensión y baja tensión, líneas de transmisión, cables de transmisión, cables de poder. </t>
  </si>
  <si>
    <t>4) Líneas de alta tensión – Transporte. </t>
  </si>
  <si>
    <t>- Obras civiles. </t>
  </si>
  <si>
    <t>20</t>
  </si>
  <si>
    <t>- Conductores </t>
  </si>
  <si>
    <t>- Apoyos de suspensión y apoyos de amarres. </t>
  </si>
  <si>
    <t>10</t>
  </si>
  <si>
    <t>5) Cables de alta tensión – Transporte. </t>
  </si>
  <si>
    <t>6) Subestaciones – Transporte. </t>
  </si>
  <si>
    <t>25</t>
  </si>
  <si>
    <t>- Construcciones y casetas de entronque (estaciones de bombeo, reactancias compensación). </t>
  </si>
  <si>
    <t>- Transformadores, celdas de transformadores, celdas de líneas, equipos auxiliares y equipos de telecomandos. </t>
  </si>
  <si>
    <t>7) Líneas de alta tensión – Distribución. </t>
  </si>
  <si>
    <t>- Apoyos de suspensión, apoyos de amarres y remodelación de líneas. </t>
  </si>
  <si>
    <t>8) Cables de alta tensión – Distribución. </t>
  </si>
  <si>
    <t>9) Líneas de media tensión – Aéreas. </t>
  </si>
  <si>
    <t>- Redes desnudas, redes aisladas, postes y otros. </t>
  </si>
  <si>
    <t>- Equipos </t>
  </si>
  <si>
    <t>12</t>
  </si>
  <si>
    <t>10) Líneas de media tensión – Subterráneas. </t>
  </si>
  <si>
    <t>- Redes, cámaras, canalizaciones y otros. </t>
  </si>
  <si>
    <t>11) Líneas de baja tensión – Aéreas. </t>
  </si>
  <si>
    <t>12) Líneas de baja tensión – Subterráneas. </t>
  </si>
  <si>
    <t>- Equipos. </t>
  </si>
  <si>
    <t>13) Subestaciones de distribución. </t>
  </si>
  <si>
    <t>- Obras civiles y construcciones. </t>
  </si>
  <si>
    <t>14) Subestaciones MT/MT. </t>
  </si>
  <si>
    <t>- Transformadores, celdas de transformadores, equipos auxiliares y equipos de telecomandos. </t>
  </si>
  <si>
    <t>15) Subestaciones anexas MT/MT. </t>
  </si>
  <si>
    <t>- Obras civiles y construcciones </t>
  </si>
  <si>
    <t>16) Centros de transformación MT/BT. </t>
  </si>
  <si>
    <t>- Transformadores aéreos, subterráneos y de superficie. </t>
  </si>
  <si>
    <t>- Otros equipos eléctricos aéreos, subterráneos y comunes. </t>
  </si>
  <si>
    <t>12 </t>
  </si>
  <si>
    <t>17) Contadores y aparatos de medida – Central de operaciones y servicio de clientes. </t>
  </si>
  <si>
    <t>18) Otras instalaciones técnicas para energía eléctrica </t>
  </si>
  <si>
    <t>19) Alumbrado público. </t>
  </si>
  <si>
    <t>E.2) EMPRESAS SECTOR PETRÓLEO Y GAS NATURAL </t>
  </si>
  <si>
    <t>1) Buques tanques (petroleros, gaseros), naves y barcos cisternas para transporte de combustible líquido. </t>
  </si>
  <si>
    <t>2) Oleoductos y gasoductos terrestres, cañerías y líneas troncales. </t>
  </si>
  <si>
    <t>3) Planta de tratamiento de hidrocarburos. </t>
  </si>
  <si>
    <t>4) Oleoductos y gaseoductos marinos. </t>
  </si>
  <si>
    <t>5) Equipos e instrumental de explotación. </t>
  </si>
  <si>
    <t>6) Plataforma de producción en el mar fija. </t>
  </si>
  <si>
    <t>7) Equipos de perforación marinos. </t>
  </si>
  <si>
    <t>8) Baterías de recepción en tierra (estanques, bombas, sistema de cañerías con sus válvulas, calentadores, instrumentos de control, elementos de seguridad contra incendio y prevención de riesgos, etc.). </t>
  </si>
  <si>
    <t>9) Instalaciones de almacenamiento tales como "tank farms". </t>
  </si>
  <si>
    <t>10) Plataformas de perforación y de producción de costa afuera. </t>
  </si>
  <si>
    <t>F.- EMPRESAS DE TELECOMUNICACIONES </t>
  </si>
  <si>
    <t>1) Equipos conmutación local en oficinas centrales. </t>
  </si>
  <si>
    <t>- Equipos O.C. automáticos. </t>
  </si>
  <si>
    <t>- Equipos O.C. auto (combinados). </t>
  </si>
  <si>
    <t>- Equipos O.C. batería central. </t>
  </si>
  <si>
    <t>- Equipos O.C. magneto. </t>
  </si>
  <si>
    <t>- Equipos de fuerza. </t>
  </si>
  <si>
    <t>- Equipos de tasación. </t>
  </si>
  <si>
    <t>- Equipos de radio. </t>
  </si>
  <si>
    <t>- Equipos canalizadores y repetidores en O.C. </t>
  </si>
  <si>
    <t>2) Equipos conmutación L.D. en oficinas centrales. </t>
  </si>
  <si>
    <t>- Posiciones de larga distancia. </t>
  </si>
  <si>
    <t>- Equipos canalizadores y repetidores en O.C.. </t>
  </si>
  <si>
    <t>3) Otros equipos de O.C. </t>
  </si>
  <si>
    <t>- Teléfonos, calculógrafos y sillas de operadoras. </t>
  </si>
  <si>
    <t>4) Equipos seguridad industrial en oficinas centrales. </t>
  </si>
  <si>
    <t>- Equipos industriales de climatización. </t>
  </si>
  <si>
    <t>5) Equipos para suscriptores. </t>
  </si>
  <si>
    <t>- Teléfonos automáticos. </t>
  </si>
  <si>
    <t>- Teléfonos batería central. </t>
  </si>
  <si>
    <t>- Teléfonos magneto. </t>
  </si>
  <si>
    <t>- Equipos especiales. </t>
  </si>
  <si>
    <t>- Alambre bajantes. </t>
  </si>
  <si>
    <t>- Alambre interior. </t>
  </si>
  <si>
    <t>- PABX automáticos. </t>
  </si>
  <si>
    <t>- PBX automáticos. </t>
  </si>
  <si>
    <t>- PBX batería central. </t>
  </si>
  <si>
    <t>- PBX magneto. </t>
  </si>
  <si>
    <t>- Locutorios. </t>
  </si>
  <si>
    <t>- Equipos fax. </t>
  </si>
  <si>
    <t>6) Equipos planta externa local. </t>
  </si>
  <si>
    <t>- - Postes y crucetas de madera. </t>
  </si>
  <si>
    <t>- - Postes y crucetas de fierro. </t>
  </si>
  <si>
    <t>- Postes de concreto. </t>
  </si>
  <si>
    <t>- Antenas y líneas de transmisión. </t>
  </si>
  <si>
    <t>- Cables aéreos y bobinas de carga. </t>
  </si>
  <si>
    <t>- Cables subterráneos y bobinas de carga. </t>
  </si>
  <si>
    <t>- Cables interiores. </t>
  </si>
  <si>
    <t>- Cables aéreos desnudos. </t>
  </si>
  <si>
    <t>- Equipos canalizadores y repetidores en postes. </t>
  </si>
  <si>
    <t>- Conductos y cámaras. </t>
  </si>
  <si>
    <t>- Cables enlaces. </t>
  </si>
  <si>
    <t>- Blocks, regletas, cassettes de protección. </t>
  </si>
  <si>
    <t>- Sala de cables y MDF. </t>
  </si>
  <si>
    <t>- Armarios de distribución. </t>
  </si>
  <si>
    <t>- Cajas terminales, doble conexión. </t>
  </si>
  <si>
    <t>- Empalmes de cables aéreos y subterráneo. </t>
  </si>
  <si>
    <t>- Sistema gráfico de manejo de redes. </t>
  </si>
  <si>
    <t>- Cables de fibra óptica. </t>
  </si>
  <si>
    <t>- Cámaras y ductos. </t>
  </si>
  <si>
    <t>7) Equipos planta externa L.D. </t>
  </si>
  <si>
    <t>- Postes y crucetas de madera. </t>
  </si>
  <si>
    <t>- Postes y crucetas de fierro. </t>
  </si>
  <si>
    <t>- Alambres aéreos desnudos. </t>
  </si>
  <si>
    <t>- Equipos de control automático. </t>
  </si>
  <si>
    <t>- Estaciones satelitales terrenas. </t>
  </si>
  <si>
    <t>- Equipos de fibra óptica. </t>
  </si>
  <si>
    <t>- Segmento espacial. </t>
  </si>
  <si>
    <t>G.- ACTIVIDAD DE LA AGRICULTURA </t>
  </si>
  <si>
    <t>1) Tractores, segadoras, cultivadoras, fumigadoras, motos bombas, pulverizadoras. </t>
  </si>
  <si>
    <t>2) Cosechadoras, arados, esparcidoras de abono y de cal, máquinas de ordeñar. </t>
  </si>
  <si>
    <t>3) Esquiladoras mecánicas y maquinarias no comprendidas en el número anterior. </t>
  </si>
  <si>
    <t>4) Vehículos de carga, motorizados, como ser: camiones trailers, camiones fudres y acoplados, colosos de tiro animal. </t>
  </si>
  <si>
    <t>5) Carretas, carretones, carretelas, etc. </t>
  </si>
  <si>
    <t>6) Camiones de carga y camionetas de uso intensivo en la actividad agrícola. </t>
  </si>
  <si>
    <t>7) Tuberías para agua potable instaladas en predios agrícolas. </t>
  </si>
  <si>
    <t>8) Construcciones de material sólido, como ser: silos, casas patronales y de inquilinos, lagares, etc. </t>
  </si>
  <si>
    <t>9) Construcciones de adobe y madera, estructuras metálicas. </t>
  </si>
  <si>
    <t>10) Animales de trabajo. </t>
  </si>
  <si>
    <t>11) Toros, carneros, cabríos, verracos, potros y otros reproductores. </t>
  </si>
  <si>
    <t>12) Gallos y pavos reproductores. </t>
  </si>
  <si>
    <t>13) Nogales, paltos, ciruelos, manzanos, almendros. </t>
  </si>
  <si>
    <t>14) Viñedos según variedad. </t>
  </si>
  <si>
    <t>11 a 23 </t>
  </si>
  <si>
    <t>3 a 7 </t>
  </si>
  <si>
    <t>15) Limoneros </t>
  </si>
  <si>
    <t>16) Duraznos </t>
  </si>
  <si>
    <t>17) Otras plantaciones frutales no comprendidas en los números 13), 14), 15) y 16) anteriores. </t>
  </si>
  <si>
    <t>18) Olivos </t>
  </si>
  <si>
    <t>19) Naranjos </t>
  </si>
  <si>
    <t>20) Perales </t>
  </si>
  <si>
    <t>21) Orégano </t>
  </si>
  <si>
    <t>22) Alfalfa </t>
  </si>
  <si>
    <t>23) Animales de lechería (vacas). </t>
  </si>
  <si>
    <t>24) Gallinas </t>
  </si>
  <si>
    <t>25) Ovejas </t>
  </si>
  <si>
    <t>26) Yeguas </t>
  </si>
  <si>
    <t>27) Porcinos de reproducción (hembras). </t>
  </si>
  <si>
    <t>28) Conejos machos y hembras. </t>
  </si>
  <si>
    <t>29) Caprinos </t>
  </si>
  <si>
    <t>30) Asnales </t>
  </si>
  <si>
    <t>31) Postes y alambradas para viñas. </t>
  </si>
  <si>
    <t>32) Tranques y obras de captación de aguas: </t>
  </si>
  <si>
    <t>a) Tranque propiamente tal. Por ser de duración indefinida no es depreciable. </t>
  </si>
  <si>
    <t>- </t>
  </si>
  <si>
    <t>b) Instalaciones anexas al tranque. Bombas extractoras de agua, estanques e instalaciones similares en general. </t>
  </si>
  <si>
    <t>33) Canales de riego: </t>
  </si>
  <si>
    <t>a) Sin aplicación de concreto o de otro material de construcción, su duración es indefinida, por lo tanto no es depreciable. </t>
  </si>
  <si>
    <t>b) Con aplicación de concreto o de otro material de construcción, se trata de obras generalmente anexas, o simplemente tramos del canal mismo y su duración según el caso será: </t>
  </si>
  <si>
    <t>De concreto</t>
  </si>
  <si>
    <t>De fierro pesado</t>
  </si>
  <si>
    <t>De madera</t>
  </si>
  <si>
    <t>34) Pozos de riego y de bebida. Se aplica la depreciación únicamente sobre los refuerzos, instalaciones y maquinarias destinadas al mayor aprovechamiento del pozo en la siguiente forma: </t>
  </si>
  <si>
    <t>a) Cemento u hormigón armado. </t>
  </si>
  <si>
    <t>b) Ladrillo </t>
  </si>
  <si>
    <t>c) Bomba elevadora de agua. </t>
  </si>
  <si>
    <t>35) Puentes. Según el material empleado en la construcción: </t>
  </si>
  <si>
    <t>a) De cemento. </t>
  </si>
  <si>
    <t>b) Metálico </t>
  </si>
  <si>
    <t>c) Madera </t>
  </si>
  <si>
    <t>H.- OTRAS </t>
  </si>
  <si>
    <t>1) Enseres, artículos de porcelana, loza, vidrio, cuchillería, mantelería, ropa de cama y similares, utilizados en hoteles, moteles y restaurantes. </t>
  </si>
  <si>
    <t>2) Redes utilizadas en la pesca. </t>
  </si>
  <si>
    <t>3) Sistemas o estructuras físicas para criaderos de especies hidrobiológicas. </t>
  </si>
  <si>
    <t>4) Pupitres, sillas, bancos, escritorios, pizarrones, laboratorios de química, gabinetes de física, equipos de gimnasia y atletismo, utilizados en establecimientos educacionales. </t>
  </si>
  <si>
    <t>5) Aviones monomotores con cabida hasta seis personas. </t>
  </si>
  <si>
    <t>TOTAL 2016</t>
  </si>
  <si>
    <t>OC435/INSTALACION EQUIIPO BTU ACONDICIONADO</t>
  </si>
  <si>
    <t>OC/379 TRABAJO // SEDE PROVIDENCIA</t>
  </si>
  <si>
    <t>OC/27 TRABAJO // SEDE PROVIDENCIA</t>
  </si>
  <si>
    <t>OC/456 MICROONDAS SOMELA</t>
  </si>
  <si>
    <t>OC/357 COMPRA DE ESTANTES</t>
  </si>
  <si>
    <t>OC/22 COMPUTADOR LENOVO CELERON</t>
  </si>
  <si>
    <t>OC/48 COMPUT INTEL CORRE I5 // HECTOR ALVAREZ</t>
  </si>
  <si>
    <t>OC/72 COMPRA PROYECTOR VIEWSONIC</t>
  </si>
  <si>
    <t>OC/93 COMPRA DE DATAS //CANCELADOS</t>
  </si>
  <si>
    <t>OC/478 LOGITECH WEBCAM</t>
  </si>
  <si>
    <t>TOTAL 2015</t>
  </si>
  <si>
    <t>OC/152 NINI UCS SERV.UNIFIC.ELASTIX</t>
  </si>
  <si>
    <t>SERV.MANTENCION SEDE CATEDRAL FEB-2016</t>
  </si>
  <si>
    <t>OC/133 SEST DE VIDEO /TERAPIA OCUP.</t>
  </si>
  <si>
    <t>OC/130 IMPLEMENTOS SOFTWARE DE COBRANZA</t>
  </si>
  <si>
    <t>OC/134 COMPRA 25 PC LENOVO</t>
  </si>
  <si>
    <t>OC/125 COMPRA BAFLE Y MICROFONOS/PSICOLOGIA</t>
  </si>
  <si>
    <t>OC/98 PROYECTOR VIEWSONIC 29 UNID</t>
  </si>
  <si>
    <t>INSTALAC. AIRE ACONDIC // STA LAURA NOV-2015</t>
  </si>
  <si>
    <t>Meses a Depreciar</t>
  </si>
  <si>
    <t>SILLAS DE ESCRITORIO DAE</t>
  </si>
  <si>
    <t>SILLAS DE ESCRITORIO RECEPCION</t>
  </si>
  <si>
    <t>SILLAS DE ESCRITORIO TERAPIA OCUPACIONAL</t>
  </si>
  <si>
    <t>SILLAS DE ESCRITORIO POSTGRADO</t>
  </si>
  <si>
    <t>MICROONDAS SANTA ANA</t>
  </si>
  <si>
    <t>F/57213.OC/327 PROYECTOR VIEWSONIC</t>
  </si>
  <si>
    <t>OC/244 PROYECTOR VIEWSONIC + TELON MURAL</t>
  </si>
  <si>
    <t>SALDO AL 31-12-2016</t>
  </si>
  <si>
    <t>TOTAL APLIC.INFORMATICAS AL 31.12.2016</t>
  </si>
  <si>
    <t>TERRENOS AL 31-12-2016</t>
  </si>
  <si>
    <t>TOTAL CONSTRUCCIONES AL 31.12.2016  ((SOLO COMO DATO AL 2015))</t>
  </si>
  <si>
    <t>INST.NO INFORMATICAS AL 31.12.2016</t>
  </si>
  <si>
    <t>MAQ. Y EQUIPOS  EN LEASING AL 31.12.2016</t>
  </si>
  <si>
    <t>TOTAL MOBILIARIO AL 31.12.2016</t>
  </si>
  <si>
    <t>TOTAL EQ.INFORMATICOS AL 31.12.2016</t>
  </si>
  <si>
    <t>TOTAL LIBROS BIBLIOTECA AL 31.12.2016</t>
  </si>
  <si>
    <t>229 LIBROS BIBLIOTECAS (Otros Inmov.Material)</t>
  </si>
  <si>
    <t>OC241/EQUIPO TESTEADOR / DE LA ROSA -PSICOL</t>
  </si>
  <si>
    <t>ANTIC.REMODELAC.BIBLIOTECA-SALAS/SCA</t>
  </si>
  <si>
    <t>F/20 IMPERMIABILIZ.ESTACIONAM.PROVIDENCIA</t>
  </si>
  <si>
    <t xml:space="preserve"> </t>
  </si>
  <si>
    <t>F/24 IMPERMIABILIZ.ESTACIONAM.PROVIDENCIA</t>
  </si>
  <si>
    <t>F/104 IMPERMIABILIZ.ESTACIONAM.PROVIDENCIA</t>
  </si>
  <si>
    <t>OC97/PERGOLA AUSTRAL 2X4</t>
  </si>
  <si>
    <t>COMPRA DE ESCRITORIOS Y SILLAS ADM. Y SECRETARIA</t>
  </si>
  <si>
    <t>SILLAS DE ALUMINIO SEDE SANTA ANA</t>
  </si>
  <si>
    <t>TELEVISOR DAE / UBICADO EN CAJA PROVIDENCIA</t>
  </si>
  <si>
    <t>OC/238 COMPRA DE SILLONES + FLETE</t>
  </si>
  <si>
    <t>OC/173 COMPRA SILLONES OFICINA</t>
  </si>
  <si>
    <t>COMPRA DE 4 COMPUTADORES PSICOLOGIA OC/35</t>
  </si>
  <si>
    <t>COMPRA 2017 // PC PARA STA LAURA</t>
  </si>
  <si>
    <t>COMPRA PROYECTOR 2017 // STA LAURA</t>
  </si>
  <si>
    <t>OC/36 COMPRA PC AIO-S200 // PSICOLOGIA</t>
  </si>
  <si>
    <t>COMPRA COMPUTADORES // STA LAURA</t>
  </si>
  <si>
    <t>F/66902 OC/47 EQUIPOS INFORMATICOS</t>
  </si>
  <si>
    <t>OC/63 COMPRA 31 PROYECTORES</t>
  </si>
  <si>
    <t>OC/165 COMPRA DE 6 NOTEBOOK 4.GB.</t>
  </si>
  <si>
    <t>OC/159 NOTEBOOK YOGA 710 // RODR.FDEZ</t>
  </si>
  <si>
    <t>OC/246 MONITORES LED Y TECLADOS INFORMATICOS</t>
  </si>
  <si>
    <t>TOTAL 2017</t>
  </si>
  <si>
    <t>OC/319 MONITOR MULTIPARAMETRO</t>
  </si>
  <si>
    <t>OC/231 MESA GINECOLOGICA. PEND. PRODUCTOS</t>
  </si>
  <si>
    <t>OC/339 COMPUTADOR RECTORIA</t>
  </si>
  <si>
    <t>OC/326 NOTEBOOK EVALUADORES</t>
  </si>
  <si>
    <t>OC/332 PC ENFERMERIA</t>
  </si>
  <si>
    <t>OC/363 NB LENOVO V310</t>
  </si>
  <si>
    <t>F/16831 PC MUNDOTEC SLIM I5 4GM</t>
  </si>
  <si>
    <t>F/16841 INSUMOS INFORMATICA</t>
  </si>
  <si>
    <t>F/16840 INSUMOS INFORMATICA</t>
  </si>
  <si>
    <t>OC/321 COMPRA DE MULTIFUNCIONAL</t>
  </si>
  <si>
    <t>OC258/LIBROS ENFERMERIA</t>
  </si>
  <si>
    <t>OC/259 CUIDADOS BASICOS NIÑO SANO Y ENFERMO</t>
  </si>
  <si>
    <t>OC/432 AIRE ACONDICIONADO FAC. PATRIMONIO</t>
  </si>
  <si>
    <t>OC/365 SILLAS PROCESO ADMISION</t>
  </si>
  <si>
    <t>OC/319 CARRO DE PARO CON MONITOR</t>
  </si>
  <si>
    <t>OC/319 SIMULADOR CATERISMO FEM. Y  MASC. 1/2</t>
  </si>
  <si>
    <t>OC/319 SIMULADOR CATERISMO FEM. Y  MASC. 2/2</t>
  </si>
  <si>
    <t>OC/366 CAMILLA MALETA</t>
  </si>
  <si>
    <t>OC/382 LIBROS CARRERA DE DERECHO</t>
  </si>
  <si>
    <t>OC/231 SIMULADOR DE PARTO INALAMBRICO</t>
  </si>
  <si>
    <t>OC/318 PELVIS DEMSOTRACION PARTO</t>
  </si>
  <si>
    <t>OC/319 SIM. EXM. BUSTO</t>
  </si>
  <si>
    <t>OC/364 TELEFONO PLANTRONICS</t>
  </si>
  <si>
    <t>OC/364 TELEFONO PLANTRONICS 1 PENDIENTE</t>
  </si>
  <si>
    <t>OC/487 GENERADOR DE TONOS</t>
  </si>
  <si>
    <t>OC/258 F/13967 LIBROS ENFERMERIA</t>
  </si>
  <si>
    <t>OC/258 F/13990 LIBROS ENFERMERIA</t>
  </si>
  <si>
    <t>OC/155 REPARACION CANCHA 50% ABONO</t>
  </si>
  <si>
    <t>OC/155 REPARACION CANCHA 20% MATERIALES</t>
  </si>
  <si>
    <t>OC/26 AIRE ACONDICIONADO FORMACION CONTINUA</t>
  </si>
  <si>
    <t>OC/31 MUEBLES CEADI</t>
  </si>
  <si>
    <t>OC/319 SIMULADOR AVANZADO ENFERMERIA</t>
  </si>
  <si>
    <t>OC/102 CCL FON/ INFRAESTRUCTURA</t>
  </si>
  <si>
    <t>OC/318 MODELOS 3 FASES DEL PARTO 3B</t>
  </si>
  <si>
    <t>OC/108 EQUIPAMIENTO AUDIO CIRIACO</t>
  </si>
  <si>
    <t>OC/30 WEBCAM</t>
  </si>
  <si>
    <t>OC/18 IMPRESORA CEADI</t>
  </si>
  <si>
    <t>OC/16 TABLET CEADI//PARLANTES CCL FON</t>
  </si>
  <si>
    <t>OC/43 DISCO DURO INF</t>
  </si>
  <si>
    <t>OC/8 NOTEBOOK ADM/COMUNICACIONES</t>
  </si>
  <si>
    <t>OC/110 NB ASEGURAMIENTO CALIDAD</t>
  </si>
  <si>
    <t>OC/100 EQUIPOS INFORMATICA</t>
  </si>
  <si>
    <t>F/568 OC/82 CAMARAS DE SEGURIDAD // REINGRESADA</t>
  </si>
  <si>
    <t>OC/114 IMPRESORA ZEBRA</t>
  </si>
  <si>
    <t>F/21 SERVIDOR DELL R610 // REINGRESADA</t>
  </si>
  <si>
    <t>F/579 OC/82 CAMARAS DE SEGURIDAD 2DO COBRO</t>
  </si>
  <si>
    <t>OC/440 LIBROS VARIOS NUT</t>
  </si>
  <si>
    <t>OC/443 LIBROS VARIOS KIN</t>
  </si>
  <si>
    <t>OC/439 LIBROS NUTRICION</t>
  </si>
  <si>
    <t>OC/442 LIBROS KINESIOLOGIA</t>
  </si>
  <si>
    <t>OC/441 LIBROS KINESIOLOGIA</t>
  </si>
  <si>
    <t>OC/442 LIBROS KINE FINAL</t>
  </si>
  <si>
    <t>OC/441 LIBROS KINE</t>
  </si>
  <si>
    <t>TOTAL 2018</t>
  </si>
  <si>
    <t>OC18/0073 INSTALACION PISO FLOT. 50% INICIAL</t>
  </si>
  <si>
    <t>F/447 OC18/0074 MANTENCION</t>
  </si>
  <si>
    <t>F/453 OC18/0074 MANTENCION</t>
  </si>
  <si>
    <t>F/454 OC18/0074 MANTENCION</t>
  </si>
  <si>
    <t>OC18/0073 INSTALACION PISO FLOT. 50% FINAL</t>
  </si>
  <si>
    <t>OC/187 EQUIPAMIENTO OBST</t>
  </si>
  <si>
    <t>F/90894636 ESCRITORIOS Y SILLON</t>
  </si>
  <si>
    <t>F/91107253 ESCRITORIOS Y SILLON</t>
  </si>
  <si>
    <t>OC/105 F/673315 MANIQUI ENFERMERIA</t>
  </si>
  <si>
    <t>OC18/0035 LIBROS TERAP.OCUPAC.</t>
  </si>
  <si>
    <t>OC18/0036 LIBROS TERAP.OCUPAC.</t>
  </si>
  <si>
    <t>OC/173 IMPRESORA DAE EPSON L575</t>
  </si>
  <si>
    <t>OC/193 2 HP PAVILION X 360 CENTERTIBLE 15 BRO</t>
  </si>
  <si>
    <t>OC/193 1 LED AOC LE 32M1370</t>
  </si>
  <si>
    <t>F/598 CAMARAS DE SEGURIDAD // ADICIONALES</t>
  </si>
  <si>
    <t>F/59 OC/186 MOUSE GENIUS Y PC DUAL CORES J1800</t>
  </si>
  <si>
    <t>F/602 INSTALACION DE ROUTER</t>
  </si>
  <si>
    <t>F/588 OC/82 CAMARAS DE SEGURIDAD 3ER COBRO</t>
  </si>
  <si>
    <t>OC/208 CAMARAS SEGURIDAD SANTA ANA ABONO 50%</t>
  </si>
  <si>
    <t>OC/ 214 NB MELISSA LAGOS</t>
  </si>
  <si>
    <t>OC/222 DISCO DURO SOLIDO 500GB</t>
  </si>
  <si>
    <t>OC/208 CAMARAS SEGURIDAD SANTA ANA ABONO 50% FINAL</t>
  </si>
  <si>
    <t>OC/210 INSUMOS COMPUTACIONALES</t>
  </si>
  <si>
    <t>LICENCIA ANUAL 2018 SOFTWARE RELOJ CONTROL</t>
  </si>
  <si>
    <t>OC/178 LIBROS TDS</t>
  </si>
  <si>
    <t>OC18/0023 INSUMOS TRABAJO SOCIAL</t>
  </si>
  <si>
    <t>F/22808 INSUMOS TRABAJO SOCIAL</t>
  </si>
  <si>
    <t>F/22809 INSUMOS TRABAJO SOCIAL</t>
  </si>
  <si>
    <t>OC18/0028 LIBROS TRABAJO SOCIAL</t>
  </si>
  <si>
    <t>OC/38 LIBROS TERAP. OCUP.</t>
  </si>
  <si>
    <t>OC18/0079 LIBROS PSICOLOGIA</t>
  </si>
  <si>
    <t>OC18/0023 LIBROS TRABAJO SOCIAL</t>
  </si>
  <si>
    <t>F/23436 OC18/0080 LIBROS PSICOLOGIA</t>
  </si>
  <si>
    <t>FC/23809 OC18/0080 LIBROS PSICOLOGIA</t>
  </si>
  <si>
    <t>OC18/0086 TEST PSICOLOGICOS</t>
  </si>
  <si>
    <t>F/2003 OC18/0038 LIBROS TERAP.OCUPAC.</t>
  </si>
  <si>
    <t>F/2007 OC18/0038 LIBROS TERAP.OCUPAC.</t>
  </si>
  <si>
    <t>F/2015 OC18/0038 LIBROS TERAP.OCUPAC.</t>
  </si>
  <si>
    <t>F/2028 OC18/0083 LIBROS PSICOLOGIA</t>
  </si>
  <si>
    <t>OC/286 SILLON EJECUTIVO</t>
  </si>
  <si>
    <t>OC/151 PRODUCTOS VARIOS</t>
  </si>
  <si>
    <t>RELOJ CONTROL // OC/140 KIT C.ASIST.SMB101 M (CASINO SEPER PROV.)</t>
  </si>
  <si>
    <t>FC/87ASESORIA INT EDUCORE OCTUBRE 2018</t>
  </si>
  <si>
    <t>FC/86 ASESORIA INT EDUCORE SEPTIEMBRE 2018</t>
  </si>
  <si>
    <t>FC/85 ASESORIA INT EDUCORE AGOSTO 2018</t>
  </si>
  <si>
    <t>OC18/0244 AIRE SALA COMP. VIDEO JUEGOS</t>
  </si>
  <si>
    <t>FC/628 OC18/0032 SUMINISTRO E INST.INFORMATICA</t>
  </si>
  <si>
    <t>OC18/0166 ARQON CIERRE SANTA MARIA</t>
  </si>
  <si>
    <t>BH/48 OC/218 TRAB. ESTRUCTURA C:2/2</t>
  </si>
  <si>
    <t>FC/796 OC18/0033 LIBROS TERAPIA OCUPACIONAL</t>
  </si>
  <si>
    <t>FC/2196 OC18/0037 LIBROS TERAP.OCUPAC.</t>
  </si>
  <si>
    <t>FC/3292321 DISPOSITIVOS REGIONES</t>
  </si>
  <si>
    <t>OC18/0193 TRITURADORA DE PAPEL</t>
  </si>
  <si>
    <t>OC18/0134 TDS</t>
  </si>
  <si>
    <t>OC18/0122 DISPOSITIVOS WIFI MOVIL</t>
  </si>
  <si>
    <t>OC18/0121 ESTACIONES DE TRABAJO</t>
  </si>
  <si>
    <t>OC18/0155 MANTENCION CAJAS DE SEGURIDAD</t>
  </si>
  <si>
    <t>FC/19270 OC18/0253 LIBROS EDUCACION FISICA</t>
  </si>
  <si>
    <t>OC18/0195 BIBLIOGRAFIA OBTETRICIA</t>
  </si>
  <si>
    <t>FC/795 OC18/0078 LIBROS PSICOLOGIA</t>
  </si>
  <si>
    <t>OC18/0137 LIBROS OBTETRICIA</t>
  </si>
  <si>
    <t>OC18/0138 LIBROS OBTETRICIA</t>
  </si>
  <si>
    <t>FC/24678 OC18/0085 TEST PSICOLOGICOS MATRICES PROG</t>
  </si>
  <si>
    <t xml:space="preserve"> FC/2047 OC18/0083 LIBROS PSICOLOGIA</t>
  </si>
  <si>
    <t>LIBROS BIBLIOTECA INTROD TRABAJO SOCIAL</t>
  </si>
  <si>
    <t>LIBROS BIBLIOTECA REHAB HEMIPLEJIA, ATAXIA</t>
  </si>
  <si>
    <t>LIBROS BIBLIOTECA PSICOLOGIA</t>
  </si>
  <si>
    <t>LIBROS BIBLIOTECA TERAPIA OCUP EN PEDIATRIA PROCES</t>
  </si>
  <si>
    <t>OC18/0141 LIBROS INGENIERIA COMERCIAL</t>
  </si>
  <si>
    <t>FACT/773 SOTWARE BOARDMAKER VA WI</t>
  </si>
  <si>
    <t>IMP. PROYECTO EDUCORE FEB-MAR 2018</t>
  </si>
  <si>
    <t>IMP. PROYECTO EDUCORE ABRIL 2018</t>
  </si>
  <si>
    <t>ASESORIA INT EDUCORE FEB- MAR 2018</t>
  </si>
  <si>
    <t>ASESORIA INT EDUCORE ABRIL 2018</t>
  </si>
  <si>
    <t>IMP. PROYECTO EDUCORE MAYO 2018</t>
  </si>
  <si>
    <t>ASESORIA INT EDUCORE MAYO 2018</t>
  </si>
  <si>
    <t>IMP. PROYECTO EDUCORE JUNIO 2018</t>
  </si>
  <si>
    <t>ASESORIA INT EDUCORE JULIO 2018</t>
  </si>
  <si>
    <t>BH/37 TRABAJO EN ESTRUCTURA ALUMINIO CUOTA 1/2</t>
  </si>
  <si>
    <t>BH/41 TRABAJO EN ESTRUCTURA ALUMINIO CUOTA 2/2</t>
  </si>
  <si>
    <t>BH/44 TRABAJO EN ESTR.4 PISO.ALUMINIO CUOTA 1/2</t>
  </si>
  <si>
    <t>BH/47 TRABAJO EN ESTRUCTURA ALUMINIO CUOTA 2/2</t>
  </si>
  <si>
    <t>BH/48 OC/218 TRAB. ESTRUCTURA C:1/2</t>
  </si>
  <si>
    <t>BH/11 TRABAJOS EN TECHO SEPER</t>
  </si>
  <si>
    <t>BH/14 TRABAJOS EN TECHO SEPER</t>
  </si>
  <si>
    <t>BH74/ SALDO 50% FINAL LABORAT.OBTETRICIA</t>
  </si>
  <si>
    <t>OC18/0098 FORMACION CONTINUA</t>
  </si>
  <si>
    <t>OC18/0097 FORMACION CONTINUA</t>
  </si>
  <si>
    <t>Nº asiento</t>
  </si>
  <si>
    <t>Fecha registro</t>
  </si>
  <si>
    <t>Tipo documento</t>
  </si>
  <si>
    <t>Nº documento</t>
  </si>
  <si>
    <t>Nº cuenta</t>
  </si>
  <si>
    <t>Descripción</t>
  </si>
  <si>
    <t>Importe debe</t>
  </si>
  <si>
    <t>Importe haber</t>
  </si>
  <si>
    <t>Código Area</t>
  </si>
  <si>
    <t>Código Sede</t>
  </si>
  <si>
    <t>Tipo contrapartida</t>
  </si>
  <si>
    <t>Cta. contrapartida</t>
  </si>
  <si>
    <t>Nº mov.</t>
  </si>
  <si>
    <t>Factura</t>
  </si>
  <si>
    <t>FC/98 ASESORIA INT EDUCORE DIC 2018</t>
  </si>
  <si>
    <t>G01_ACREDIT.</t>
  </si>
  <si>
    <t>13.1.PROV_MAT</t>
  </si>
  <si>
    <t>Cuenta</t>
  </si>
  <si>
    <t>FC/97 ASESORIA INT EDUCORE NOV 2018</t>
  </si>
  <si>
    <t>D00_FACSA</t>
  </si>
  <si>
    <t>13.4.STA_ANA</t>
  </si>
  <si>
    <t>I30_DAF.DINF</t>
  </si>
  <si>
    <t>FC18/12_0216 ACTIVOS PARA LABORATORIO</t>
  </si>
  <si>
    <t>FC18/11_0243 OC18/0303 ESTANQUE SANTA LAURA</t>
  </si>
  <si>
    <t>FC18/11_0195 OC18/0372 AIRE OFICINA 604 STA. MARIA</t>
  </si>
  <si>
    <t>OC18/0402 CAJONERAS</t>
  </si>
  <si>
    <t>FC18/11_0025</t>
  </si>
  <si>
    <t>OC18/0302 COMPUTADOR ADOLFO GUZMAN</t>
  </si>
  <si>
    <t>F30_IISEK.DRT</t>
  </si>
  <si>
    <t>FC18/11_0118</t>
  </si>
  <si>
    <t>OC18/0353 IMPRESORA CAJA</t>
  </si>
  <si>
    <t>I40_DAF.DRT</t>
  </si>
  <si>
    <t>FC18/12_0167</t>
  </si>
  <si>
    <t>OC18/0423 INVESTIGACION</t>
  </si>
  <si>
    <t>FC18/12_0199</t>
  </si>
  <si>
    <t>OC18/0441 NOTEBOOK ADMISION</t>
  </si>
  <si>
    <t>OC18/0136 LIBROS ENFERMERIA</t>
  </si>
  <si>
    <t>H20_DAC.DBIB</t>
  </si>
  <si>
    <t>OC18/0235 LIBROS NUTRICION</t>
  </si>
  <si>
    <t xml:space="preserve"> OC18/0197 BIBLIOGRAFIA OBTETRICIA</t>
  </si>
  <si>
    <t>OC18/0236 LIBROS NUTRICION</t>
  </si>
  <si>
    <t>OC18/0250 LIBROS ENFERMERIA</t>
  </si>
  <si>
    <t>OC18/0237 LIBROS NUTRICION</t>
  </si>
  <si>
    <t>OC18/0198 MANUAL APA</t>
  </si>
  <si>
    <t>OC18/0233 LIBROS VIDEO JUEGOS</t>
  </si>
  <si>
    <t>OC18/0277 LIBERALIA ADMIN. PUBLICA</t>
  </si>
  <si>
    <t>FC/9860 OC18/0084 LIBROS PSICOLOGIA</t>
  </si>
  <si>
    <t>OC18/0142 LIBROS INGENIERIA COMERCIAL</t>
  </si>
  <si>
    <t>OC18/0232 LIBROS VIDEO JUEGOS</t>
  </si>
  <si>
    <t>OC18/0251 LIBROS EDUCACION FISICA</t>
  </si>
  <si>
    <t>FC/2178 OC18/0083 LIBROS PSICOLOGIA</t>
  </si>
  <si>
    <t>OC18/0410 LIBROS BIOGRAFIA INVESTIGACION</t>
  </si>
  <si>
    <t>OC18/0416 BIOGRAFIAS DE REMPLAZO</t>
  </si>
  <si>
    <t>FC/26753 OC18/0278 LIBRO ING. EN INFORM. Y GESTION</t>
  </si>
  <si>
    <t>FC/8581 OC18/0039LIBROS TERAP.OCUPAC.</t>
  </si>
  <si>
    <t>FC/8582 OC18/0082 LIBROS PSICOLOGIA</t>
  </si>
  <si>
    <t>OC18/0253 LIBROS EDUCACION FISICA</t>
  </si>
  <si>
    <t>OC18/0239 LIBROS DE NUTRICION</t>
  </si>
  <si>
    <t>OC18/0279 LIBROS ING. INFORMATICA</t>
  </si>
  <si>
    <t>OC18/0417 BIOGRAFIAS DE REMPLAZO</t>
  </si>
  <si>
    <t>OBRAS COMPLETAS: EL YO Y EL ELLO VOL XIX</t>
  </si>
  <si>
    <t>OC18/0276 C. LIBROS ADMIN. PUBLICA</t>
  </si>
  <si>
    <t>OC18/0252 LIBROS EDUCACION FISICA</t>
  </si>
  <si>
    <t>OC18/0240 LIBROS NUTRICION</t>
  </si>
  <si>
    <t>OC18/0414  BIOGRAFIAS DE REMPLAZO</t>
  </si>
  <si>
    <t>OC18/0418 BIOGRAFIAS DE REMPLAZO</t>
  </si>
  <si>
    <t>OC18/0415 BIOGRAFIAS DE REMPLAZO</t>
  </si>
  <si>
    <t>OC18/0411 LIBROS BIOGRAFIA INVESTIGACION</t>
  </si>
  <si>
    <t>OC18/0308 LIBROS CONTADOR PUBLICO</t>
  </si>
  <si>
    <t>FC18/01_0036</t>
  </si>
  <si>
    <t>E20_CPEGB</t>
  </si>
  <si>
    <t>FC18/01_0054</t>
  </si>
  <si>
    <t>E00_FACHE</t>
  </si>
  <si>
    <t>FC18/01_0108</t>
  </si>
  <si>
    <t>E23_CPED.D</t>
  </si>
  <si>
    <t>FC18/01_0115</t>
  </si>
  <si>
    <t>FC18/02_0001</t>
  </si>
  <si>
    <t>L00_DEC</t>
  </si>
  <si>
    <t>J00_DAD</t>
  </si>
  <si>
    <t>FC18/03_0056</t>
  </si>
  <si>
    <t>FC18/04_0029</t>
  </si>
  <si>
    <t>FC18/04_0040</t>
  </si>
  <si>
    <t>FC18/04_0045</t>
  </si>
  <si>
    <t>FC18/04_0068</t>
  </si>
  <si>
    <t>FC18/04_0123</t>
  </si>
  <si>
    <t>FC18/04_0190</t>
  </si>
  <si>
    <t>DP18/05_0060</t>
  </si>
  <si>
    <t>COMPRA NOTEBBOK HP</t>
  </si>
  <si>
    <t>FC18/05_0029</t>
  </si>
  <si>
    <t>H10_DAC.DAE</t>
  </si>
  <si>
    <t>DG18/05_0048</t>
  </si>
  <si>
    <t>FC18/05_0075</t>
  </si>
  <si>
    <t>FC18/05_0076</t>
  </si>
  <si>
    <t>FC18/05_0103</t>
  </si>
  <si>
    <t>FC18/05_0165</t>
  </si>
  <si>
    <t>FC18/06_0005</t>
  </si>
  <si>
    <t>FC18/06_0018</t>
  </si>
  <si>
    <t>I00_DAF</t>
  </si>
  <si>
    <t>FC18/06_0093</t>
  </si>
  <si>
    <t>FC18/07_0044</t>
  </si>
  <si>
    <t>FC18/07_0045</t>
  </si>
  <si>
    <t>ABONO FINAL TRABAJO STA ANA</t>
  </si>
  <si>
    <t>Abono</t>
  </si>
  <si>
    <t>FC18/07_0046</t>
  </si>
  <si>
    <t>APLICA NC/22 A F/159</t>
  </si>
  <si>
    <t>FC18/07_0143</t>
  </si>
  <si>
    <t>FC18/07_0163</t>
  </si>
  <si>
    <t>FC18/08_0205</t>
  </si>
  <si>
    <t>FC18/09_0148</t>
  </si>
  <si>
    <t>OC18/0200 SUMATEC COMPUTADORES</t>
  </si>
  <si>
    <t>FC18/10_0121</t>
  </si>
  <si>
    <t>FC/745 LIBROS BIBLIOTECA TRABAJO SOCIAL</t>
  </si>
  <si>
    <t>APLICA NC/47 A FC/745</t>
  </si>
  <si>
    <t>FC/2078 OC18/0136 LIBROS ENFERMERIA MANUAL ATENC</t>
  </si>
  <si>
    <t>OC18/0201OFIMUNDO DATAS</t>
  </si>
  <si>
    <t>APLICA NC/95 A F/2078 DIFERENCIA PRECIO</t>
  </si>
  <si>
    <t>OC18/0196 BIBLIOGRAFIA OBTETRICIA</t>
  </si>
  <si>
    <t>AMORT. AC. APLIC. INFORMATICA</t>
  </si>
  <si>
    <t>DEPREC. ACUM DE CONSTRUCCIONES</t>
  </si>
  <si>
    <t>DEPREC ACUM. DE MAQUINARIA</t>
  </si>
  <si>
    <t>DEPREC.ACUM. INST. INFORMATICA</t>
  </si>
  <si>
    <t>DEPREC. ACUM. INSTALACIONES</t>
  </si>
  <si>
    <t>DEPREC ACUMULADA DE MOBILIARIO</t>
  </si>
  <si>
    <t>DEPREC ACUM EQUIP PROC INFOR</t>
  </si>
  <si>
    <t>DEPREC ACUM. VEHICULOS</t>
  </si>
  <si>
    <t>DEPREC ACUM OTRO INMOV.MATER</t>
  </si>
  <si>
    <t>Saldo 31.12.2017</t>
  </si>
  <si>
    <t>Ultimo registro</t>
  </si>
  <si>
    <t>Depreciación periodo</t>
  </si>
  <si>
    <t>Depreciación Final</t>
  </si>
  <si>
    <t>AMORT. APLICS. INFORMAT.</t>
  </si>
  <si>
    <t>DEPRECIACION DE CONSTRUCCIONES</t>
  </si>
  <si>
    <t>DEPRECIACIÓN DE MAQUINARIA</t>
  </si>
  <si>
    <t>DEPRECIACION EQUIPOS INFORMAT.</t>
  </si>
  <si>
    <t>DEPRECIACIÓN DE INSTALACIONES</t>
  </si>
  <si>
    <t>DEPRECIACIÓN DE MOBILIARIO</t>
  </si>
  <si>
    <t>DEPRECIACION ELTOS. TRANSPORTE</t>
  </si>
  <si>
    <t>DEPREC. OTRO INMOV. MATERIAL</t>
  </si>
  <si>
    <t>Contabilización 31.12.2018</t>
  </si>
  <si>
    <t>Contabilizado 2018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</si>
</sst>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66" formatCode="_-* #,##0_-;\-* #,##0_-;_-* &quot;-&quot;??_-;_-@_-"/>
    <numFmt numFmtId="167" formatCode="#,##0;[Red]#,##0"/>
    <numFmt numFmtId="168" formatCode="[$-340A]d&quot; de &quot;mmmm&quot; de &quot;yyyy;@"/>
    <numFmt numFmtId="169" formatCode="#,##0.000000"/>
  </numFmts>
  <fonts count="75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indexed="8"/>
      <name val="Calibri"/>
      <family val="2"/>
    </font>
    <font>
      <b/>
      <sz val="9"/>
      <name val="Times"/>
      <family val="1"/>
    </font>
    <font>
      <sz val="10"/>
      <name val="Arial"/>
      <family val="2"/>
    </font>
    <font>
      <sz val="8"/>
      <name val="Times"/>
      <family val="1"/>
    </font>
    <font>
      <b/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b/>
      <sz val="10"/>
      <color indexed="56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Times New Roman"/>
      <family val="1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2"/>
      <color indexed="56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12"/>
      <name val="Times New Roman"/>
      <family val="1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2"/>
      <color indexed="9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10"/>
      <color rgb="FF0070C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0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sz val="8"/>
      <color rgb="FF0070C0"/>
      <name val="Calibri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b/>
      <sz val="10"/>
      <color rgb="FF002060"/>
      <name val="Calibri"/>
      <family val="2"/>
    </font>
    <font>
      <b/>
      <sz val="11"/>
      <color rgb="FF002060"/>
      <name val="Calibri"/>
      <family val="2"/>
    </font>
    <font>
      <b/>
      <sz val="11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rgb="FF0070C0"/>
      <name val="Times"/>
      <family val="1"/>
    </font>
    <font>
      <sz val="10"/>
      <color rgb="FF0070C0"/>
      <name val="Arial"/>
      <family val="2"/>
    </font>
    <font>
      <sz val="12"/>
      <color rgb="FFFFFF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b/>
      <sz val="11"/>
      <color rgb="FFFF0000"/>
      <name val="Calibri"/>
      <family val="2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1DBF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1DBF2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C1DBF2"/>
      </top>
      <bottom style="medium">
        <color rgb="FFF3F3F3"/>
      </bottom>
      <diagonal/>
    </border>
    <border>
      <left style="medium">
        <color rgb="FFC1DBF2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F3F3F3"/>
      </top>
      <bottom style="medium">
        <color rgb="FFF3F3F3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/>
      <diagonal/>
    </border>
    <border>
      <left style="medium">
        <color rgb="FFC1DBF2"/>
      </left>
      <right style="medium">
        <color rgb="FFC1DBF2"/>
      </right>
      <top/>
      <bottom style="medium">
        <color rgb="FFC1DBF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32">
    <xf numFmtId="0" fontId="0" fillId="0" borderId="0" xfId="0"/>
    <xf numFmtId="0" fontId="0" fillId="2" borderId="0" xfId="0" applyFont="1" applyFill="1"/>
    <xf numFmtId="166" fontId="12" fillId="2" borderId="0" xfId="1" applyNumberFormat="1" applyFont="1" applyFill="1"/>
    <xf numFmtId="166" fontId="8" fillId="2" borderId="0" xfId="1" applyNumberFormat="1" applyFont="1" applyFill="1"/>
    <xf numFmtId="166" fontId="8" fillId="2" borderId="1" xfId="1" applyNumberFormat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/>
    <xf numFmtId="166" fontId="0" fillId="2" borderId="1" xfId="0" applyNumberFormat="1" applyFont="1" applyFill="1" applyBorder="1"/>
    <xf numFmtId="166" fontId="11" fillId="3" borderId="1" xfId="1" applyNumberFormat="1" applyFont="1" applyFill="1" applyBorder="1"/>
    <xf numFmtId="3" fontId="13" fillId="2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/>
    <xf numFmtId="3" fontId="14" fillId="2" borderId="1" xfId="0" applyNumberFormat="1" applyFont="1" applyFill="1" applyBorder="1" applyAlignment="1">
      <alignment horizontal="center"/>
    </xf>
    <xf numFmtId="3" fontId="16" fillId="4" borderId="2" xfId="0" applyNumberFormat="1" applyFont="1" applyFill="1" applyBorder="1" applyAlignment="1">
      <alignment vertical="center" wrapText="1"/>
    </xf>
    <xf numFmtId="3" fontId="13" fillId="4" borderId="2" xfId="0" applyNumberFormat="1" applyFont="1" applyFill="1" applyBorder="1" applyAlignment="1">
      <alignment vertical="center" wrapText="1"/>
    </xf>
    <xf numFmtId="3" fontId="13" fillId="4" borderId="2" xfId="0" applyNumberFormat="1" applyFont="1" applyFill="1" applyBorder="1" applyAlignment="1">
      <alignment horizontal="center" vertical="center" wrapText="1"/>
    </xf>
    <xf numFmtId="166" fontId="13" fillId="4" borderId="2" xfId="1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165" fontId="8" fillId="4" borderId="3" xfId="1" applyNumberFormat="1" applyFont="1" applyFill="1" applyBorder="1"/>
    <xf numFmtId="166" fontId="0" fillId="3" borderId="1" xfId="0" applyNumberFormat="1" applyFont="1" applyFill="1" applyBorder="1"/>
    <xf numFmtId="3" fontId="0" fillId="0" borderId="1" xfId="0" applyNumberFormat="1" applyBorder="1"/>
    <xf numFmtId="0" fontId="11" fillId="2" borderId="0" xfId="0" applyFont="1" applyFill="1"/>
    <xf numFmtId="0" fontId="6" fillId="2" borderId="0" xfId="0" applyFont="1" applyFill="1"/>
    <xf numFmtId="0" fontId="0" fillId="2" borderId="1" xfId="0" applyFill="1" applyBorder="1"/>
    <xf numFmtId="166" fontId="10" fillId="5" borderId="1" xfId="1" applyNumberFormat="1" applyFont="1" applyFill="1" applyBorder="1"/>
    <xf numFmtId="0" fontId="0" fillId="0" borderId="1" xfId="0" applyBorder="1"/>
    <xf numFmtId="0" fontId="9" fillId="5" borderId="1" xfId="0" applyFont="1" applyFill="1" applyBorder="1"/>
    <xf numFmtId="0" fontId="10" fillId="5" borderId="1" xfId="0" applyFont="1" applyFill="1" applyBorder="1"/>
    <xf numFmtId="0" fontId="0" fillId="2" borderId="0" xfId="0" applyFill="1"/>
    <xf numFmtId="0" fontId="4" fillId="0" borderId="1" xfId="0" applyFont="1" applyFill="1" applyBorder="1"/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3" fontId="16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166" fontId="0" fillId="3" borderId="1" xfId="0" applyNumberFormat="1" applyFont="1" applyFill="1" applyBorder="1" applyAlignment="1">
      <alignment horizontal="center"/>
    </xf>
    <xf numFmtId="0" fontId="20" fillId="0" borderId="1" xfId="0" applyFont="1" applyBorder="1"/>
    <xf numFmtId="3" fontId="0" fillId="2" borderId="1" xfId="0" applyNumberFormat="1" applyFill="1" applyBorder="1"/>
    <xf numFmtId="14" fontId="18" fillId="2" borderId="1" xfId="0" applyNumberFormat="1" applyFont="1" applyFill="1" applyBorder="1"/>
    <xf numFmtId="3" fontId="19" fillId="3" borderId="1" xfId="0" applyNumberFormat="1" applyFont="1" applyFill="1" applyBorder="1"/>
    <xf numFmtId="0" fontId="0" fillId="2" borderId="0" xfId="0" applyFont="1" applyFill="1" applyAlignment="1">
      <alignment horizontal="right"/>
    </xf>
    <xf numFmtId="165" fontId="8" fillId="4" borderId="3" xfId="1" applyNumberFormat="1" applyFont="1" applyFill="1" applyBorder="1" applyAlignment="1">
      <alignment horizontal="right"/>
    </xf>
    <xf numFmtId="3" fontId="16" fillId="4" borderId="2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/>
    </xf>
    <xf numFmtId="166" fontId="11" fillId="3" borderId="1" xfId="1" applyNumberFormat="1" applyFont="1" applyFill="1" applyBorder="1" applyAlignment="1">
      <alignment horizontal="right"/>
    </xf>
    <xf numFmtId="166" fontId="10" fillId="5" borderId="1" xfId="1" applyNumberFormat="1" applyFont="1" applyFill="1" applyBorder="1" applyAlignment="1">
      <alignment horizontal="right"/>
    </xf>
    <xf numFmtId="0" fontId="0" fillId="3" borderId="5" xfId="0" applyFont="1" applyFill="1" applyBorder="1"/>
    <xf numFmtId="0" fontId="0" fillId="2" borderId="3" xfId="0" applyFill="1" applyBorder="1"/>
    <xf numFmtId="0" fontId="19" fillId="3" borderId="5" xfId="0" applyFont="1" applyFill="1" applyBorder="1"/>
    <xf numFmtId="166" fontId="10" fillId="5" borderId="3" xfId="1" applyNumberFormat="1" applyFont="1" applyFill="1" applyBorder="1"/>
    <xf numFmtId="166" fontId="10" fillId="5" borderId="3" xfId="1" applyNumberFormat="1" applyFont="1" applyFill="1" applyBorder="1" applyAlignment="1">
      <alignment horizontal="right"/>
    </xf>
    <xf numFmtId="166" fontId="12" fillId="2" borderId="0" xfId="1" applyNumberFormat="1" applyFont="1" applyFill="1" applyAlignment="1">
      <alignment horizontal="right"/>
    </xf>
    <xf numFmtId="166" fontId="8" fillId="2" borderId="0" xfId="1" applyNumberFormat="1" applyFont="1" applyFill="1" applyAlignment="1">
      <alignment horizontal="right"/>
    </xf>
    <xf numFmtId="166" fontId="13" fillId="4" borderId="2" xfId="1" applyNumberFormat="1" applyFont="1" applyFill="1" applyBorder="1" applyAlignment="1">
      <alignment horizontal="right" vertical="center" wrapText="1"/>
    </xf>
    <xf numFmtId="166" fontId="8" fillId="2" borderId="1" xfId="1" applyNumberFormat="1" applyFont="1" applyFill="1" applyBorder="1" applyAlignment="1">
      <alignment horizontal="right"/>
    </xf>
    <xf numFmtId="166" fontId="21" fillId="3" borderId="4" xfId="1" applyNumberFormat="1" applyFont="1" applyFill="1" applyBorder="1" applyAlignment="1">
      <alignment horizontal="right"/>
    </xf>
    <xf numFmtId="14" fontId="18" fillId="0" borderId="1" xfId="0" applyNumberFormat="1" applyFont="1" applyBorder="1"/>
    <xf numFmtId="3" fontId="0" fillId="2" borderId="1" xfId="0" applyNumberFormat="1" applyFont="1" applyFill="1" applyBorder="1" applyAlignment="1">
      <alignment horizontal="right"/>
    </xf>
    <xf numFmtId="0" fontId="19" fillId="3" borderId="1" xfId="0" applyFont="1" applyFill="1" applyBorder="1"/>
    <xf numFmtId="0" fontId="0" fillId="2" borderId="6" xfId="0" applyFont="1" applyFill="1" applyBorder="1"/>
    <xf numFmtId="0" fontId="0" fillId="10" borderId="1" xfId="0" applyFont="1" applyFill="1" applyBorder="1"/>
    <xf numFmtId="3" fontId="0" fillId="10" borderId="1" xfId="0" applyNumberFormat="1" applyFont="1" applyFill="1" applyBorder="1"/>
    <xf numFmtId="166" fontId="8" fillId="10" borderId="1" xfId="1" applyNumberFormat="1" applyFont="1" applyFill="1" applyBorder="1"/>
    <xf numFmtId="166" fontId="0" fillId="10" borderId="1" xfId="0" applyNumberFormat="1" applyFont="1" applyFill="1" applyBorder="1"/>
    <xf numFmtId="3" fontId="13" fillId="10" borderId="1" xfId="0" applyNumberFormat="1" applyFont="1" applyFill="1" applyBorder="1"/>
    <xf numFmtId="166" fontId="10" fillId="5" borderId="1" xfId="1" applyNumberFormat="1" applyFont="1" applyFill="1" applyBorder="1" applyAlignment="1">
      <alignment horizontal="center"/>
    </xf>
    <xf numFmtId="14" fontId="39" fillId="0" borderId="1" xfId="0" applyNumberFormat="1" applyFont="1" applyBorder="1"/>
    <xf numFmtId="166" fontId="40" fillId="11" borderId="0" xfId="1" applyNumberFormat="1" applyFont="1" applyFill="1"/>
    <xf numFmtId="3" fontId="13" fillId="10" borderId="1" xfId="0" applyNumberFormat="1" applyFont="1" applyFill="1" applyBorder="1" applyAlignment="1">
      <alignment horizontal="center"/>
    </xf>
    <xf numFmtId="3" fontId="13" fillId="12" borderId="1" xfId="0" applyNumberFormat="1" applyFont="1" applyFill="1" applyBorder="1"/>
    <xf numFmtId="0" fontId="0" fillId="12" borderId="1" xfId="0" applyFont="1" applyFill="1" applyBorder="1"/>
    <xf numFmtId="3" fontId="0" fillId="12" borderId="1" xfId="0" applyNumberFormat="1" applyFont="1" applyFill="1" applyBorder="1"/>
    <xf numFmtId="166" fontId="0" fillId="12" borderId="1" xfId="0" applyNumberFormat="1" applyFont="1" applyFill="1" applyBorder="1"/>
    <xf numFmtId="0" fontId="0" fillId="13" borderId="1" xfId="0" applyFont="1" applyFill="1" applyBorder="1"/>
    <xf numFmtId="3" fontId="0" fillId="13" borderId="1" xfId="0" applyNumberFormat="1" applyFont="1" applyFill="1" applyBorder="1"/>
    <xf numFmtId="3" fontId="13" fillId="13" borderId="1" xfId="0" applyNumberFormat="1" applyFont="1" applyFill="1" applyBorder="1"/>
    <xf numFmtId="0" fontId="0" fillId="13" borderId="0" xfId="0" applyFont="1" applyFill="1"/>
    <xf numFmtId="166" fontId="11" fillId="13" borderId="0" xfId="1" applyNumberFormat="1" applyFont="1" applyFill="1" applyBorder="1"/>
    <xf numFmtId="0" fontId="5" fillId="12" borderId="1" xfId="0" applyFont="1" applyFill="1" applyBorder="1"/>
    <xf numFmtId="0" fontId="19" fillId="13" borderId="0" xfId="0" applyFont="1" applyFill="1" applyBorder="1"/>
    <xf numFmtId="166" fontId="11" fillId="13" borderId="0" xfId="1" applyNumberFormat="1" applyFont="1" applyFill="1" applyBorder="1" applyAlignment="1">
      <alignment horizontal="right"/>
    </xf>
    <xf numFmtId="14" fontId="39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166" fontId="11" fillId="13" borderId="1" xfId="1" applyNumberFormat="1" applyFont="1" applyFill="1" applyBorder="1" applyAlignment="1">
      <alignment horizontal="right"/>
    </xf>
    <xf numFmtId="0" fontId="38" fillId="12" borderId="1" xfId="0" applyFont="1" applyFill="1" applyBorder="1"/>
    <xf numFmtId="3" fontId="38" fillId="12" borderId="1" xfId="0" applyNumberFormat="1" applyFont="1" applyFill="1" applyBorder="1"/>
    <xf numFmtId="0" fontId="11" fillId="3" borderId="4" xfId="0" applyFont="1" applyFill="1" applyBorder="1"/>
    <xf numFmtId="0" fontId="11" fillId="13" borderId="0" xfId="0" applyFont="1" applyFill="1" applyBorder="1"/>
    <xf numFmtId="166" fontId="19" fillId="13" borderId="0" xfId="1" applyNumberFormat="1" applyFont="1" applyFill="1" applyBorder="1"/>
    <xf numFmtId="166" fontId="19" fillId="13" borderId="1" xfId="1" applyNumberFormat="1" applyFont="1" applyFill="1" applyBorder="1"/>
    <xf numFmtId="3" fontId="14" fillId="12" borderId="1" xfId="0" applyNumberFormat="1" applyFont="1" applyFill="1" applyBorder="1" applyAlignment="1">
      <alignment horizontal="right"/>
    </xf>
    <xf numFmtId="3" fontId="14" fillId="13" borderId="1" xfId="0" applyNumberFormat="1" applyFont="1" applyFill="1" applyBorder="1" applyAlignment="1">
      <alignment horizontal="right"/>
    </xf>
    <xf numFmtId="166" fontId="19" fillId="13" borderId="0" xfId="1" applyNumberFormat="1" applyFont="1" applyFill="1" applyBorder="1" applyAlignment="1">
      <alignment horizontal="right"/>
    </xf>
    <xf numFmtId="166" fontId="19" fillId="12" borderId="0" xfId="1" applyNumberFormat="1" applyFont="1" applyFill="1" applyBorder="1"/>
    <xf numFmtId="3" fontId="0" fillId="12" borderId="0" xfId="0" applyNumberFormat="1" applyFill="1" applyBorder="1"/>
    <xf numFmtId="3" fontId="0" fillId="13" borderId="1" xfId="0" applyNumberFormat="1" applyFill="1" applyBorder="1"/>
    <xf numFmtId="3" fontId="0" fillId="13" borderId="0" xfId="0" applyNumberFormat="1" applyFill="1" applyBorder="1"/>
    <xf numFmtId="0" fontId="38" fillId="2" borderId="0" xfId="0" applyFont="1" applyFill="1"/>
    <xf numFmtId="166" fontId="41" fillId="13" borderId="0" xfId="1" applyNumberFormat="1" applyFont="1" applyFill="1"/>
    <xf numFmtId="0" fontId="0" fillId="0" borderId="0" xfId="0" applyFont="1" applyBorder="1"/>
    <xf numFmtId="0" fontId="0" fillId="0" borderId="1" xfId="0" applyFont="1" applyBorder="1"/>
    <xf numFmtId="14" fontId="39" fillId="12" borderId="0" xfId="0" applyNumberFormat="1" applyFont="1" applyFill="1" applyBorder="1"/>
    <xf numFmtId="0" fontId="0" fillId="12" borderId="0" xfId="0" applyFill="1" applyBorder="1"/>
    <xf numFmtId="0" fontId="0" fillId="12" borderId="1" xfId="0" applyFill="1" applyBorder="1"/>
    <xf numFmtId="0" fontId="0" fillId="2" borderId="7" xfId="0" applyFill="1" applyBorder="1"/>
    <xf numFmtId="166" fontId="10" fillId="5" borderId="7" xfId="1" applyNumberFormat="1" applyFont="1" applyFill="1" applyBorder="1" applyAlignment="1">
      <alignment horizontal="right"/>
    </xf>
    <xf numFmtId="166" fontId="2" fillId="2" borderId="0" xfId="2" applyNumberFormat="1" applyFont="1" applyFill="1"/>
    <xf numFmtId="166" fontId="11" fillId="3" borderId="5" xfId="2" applyNumberFormat="1" applyFont="1" applyFill="1" applyBorder="1"/>
    <xf numFmtId="0" fontId="11" fillId="3" borderId="5" xfId="0" applyFont="1" applyFill="1" applyBorder="1"/>
    <xf numFmtId="166" fontId="21" fillId="2" borderId="0" xfId="2" applyNumberFormat="1" applyFont="1" applyFill="1" applyBorder="1"/>
    <xf numFmtId="166" fontId="10" fillId="6" borderId="0" xfId="2" applyNumberFormat="1" applyFont="1" applyFill="1" applyBorder="1"/>
    <xf numFmtId="166" fontId="2" fillId="2" borderId="1" xfId="2" applyNumberFormat="1" applyFont="1" applyFill="1" applyBorder="1"/>
    <xf numFmtId="166" fontId="21" fillId="2" borderId="1" xfId="2" applyNumberFormat="1" applyFont="1" applyFill="1" applyBorder="1"/>
    <xf numFmtId="166" fontId="22" fillId="2" borderId="1" xfId="2" applyNumberFormat="1" applyFont="1" applyFill="1" applyBorder="1"/>
    <xf numFmtId="0" fontId="11" fillId="14" borderId="1" xfId="0" applyFont="1" applyFill="1" applyBorder="1"/>
    <xf numFmtId="3" fontId="14" fillId="2" borderId="0" xfId="0" applyNumberFormat="1" applyFont="1" applyFill="1" applyBorder="1" applyAlignment="1">
      <alignment horizontal="right"/>
    </xf>
    <xf numFmtId="166" fontId="11" fillId="13" borderId="0" xfId="2" applyNumberFormat="1" applyFont="1" applyFill="1" applyBorder="1"/>
    <xf numFmtId="1" fontId="0" fillId="0" borderId="0" xfId="0" applyNumberFormat="1" applyFill="1" applyBorder="1"/>
    <xf numFmtId="3" fontId="42" fillId="15" borderId="0" xfId="0" applyNumberFormat="1" applyFont="1" applyFill="1" applyBorder="1"/>
    <xf numFmtId="166" fontId="11" fillId="13" borderId="1" xfId="2" applyNumberFormat="1" applyFont="1" applyFill="1" applyBorder="1"/>
    <xf numFmtId="1" fontId="0" fillId="0" borderId="1" xfId="0" applyNumberFormat="1" applyFill="1" applyBorder="1"/>
    <xf numFmtId="0" fontId="43" fillId="2" borderId="0" xfId="0" applyFont="1" applyFill="1"/>
    <xf numFmtId="166" fontId="11" fillId="7" borderId="0" xfId="2" applyNumberFormat="1" applyFont="1" applyFill="1" applyBorder="1"/>
    <xf numFmtId="166" fontId="11" fillId="7" borderId="6" xfId="2" applyNumberFormat="1" applyFont="1" applyFill="1" applyBorder="1"/>
    <xf numFmtId="166" fontId="11" fillId="7" borderId="5" xfId="2" applyNumberFormat="1" applyFont="1" applyFill="1" applyBorder="1"/>
    <xf numFmtId="166" fontId="11" fillId="7" borderId="4" xfId="2" applyNumberFormat="1" applyFont="1" applyFill="1" applyBorder="1"/>
    <xf numFmtId="166" fontId="10" fillId="5" borderId="1" xfId="2" applyNumberFormat="1" applyFont="1" applyFill="1" applyBorder="1"/>
    <xf numFmtId="166" fontId="10" fillId="5" borderId="1" xfId="2" applyNumberFormat="1" applyFont="1" applyFill="1" applyBorder="1" applyAlignment="1">
      <alignment horizontal="right"/>
    </xf>
    <xf numFmtId="166" fontId="11" fillId="4" borderId="1" xfId="2" applyNumberFormat="1" applyFont="1" applyFill="1" applyBorder="1"/>
    <xf numFmtId="166" fontId="11" fillId="4" borderId="1" xfId="2" applyNumberFormat="1" applyFont="1" applyFill="1" applyBorder="1" applyAlignment="1">
      <alignment horizontal="right"/>
    </xf>
    <xf numFmtId="1" fontId="0" fillId="0" borderId="0" xfId="0" applyNumberFormat="1" applyFill="1"/>
    <xf numFmtId="3" fontId="5" fillId="0" borderId="1" xfId="0" applyNumberFormat="1" applyFont="1" applyFill="1" applyBorder="1"/>
    <xf numFmtId="3" fontId="5" fillId="2" borderId="1" xfId="0" applyNumberFormat="1" applyFont="1" applyFill="1" applyBorder="1"/>
    <xf numFmtId="1" fontId="0" fillId="2" borderId="1" xfId="0" applyNumberFormat="1" applyFill="1" applyBorder="1"/>
    <xf numFmtId="166" fontId="2" fillId="12" borderId="1" xfId="2" applyNumberFormat="1" applyFont="1" applyFill="1" applyBorder="1"/>
    <xf numFmtId="166" fontId="13" fillId="4" borderId="2" xfId="2" applyNumberFormat="1" applyFont="1" applyFill="1" applyBorder="1" applyAlignment="1">
      <alignment vertical="center" wrapText="1"/>
    </xf>
    <xf numFmtId="165" fontId="2" fillId="4" borderId="3" xfId="2" applyNumberFormat="1" applyFont="1" applyFill="1" applyBorder="1"/>
    <xf numFmtId="165" fontId="2" fillId="4" borderId="3" xfId="2" applyNumberFormat="1" applyFont="1" applyFill="1" applyBorder="1" applyAlignment="1">
      <alignment horizontal="right"/>
    </xf>
    <xf numFmtId="166" fontId="12" fillId="2" borderId="0" xfId="2" applyNumberFormat="1" applyFont="1" applyFill="1"/>
    <xf numFmtId="0" fontId="0" fillId="3" borderId="4" xfId="0" applyFill="1" applyBorder="1"/>
    <xf numFmtId="3" fontId="13" fillId="2" borderId="3" xfId="0" applyNumberFormat="1" applyFont="1" applyFill="1" applyBorder="1"/>
    <xf numFmtId="3" fontId="0" fillId="2" borderId="3" xfId="0" applyNumberFormat="1" applyFont="1" applyFill="1" applyBorder="1"/>
    <xf numFmtId="166" fontId="0" fillId="2" borderId="3" xfId="0" applyNumberFormat="1" applyFont="1" applyFill="1" applyBorder="1"/>
    <xf numFmtId="166" fontId="2" fillId="2" borderId="3" xfId="2" applyNumberFormat="1" applyFont="1" applyFill="1" applyBorder="1"/>
    <xf numFmtId="3" fontId="0" fillId="0" borderId="3" xfId="0" applyNumberFormat="1" applyBorder="1"/>
    <xf numFmtId="14" fontId="39" fillId="0" borderId="3" xfId="0" applyNumberFormat="1" applyFont="1" applyBorder="1"/>
    <xf numFmtId="0" fontId="0" fillId="0" borderId="3" xfId="0" applyBorder="1"/>
    <xf numFmtId="3" fontId="42" fillId="13" borderId="0" xfId="0" applyNumberFormat="1" applyFont="1" applyFill="1" applyBorder="1"/>
    <xf numFmtId="166" fontId="21" fillId="15" borderId="0" xfId="2" applyNumberFormat="1" applyFont="1" applyFill="1"/>
    <xf numFmtId="166" fontId="2" fillId="2" borderId="0" xfId="2" applyNumberFormat="1" applyFont="1" applyFill="1" applyBorder="1"/>
    <xf numFmtId="166" fontId="11" fillId="13" borderId="3" xfId="2" applyNumberFormat="1" applyFont="1" applyFill="1" applyBorder="1"/>
    <xf numFmtId="166" fontId="11" fillId="16" borderId="0" xfId="2" applyNumberFormat="1" applyFont="1" applyFill="1"/>
    <xf numFmtId="166" fontId="11" fillId="13" borderId="0" xfId="2" applyNumberFormat="1" applyFont="1" applyFill="1" applyBorder="1" applyAlignment="1">
      <alignment horizontal="right"/>
    </xf>
    <xf numFmtId="0" fontId="0" fillId="8" borderId="0" xfId="0" applyFont="1" applyFill="1"/>
    <xf numFmtId="0" fontId="11" fillId="8" borderId="0" xfId="0" applyFont="1" applyFill="1"/>
    <xf numFmtId="166" fontId="8" fillId="0" borderId="1" xfId="1" applyNumberFormat="1" applyFont="1" applyFill="1" applyBorder="1" applyAlignment="1">
      <alignment horizontal="right"/>
    </xf>
    <xf numFmtId="0" fontId="0" fillId="0" borderId="1" xfId="0" applyFont="1" applyFill="1" applyBorder="1"/>
    <xf numFmtId="3" fontId="14" fillId="0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166" fontId="8" fillId="0" borderId="1" xfId="1" applyNumberFormat="1" applyFont="1" applyFill="1" applyBorder="1"/>
    <xf numFmtId="166" fontId="0" fillId="0" borderId="1" xfId="0" applyNumberFormat="1" applyFont="1" applyFill="1" applyBorder="1"/>
    <xf numFmtId="3" fontId="13" fillId="0" borderId="1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3" fontId="38" fillId="0" borderId="0" xfId="0" applyNumberFormat="1" applyFont="1" applyFill="1" applyBorder="1"/>
    <xf numFmtId="3" fontId="0" fillId="13" borderId="3" xfId="0" applyNumberFormat="1" applyFill="1" applyBorder="1"/>
    <xf numFmtId="3" fontId="14" fillId="13" borderId="3" xfId="0" applyNumberFormat="1" applyFont="1" applyFill="1" applyBorder="1" applyAlignment="1">
      <alignment horizontal="right"/>
    </xf>
    <xf numFmtId="3" fontId="0" fillId="13" borderId="3" xfId="0" applyNumberFormat="1" applyFont="1" applyFill="1" applyBorder="1"/>
    <xf numFmtId="166" fontId="8" fillId="2" borderId="3" xfId="1" applyNumberFormat="1" applyFont="1" applyFill="1" applyBorder="1"/>
    <xf numFmtId="0" fontId="0" fillId="12" borderId="4" xfId="0" applyFill="1" applyBorder="1"/>
    <xf numFmtId="3" fontId="38" fillId="12" borderId="5" xfId="0" applyNumberFormat="1" applyFont="1" applyFill="1" applyBorder="1"/>
    <xf numFmtId="3" fontId="38" fillId="12" borderId="6" xfId="0" applyNumberFormat="1" applyFont="1" applyFill="1" applyBorder="1"/>
    <xf numFmtId="0" fontId="44" fillId="13" borderId="1" xfId="0" applyFont="1" applyFill="1" applyBorder="1"/>
    <xf numFmtId="3" fontId="44" fillId="13" borderId="1" xfId="0" applyNumberFormat="1" applyFont="1" applyFill="1" applyBorder="1"/>
    <xf numFmtId="166" fontId="21" fillId="13" borderId="1" xfId="1" applyNumberFormat="1" applyFont="1" applyFill="1" applyBorder="1"/>
    <xf numFmtId="0" fontId="45" fillId="13" borderId="1" xfId="0" applyFont="1" applyFill="1" applyBorder="1"/>
    <xf numFmtId="0" fontId="45" fillId="0" borderId="1" xfId="0" applyFont="1" applyBorder="1"/>
    <xf numFmtId="3" fontId="45" fillId="0" borderId="1" xfId="0" applyNumberFormat="1" applyFont="1" applyBorder="1"/>
    <xf numFmtId="14" fontId="46" fillId="0" borderId="1" xfId="0" applyNumberFormat="1" applyFont="1" applyBorder="1"/>
    <xf numFmtId="3" fontId="45" fillId="13" borderId="1" xfId="0" applyNumberFormat="1" applyFont="1" applyFill="1" applyBorder="1"/>
    <xf numFmtId="3" fontId="47" fillId="13" borderId="1" xfId="0" applyNumberFormat="1" applyFont="1" applyFill="1" applyBorder="1" applyAlignment="1">
      <alignment horizontal="right"/>
    </xf>
    <xf numFmtId="166" fontId="48" fillId="13" borderId="1" xfId="1" applyNumberFormat="1" applyFont="1" applyFill="1" applyBorder="1"/>
    <xf numFmtId="166" fontId="49" fillId="2" borderId="1" xfId="1" applyNumberFormat="1" applyFont="1" applyFill="1" applyBorder="1"/>
    <xf numFmtId="166" fontId="45" fillId="2" borderId="1" xfId="0" applyNumberFormat="1" applyFont="1" applyFill="1" applyBorder="1"/>
    <xf numFmtId="3" fontId="50" fillId="2" borderId="1" xfId="0" applyNumberFormat="1" applyFont="1" applyFill="1" applyBorder="1"/>
    <xf numFmtId="3" fontId="50" fillId="2" borderId="1" xfId="0" applyNumberFormat="1" applyFont="1" applyFill="1" applyBorder="1" applyAlignment="1">
      <alignment horizontal="center"/>
    </xf>
    <xf numFmtId="0" fontId="45" fillId="2" borderId="0" xfId="0" applyFont="1" applyFill="1"/>
    <xf numFmtId="0" fontId="45" fillId="0" borderId="0" xfId="0" applyFont="1" applyBorder="1"/>
    <xf numFmtId="3" fontId="45" fillId="0" borderId="0" xfId="0" applyNumberFormat="1" applyFont="1" applyBorder="1"/>
    <xf numFmtId="14" fontId="46" fillId="0" borderId="0" xfId="0" applyNumberFormat="1" applyFont="1" applyBorder="1"/>
    <xf numFmtId="166" fontId="48" fillId="13" borderId="0" xfId="1" applyNumberFormat="1" applyFont="1" applyFill="1" applyBorder="1"/>
    <xf numFmtId="3" fontId="47" fillId="2" borderId="1" xfId="0" applyNumberFormat="1" applyFont="1" applyFill="1" applyBorder="1" applyAlignment="1">
      <alignment horizontal="right"/>
    </xf>
    <xf numFmtId="3" fontId="45" fillId="2" borderId="1" xfId="0" applyNumberFormat="1" applyFont="1" applyFill="1" applyBorder="1"/>
    <xf numFmtId="0" fontId="45" fillId="13" borderId="0" xfId="0" applyFont="1" applyFill="1"/>
    <xf numFmtId="0" fontId="51" fillId="12" borderId="0" xfId="0" applyFont="1" applyFill="1" applyBorder="1"/>
    <xf numFmtId="3" fontId="45" fillId="12" borderId="0" xfId="0" applyNumberFormat="1" applyFont="1" applyFill="1" applyBorder="1"/>
    <xf numFmtId="0" fontId="45" fillId="13" borderId="0" xfId="0" applyFont="1" applyFill="1" applyBorder="1"/>
    <xf numFmtId="0" fontId="45" fillId="12" borderId="0" xfId="0" applyFont="1" applyFill="1" applyBorder="1"/>
    <xf numFmtId="14" fontId="46" fillId="12" borderId="0" xfId="0" applyNumberFormat="1" applyFont="1" applyFill="1" applyBorder="1"/>
    <xf numFmtId="166" fontId="48" fillId="12" borderId="0" xfId="1" applyNumberFormat="1" applyFont="1" applyFill="1" applyBorder="1"/>
    <xf numFmtId="0" fontId="50" fillId="12" borderId="0" xfId="0" applyFont="1" applyFill="1" applyBorder="1"/>
    <xf numFmtId="14" fontId="46" fillId="13" borderId="1" xfId="0" applyNumberFormat="1" applyFont="1" applyFill="1" applyBorder="1"/>
    <xf numFmtId="0" fontId="48" fillId="0" borderId="1" xfId="0" applyFont="1" applyBorder="1"/>
    <xf numFmtId="14" fontId="52" fillId="0" borderId="1" xfId="0" applyNumberFormat="1" applyFont="1" applyBorder="1"/>
    <xf numFmtId="0" fontId="45" fillId="2" borderId="1" xfId="0" applyFont="1" applyFill="1" applyBorder="1"/>
    <xf numFmtId="0" fontId="0" fillId="13" borderId="0" xfId="0" applyFill="1" applyBorder="1"/>
    <xf numFmtId="0" fontId="45" fillId="0" borderId="0" xfId="0" applyFont="1" applyFill="1"/>
    <xf numFmtId="3" fontId="52" fillId="0" borderId="1" xfId="0" applyNumberFormat="1" applyFont="1" applyFill="1" applyBorder="1" applyAlignment="1"/>
    <xf numFmtId="0" fontId="49" fillId="2" borderId="1" xfId="0" applyFont="1" applyFill="1" applyBorder="1"/>
    <xf numFmtId="3" fontId="52" fillId="2" borderId="1" xfId="0" applyNumberFormat="1" applyFont="1" applyFill="1" applyBorder="1" applyAlignment="1"/>
    <xf numFmtId="166" fontId="48" fillId="3" borderId="1" xfId="1" applyNumberFormat="1" applyFont="1" applyFill="1" applyBorder="1"/>
    <xf numFmtId="166" fontId="48" fillId="3" borderId="1" xfId="1" applyNumberFormat="1" applyFont="1" applyFill="1" applyBorder="1" applyAlignment="1">
      <alignment horizontal="right"/>
    </xf>
    <xf numFmtId="166" fontId="48" fillId="3" borderId="1" xfId="1" applyNumberFormat="1" applyFont="1" applyFill="1" applyBorder="1" applyAlignment="1">
      <alignment horizontal="center"/>
    </xf>
    <xf numFmtId="0" fontId="49" fillId="2" borderId="1" xfId="9" applyFont="1" applyFill="1" applyBorder="1"/>
    <xf numFmtId="3" fontId="49" fillId="2" borderId="1" xfId="9" applyNumberFormat="1" applyFont="1" applyFill="1" applyBorder="1"/>
    <xf numFmtId="14" fontId="52" fillId="2" borderId="1" xfId="9" applyNumberFormat="1" applyFont="1" applyFill="1" applyBorder="1"/>
    <xf numFmtId="0" fontId="49" fillId="2" borderId="0" xfId="9" applyFont="1" applyFill="1" applyBorder="1"/>
    <xf numFmtId="3" fontId="48" fillId="3" borderId="1" xfId="9" applyNumberFormat="1" applyFont="1" applyFill="1" applyBorder="1"/>
    <xf numFmtId="3" fontId="48" fillId="3" borderId="1" xfId="9" applyNumberFormat="1" applyFont="1" applyFill="1" applyBorder="1" applyAlignment="1">
      <alignment horizontal="right"/>
    </xf>
    <xf numFmtId="0" fontId="45" fillId="0" borderId="0" xfId="0" applyFont="1" applyFill="1" applyBorder="1"/>
    <xf numFmtId="0" fontId="48" fillId="12" borderId="0" xfId="0" applyFont="1" applyFill="1" applyBorder="1"/>
    <xf numFmtId="0" fontId="48" fillId="2" borderId="1" xfId="0" applyFont="1" applyFill="1" applyBorder="1"/>
    <xf numFmtId="0" fontId="48" fillId="13" borderId="1" xfId="0" applyFont="1" applyFill="1" applyBorder="1"/>
    <xf numFmtId="166" fontId="49" fillId="13" borderId="1" xfId="1" applyNumberFormat="1" applyFont="1" applyFill="1" applyBorder="1"/>
    <xf numFmtId="166" fontId="45" fillId="13" borderId="1" xfId="0" applyNumberFormat="1" applyFont="1" applyFill="1" applyBorder="1"/>
    <xf numFmtId="3" fontId="50" fillId="13" borderId="1" xfId="0" applyNumberFormat="1" applyFont="1" applyFill="1" applyBorder="1"/>
    <xf numFmtId="0" fontId="52" fillId="2" borderId="1" xfId="0" applyNumberFormat="1" applyFont="1" applyFill="1" applyBorder="1" applyAlignment="1"/>
    <xf numFmtId="0" fontId="52" fillId="13" borderId="1" xfId="0" applyNumberFormat="1" applyFont="1" applyFill="1" applyBorder="1" applyAlignment="1"/>
    <xf numFmtId="3" fontId="47" fillId="2" borderId="1" xfId="0" applyNumberFormat="1" applyFont="1" applyFill="1" applyBorder="1" applyAlignment="1">
      <alignment horizontal="center"/>
    </xf>
    <xf numFmtId="0" fontId="6" fillId="13" borderId="0" xfId="0" applyFont="1" applyFill="1"/>
    <xf numFmtId="166" fontId="11" fillId="13" borderId="0" xfId="1" applyNumberFormat="1" applyFont="1" applyFill="1"/>
    <xf numFmtId="0" fontId="53" fillId="2" borderId="0" xfId="0" applyFont="1" applyFill="1"/>
    <xf numFmtId="166" fontId="48" fillId="3" borderId="0" xfId="1" applyNumberFormat="1" applyFont="1" applyFill="1"/>
    <xf numFmtId="0" fontId="48" fillId="2" borderId="0" xfId="0" applyFont="1" applyFill="1"/>
    <xf numFmtId="0" fontId="54" fillId="0" borderId="1" xfId="0" applyFont="1" applyBorder="1"/>
    <xf numFmtId="0" fontId="54" fillId="2" borderId="1" xfId="0" applyFont="1" applyFill="1" applyBorder="1"/>
    <xf numFmtId="166" fontId="0" fillId="2" borderId="0" xfId="0" applyNumberFormat="1" applyFont="1" applyFill="1"/>
    <xf numFmtId="14" fontId="15" fillId="13" borderId="1" xfId="1" applyNumberFormat="1" applyFont="1" applyFill="1" applyBorder="1"/>
    <xf numFmtId="166" fontId="22" fillId="13" borderId="1" xfId="1" applyNumberFormat="1" applyFont="1" applyFill="1" applyBorder="1"/>
    <xf numFmtId="166" fontId="44" fillId="13" borderId="1" xfId="0" applyNumberFormat="1" applyFont="1" applyFill="1" applyBorder="1"/>
    <xf numFmtId="3" fontId="13" fillId="13" borderId="1" xfId="0" applyNumberFormat="1" applyFont="1" applyFill="1" applyBorder="1" applyAlignment="1">
      <alignment horizontal="center"/>
    </xf>
    <xf numFmtId="0" fontId="11" fillId="2" borderId="4" xfId="0" applyFont="1" applyFill="1" applyBorder="1"/>
    <xf numFmtId="166" fontId="13" fillId="17" borderId="2" xfId="1" applyNumberFormat="1" applyFont="1" applyFill="1" applyBorder="1" applyAlignment="1">
      <alignment vertical="center" wrapText="1"/>
    </xf>
    <xf numFmtId="3" fontId="13" fillId="17" borderId="2" xfId="0" applyNumberFormat="1" applyFont="1" applyFill="1" applyBorder="1" applyAlignment="1">
      <alignment vertical="center" wrapText="1"/>
    </xf>
    <xf numFmtId="166" fontId="41" fillId="5" borderId="1" xfId="1" applyNumberFormat="1" applyFont="1" applyFill="1" applyBorder="1" applyAlignment="1">
      <alignment horizontal="right"/>
    </xf>
    <xf numFmtId="166" fontId="41" fillId="5" borderId="1" xfId="1" applyNumberFormat="1" applyFont="1" applyFill="1" applyBorder="1"/>
    <xf numFmtId="0" fontId="36" fillId="2" borderId="0" xfId="0" applyFont="1" applyFill="1"/>
    <xf numFmtId="0" fontId="38" fillId="18" borderId="0" xfId="0" applyFont="1" applyFill="1" applyAlignment="1">
      <alignment horizontal="right"/>
    </xf>
    <xf numFmtId="3" fontId="55" fillId="4" borderId="2" xfId="0" applyNumberFormat="1" applyFont="1" applyFill="1" applyBorder="1" applyAlignment="1">
      <alignment vertical="center" wrapText="1"/>
    </xf>
    <xf numFmtId="166" fontId="56" fillId="3" borderId="1" xfId="1" applyNumberFormat="1" applyFont="1" applyFill="1" applyBorder="1"/>
    <xf numFmtId="166" fontId="56" fillId="3" borderId="0" xfId="1" applyNumberFormat="1" applyFont="1" applyFill="1"/>
    <xf numFmtId="166" fontId="56" fillId="13" borderId="0" xfId="1" applyNumberFormat="1" applyFont="1" applyFill="1"/>
    <xf numFmtId="3" fontId="55" fillId="13" borderId="1" xfId="0" applyNumberFormat="1" applyFont="1" applyFill="1" applyBorder="1"/>
    <xf numFmtId="3" fontId="55" fillId="2" borderId="1" xfId="0" applyNumberFormat="1" applyFont="1" applyFill="1" applyBorder="1"/>
    <xf numFmtId="0" fontId="57" fillId="2" borderId="0" xfId="0" applyFont="1" applyFill="1"/>
    <xf numFmtId="3" fontId="57" fillId="13" borderId="1" xfId="0" applyNumberFormat="1" applyFont="1" applyFill="1" applyBorder="1"/>
    <xf numFmtId="3" fontId="57" fillId="2" borderId="1" xfId="0" applyNumberFormat="1" applyFont="1" applyFill="1" applyBorder="1"/>
    <xf numFmtId="166" fontId="56" fillId="12" borderId="0" xfId="1" applyNumberFormat="1" applyFont="1" applyFill="1" applyBorder="1"/>
    <xf numFmtId="166" fontId="56" fillId="13" borderId="0" xfId="1" applyNumberFormat="1" applyFont="1" applyFill="1" applyBorder="1"/>
    <xf numFmtId="3" fontId="56" fillId="3" borderId="1" xfId="9" applyNumberFormat="1" applyFont="1" applyFill="1" applyBorder="1"/>
    <xf numFmtId="3" fontId="57" fillId="12" borderId="5" xfId="0" applyNumberFormat="1" applyFont="1" applyFill="1" applyBorder="1"/>
    <xf numFmtId="3" fontId="57" fillId="0" borderId="0" xfId="0" applyNumberFormat="1" applyFont="1" applyFill="1" applyBorder="1"/>
    <xf numFmtId="3" fontId="55" fillId="2" borderId="3" xfId="0" applyNumberFormat="1" applyFont="1" applyFill="1" applyBorder="1"/>
    <xf numFmtId="3" fontId="57" fillId="12" borderId="0" xfId="0" applyNumberFormat="1" applyFont="1" applyFill="1" applyBorder="1"/>
    <xf numFmtId="3" fontId="57" fillId="13" borderId="3" xfId="0" applyNumberFormat="1" applyFont="1" applyFill="1" applyBorder="1"/>
    <xf numFmtId="0" fontId="0" fillId="14" borderId="0" xfId="0" applyFill="1" applyBorder="1"/>
    <xf numFmtId="166" fontId="56" fillId="14" borderId="0" xfId="1" applyNumberFormat="1" applyFont="1" applyFill="1" applyBorder="1"/>
    <xf numFmtId="166" fontId="19" fillId="14" borderId="0" xfId="1" applyNumberFormat="1" applyFont="1" applyFill="1" applyBorder="1"/>
    <xf numFmtId="0" fontId="45" fillId="19" borderId="0" xfId="0" applyFont="1" applyFill="1" applyBorder="1"/>
    <xf numFmtId="3" fontId="45" fillId="19" borderId="0" xfId="0" applyNumberFormat="1" applyFont="1" applyFill="1" applyBorder="1"/>
    <xf numFmtId="14" fontId="46" fillId="19" borderId="0" xfId="0" applyNumberFormat="1" applyFont="1" applyFill="1" applyBorder="1"/>
    <xf numFmtId="166" fontId="48" fillId="19" borderId="0" xfId="1" applyNumberFormat="1" applyFont="1" applyFill="1" applyBorder="1"/>
    <xf numFmtId="166" fontId="56" fillId="19" borderId="0" xfId="1" applyNumberFormat="1" applyFont="1" applyFill="1" applyBorder="1"/>
    <xf numFmtId="0" fontId="50" fillId="19" borderId="0" xfId="0" applyFont="1" applyFill="1" applyBorder="1"/>
    <xf numFmtId="166" fontId="56" fillId="0" borderId="0" xfId="1" applyNumberFormat="1" applyFont="1" applyFill="1" applyBorder="1"/>
    <xf numFmtId="166" fontId="19" fillId="0" borderId="0" xfId="1" applyNumberFormat="1" applyFont="1" applyFill="1" applyBorder="1"/>
    <xf numFmtId="0" fontId="41" fillId="5" borderId="0" xfId="0" applyFont="1" applyFill="1"/>
    <xf numFmtId="0" fontId="36" fillId="5" borderId="0" xfId="0" applyFont="1" applyFill="1"/>
    <xf numFmtId="166" fontId="8" fillId="18" borderId="0" xfId="1" applyNumberFormat="1" applyFont="1" applyFill="1"/>
    <xf numFmtId="0" fontId="4" fillId="0" borderId="0" xfId="0" applyFont="1" applyFill="1" applyBorder="1"/>
    <xf numFmtId="3" fontId="14" fillId="13" borderId="0" xfId="0" applyNumberFormat="1" applyFont="1" applyFill="1" applyBorder="1" applyAlignment="1">
      <alignment horizontal="center"/>
    </xf>
    <xf numFmtId="1" fontId="43" fillId="13" borderId="0" xfId="0" applyNumberFormat="1" applyFont="1" applyFill="1" applyBorder="1"/>
    <xf numFmtId="0" fontId="43" fillId="13" borderId="0" xfId="0" applyFont="1" applyFill="1" applyBorder="1" applyAlignment="1">
      <alignment horizontal="left"/>
    </xf>
    <xf numFmtId="3" fontId="14" fillId="13" borderId="0" xfId="0" applyNumberFormat="1" applyFont="1" applyFill="1" applyBorder="1" applyAlignment="1">
      <alignment horizontal="right"/>
    </xf>
    <xf numFmtId="1" fontId="0" fillId="13" borderId="0" xfId="0" applyNumberFormat="1" applyFill="1" applyBorder="1"/>
    <xf numFmtId="1" fontId="0" fillId="13" borderId="1" xfId="0" applyNumberFormat="1" applyFill="1" applyBorder="1"/>
    <xf numFmtId="3" fontId="13" fillId="15" borderId="0" xfId="0" applyNumberFormat="1" applyFont="1" applyFill="1" applyBorder="1" applyAlignment="1">
      <alignment horizontal="right"/>
    </xf>
    <xf numFmtId="0" fontId="36" fillId="13" borderId="0" xfId="0" applyFont="1" applyFill="1"/>
    <xf numFmtId="166" fontId="41" fillId="13" borderId="0" xfId="2" applyNumberFormat="1" applyFont="1" applyFill="1"/>
    <xf numFmtId="0" fontId="58" fillId="13" borderId="0" xfId="0" applyFont="1" applyFill="1"/>
    <xf numFmtId="166" fontId="21" fillId="13" borderId="0" xfId="2" applyNumberFormat="1" applyFont="1" applyFill="1"/>
    <xf numFmtId="166" fontId="21" fillId="13" borderId="1" xfId="2" applyNumberFormat="1" applyFont="1" applyFill="1" applyBorder="1"/>
    <xf numFmtId="0" fontId="0" fillId="2" borderId="1" xfId="0" applyFont="1" applyFill="1" applyBorder="1" applyAlignment="1">
      <alignment horizontal="right"/>
    </xf>
    <xf numFmtId="0" fontId="59" fillId="13" borderId="0" xfId="0" applyFont="1" applyFill="1"/>
    <xf numFmtId="0" fontId="0" fillId="13" borderId="0" xfId="0" applyFont="1" applyFill="1" applyBorder="1"/>
    <xf numFmtId="0" fontId="38" fillId="15" borderId="0" xfId="0" applyFont="1" applyFill="1"/>
    <xf numFmtId="0" fontId="0" fillId="15" borderId="0" xfId="0" applyFill="1" applyBorder="1"/>
    <xf numFmtId="3" fontId="38" fillId="15" borderId="0" xfId="0" applyNumberFormat="1" applyFont="1" applyFill="1" applyBorder="1"/>
    <xf numFmtId="0" fontId="60" fillId="2" borderId="0" xfId="0" applyFont="1" applyFill="1"/>
    <xf numFmtId="166" fontId="24" fillId="2" borderId="0" xfId="2" applyNumberFormat="1" applyFont="1" applyFill="1"/>
    <xf numFmtId="0" fontId="25" fillId="2" borderId="0" xfId="0" applyFont="1" applyFill="1"/>
    <xf numFmtId="166" fontId="25" fillId="2" borderId="0" xfId="2" applyNumberFormat="1" applyFont="1" applyFill="1"/>
    <xf numFmtId="0" fontId="24" fillId="2" borderId="0" xfId="0" applyFont="1" applyFill="1"/>
    <xf numFmtId="165" fontId="25" fillId="4" borderId="3" xfId="2" applyNumberFormat="1" applyFont="1" applyFill="1" applyBorder="1"/>
    <xf numFmtId="0" fontId="24" fillId="4" borderId="2" xfId="0" applyFont="1" applyFill="1" applyBorder="1" applyAlignment="1">
      <alignment vertical="center" wrapText="1"/>
    </xf>
    <xf numFmtId="166" fontId="26" fillId="4" borderId="2" xfId="2" applyNumberFormat="1" applyFont="1" applyFill="1" applyBorder="1" applyAlignment="1">
      <alignment vertical="center" wrapText="1"/>
    </xf>
    <xf numFmtId="3" fontId="26" fillId="4" borderId="2" xfId="0" applyNumberFormat="1" applyFont="1" applyFill="1" applyBorder="1" applyAlignment="1">
      <alignment vertical="center" wrapText="1"/>
    </xf>
    <xf numFmtId="3" fontId="26" fillId="4" borderId="2" xfId="0" applyNumberFormat="1" applyFont="1" applyFill="1" applyBorder="1" applyAlignment="1">
      <alignment horizontal="center" vertical="center" wrapText="1"/>
    </xf>
    <xf numFmtId="3" fontId="27" fillId="4" borderId="2" xfId="0" applyNumberFormat="1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60" fillId="12" borderId="1" xfId="0" applyFont="1" applyFill="1" applyBorder="1"/>
    <xf numFmtId="3" fontId="60" fillId="12" borderId="1" xfId="0" applyNumberFormat="1" applyFont="1" applyFill="1" applyBorder="1"/>
    <xf numFmtId="3" fontId="26" fillId="12" borderId="1" xfId="0" applyNumberFormat="1" applyFont="1" applyFill="1" applyBorder="1"/>
    <xf numFmtId="166" fontId="25" fillId="2" borderId="1" xfId="2" applyNumberFormat="1" applyFont="1" applyFill="1" applyBorder="1"/>
    <xf numFmtId="0" fontId="60" fillId="2" borderId="1" xfId="0" applyFont="1" applyFill="1" applyBorder="1"/>
    <xf numFmtId="3" fontId="60" fillId="2" borderId="1" xfId="0" applyNumberFormat="1" applyFont="1" applyFill="1" applyBorder="1"/>
    <xf numFmtId="3" fontId="26" fillId="2" borderId="1" xfId="0" applyNumberFormat="1" applyFont="1" applyFill="1" applyBorder="1"/>
    <xf numFmtId="0" fontId="32" fillId="9" borderId="1" xfId="0" applyFont="1" applyFill="1" applyBorder="1"/>
    <xf numFmtId="166" fontId="33" fillId="9" borderId="1" xfId="2" applyNumberFormat="1" applyFont="1" applyFill="1" applyBorder="1"/>
    <xf numFmtId="0" fontId="33" fillId="9" borderId="1" xfId="0" applyFont="1" applyFill="1" applyBorder="1"/>
    <xf numFmtId="3" fontId="33" fillId="9" borderId="1" xfId="0" applyNumberFormat="1" applyFont="1" applyFill="1" applyBorder="1" applyAlignment="1">
      <alignment horizontal="center"/>
    </xf>
    <xf numFmtId="3" fontId="33" fillId="9" borderId="1" xfId="0" applyNumberFormat="1" applyFont="1" applyFill="1" applyBorder="1"/>
    <xf numFmtId="166" fontId="33" fillId="9" borderId="1" xfId="0" applyNumberFormat="1" applyFont="1" applyFill="1" applyBorder="1"/>
    <xf numFmtId="166" fontId="33" fillId="5" borderId="1" xfId="2" applyNumberFormat="1" applyFont="1" applyFill="1" applyBorder="1"/>
    <xf numFmtId="3" fontId="60" fillId="0" borderId="1" xfId="0" applyNumberFormat="1" applyFont="1" applyBorder="1"/>
    <xf numFmtId="0" fontId="60" fillId="2" borderId="0" xfId="0" applyFont="1" applyFill="1" applyBorder="1"/>
    <xf numFmtId="0" fontId="60" fillId="0" borderId="0" xfId="0" applyFont="1" applyBorder="1"/>
    <xf numFmtId="3" fontId="61" fillId="13" borderId="0" xfId="0" applyNumberFormat="1" applyFont="1" applyFill="1" applyBorder="1"/>
    <xf numFmtId="0" fontId="43" fillId="2" borderId="0" xfId="0" applyFont="1" applyFill="1" applyBorder="1"/>
    <xf numFmtId="3" fontId="61" fillId="13" borderId="1" xfId="0" applyNumberFormat="1" applyFont="1" applyFill="1" applyBorder="1"/>
    <xf numFmtId="0" fontId="60" fillId="13" borderId="0" xfId="0" applyFont="1" applyFill="1" applyBorder="1"/>
    <xf numFmtId="3" fontId="43" fillId="13" borderId="0" xfId="0" applyNumberFormat="1" applyFont="1" applyFill="1" applyBorder="1"/>
    <xf numFmtId="0" fontId="60" fillId="13" borderId="0" xfId="0" applyFont="1" applyFill="1"/>
    <xf numFmtId="0" fontId="60" fillId="13" borderId="1" xfId="0" applyFont="1" applyFill="1" applyBorder="1"/>
    <xf numFmtId="3" fontId="43" fillId="18" borderId="0" xfId="0" applyNumberFormat="1" applyFont="1" applyFill="1" applyBorder="1"/>
    <xf numFmtId="3" fontId="62" fillId="13" borderId="0" xfId="0" applyNumberFormat="1" applyFont="1" applyFill="1" applyBorder="1"/>
    <xf numFmtId="0" fontId="60" fillId="3" borderId="4" xfId="0" applyFont="1" applyFill="1" applyBorder="1"/>
    <xf numFmtId="0" fontId="24" fillId="3" borderId="4" xfId="0" applyFont="1" applyFill="1" applyBorder="1"/>
    <xf numFmtId="166" fontId="24" fillId="3" borderId="5" xfId="2" applyNumberFormat="1" applyFont="1" applyFill="1" applyBorder="1"/>
    <xf numFmtId="0" fontId="60" fillId="18" borderId="0" xfId="0" applyFont="1" applyFill="1"/>
    <xf numFmtId="166" fontId="60" fillId="2" borderId="0" xfId="0" applyNumberFormat="1" applyFont="1" applyFill="1"/>
    <xf numFmtId="3" fontId="63" fillId="18" borderId="0" xfId="0" applyNumberFormat="1" applyFont="1" applyFill="1" applyBorder="1"/>
    <xf numFmtId="0" fontId="60" fillId="12" borderId="0" xfId="0" applyFont="1" applyFill="1"/>
    <xf numFmtId="0" fontId="24" fillId="13" borderId="0" xfId="0" applyFont="1" applyFill="1" applyAlignment="1">
      <alignment vertical="center" wrapText="1"/>
    </xf>
    <xf numFmtId="166" fontId="11" fillId="21" borderId="0" xfId="1" applyNumberFormat="1" applyFont="1" applyFill="1"/>
    <xf numFmtId="0" fontId="45" fillId="12" borderId="0" xfId="0" applyFont="1" applyFill="1"/>
    <xf numFmtId="0" fontId="49" fillId="12" borderId="0" xfId="9" applyFont="1" applyFill="1" applyBorder="1"/>
    <xf numFmtId="166" fontId="19" fillId="16" borderId="4" xfId="1" applyNumberFormat="1" applyFont="1" applyFill="1" applyBorder="1"/>
    <xf numFmtId="0" fontId="4" fillId="10" borderId="1" xfId="0" applyFont="1" applyFill="1" applyBorder="1"/>
    <xf numFmtId="0" fontId="0" fillId="10" borderId="1" xfId="0" applyFill="1" applyBorder="1"/>
    <xf numFmtId="0" fontId="0" fillId="10" borderId="1" xfId="0" applyNumberFormat="1" applyFont="1" applyFill="1" applyBorder="1" applyAlignment="1">
      <alignment horizontal="center"/>
    </xf>
    <xf numFmtId="3" fontId="14" fillId="10" borderId="1" xfId="0" applyNumberFormat="1" applyFont="1" applyFill="1" applyBorder="1" applyAlignment="1">
      <alignment horizontal="right"/>
    </xf>
    <xf numFmtId="0" fontId="0" fillId="10" borderId="0" xfId="0" applyFont="1" applyFill="1"/>
    <xf numFmtId="166" fontId="11" fillId="10" borderId="1" xfId="1" applyNumberFormat="1" applyFont="1" applyFill="1" applyBorder="1"/>
    <xf numFmtId="0" fontId="8" fillId="10" borderId="1" xfId="1" applyNumberFormat="1" applyFont="1" applyFill="1" applyBorder="1" applyAlignment="1">
      <alignment horizontal="center"/>
    </xf>
    <xf numFmtId="3" fontId="0" fillId="10" borderId="0" xfId="0" applyNumberFormat="1" applyFont="1" applyFill="1"/>
    <xf numFmtId="0" fontId="0" fillId="10" borderId="1" xfId="0" applyFont="1" applyFill="1" applyBorder="1" applyAlignment="1">
      <alignment horizontal="center"/>
    </xf>
    <xf numFmtId="3" fontId="2" fillId="10" borderId="1" xfId="6" applyNumberFormat="1" applyFill="1" applyBorder="1"/>
    <xf numFmtId="14" fontId="18" fillId="10" borderId="1" xfId="6" applyNumberFormat="1" applyFont="1" applyFill="1" applyBorder="1"/>
    <xf numFmtId="0" fontId="0" fillId="10" borderId="1" xfId="0" applyFill="1" applyBorder="1" applyAlignment="1">
      <alignment horizontal="center"/>
    </xf>
    <xf numFmtId="3" fontId="0" fillId="10" borderId="1" xfId="0" applyNumberFormat="1" applyFill="1" applyBorder="1"/>
    <xf numFmtId="0" fontId="0" fillId="10" borderId="0" xfId="0" applyFill="1"/>
    <xf numFmtId="166" fontId="8" fillId="10" borderId="1" xfId="1" applyNumberFormat="1" applyFont="1" applyFill="1" applyBorder="1" applyAlignment="1">
      <alignment horizontal="right"/>
    </xf>
    <xf numFmtId="0" fontId="20" fillId="10" borderId="1" xfId="7" applyFont="1" applyFill="1" applyBorder="1"/>
    <xf numFmtId="3" fontId="2" fillId="10" borderId="1" xfId="8" applyNumberFormat="1" applyFill="1" applyBorder="1" applyAlignment="1">
      <alignment horizontal="right"/>
    </xf>
    <xf numFmtId="14" fontId="18" fillId="10" borderId="1" xfId="8" applyNumberFormat="1" applyFont="1" applyFill="1" applyBorder="1"/>
    <xf numFmtId="0" fontId="21" fillId="10" borderId="1" xfId="0" applyFont="1" applyFill="1" applyBorder="1"/>
    <xf numFmtId="0" fontId="60" fillId="10" borderId="1" xfId="0" applyFont="1" applyFill="1" applyBorder="1"/>
    <xf numFmtId="166" fontId="25" fillId="10" borderId="1" xfId="2" applyNumberFormat="1" applyFont="1" applyFill="1" applyBorder="1"/>
    <xf numFmtId="0" fontId="25" fillId="10" borderId="1" xfId="0" applyFont="1" applyFill="1" applyBorder="1"/>
    <xf numFmtId="3" fontId="29" fillId="10" borderId="1" xfId="0" applyNumberFormat="1" applyFont="1" applyFill="1" applyBorder="1" applyAlignment="1">
      <alignment horizontal="center"/>
    </xf>
    <xf numFmtId="3" fontId="60" fillId="10" borderId="1" xfId="0" applyNumberFormat="1" applyFont="1" applyFill="1" applyBorder="1"/>
    <xf numFmtId="166" fontId="60" fillId="10" borderId="1" xfId="0" applyNumberFormat="1" applyFont="1" applyFill="1" applyBorder="1"/>
    <xf numFmtId="3" fontId="26" fillId="10" borderId="1" xfId="0" applyNumberFormat="1" applyFont="1" applyFill="1" applyBorder="1"/>
    <xf numFmtId="0" fontId="60" fillId="10" borderId="0" xfId="0" applyFont="1" applyFill="1"/>
    <xf numFmtId="0" fontId="54" fillId="10" borderId="1" xfId="0" applyFont="1" applyFill="1" applyBorder="1"/>
    <xf numFmtId="0" fontId="64" fillId="10" borderId="1" xfId="0" applyFont="1" applyFill="1" applyBorder="1"/>
    <xf numFmtId="166" fontId="49" fillId="10" borderId="1" xfId="1" applyNumberFormat="1" applyFont="1" applyFill="1" applyBorder="1"/>
    <xf numFmtId="0" fontId="45" fillId="10" borderId="1" xfId="0" applyFont="1" applyFill="1" applyBorder="1"/>
    <xf numFmtId="0" fontId="45" fillId="10" borderId="1" xfId="0" applyNumberFormat="1" applyFont="1" applyFill="1" applyBorder="1" applyAlignment="1">
      <alignment horizontal="center"/>
    </xf>
    <xf numFmtId="3" fontId="47" fillId="10" borderId="1" xfId="0" applyNumberFormat="1" applyFont="1" applyFill="1" applyBorder="1" applyAlignment="1">
      <alignment horizontal="center"/>
    </xf>
    <xf numFmtId="3" fontId="57" fillId="10" borderId="1" xfId="0" applyNumberFormat="1" applyFont="1" applyFill="1" applyBorder="1"/>
    <xf numFmtId="166" fontId="45" fillId="10" borderId="1" xfId="0" applyNumberFormat="1" applyFont="1" applyFill="1" applyBorder="1"/>
    <xf numFmtId="3" fontId="45" fillId="10" borderId="6" xfId="0" applyNumberFormat="1" applyFont="1" applyFill="1" applyBorder="1"/>
    <xf numFmtId="3" fontId="55" fillId="10" borderId="1" xfId="0" applyNumberFormat="1" applyFont="1" applyFill="1" applyBorder="1"/>
    <xf numFmtId="3" fontId="50" fillId="10" borderId="1" xfId="0" applyNumberFormat="1" applyFont="1" applyFill="1" applyBorder="1"/>
    <xf numFmtId="0" fontId="45" fillId="10" borderId="0" xfId="0" applyFont="1" applyFill="1"/>
    <xf numFmtId="0" fontId="65" fillId="10" borderId="1" xfId="0" applyFont="1" applyFill="1" applyBorder="1"/>
    <xf numFmtId="166" fontId="49" fillId="10" borderId="8" xfId="1" applyNumberFormat="1" applyFont="1" applyFill="1" applyBorder="1"/>
    <xf numFmtId="0" fontId="45" fillId="10" borderId="9" xfId="0" applyFont="1" applyFill="1" applyBorder="1"/>
    <xf numFmtId="0" fontId="45" fillId="10" borderId="9" xfId="0" applyNumberFormat="1" applyFont="1" applyFill="1" applyBorder="1" applyAlignment="1">
      <alignment horizontal="center"/>
    </xf>
    <xf numFmtId="3" fontId="47" fillId="10" borderId="9" xfId="0" applyNumberFormat="1" applyFont="1" applyFill="1" applyBorder="1" applyAlignment="1">
      <alignment horizontal="center"/>
    </xf>
    <xf numFmtId="3" fontId="57" fillId="10" borderId="9" xfId="0" applyNumberFormat="1" applyFont="1" applyFill="1" applyBorder="1"/>
    <xf numFmtId="166" fontId="49" fillId="10" borderId="9" xfId="1" applyNumberFormat="1" applyFont="1" applyFill="1" applyBorder="1"/>
    <xf numFmtId="166" fontId="45" fillId="10" borderId="9" xfId="0" applyNumberFormat="1" applyFont="1" applyFill="1" applyBorder="1"/>
    <xf numFmtId="3" fontId="45" fillId="10" borderId="1" xfId="0" applyNumberFormat="1" applyFont="1" applyFill="1" applyBorder="1"/>
    <xf numFmtId="0" fontId="49" fillId="10" borderId="1" xfId="0" applyFont="1" applyFill="1" applyBorder="1"/>
    <xf numFmtId="166" fontId="49" fillId="10" borderId="6" xfId="1" applyNumberFormat="1" applyFont="1" applyFill="1" applyBorder="1"/>
    <xf numFmtId="166" fontId="48" fillId="10" borderId="1" xfId="1" applyNumberFormat="1" applyFont="1" applyFill="1" applyBorder="1"/>
    <xf numFmtId="0" fontId="49" fillId="10" borderId="1" xfId="1" applyNumberFormat="1" applyFont="1" applyFill="1" applyBorder="1" applyAlignment="1">
      <alignment horizontal="center"/>
    </xf>
    <xf numFmtId="166" fontId="11" fillId="13" borderId="0" xfId="2" applyNumberFormat="1" applyFont="1" applyFill="1"/>
    <xf numFmtId="0" fontId="38" fillId="13" borderId="0" xfId="0" applyFont="1" applyFill="1"/>
    <xf numFmtId="3" fontId="13" fillId="2" borderId="0" xfId="0" applyNumberFormat="1" applyFont="1" applyFill="1" applyBorder="1"/>
    <xf numFmtId="3" fontId="0" fillId="18" borderId="0" xfId="0" applyNumberFormat="1" applyFill="1" applyBorder="1"/>
    <xf numFmtId="0" fontId="0" fillId="2" borderId="10" xfId="0" applyFill="1" applyBorder="1"/>
    <xf numFmtId="166" fontId="11" fillId="13" borderId="1" xfId="1" applyNumberFormat="1" applyFont="1" applyFill="1" applyBorder="1"/>
    <xf numFmtId="0" fontId="38" fillId="12" borderId="11" xfId="0" applyFont="1" applyFill="1" applyBorder="1"/>
    <xf numFmtId="3" fontId="38" fillId="12" borderId="12" xfId="0" applyNumberFormat="1" applyFont="1" applyFill="1" applyBorder="1"/>
    <xf numFmtId="0" fontId="0" fillId="12" borderId="12" xfId="0" applyFill="1" applyBorder="1"/>
    <xf numFmtId="3" fontId="0" fillId="12" borderId="12" xfId="0" applyNumberFormat="1" applyFill="1" applyBorder="1"/>
    <xf numFmtId="14" fontId="39" fillId="12" borderId="12" xfId="0" applyNumberFormat="1" applyFont="1" applyFill="1" applyBorder="1"/>
    <xf numFmtId="166" fontId="11" fillId="12" borderId="12" xfId="1" applyNumberFormat="1" applyFont="1" applyFill="1" applyBorder="1"/>
    <xf numFmtId="166" fontId="11" fillId="12" borderId="8" xfId="1" applyNumberFormat="1" applyFont="1" applyFill="1" applyBorder="1"/>
    <xf numFmtId="3" fontId="63" fillId="13" borderId="0" xfId="0" applyNumberFormat="1" applyFont="1" applyFill="1" applyBorder="1"/>
    <xf numFmtId="14" fontId="0" fillId="0" borderId="1" xfId="0" applyNumberFormat="1" applyBorder="1"/>
    <xf numFmtId="3" fontId="63" fillId="13" borderId="1" xfId="0" applyNumberFormat="1" applyFont="1" applyFill="1" applyBorder="1"/>
    <xf numFmtId="3" fontId="43" fillId="15" borderId="0" xfId="0" applyNumberFormat="1" applyFont="1" applyFill="1" applyBorder="1"/>
    <xf numFmtId="0" fontId="66" fillId="13" borderId="0" xfId="0" applyFont="1" applyFill="1"/>
    <xf numFmtId="0" fontId="61" fillId="13" borderId="0" xfId="0" applyFont="1" applyFill="1"/>
    <xf numFmtId="166" fontId="41" fillId="13" borderId="1" xfId="2" applyNumberFormat="1" applyFont="1" applyFill="1" applyBorder="1"/>
    <xf numFmtId="3" fontId="13" fillId="13" borderId="1" xfId="0" applyNumberFormat="1" applyFont="1" applyFill="1" applyBorder="1" applyAlignment="1">
      <alignment horizontal="right"/>
    </xf>
    <xf numFmtId="3" fontId="44" fillId="2" borderId="1" xfId="0" applyNumberFormat="1" applyFont="1" applyFill="1" applyBorder="1"/>
    <xf numFmtId="0" fontId="6" fillId="13" borderId="1" xfId="0" applyFont="1" applyFill="1" applyBorder="1"/>
    <xf numFmtId="0" fontId="6" fillId="13" borderId="0" xfId="0" applyFont="1" applyFill="1" applyBorder="1"/>
    <xf numFmtId="3" fontId="57" fillId="2" borderId="0" xfId="0" applyNumberFormat="1" applyFont="1" applyFill="1" applyBorder="1"/>
    <xf numFmtId="3" fontId="44" fillId="2" borderId="0" xfId="0" applyNumberFormat="1" applyFont="1" applyFill="1" applyBorder="1"/>
    <xf numFmtId="3" fontId="55" fillId="2" borderId="0" xfId="0" applyNumberFormat="1" applyFont="1" applyFill="1" applyBorder="1"/>
    <xf numFmtId="3" fontId="38" fillId="12" borderId="0" xfId="0" applyNumberFormat="1" applyFont="1" applyFill="1" applyBorder="1"/>
    <xf numFmtId="0" fontId="38" fillId="0" borderId="1" xfId="0" applyFont="1" applyBorder="1"/>
    <xf numFmtId="0" fontId="43" fillId="0" borderId="0" xfId="0" applyFont="1" applyFill="1"/>
    <xf numFmtId="3" fontId="38" fillId="0" borderId="1" xfId="0" applyNumberFormat="1" applyFont="1" applyFill="1" applyBorder="1"/>
    <xf numFmtId="3" fontId="38" fillId="13" borderId="0" xfId="0" applyNumberFormat="1" applyFont="1" applyFill="1" applyBorder="1"/>
    <xf numFmtId="0" fontId="0" fillId="13" borderId="1" xfId="0" applyFill="1" applyBorder="1"/>
    <xf numFmtId="14" fontId="39" fillId="13" borderId="1" xfId="0" applyNumberFormat="1" applyFont="1" applyFill="1" applyBorder="1"/>
    <xf numFmtId="3" fontId="38" fillId="13" borderId="1" xfId="0" applyNumberFormat="1" applyFont="1" applyFill="1" applyBorder="1"/>
    <xf numFmtId="3" fontId="57" fillId="0" borderId="1" xfId="0" applyNumberFormat="1" applyFont="1" applyFill="1" applyBorder="1"/>
    <xf numFmtId="0" fontId="43" fillId="15" borderId="0" xfId="0" applyFont="1" applyFill="1"/>
    <xf numFmtId="0" fontId="59" fillId="13" borderId="0" xfId="0" applyFont="1" applyFill="1" applyBorder="1"/>
    <xf numFmtId="14" fontId="39" fillId="2" borderId="1" xfId="0" applyNumberFormat="1" applyFont="1" applyFill="1" applyBorder="1"/>
    <xf numFmtId="167" fontId="0" fillId="2" borderId="0" xfId="0" applyNumberFormat="1" applyFont="1" applyFill="1" applyAlignment="1">
      <alignment horizontal="right"/>
    </xf>
    <xf numFmtId="14" fontId="39" fillId="2" borderId="0" xfId="0" applyNumberFormat="1" applyFont="1" applyFill="1"/>
    <xf numFmtId="167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/>
    <xf numFmtId="166" fontId="24" fillId="13" borderId="0" xfId="2" applyNumberFormat="1" applyFont="1" applyFill="1" applyBorder="1"/>
    <xf numFmtId="166" fontId="24" fillId="17" borderId="0" xfId="2" applyNumberFormat="1" applyFont="1" applyFill="1"/>
    <xf numFmtId="0" fontId="59" fillId="3" borderId="4" xfId="0" applyFont="1" applyFill="1" applyBorder="1"/>
    <xf numFmtId="0" fontId="59" fillId="17" borderId="4" xfId="0" applyFont="1" applyFill="1" applyBorder="1"/>
    <xf numFmtId="0" fontId="24" fillId="17" borderId="4" xfId="0" applyFont="1" applyFill="1" applyBorder="1"/>
    <xf numFmtId="166" fontId="10" fillId="0" borderId="0" xfId="2" applyNumberFormat="1" applyFont="1" applyFill="1" applyBorder="1"/>
    <xf numFmtId="1" fontId="67" fillId="0" borderId="0" xfId="0" applyNumberFormat="1" applyFont="1" applyFill="1" applyBorder="1"/>
    <xf numFmtId="166" fontId="21" fillId="13" borderId="1" xfId="1" applyNumberFormat="1" applyFont="1" applyFill="1" applyBorder="1" applyAlignment="1">
      <alignment horizontal="right"/>
    </xf>
    <xf numFmtId="0" fontId="60" fillId="0" borderId="0" xfId="0" applyFont="1" applyFill="1"/>
    <xf numFmtId="166" fontId="25" fillId="0" borderId="0" xfId="2" applyNumberFormat="1" applyFont="1" applyFill="1"/>
    <xf numFmtId="0" fontId="25" fillId="0" borderId="0" xfId="0" applyFont="1" applyFill="1"/>
    <xf numFmtId="166" fontId="24" fillId="0" borderId="0" xfId="2" applyNumberFormat="1" applyFont="1" applyFill="1" applyBorder="1"/>
    <xf numFmtId="166" fontId="35" fillId="2" borderId="1" xfId="1" applyNumberFormat="1" applyFont="1" applyFill="1" applyBorder="1"/>
    <xf numFmtId="166" fontId="35" fillId="2" borderId="0" xfId="1" applyNumberFormat="1" applyFont="1" applyFill="1"/>
    <xf numFmtId="0" fontId="59" fillId="0" borderId="0" xfId="0" applyFont="1"/>
    <xf numFmtId="0" fontId="38" fillId="0" borderId="0" xfId="0" applyFont="1" applyAlignment="1">
      <alignment horizontal="right"/>
    </xf>
    <xf numFmtId="166" fontId="35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ont="1" applyFill="1" applyBorder="1" applyAlignment="1">
      <alignment horizontal="left"/>
    </xf>
    <xf numFmtId="167" fontId="0" fillId="2" borderId="0" xfId="0" applyNumberFormat="1" applyFont="1" applyFill="1" applyBorder="1" applyAlignment="1">
      <alignment horizontal="right"/>
    </xf>
    <xf numFmtId="14" fontId="39" fillId="2" borderId="0" xfId="0" applyNumberFormat="1" applyFont="1" applyFill="1" applyBorder="1"/>
    <xf numFmtId="3" fontId="0" fillId="13" borderId="0" xfId="0" applyNumberFormat="1" applyFont="1" applyFill="1" applyBorder="1"/>
    <xf numFmtId="3" fontId="13" fillId="13" borderId="0" xfId="0" applyNumberFormat="1" applyFont="1" applyFill="1" applyBorder="1"/>
    <xf numFmtId="3" fontId="13" fillId="13" borderId="0" xfId="0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right"/>
    </xf>
    <xf numFmtId="166" fontId="2" fillId="0" borderId="1" xfId="2" applyNumberFormat="1" applyFont="1" applyFill="1" applyBorder="1"/>
    <xf numFmtId="166" fontId="2" fillId="2" borderId="1" xfId="2" applyNumberFormat="1" applyFont="1" applyFill="1" applyBorder="1" applyAlignment="1">
      <alignment horizontal="right"/>
    </xf>
    <xf numFmtId="0" fontId="0" fillId="22" borderId="1" xfId="0" applyFill="1" applyBorder="1"/>
    <xf numFmtId="3" fontId="14" fillId="22" borderId="1" xfId="0" applyNumberFormat="1" applyFont="1" applyFill="1" applyBorder="1" applyAlignment="1">
      <alignment horizontal="right"/>
    </xf>
    <xf numFmtId="3" fontId="0" fillId="22" borderId="1" xfId="0" applyNumberFormat="1" applyFont="1" applyFill="1" applyBorder="1"/>
    <xf numFmtId="166" fontId="8" fillId="22" borderId="1" xfId="1" applyNumberFormat="1" applyFont="1" applyFill="1" applyBorder="1"/>
    <xf numFmtId="166" fontId="0" fillId="22" borderId="1" xfId="0" applyNumberFormat="1" applyFont="1" applyFill="1" applyBorder="1"/>
    <xf numFmtId="3" fontId="13" fillId="22" borderId="1" xfId="0" applyNumberFormat="1" applyFont="1" applyFill="1" applyBorder="1"/>
    <xf numFmtId="3" fontId="0" fillId="22" borderId="1" xfId="0" applyNumberFormat="1" applyFill="1" applyBorder="1"/>
    <xf numFmtId="14" fontId="39" fillId="22" borderId="1" xfId="0" applyNumberFormat="1" applyFont="1" applyFill="1" applyBorder="1"/>
    <xf numFmtId="3" fontId="0" fillId="22" borderId="1" xfId="0" applyNumberFormat="1" applyFont="1" applyFill="1" applyBorder="1" applyAlignment="1">
      <alignment horizontal="right"/>
    </xf>
    <xf numFmtId="166" fontId="11" fillId="22" borderId="1" xfId="1" applyNumberFormat="1" applyFont="1" applyFill="1" applyBorder="1" applyAlignment="1">
      <alignment horizontal="right"/>
    </xf>
    <xf numFmtId="166" fontId="35" fillId="0" borderId="1" xfId="1" applyNumberFormat="1" applyFont="1" applyFill="1" applyBorder="1" applyAlignment="1">
      <alignment vertical="center"/>
    </xf>
    <xf numFmtId="3" fontId="68" fillId="10" borderId="1" xfId="0" applyNumberFormat="1" applyFont="1" applyFill="1" applyBorder="1"/>
    <xf numFmtId="0" fontId="69" fillId="23" borderId="13" xfId="0" applyFont="1" applyFill="1" applyBorder="1" applyAlignment="1">
      <alignment horizontal="left" vertical="center"/>
    </xf>
    <xf numFmtId="0" fontId="69" fillId="23" borderId="14" xfId="0" applyFont="1" applyFill="1" applyBorder="1" applyAlignment="1">
      <alignment horizontal="left" vertical="center"/>
    </xf>
    <xf numFmtId="0" fontId="69" fillId="23" borderId="15" xfId="0" applyFont="1" applyFill="1" applyBorder="1" applyAlignment="1">
      <alignment horizontal="left" vertical="center"/>
    </xf>
    <xf numFmtId="0" fontId="69" fillId="23" borderId="16" xfId="0" applyFont="1" applyFill="1" applyBorder="1" applyAlignment="1">
      <alignment horizontal="left" vertical="center"/>
    </xf>
    <xf numFmtId="0" fontId="69" fillId="23" borderId="17" xfId="0" applyFont="1" applyFill="1" applyBorder="1" applyAlignment="1">
      <alignment horizontal="left" vertical="center"/>
    </xf>
    <xf numFmtId="0" fontId="69" fillId="23" borderId="18" xfId="0" applyFont="1" applyFill="1" applyBorder="1" applyAlignment="1">
      <alignment horizontal="left" vertical="center"/>
    </xf>
    <xf numFmtId="0" fontId="70" fillId="0" borderId="19" xfId="0" applyFont="1" applyBorder="1" applyAlignment="1">
      <alignment vertical="center"/>
    </xf>
    <xf numFmtId="0" fontId="70" fillId="0" borderId="19" xfId="0" applyFont="1" applyBorder="1" applyAlignment="1">
      <alignment horizontal="center" vertical="center"/>
    </xf>
    <xf numFmtId="0" fontId="69" fillId="0" borderId="19" xfId="0" applyFont="1" applyBorder="1" applyAlignment="1">
      <alignment vertical="center"/>
    </xf>
    <xf numFmtId="14" fontId="0" fillId="2" borderId="0" xfId="0" applyNumberFormat="1" applyFont="1" applyFill="1"/>
    <xf numFmtId="166" fontId="0" fillId="0" borderId="0" xfId="0" applyNumberFormat="1"/>
    <xf numFmtId="3" fontId="0" fillId="0" borderId="0" xfId="0" applyNumberFormat="1"/>
    <xf numFmtId="14" fontId="39" fillId="10" borderId="1" xfId="0" applyNumberFormat="1" applyFont="1" applyFill="1" applyBorder="1"/>
    <xf numFmtId="0" fontId="0" fillId="12" borderId="0" xfId="0" applyFont="1" applyFill="1"/>
    <xf numFmtId="166" fontId="2" fillId="0" borderId="0" xfId="2" applyNumberFormat="1" applyFont="1" applyFill="1"/>
    <xf numFmtId="0" fontId="0" fillId="0" borderId="0" xfId="0" applyFont="1" applyFill="1" applyAlignment="1">
      <alignment horizontal="right"/>
    </xf>
    <xf numFmtId="0" fontId="57" fillId="14" borderId="2" xfId="0" applyFont="1" applyFill="1" applyBorder="1"/>
    <xf numFmtId="0" fontId="57" fillId="2" borderId="0" xfId="0" applyFont="1" applyFill="1" applyAlignment="1">
      <alignment horizontal="right"/>
    </xf>
    <xf numFmtId="3" fontId="0" fillId="0" borderId="0" xfId="0" applyNumberFormat="1" applyFont="1" applyFill="1" applyBorder="1"/>
    <xf numFmtId="3" fontId="13" fillId="0" borderId="0" xfId="0" applyNumberFormat="1" applyFont="1" applyFill="1" applyBorder="1"/>
    <xf numFmtId="3" fontId="13" fillId="0" borderId="0" xfId="0" applyNumberFormat="1" applyFont="1" applyFill="1" applyBorder="1" applyAlignment="1">
      <alignment horizontal="center"/>
    </xf>
    <xf numFmtId="14" fontId="60" fillId="12" borderId="1" xfId="0" applyNumberFormat="1" applyFont="1" applyFill="1" applyBorder="1"/>
    <xf numFmtId="166" fontId="71" fillId="2" borderId="0" xfId="1" applyNumberFormat="1" applyFont="1" applyFill="1"/>
    <xf numFmtId="0" fontId="72" fillId="2" borderId="0" xfId="0" applyFont="1" applyFill="1" applyAlignment="1">
      <alignment horizontal="right"/>
    </xf>
    <xf numFmtId="166" fontId="71" fillId="0" borderId="1" xfId="1" applyNumberFormat="1" applyFont="1" applyFill="1" applyBorder="1"/>
    <xf numFmtId="166" fontId="71" fillId="0" borderId="0" xfId="1" applyNumberFormat="1" applyFont="1" applyFill="1"/>
    <xf numFmtId="14" fontId="73" fillId="2" borderId="1" xfId="0" applyNumberFormat="1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14" fontId="39" fillId="2" borderId="3" xfId="0" applyNumberFormat="1" applyFont="1" applyFill="1" applyBorder="1"/>
    <xf numFmtId="166" fontId="21" fillId="13" borderId="3" xfId="2" applyNumberFormat="1" applyFont="1" applyFill="1" applyBorder="1"/>
    <xf numFmtId="166" fontId="41" fillId="13" borderId="3" xfId="2" applyNumberFormat="1" applyFont="1" applyFill="1" applyBorder="1"/>
    <xf numFmtId="3" fontId="44" fillId="2" borderId="3" xfId="0" applyNumberFormat="1" applyFont="1" applyFill="1" applyBorder="1"/>
    <xf numFmtId="166" fontId="71" fillId="2" borderId="0" xfId="2" applyNumberFormat="1" applyFont="1" applyFill="1"/>
    <xf numFmtId="0" fontId="71" fillId="2" borderId="4" xfId="0" applyFont="1" applyFill="1" applyBorder="1"/>
    <xf numFmtId="0" fontId="21" fillId="20" borderId="4" xfId="0" applyFont="1" applyFill="1" applyBorder="1"/>
    <xf numFmtId="0" fontId="21" fillId="20" borderId="6" xfId="0" applyFont="1" applyFill="1" applyBorder="1"/>
    <xf numFmtId="14" fontId="73" fillId="12" borderId="1" xfId="0" applyNumberFormat="1" applyFont="1" applyFill="1" applyBorder="1"/>
    <xf numFmtId="3" fontId="61" fillId="12" borderId="1" xfId="0" applyNumberFormat="1" applyFont="1" applyFill="1" applyBorder="1"/>
    <xf numFmtId="3" fontId="63" fillId="12" borderId="1" xfId="0" applyNumberFormat="1" applyFont="1" applyFill="1" applyBorder="1"/>
    <xf numFmtId="0" fontId="0" fillId="14" borderId="1" xfId="0" applyFont="1" applyFill="1" applyBorder="1"/>
    <xf numFmtId="3" fontId="0" fillId="18" borderId="1" xfId="0" applyNumberFormat="1" applyFill="1" applyBorder="1"/>
    <xf numFmtId="3" fontId="38" fillId="18" borderId="1" xfId="0" applyNumberFormat="1" applyFont="1" applyFill="1" applyBorder="1" applyAlignment="1">
      <alignment horizontal="right"/>
    </xf>
    <xf numFmtId="0" fontId="0" fillId="18" borderId="1" xfId="0" applyFont="1" applyFill="1" applyBorder="1"/>
    <xf numFmtId="0" fontId="45" fillId="0" borderId="1" xfId="0" applyFont="1" applyFill="1" applyBorder="1"/>
    <xf numFmtId="0" fontId="54" fillId="2" borderId="0" xfId="0" applyFont="1" applyFill="1"/>
    <xf numFmtId="0" fontId="34" fillId="2" borderId="0" xfId="0" applyFont="1" applyFill="1"/>
    <xf numFmtId="164" fontId="0" fillId="2" borderId="0" xfId="0" applyNumberFormat="1" applyFont="1" applyFill="1"/>
    <xf numFmtId="166" fontId="0" fillId="2" borderId="0" xfId="1" applyNumberFormat="1" applyFont="1" applyFill="1"/>
    <xf numFmtId="166" fontId="11" fillId="2" borderId="0" xfId="1" applyNumberFormat="1" applyFont="1" applyFill="1" applyAlignment="1">
      <alignment vertical="center" wrapText="1"/>
    </xf>
    <xf numFmtId="166" fontId="0" fillId="10" borderId="0" xfId="1" applyNumberFormat="1" applyFont="1" applyFill="1"/>
    <xf numFmtId="166" fontId="11" fillId="2" borderId="0" xfId="1" applyNumberFormat="1" applyFont="1" applyFill="1"/>
    <xf numFmtId="166" fontId="0" fillId="13" borderId="0" xfId="1" applyNumberFormat="1" applyFont="1" applyFill="1"/>
    <xf numFmtId="0" fontId="0" fillId="13" borderId="0" xfId="0" applyFont="1" applyFill="1" applyBorder="1" applyAlignment="1">
      <alignment horizontal="right"/>
    </xf>
    <xf numFmtId="166" fontId="0" fillId="13" borderId="0" xfId="0" applyNumberFormat="1" applyFont="1" applyFill="1" applyBorder="1"/>
    <xf numFmtId="169" fontId="0" fillId="2" borderId="0" xfId="0" applyNumberFormat="1" applyFont="1" applyFill="1"/>
    <xf numFmtId="0" fontId="72" fillId="13" borderId="0" xfId="0" applyFont="1" applyFill="1" applyAlignment="1">
      <alignment horizontal="right"/>
    </xf>
    <xf numFmtId="166" fontId="71" fillId="13" borderId="0" xfId="1" applyNumberFormat="1" applyFont="1" applyFill="1"/>
    <xf numFmtId="0" fontId="57" fillId="13" borderId="0" xfId="0" applyFont="1" applyFill="1"/>
    <xf numFmtId="166" fontId="38" fillId="0" borderId="0" xfId="0" applyNumberFormat="1" applyFont="1"/>
    <xf numFmtId="0" fontId="0" fillId="0" borderId="22" xfId="0" applyBorder="1"/>
    <xf numFmtId="1" fontId="35" fillId="0" borderId="1" xfId="1" applyNumberFormat="1" applyFont="1" applyFill="1" applyBorder="1" applyAlignment="1">
      <alignment horizontal="center" vertical="center"/>
    </xf>
    <xf numFmtId="0" fontId="44" fillId="2" borderId="0" xfId="0" applyFont="1" applyFill="1"/>
    <xf numFmtId="166" fontId="22" fillId="2" borderId="0" xfId="1" applyNumberFormat="1" applyFont="1" applyFill="1"/>
    <xf numFmtId="0" fontId="44" fillId="2" borderId="0" xfId="0" applyFont="1" applyFill="1" applyAlignment="1">
      <alignment horizontal="right"/>
    </xf>
    <xf numFmtId="0" fontId="44" fillId="2" borderId="0" xfId="0" applyFont="1" applyFill="1" applyAlignment="1">
      <alignment horizontal="center"/>
    </xf>
    <xf numFmtId="14" fontId="44" fillId="2" borderId="0" xfId="0" applyNumberFormat="1" applyFont="1" applyFill="1"/>
    <xf numFmtId="3" fontId="44" fillId="2" borderId="0" xfId="0" applyNumberFormat="1" applyFont="1" applyFill="1"/>
    <xf numFmtId="0" fontId="0" fillId="2" borderId="0" xfId="0" applyFont="1" applyFill="1" applyBorder="1" applyAlignment="1">
      <alignment horizontal="right"/>
    </xf>
    <xf numFmtId="3" fontId="0" fillId="2" borderId="0" xfId="0" applyNumberFormat="1" applyFont="1" applyFill="1" applyBorder="1"/>
    <xf numFmtId="166" fontId="21" fillId="13" borderId="0" xfId="2" applyNumberFormat="1" applyFont="1" applyFill="1" applyBorder="1"/>
    <xf numFmtId="166" fontId="41" fillId="13" borderId="0" xfId="2" applyNumberFormat="1" applyFont="1" applyFill="1" applyBorder="1"/>
    <xf numFmtId="166" fontId="0" fillId="2" borderId="0" xfId="0" applyNumberFormat="1" applyFont="1" applyFill="1" applyBorder="1"/>
    <xf numFmtId="14" fontId="73" fillId="2" borderId="0" xfId="0" applyNumberFormat="1" applyFont="1" applyFill="1" applyBorder="1"/>
    <xf numFmtId="3" fontId="60" fillId="0" borderId="0" xfId="0" applyNumberFormat="1" applyFont="1" applyBorder="1"/>
    <xf numFmtId="3" fontId="60" fillId="2" borderId="0" xfId="0" applyNumberFormat="1" applyFont="1" applyFill="1" applyBorder="1"/>
    <xf numFmtId="3" fontId="26" fillId="2" borderId="0" xfId="0" applyNumberFormat="1" applyFont="1" applyFill="1" applyBorder="1"/>
    <xf numFmtId="3" fontId="0" fillId="12" borderId="1" xfId="0" applyNumberFormat="1" applyFill="1" applyBorder="1"/>
    <xf numFmtId="14" fontId="39" fillId="12" borderId="1" xfId="0" applyNumberFormat="1" applyFont="1" applyFill="1" applyBorder="1"/>
    <xf numFmtId="3" fontId="0" fillId="10" borderId="1" xfId="0" applyNumberFormat="1" applyFont="1" applyFill="1" applyBorder="1" applyAlignment="1">
      <alignment horizontal="right"/>
    </xf>
    <xf numFmtId="166" fontId="11" fillId="10" borderId="1" xfId="1" applyNumberFormat="1" applyFont="1" applyFill="1" applyBorder="1" applyAlignment="1">
      <alignment horizontal="right"/>
    </xf>
    <xf numFmtId="0" fontId="3" fillId="10" borderId="1" xfId="0" applyFont="1" applyFill="1" applyBorder="1"/>
    <xf numFmtId="3" fontId="14" fillId="10" borderId="1" xfId="0" applyNumberFormat="1" applyFont="1" applyFill="1" applyBorder="1" applyAlignment="1">
      <alignment horizontal="center"/>
    </xf>
    <xf numFmtId="166" fontId="11" fillId="12" borderId="1" xfId="2" applyNumberFormat="1" applyFont="1" applyFill="1" applyBorder="1"/>
    <xf numFmtId="1" fontId="0" fillId="12" borderId="1" xfId="0" applyNumberFormat="1" applyFill="1" applyBorder="1"/>
    <xf numFmtId="3" fontId="60" fillId="12" borderId="3" xfId="0" applyNumberFormat="1" applyFont="1" applyFill="1" applyBorder="1"/>
    <xf numFmtId="166" fontId="60" fillId="12" borderId="3" xfId="0" applyNumberFormat="1" applyFont="1" applyFill="1" applyBorder="1"/>
    <xf numFmtId="3" fontId="26" fillId="12" borderId="3" xfId="0" applyNumberFormat="1" applyFont="1" applyFill="1" applyBorder="1"/>
    <xf numFmtId="3" fontId="43" fillId="12" borderId="1" xfId="0" applyNumberFormat="1" applyFont="1" applyFill="1" applyBorder="1"/>
    <xf numFmtId="14" fontId="0" fillId="0" borderId="0" xfId="0" applyNumberFormat="1"/>
    <xf numFmtId="0" fontId="0" fillId="14" borderId="1" xfId="0" applyFont="1" applyFill="1" applyBorder="1" applyAlignment="1">
      <alignment horizontal="left"/>
    </xf>
    <xf numFmtId="3" fontId="0" fillId="14" borderId="1" xfId="0" applyNumberFormat="1" applyFont="1" applyFill="1" applyBorder="1"/>
    <xf numFmtId="14" fontId="73" fillId="14" borderId="1" xfId="0" applyNumberFormat="1" applyFont="1" applyFill="1" applyBorder="1"/>
    <xf numFmtId="3" fontId="61" fillId="14" borderId="1" xfId="0" applyNumberFormat="1" applyFont="1" applyFill="1" applyBorder="1"/>
    <xf numFmtId="3" fontId="63" fillId="14" borderId="1" xfId="0" applyNumberFormat="1" applyFont="1" applyFill="1" applyBorder="1"/>
    <xf numFmtId="3" fontId="60" fillId="14" borderId="1" xfId="0" applyNumberFormat="1" applyFont="1" applyFill="1" applyBorder="1"/>
    <xf numFmtId="3" fontId="26" fillId="14" borderId="1" xfId="0" applyNumberFormat="1" applyFont="1" applyFill="1" applyBorder="1"/>
    <xf numFmtId="0" fontId="60" fillId="14" borderId="0" xfId="0" applyFont="1" applyFill="1"/>
    <xf numFmtId="0" fontId="0" fillId="12" borderId="1" xfId="0" applyFont="1" applyFill="1" applyBorder="1" applyAlignment="1">
      <alignment horizontal="left"/>
    </xf>
    <xf numFmtId="3" fontId="61" fillId="0" borderId="1" xfId="0" applyNumberFormat="1" applyFont="1" applyFill="1" applyBorder="1"/>
    <xf numFmtId="3" fontId="47" fillId="10" borderId="1" xfId="0" applyNumberFormat="1" applyFont="1" applyFill="1" applyBorder="1"/>
    <xf numFmtId="3" fontId="47" fillId="10" borderId="1" xfId="0" applyNumberFormat="1" applyFont="1" applyFill="1" applyBorder="1" applyAlignment="1">
      <alignment horizontal="right"/>
    </xf>
    <xf numFmtId="3" fontId="50" fillId="10" borderId="1" xfId="0" applyNumberFormat="1" applyFont="1" applyFill="1" applyBorder="1" applyAlignment="1">
      <alignment horizontal="center"/>
    </xf>
    <xf numFmtId="166" fontId="11" fillId="10" borderId="1" xfId="2" applyNumberFormat="1" applyFont="1" applyFill="1" applyBorder="1"/>
    <xf numFmtId="166" fontId="2" fillId="10" borderId="1" xfId="2" applyNumberFormat="1" applyFont="1" applyFill="1" applyBorder="1"/>
    <xf numFmtId="3" fontId="0" fillId="13" borderId="0" xfId="0" applyNumberFormat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73" fillId="0" borderId="0" xfId="0" applyNumberFormat="1" applyFont="1" applyFill="1" applyBorder="1"/>
    <xf numFmtId="3" fontId="61" fillId="0" borderId="0" xfId="0" applyNumberFormat="1" applyFont="1" applyFill="1" applyBorder="1"/>
    <xf numFmtId="3" fontId="63" fillId="0" borderId="0" xfId="0" applyNumberFormat="1" applyFont="1" applyFill="1" applyBorder="1"/>
    <xf numFmtId="3" fontId="60" fillId="0" borderId="0" xfId="0" applyNumberFormat="1" applyFont="1" applyFill="1" applyBorder="1"/>
    <xf numFmtId="3" fontId="26" fillId="0" borderId="0" xfId="0" applyNumberFormat="1" applyFont="1" applyFill="1" applyBorder="1"/>
    <xf numFmtId="0" fontId="0" fillId="14" borderId="1" xfId="0" applyFill="1" applyBorder="1" applyAlignment="1">
      <alignment vertical="center"/>
    </xf>
    <xf numFmtId="3" fontId="0" fillId="0" borderId="6" xfId="0" applyNumberFormat="1" applyFont="1" applyFill="1" applyBorder="1"/>
    <xf numFmtId="14" fontId="0" fillId="2" borderId="1" xfId="0" applyNumberFormat="1" applyFont="1" applyFill="1" applyBorder="1"/>
    <xf numFmtId="0" fontId="0" fillId="12" borderId="1" xfId="0" applyFont="1" applyFill="1" applyBorder="1" applyAlignment="1">
      <alignment horizontal="right"/>
    </xf>
    <xf numFmtId="164" fontId="0" fillId="12" borderId="0" xfId="0" applyNumberFormat="1" applyFont="1" applyFill="1"/>
    <xf numFmtId="166" fontId="0" fillId="12" borderId="0" xfId="1" applyNumberFormat="1" applyFont="1" applyFill="1"/>
    <xf numFmtId="166" fontId="11" fillId="10" borderId="1" xfId="1" applyNumberFormat="1" applyFont="1" applyFill="1" applyBorder="1" applyAlignment="1">
      <alignment horizontal="center"/>
    </xf>
    <xf numFmtId="166" fontId="11" fillId="10" borderId="0" xfId="1" applyNumberFormat="1" applyFont="1" applyFill="1" applyBorder="1"/>
    <xf numFmtId="0" fontId="11" fillId="3" borderId="1" xfId="0" applyFont="1" applyFill="1" applyBorder="1"/>
    <xf numFmtId="0" fontId="45" fillId="10" borderId="1" xfId="0" applyFont="1" applyFill="1" applyBorder="1" applyAlignment="1">
      <alignment horizontal="center"/>
    </xf>
    <xf numFmtId="0" fontId="45" fillId="10" borderId="0" xfId="0" applyFont="1" applyFill="1" applyBorder="1"/>
    <xf numFmtId="0" fontId="48" fillId="10" borderId="1" xfId="0" applyFont="1" applyFill="1" applyBorder="1"/>
    <xf numFmtId="166" fontId="48" fillId="10" borderId="1" xfId="1" applyNumberFormat="1" applyFont="1" applyFill="1" applyBorder="1" applyAlignment="1">
      <alignment horizontal="right"/>
    </xf>
    <xf numFmtId="166" fontId="56" fillId="10" borderId="1" xfId="1" applyNumberFormat="1" applyFont="1" applyFill="1" applyBorder="1"/>
    <xf numFmtId="0" fontId="48" fillId="10" borderId="1" xfId="0" applyFont="1" applyFill="1" applyBorder="1" applyAlignment="1">
      <alignment horizontal="center"/>
    </xf>
    <xf numFmtId="0" fontId="0" fillId="10" borderId="4" xfId="0" applyFill="1" applyBorder="1"/>
    <xf numFmtId="3" fontId="38" fillId="10" borderId="5" xfId="0" applyNumberFormat="1" applyFont="1" applyFill="1" applyBorder="1"/>
    <xf numFmtId="0" fontId="28" fillId="10" borderId="1" xfId="0" applyFont="1" applyFill="1" applyBorder="1"/>
    <xf numFmtId="0" fontId="30" fillId="10" borderId="1" xfId="0" applyFont="1" applyFill="1" applyBorder="1"/>
    <xf numFmtId="0" fontId="31" fillId="10" borderId="1" xfId="0" applyFont="1" applyFill="1" applyBorder="1"/>
    <xf numFmtId="14" fontId="25" fillId="10" borderId="1" xfId="0" applyNumberFormat="1" applyFont="1" applyFill="1" applyBorder="1"/>
    <xf numFmtId="43" fontId="60" fillId="10" borderId="1" xfId="0" applyNumberFormat="1" applyFont="1" applyFill="1" applyBorder="1"/>
    <xf numFmtId="14" fontId="60" fillId="10" borderId="1" xfId="0" applyNumberFormat="1" applyFont="1" applyFill="1" applyBorder="1"/>
    <xf numFmtId="3" fontId="61" fillId="10" borderId="0" xfId="0" applyNumberFormat="1" applyFont="1" applyFill="1" applyBorder="1"/>
    <xf numFmtId="166" fontId="26" fillId="10" borderId="0" xfId="2" applyNumberFormat="1" applyFont="1" applyFill="1"/>
    <xf numFmtId="0" fontId="29" fillId="10" borderId="1" xfId="0" applyFont="1" applyFill="1" applyBorder="1"/>
    <xf numFmtId="166" fontId="26" fillId="10" borderId="1" xfId="2" applyNumberFormat="1" applyFont="1" applyFill="1" applyBorder="1"/>
    <xf numFmtId="0" fontId="29" fillId="10" borderId="0" xfId="0" applyFont="1" applyFill="1" applyBorder="1"/>
    <xf numFmtId="166" fontId="26" fillId="10" borderId="0" xfId="2" applyNumberFormat="1" applyFont="1" applyFill="1" applyBorder="1"/>
    <xf numFmtId="3" fontId="61" fillId="10" borderId="1" xfId="0" applyNumberFormat="1" applyFont="1" applyFill="1" applyBorder="1"/>
    <xf numFmtId="0" fontId="60" fillId="10" borderId="3" xfId="0" applyFont="1" applyFill="1" applyBorder="1"/>
    <xf numFmtId="3" fontId="60" fillId="10" borderId="3" xfId="0" applyNumberFormat="1" applyFont="1" applyFill="1" applyBorder="1"/>
    <xf numFmtId="14" fontId="60" fillId="10" borderId="3" xfId="0" applyNumberFormat="1" applyFont="1" applyFill="1" applyBorder="1"/>
    <xf numFmtId="166" fontId="25" fillId="10" borderId="3" xfId="2" applyNumberFormat="1" applyFont="1" applyFill="1" applyBorder="1"/>
    <xf numFmtId="166" fontId="60" fillId="10" borderId="3" xfId="0" applyNumberFormat="1" applyFont="1" applyFill="1" applyBorder="1"/>
    <xf numFmtId="3" fontId="26" fillId="10" borderId="3" xfId="0" applyNumberFormat="1" applyFont="1" applyFill="1" applyBorder="1"/>
    <xf numFmtId="3" fontId="43" fillId="10" borderId="0" xfId="0" applyNumberFormat="1" applyFont="1" applyFill="1" applyBorder="1"/>
    <xf numFmtId="3" fontId="43" fillId="10" borderId="1" xfId="0" applyNumberFormat="1" applyFont="1" applyFill="1" applyBorder="1"/>
    <xf numFmtId="0" fontId="7" fillId="10" borderId="1" xfId="0" applyFont="1" applyFill="1" applyBorder="1"/>
    <xf numFmtId="166" fontId="11" fillId="10" borderId="1" xfId="2" applyNumberFormat="1" applyFont="1" applyFill="1" applyBorder="1" applyAlignment="1">
      <alignment horizontal="right"/>
    </xf>
    <xf numFmtId="0" fontId="23" fillId="10" borderId="1" xfId="0" applyFont="1" applyFill="1" applyBorder="1"/>
    <xf numFmtId="0" fontId="44" fillId="10" borderId="1" xfId="0" applyFont="1" applyFill="1" applyBorder="1"/>
    <xf numFmtId="166" fontId="21" fillId="10" borderId="1" xfId="2" applyNumberFormat="1" applyFont="1" applyFill="1" applyBorder="1"/>
    <xf numFmtId="166" fontId="21" fillId="10" borderId="1" xfId="2" applyNumberFormat="1" applyFont="1" applyFill="1" applyBorder="1" applyAlignment="1">
      <alignment horizontal="right"/>
    </xf>
    <xf numFmtId="14" fontId="18" fillId="10" borderId="1" xfId="0" applyNumberFormat="1" applyFont="1" applyFill="1" applyBorder="1"/>
    <xf numFmtId="166" fontId="11" fillId="10" borderId="4" xfId="2" applyNumberFormat="1" applyFont="1" applyFill="1" applyBorder="1"/>
    <xf numFmtId="166" fontId="11" fillId="10" borderId="5" xfId="2" applyNumberFormat="1" applyFont="1" applyFill="1" applyBorder="1"/>
    <xf numFmtId="166" fontId="11" fillId="10" borderId="5" xfId="2" applyNumberFormat="1" applyFont="1" applyFill="1" applyBorder="1" applyAlignment="1">
      <alignment horizontal="right"/>
    </xf>
    <xf numFmtId="166" fontId="11" fillId="10" borderId="6" xfId="2" applyNumberFormat="1" applyFont="1" applyFill="1" applyBorder="1"/>
    <xf numFmtId="166" fontId="11" fillId="10" borderId="0" xfId="2" applyNumberFormat="1" applyFont="1" applyFill="1"/>
    <xf numFmtId="0" fontId="4" fillId="12" borderId="1" xfId="0" applyFont="1" applyFill="1" applyBorder="1" applyAlignment="1">
      <alignment horizontal="left"/>
    </xf>
    <xf numFmtId="0" fontId="0" fillId="14" borderId="0" xfId="0" applyFont="1" applyFill="1" applyAlignment="1">
      <alignment horizontal="center"/>
    </xf>
    <xf numFmtId="166" fontId="13" fillId="4" borderId="2" xfId="1" applyNumberFormat="1" applyFont="1" applyFill="1" applyBorder="1" applyAlignment="1">
      <alignment horizontal="center" vertical="center" wrapText="1"/>
    </xf>
    <xf numFmtId="0" fontId="44" fillId="14" borderId="0" xfId="0" applyFont="1" applyFill="1" applyAlignment="1">
      <alignment horizontal="center"/>
    </xf>
    <xf numFmtId="3" fontId="74" fillId="2" borderId="1" xfId="0" applyNumberFormat="1" applyFont="1" applyFill="1" applyBorder="1"/>
    <xf numFmtId="3" fontId="14" fillId="13" borderId="1" xfId="0" applyNumberFormat="1" applyFont="1" applyFill="1" applyBorder="1"/>
    <xf numFmtId="3" fontId="14" fillId="13" borderId="1" xfId="0" applyNumberFormat="1" applyFont="1" applyFill="1" applyBorder="1" applyAlignment="1">
      <alignment horizontal="center"/>
    </xf>
    <xf numFmtId="0" fontId="0" fillId="24" borderId="1" xfId="0" applyFont="1" applyFill="1" applyBorder="1" applyAlignment="1">
      <alignment horizontal="left"/>
    </xf>
    <xf numFmtId="3" fontId="0" fillId="24" borderId="1" xfId="0" applyNumberFormat="1" applyFont="1" applyFill="1" applyBorder="1"/>
    <xf numFmtId="14" fontId="73" fillId="24" borderId="1" xfId="0" applyNumberFormat="1" applyFont="1" applyFill="1" applyBorder="1"/>
    <xf numFmtId="3" fontId="61" fillId="24" borderId="1" xfId="0" applyNumberFormat="1" applyFont="1" applyFill="1" applyBorder="1"/>
    <xf numFmtId="3" fontId="63" fillId="24" borderId="1" xfId="0" applyNumberFormat="1" applyFont="1" applyFill="1" applyBorder="1"/>
    <xf numFmtId="3" fontId="60" fillId="24" borderId="1" xfId="0" applyNumberFormat="1" applyFont="1" applyFill="1" applyBorder="1"/>
    <xf numFmtId="3" fontId="29" fillId="24" borderId="1" xfId="0" applyNumberFormat="1" applyFont="1" applyFill="1" applyBorder="1"/>
    <xf numFmtId="0" fontId="60" fillId="24" borderId="0" xfId="0" applyFont="1" applyFill="1" applyAlignment="1">
      <alignment horizontal="center"/>
    </xf>
    <xf numFmtId="0" fontId="60" fillId="24" borderId="0" xfId="0" applyFont="1" applyFill="1"/>
    <xf numFmtId="14" fontId="0" fillId="0" borderId="3" xfId="0" applyNumberFormat="1" applyBorder="1"/>
    <xf numFmtId="3" fontId="38" fillId="0" borderId="3" xfId="0" applyNumberFormat="1" applyFont="1" applyFill="1" applyBorder="1"/>
    <xf numFmtId="3" fontId="13" fillId="13" borderId="3" xfId="0" applyNumberFormat="1" applyFont="1" applyFill="1" applyBorder="1"/>
    <xf numFmtId="3" fontId="13" fillId="13" borderId="3" xfId="0" applyNumberFormat="1" applyFont="1" applyFill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14" fontId="0" fillId="0" borderId="9" xfId="0" applyNumberFormat="1" applyBorder="1"/>
    <xf numFmtId="3" fontId="38" fillId="0" borderId="9" xfId="0" applyNumberFormat="1" applyFont="1" applyFill="1" applyBorder="1"/>
    <xf numFmtId="3" fontId="0" fillId="13" borderId="9" xfId="0" applyNumberFormat="1" applyFont="1" applyFill="1" applyBorder="1"/>
    <xf numFmtId="3" fontId="74" fillId="2" borderId="9" xfId="0" applyNumberFormat="1" applyFont="1" applyFill="1" applyBorder="1"/>
    <xf numFmtId="3" fontId="14" fillId="13" borderId="9" xfId="0" applyNumberFormat="1" applyFont="1" applyFill="1" applyBorder="1"/>
    <xf numFmtId="3" fontId="14" fillId="13" borderId="9" xfId="0" applyNumberFormat="1" applyFont="1" applyFill="1" applyBorder="1" applyAlignment="1">
      <alignment horizontal="center"/>
    </xf>
    <xf numFmtId="0" fontId="0" fillId="24" borderId="23" xfId="0" applyFont="1" applyFill="1" applyBorder="1"/>
    <xf numFmtId="0" fontId="0" fillId="24" borderId="24" xfId="0" applyFont="1" applyFill="1" applyBorder="1" applyAlignment="1">
      <alignment horizontal="left"/>
    </xf>
    <xf numFmtId="3" fontId="0" fillId="24" borderId="24" xfId="0" applyNumberFormat="1" applyFont="1" applyFill="1" applyBorder="1"/>
    <xf numFmtId="14" fontId="73" fillId="24" borderId="24" xfId="0" applyNumberFormat="1" applyFont="1" applyFill="1" applyBorder="1"/>
    <xf numFmtId="3" fontId="61" fillId="24" borderId="24" xfId="0" applyNumberFormat="1" applyFont="1" applyFill="1" applyBorder="1"/>
    <xf numFmtId="3" fontId="63" fillId="24" borderId="24" xfId="0" applyNumberFormat="1" applyFont="1" applyFill="1" applyBorder="1"/>
    <xf numFmtId="3" fontId="60" fillId="24" borderId="24" xfId="0" applyNumberFormat="1" applyFont="1" applyFill="1" applyBorder="1"/>
    <xf numFmtId="3" fontId="29" fillId="24" borderId="24" xfId="0" applyNumberFormat="1" applyFont="1" applyFill="1" applyBorder="1"/>
    <xf numFmtId="3" fontId="29" fillId="24" borderId="25" xfId="0" applyNumberFormat="1" applyFont="1" applyFill="1" applyBorder="1"/>
    <xf numFmtId="0" fontId="0" fillId="24" borderId="26" xfId="0" applyFont="1" applyFill="1" applyBorder="1"/>
    <xf numFmtId="3" fontId="29" fillId="24" borderId="27" xfId="0" applyNumberFormat="1" applyFont="1" applyFill="1" applyBorder="1"/>
    <xf numFmtId="0" fontId="0" fillId="24" borderId="28" xfId="0" applyFont="1" applyFill="1" applyBorder="1"/>
    <xf numFmtId="0" fontId="0" fillId="24" borderId="29" xfId="0" applyFont="1" applyFill="1" applyBorder="1" applyAlignment="1">
      <alignment horizontal="left"/>
    </xf>
    <xf numFmtId="3" fontId="0" fillId="24" borderId="29" xfId="0" applyNumberFormat="1" applyFont="1" applyFill="1" applyBorder="1"/>
    <xf numFmtId="14" fontId="73" fillId="24" borderId="29" xfId="0" applyNumberFormat="1" applyFont="1" applyFill="1" applyBorder="1"/>
    <xf numFmtId="3" fontId="61" fillId="24" borderId="29" xfId="0" applyNumberFormat="1" applyFont="1" applyFill="1" applyBorder="1"/>
    <xf numFmtId="3" fontId="63" fillId="24" borderId="29" xfId="0" applyNumberFormat="1" applyFont="1" applyFill="1" applyBorder="1"/>
    <xf numFmtId="3" fontId="60" fillId="24" borderId="29" xfId="0" applyNumberFormat="1" applyFont="1" applyFill="1" applyBorder="1"/>
    <xf numFmtId="3" fontId="29" fillId="24" borderId="29" xfId="0" applyNumberFormat="1" applyFont="1" applyFill="1" applyBorder="1"/>
    <xf numFmtId="3" fontId="29" fillId="24" borderId="30" xfId="0" applyNumberFormat="1" applyFont="1" applyFill="1" applyBorder="1"/>
    <xf numFmtId="0" fontId="0" fillId="0" borderId="0" xfId="0" applyAlignment="1">
      <alignment horizontal="center" wrapText="1"/>
    </xf>
    <xf numFmtId="0" fontId="0" fillId="0" borderId="32" xfId="0" applyBorder="1"/>
    <xf numFmtId="0" fontId="0" fillId="0" borderId="34" xfId="0" applyBorder="1"/>
    <xf numFmtId="166" fontId="0" fillId="0" borderId="0" xfId="0" applyNumberFormat="1" applyBorder="1"/>
    <xf numFmtId="166" fontId="45" fillId="0" borderId="0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8" fillId="24" borderId="40" xfId="0" applyFont="1" applyFill="1" applyBorder="1" applyAlignment="1">
      <alignment horizontal="center" vertical="center" wrapText="1"/>
    </xf>
    <xf numFmtId="0" fontId="38" fillId="24" borderId="39" xfId="0" applyFont="1" applyFill="1" applyBorder="1" applyAlignment="1">
      <alignment horizontal="center" vertical="center" wrapText="1"/>
    </xf>
    <xf numFmtId="0" fontId="38" fillId="24" borderId="40" xfId="0" applyFont="1" applyFill="1" applyBorder="1" applyAlignment="1">
      <alignment vertical="center"/>
    </xf>
    <xf numFmtId="0" fontId="51" fillId="24" borderId="40" xfId="0" applyFont="1" applyFill="1" applyBorder="1" applyAlignment="1">
      <alignment horizontal="center" vertical="center" wrapText="1"/>
    </xf>
    <xf numFmtId="0" fontId="38" fillId="24" borderId="41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1" xfId="0" applyBorder="1"/>
    <xf numFmtId="0" fontId="0" fillId="0" borderId="33" xfId="0" applyBorder="1"/>
    <xf numFmtId="166" fontId="51" fillId="0" borderId="32" xfId="0" applyNumberFormat="1" applyFont="1" applyBorder="1"/>
    <xf numFmtId="166" fontId="38" fillId="0" borderId="32" xfId="0" applyNumberFormat="1" applyFont="1" applyBorder="1"/>
    <xf numFmtId="0" fontId="38" fillId="24" borderId="2" xfId="0" applyFont="1" applyFill="1" applyBorder="1" applyAlignment="1">
      <alignment horizontal="center" vertical="center" wrapText="1"/>
    </xf>
    <xf numFmtId="166" fontId="38" fillId="0" borderId="42" xfId="0" applyNumberFormat="1" applyFont="1" applyBorder="1"/>
    <xf numFmtId="166" fontId="38" fillId="0" borderId="43" xfId="0" applyNumberFormat="1" applyFont="1" applyBorder="1"/>
    <xf numFmtId="0" fontId="0" fillId="0" borderId="44" xfId="0" applyBorder="1"/>
    <xf numFmtId="166" fontId="0" fillId="0" borderId="0" xfId="0" applyNumberFormat="1" applyFill="1" applyBorder="1"/>
    <xf numFmtId="166" fontId="0" fillId="0" borderId="0" xfId="0" applyNumberFormat="1" applyFill="1"/>
    <xf numFmtId="0" fontId="0" fillId="0" borderId="0" xfId="0" applyFill="1"/>
    <xf numFmtId="3" fontId="44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166" fontId="44" fillId="0" borderId="0" xfId="0" applyNumberFormat="1" applyFont="1" applyAlignment="1">
      <alignment vertical="center"/>
    </xf>
    <xf numFmtId="0" fontId="44" fillId="0" borderId="0" xfId="0" applyFont="1"/>
    <xf numFmtId="0" fontId="70" fillId="0" borderId="20" xfId="0" applyFont="1" applyBorder="1" applyAlignment="1">
      <alignment vertical="center"/>
    </xf>
    <xf numFmtId="0" fontId="70" fillId="0" borderId="21" xfId="0" applyFont="1" applyBorder="1" applyAlignment="1">
      <alignment vertical="center"/>
    </xf>
    <xf numFmtId="0" fontId="70" fillId="0" borderId="20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69" fillId="0" borderId="20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168" fontId="0" fillId="0" borderId="0" xfId="0" applyNumberFormat="1" applyAlignment="1">
      <alignment horizontal="center"/>
    </xf>
  </cellXfs>
  <cellStyles count="11">
    <cellStyle name="Millares" xfId="1" builtinId="3"/>
    <cellStyle name="Millares 2" xfId="2"/>
    <cellStyle name="Normal" xfId="0" builtinId="0"/>
    <cellStyle name="Normal 2" xfId="3"/>
    <cellStyle name="Normal 3" xfId="10"/>
    <cellStyle name="Normal 6" xfId="4"/>
    <cellStyle name="Normal 6 2" xfId="5"/>
    <cellStyle name="Normal_Hoja1" xfId="6"/>
    <cellStyle name="Normal_Hoja5" xfId="7"/>
    <cellStyle name="Normal_Hoja6" xfId="8"/>
    <cellStyle name="Normal_Hoja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1390650</xdr:colOff>
      <xdr:row>2</xdr:row>
      <xdr:rowOff>85725</xdr:rowOff>
    </xdr:to>
    <xdr:pic>
      <xdr:nvPicPr>
        <xdr:cNvPr id="14441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3"/>
  <sheetViews>
    <sheetView topLeftCell="A22" workbookViewId="0">
      <selection activeCell="A9" sqref="A9:C9"/>
    </sheetView>
  </sheetViews>
  <sheetFormatPr baseColWidth="10" defaultRowHeight="15"/>
  <cols>
    <col min="1" max="1" width="86.7109375" customWidth="1"/>
  </cols>
  <sheetData>
    <row r="1" spans="1:3" ht="15.75" thickBot="1">
      <c r="A1" s="485" t="s">
        <v>1752</v>
      </c>
      <c r="B1" s="486" t="s">
        <v>1753</v>
      </c>
      <c r="C1" s="487" t="s">
        <v>1754</v>
      </c>
    </row>
    <row r="2" spans="1:3" ht="15.75" thickBot="1">
      <c r="A2" s="488" t="s">
        <v>1755</v>
      </c>
      <c r="B2" s="489"/>
      <c r="C2" s="490"/>
    </row>
    <row r="3" spans="1:3" ht="15.75" thickBot="1">
      <c r="A3" s="491" t="s">
        <v>1756</v>
      </c>
      <c r="B3" s="492">
        <v>80</v>
      </c>
      <c r="C3" s="492">
        <v>26</v>
      </c>
    </row>
    <row r="4" spans="1:3" ht="15.75" thickBot="1">
      <c r="A4" s="491" t="s">
        <v>1757</v>
      </c>
      <c r="B4" s="492">
        <v>50</v>
      </c>
      <c r="C4" s="492">
        <v>16</v>
      </c>
    </row>
    <row r="5" spans="1:3" ht="15.75" thickBot="1">
      <c r="A5" s="491" t="s">
        <v>1758</v>
      </c>
      <c r="B5" s="492">
        <v>40</v>
      </c>
      <c r="C5" s="492">
        <v>13</v>
      </c>
    </row>
    <row r="6" spans="1:3" ht="15.75" thickBot="1">
      <c r="A6" s="491" t="s">
        <v>1759</v>
      </c>
      <c r="B6" s="492">
        <v>30</v>
      </c>
      <c r="C6" s="492">
        <v>10</v>
      </c>
    </row>
    <row r="7" spans="1:3" ht="15.75" thickBot="1">
      <c r="A7" s="491" t="s">
        <v>1760</v>
      </c>
      <c r="B7" s="492">
        <v>20</v>
      </c>
      <c r="C7" s="492">
        <v>6</v>
      </c>
    </row>
    <row r="8" spans="1:3" ht="15.75" thickBot="1">
      <c r="A8" s="491" t="s">
        <v>1761</v>
      </c>
      <c r="B8" s="492">
        <v>20</v>
      </c>
      <c r="C8" s="492">
        <v>6</v>
      </c>
    </row>
    <row r="9" spans="1:3" ht="15.75" thickBot="1">
      <c r="A9" s="491" t="s">
        <v>1762</v>
      </c>
      <c r="B9" s="492">
        <v>10</v>
      </c>
      <c r="C9" s="492">
        <v>3</v>
      </c>
    </row>
    <row r="10" spans="1:3" ht="15.75" thickBot="1">
      <c r="A10" s="491" t="s">
        <v>1763</v>
      </c>
      <c r="B10" s="492">
        <v>10</v>
      </c>
      <c r="C10" s="492">
        <v>3</v>
      </c>
    </row>
    <row r="11" spans="1:3" ht="15.75" thickBot="1">
      <c r="A11" s="491" t="s">
        <v>1764</v>
      </c>
      <c r="B11" s="492">
        <v>7</v>
      </c>
      <c r="C11" s="492">
        <v>2</v>
      </c>
    </row>
    <row r="12" spans="1:3" ht="15.75" thickBot="1">
      <c r="A12" s="491" t="s">
        <v>1765</v>
      </c>
      <c r="B12" s="492">
        <v>7</v>
      </c>
      <c r="C12" s="492">
        <v>2</v>
      </c>
    </row>
    <row r="13" spans="1:3" ht="15.75" thickBot="1">
      <c r="A13" s="491" t="s">
        <v>1766</v>
      </c>
      <c r="B13" s="492">
        <v>7</v>
      </c>
      <c r="C13" s="492">
        <v>2</v>
      </c>
    </row>
    <row r="14" spans="1:3" ht="15.75" thickBot="1">
      <c r="A14" s="491" t="s">
        <v>1767</v>
      </c>
      <c r="B14" s="492">
        <v>7</v>
      </c>
      <c r="C14" s="492">
        <v>2</v>
      </c>
    </row>
    <row r="15" spans="1:3" ht="15.75" thickBot="1">
      <c r="A15" s="491" t="s">
        <v>1768</v>
      </c>
      <c r="B15" s="492">
        <v>7</v>
      </c>
      <c r="C15" s="492">
        <v>2</v>
      </c>
    </row>
    <row r="16" spans="1:3" ht="15.75" thickBot="1">
      <c r="A16" s="491" t="s">
        <v>1769</v>
      </c>
      <c r="B16" s="492">
        <v>7</v>
      </c>
      <c r="C16" s="492">
        <v>2</v>
      </c>
    </row>
    <row r="17" spans="1:3" ht="15.75" thickBot="1">
      <c r="A17" s="491" t="s">
        <v>1770</v>
      </c>
      <c r="B17" s="492">
        <v>15</v>
      </c>
      <c r="C17" s="492">
        <v>5</v>
      </c>
    </row>
    <row r="18" spans="1:3" ht="15.75" thickBot="1">
      <c r="A18" s="491" t="s">
        <v>1771</v>
      </c>
      <c r="B18" s="492">
        <v>9</v>
      </c>
      <c r="C18" s="492">
        <v>3</v>
      </c>
    </row>
    <row r="19" spans="1:3" ht="15.75" thickBot="1">
      <c r="A19" s="491" t="s">
        <v>1772</v>
      </c>
      <c r="B19" s="492">
        <v>10</v>
      </c>
      <c r="C19" s="492">
        <v>3</v>
      </c>
    </row>
    <row r="20" spans="1:3" ht="15.75" thickBot="1">
      <c r="A20" s="491" t="s">
        <v>1773</v>
      </c>
      <c r="B20" s="492">
        <v>8</v>
      </c>
      <c r="C20" s="492">
        <v>2</v>
      </c>
    </row>
    <row r="21" spans="1:3" ht="15.75" thickBot="1">
      <c r="A21" s="491" t="s">
        <v>1774</v>
      </c>
      <c r="B21" s="492">
        <v>3</v>
      </c>
      <c r="C21" s="492">
        <v>1</v>
      </c>
    </row>
    <row r="22" spans="1:3" ht="15.75" thickBot="1">
      <c r="A22" s="491" t="s">
        <v>1775</v>
      </c>
      <c r="B22" s="492">
        <v>10</v>
      </c>
      <c r="C22" s="492">
        <v>3</v>
      </c>
    </row>
    <row r="23" spans="1:3" ht="15.75" thickBot="1">
      <c r="A23" s="491" t="s">
        <v>1776</v>
      </c>
      <c r="B23" s="492">
        <v>3</v>
      </c>
      <c r="C23" s="492">
        <v>1</v>
      </c>
    </row>
    <row r="24" spans="1:3" ht="15" customHeight="1" thickBot="1">
      <c r="A24" s="491" t="s">
        <v>1777</v>
      </c>
      <c r="B24" s="492">
        <v>7</v>
      </c>
      <c r="C24" s="492">
        <v>2</v>
      </c>
    </row>
    <row r="25" spans="1:3" ht="15.75" thickBot="1">
      <c r="A25" s="491" t="s">
        <v>1778</v>
      </c>
      <c r="B25" s="492">
        <v>6</v>
      </c>
      <c r="C25" s="492">
        <v>2</v>
      </c>
    </row>
    <row r="26" spans="1:3" ht="15.75" thickBot="1">
      <c r="A26" s="491" t="s">
        <v>1779</v>
      </c>
      <c r="B26" s="492">
        <v>10</v>
      </c>
      <c r="C26" s="492">
        <v>3</v>
      </c>
    </row>
    <row r="27" spans="1:3" ht="15.75" thickBot="1">
      <c r="A27" s="491" t="s">
        <v>1780</v>
      </c>
      <c r="B27" s="492">
        <v>8</v>
      </c>
      <c r="C27" s="492">
        <v>2</v>
      </c>
    </row>
    <row r="28" spans="1:3" ht="15.75" thickBot="1">
      <c r="A28" s="491" t="s">
        <v>1781</v>
      </c>
      <c r="B28" s="492">
        <v>7</v>
      </c>
      <c r="C28" s="492">
        <v>2</v>
      </c>
    </row>
    <row r="29" spans="1:3" ht="15.75" thickBot="1">
      <c r="A29" s="491" t="s">
        <v>1782</v>
      </c>
      <c r="B29" s="492">
        <v>6</v>
      </c>
      <c r="C29" s="492">
        <v>2</v>
      </c>
    </row>
    <row r="30" spans="1:3" ht="15.75" thickBot="1">
      <c r="A30" s="491" t="s">
        <v>1783</v>
      </c>
      <c r="B30" s="492">
        <v>6</v>
      </c>
      <c r="C30" s="492">
        <v>2</v>
      </c>
    </row>
    <row r="31" spans="1:3" ht="15.75" thickBot="1">
      <c r="A31" s="491" t="s">
        <v>1784</v>
      </c>
      <c r="B31" s="492">
        <v>5</v>
      </c>
      <c r="C31" s="492">
        <v>1</v>
      </c>
    </row>
    <row r="32" spans="1:3" ht="15.75" thickBot="1">
      <c r="A32" s="488" t="s">
        <v>1785</v>
      </c>
      <c r="B32" s="489"/>
      <c r="C32" s="490"/>
    </row>
    <row r="33" spans="1:3" ht="15.75" thickBot="1">
      <c r="A33" s="491" t="s">
        <v>1786</v>
      </c>
      <c r="B33" s="492">
        <v>8</v>
      </c>
      <c r="C33" s="492">
        <v>2</v>
      </c>
    </row>
    <row r="34" spans="1:3" ht="15.75" thickBot="1">
      <c r="A34" s="491" t="s">
        <v>1787</v>
      </c>
      <c r="B34" s="492">
        <v>6</v>
      </c>
      <c r="C34" s="492">
        <v>2</v>
      </c>
    </row>
    <row r="35" spans="1:3" ht="15.75" thickBot="1">
      <c r="A35" s="488" t="s">
        <v>1788</v>
      </c>
      <c r="B35" s="489"/>
      <c r="C35" s="490"/>
    </row>
    <row r="36" spans="1:3" ht="15.75" thickBot="1">
      <c r="A36" s="491"/>
      <c r="B36" s="492"/>
      <c r="C36" s="492"/>
    </row>
    <row r="37" spans="1:3" ht="15.75" thickBot="1">
      <c r="A37" s="491" t="s">
        <v>1789</v>
      </c>
      <c r="B37" s="492">
        <v>9</v>
      </c>
      <c r="C37" s="492">
        <v>3</v>
      </c>
    </row>
    <row r="38" spans="1:3" ht="15.75" thickBot="1">
      <c r="A38" s="491" t="s">
        <v>1790</v>
      </c>
      <c r="B38" s="492">
        <v>5</v>
      </c>
      <c r="C38" s="492">
        <v>1</v>
      </c>
    </row>
    <row r="39" spans="1:3" ht="15.75" thickBot="1">
      <c r="A39" s="491" t="s">
        <v>1791</v>
      </c>
      <c r="B39" s="492">
        <v>10</v>
      </c>
      <c r="C39" s="492">
        <v>3</v>
      </c>
    </row>
    <row r="40" spans="1:3" ht="15.75" thickBot="1">
      <c r="A40" s="491" t="s">
        <v>1792</v>
      </c>
      <c r="B40" s="492">
        <v>20</v>
      </c>
      <c r="C40" s="492">
        <v>6</v>
      </c>
    </row>
    <row r="41" spans="1:3" ht="15.75" thickBot="1">
      <c r="A41" s="488" t="s">
        <v>1793</v>
      </c>
      <c r="B41" s="489"/>
      <c r="C41" s="490"/>
    </row>
    <row r="42" spans="1:3" ht="15.75" thickBot="1">
      <c r="A42" s="491"/>
      <c r="B42" s="492"/>
      <c r="C42" s="492"/>
    </row>
    <row r="43" spans="1:3" ht="15.75" thickBot="1">
      <c r="A43" s="493" t="s">
        <v>1794</v>
      </c>
      <c r="B43" s="492"/>
      <c r="C43" s="492"/>
    </row>
    <row r="44" spans="1:3" ht="15.75" thickBot="1">
      <c r="A44" s="491"/>
      <c r="B44" s="492"/>
      <c r="C44" s="492"/>
    </row>
    <row r="45" spans="1:3" ht="15.75" thickBot="1">
      <c r="A45" s="491" t="s">
        <v>1795</v>
      </c>
      <c r="B45" s="492">
        <v>18</v>
      </c>
      <c r="C45" s="492">
        <v>6</v>
      </c>
    </row>
    <row r="46" spans="1:3" ht="15.75" thickBot="1">
      <c r="A46" s="491" t="s">
        <v>1796</v>
      </c>
      <c r="B46" s="492">
        <v>36</v>
      </c>
      <c r="C46" s="492">
        <v>12</v>
      </c>
    </row>
    <row r="47" spans="1:3" ht="15.75" thickBot="1">
      <c r="A47" s="491" t="s">
        <v>1797</v>
      </c>
      <c r="B47" s="492">
        <v>23</v>
      </c>
      <c r="C47" s="492">
        <v>7</v>
      </c>
    </row>
    <row r="48" spans="1:3" ht="15.75" thickBot="1">
      <c r="A48" s="491" t="s">
        <v>1798</v>
      </c>
      <c r="B48" s="492">
        <v>20</v>
      </c>
      <c r="C48" s="492">
        <v>6</v>
      </c>
    </row>
    <row r="49" spans="1:3" ht="15.75" thickBot="1">
      <c r="A49" s="491" t="s">
        <v>1799</v>
      </c>
      <c r="B49" s="492">
        <v>15</v>
      </c>
      <c r="C49" s="492">
        <v>5</v>
      </c>
    </row>
    <row r="50" spans="1:3" ht="15.75" thickBot="1">
      <c r="A50" s="491" t="s">
        <v>1800</v>
      </c>
      <c r="B50" s="492">
        <v>10</v>
      </c>
      <c r="C50" s="492">
        <v>3</v>
      </c>
    </row>
    <row r="51" spans="1:3" ht="15.75" thickBot="1">
      <c r="A51" s="491" t="s">
        <v>1801</v>
      </c>
      <c r="B51" s="492">
        <v>16</v>
      </c>
      <c r="C51" s="492">
        <v>5</v>
      </c>
    </row>
    <row r="52" spans="1:3" ht="15.75" thickBot="1">
      <c r="A52" s="491" t="s">
        <v>1802</v>
      </c>
      <c r="B52" s="492">
        <v>10</v>
      </c>
      <c r="C52" s="492">
        <v>3</v>
      </c>
    </row>
    <row r="53" spans="1:3" ht="15.75" thickBot="1">
      <c r="A53" s="491" t="s">
        <v>1803</v>
      </c>
      <c r="B53" s="492">
        <v>20</v>
      </c>
      <c r="C53" s="492">
        <v>6</v>
      </c>
    </row>
    <row r="54" spans="1:3" ht="15.75" thickBot="1">
      <c r="A54" s="491" t="s">
        <v>1804</v>
      </c>
      <c r="B54" s="492">
        <v>10</v>
      </c>
      <c r="C54" s="492">
        <v>3</v>
      </c>
    </row>
    <row r="55" spans="1:3" ht="15.75" thickBot="1">
      <c r="A55" s="491"/>
      <c r="B55" s="492"/>
      <c r="C55" s="492"/>
    </row>
    <row r="56" spans="1:3" ht="15.75" thickBot="1">
      <c r="A56" s="493" t="s">
        <v>1805</v>
      </c>
      <c r="B56" s="492"/>
      <c r="C56" s="492"/>
    </row>
    <row r="57" spans="1:3" ht="15.75" thickBot="1">
      <c r="A57" s="491" t="s">
        <v>1806</v>
      </c>
      <c r="B57" s="492">
        <v>9</v>
      </c>
      <c r="C57" s="492">
        <v>3</v>
      </c>
    </row>
    <row r="58" spans="1:3" ht="15.75" thickBot="1">
      <c r="A58" s="491" t="s">
        <v>1807</v>
      </c>
      <c r="B58" s="492">
        <v>7</v>
      </c>
      <c r="C58" s="492">
        <v>2</v>
      </c>
    </row>
    <row r="59" spans="1:3" ht="15.75" thickBot="1">
      <c r="A59" s="491"/>
      <c r="B59" s="492"/>
      <c r="C59" s="492"/>
    </row>
    <row r="60" spans="1:3" ht="15.75" thickBot="1">
      <c r="A60" s="488" t="s">
        <v>1808</v>
      </c>
      <c r="B60" s="489"/>
      <c r="C60" s="490"/>
    </row>
    <row r="61" spans="1:3" ht="15.75" thickBot="1">
      <c r="A61" s="491"/>
      <c r="B61" s="492"/>
      <c r="C61" s="492"/>
    </row>
    <row r="62" spans="1:3" ht="15.75" thickBot="1">
      <c r="A62" s="491" t="s">
        <v>1809</v>
      </c>
      <c r="B62" s="492"/>
      <c r="C62" s="492"/>
    </row>
    <row r="63" spans="1:3" ht="15.75" thickBot="1">
      <c r="A63" s="491" t="s">
        <v>1810</v>
      </c>
      <c r="B63" s="492">
        <v>10</v>
      </c>
      <c r="C63" s="492">
        <v>3</v>
      </c>
    </row>
    <row r="64" spans="1:3" ht="15.75" thickBot="1">
      <c r="A64" s="491" t="s">
        <v>1811</v>
      </c>
      <c r="B64" s="492"/>
      <c r="C64" s="492"/>
    </row>
    <row r="65" spans="1:3" ht="15.75" thickBot="1">
      <c r="A65" s="491" t="s">
        <v>1812</v>
      </c>
      <c r="B65" s="492" t="s">
        <v>1813</v>
      </c>
      <c r="C65" s="492">
        <v>16</v>
      </c>
    </row>
    <row r="66" spans="1:3" ht="15.75" thickBot="1">
      <c r="A66" s="491" t="s">
        <v>1814</v>
      </c>
      <c r="B66" s="492" t="s">
        <v>1815</v>
      </c>
      <c r="C66" s="492">
        <v>10</v>
      </c>
    </row>
    <row r="67" spans="1:3" ht="15.75" thickBot="1">
      <c r="A67" s="491" t="s">
        <v>1816</v>
      </c>
      <c r="B67" s="492" t="s">
        <v>1817</v>
      </c>
      <c r="C67" s="492">
        <v>6</v>
      </c>
    </row>
    <row r="68" spans="1:3" ht="15.75" thickBot="1">
      <c r="A68" s="491" t="s">
        <v>1818</v>
      </c>
      <c r="B68" s="492" t="s">
        <v>1819</v>
      </c>
      <c r="C68" s="492">
        <v>6</v>
      </c>
    </row>
    <row r="69" spans="1:3" ht="15.75" thickBot="1">
      <c r="A69" s="491" t="s">
        <v>1820</v>
      </c>
      <c r="B69" s="492" t="s">
        <v>1821</v>
      </c>
      <c r="C69" s="492">
        <v>3</v>
      </c>
    </row>
    <row r="70" spans="1:3" ht="15.75" thickBot="1">
      <c r="A70" s="491" t="s">
        <v>1822</v>
      </c>
      <c r="B70" s="492" t="s">
        <v>1823</v>
      </c>
      <c r="C70" s="492">
        <v>2</v>
      </c>
    </row>
    <row r="71" spans="1:3" ht="15.75" thickBot="1">
      <c r="A71" s="491" t="s">
        <v>1824</v>
      </c>
      <c r="B71" s="492">
        <v>20</v>
      </c>
      <c r="C71" s="492">
        <v>6</v>
      </c>
    </row>
    <row r="72" spans="1:3" ht="15.75" thickBot="1">
      <c r="A72" s="491" t="s">
        <v>1825</v>
      </c>
      <c r="B72" s="492"/>
      <c r="C72" s="492"/>
    </row>
    <row r="73" spans="1:3" ht="15.75" thickBot="1">
      <c r="A73" s="491" t="s">
        <v>1826</v>
      </c>
      <c r="B73" s="492" t="s">
        <v>1827</v>
      </c>
      <c r="C73" s="492">
        <v>6</v>
      </c>
    </row>
    <row r="74" spans="1:3" ht="15.75" thickBot="1">
      <c r="A74" s="491" t="s">
        <v>1828</v>
      </c>
      <c r="B74" s="492" t="s">
        <v>1827</v>
      </c>
      <c r="C74" s="492">
        <v>6</v>
      </c>
    </row>
    <row r="75" spans="1:3" ht="15.75" thickBot="1">
      <c r="A75" s="491" t="s">
        <v>1829</v>
      </c>
      <c r="B75" s="492" t="s">
        <v>1830</v>
      </c>
      <c r="C75" s="492">
        <v>3</v>
      </c>
    </row>
    <row r="76" spans="1:3" ht="15.75" thickBot="1">
      <c r="A76" s="491" t="s">
        <v>1831</v>
      </c>
      <c r="B76" s="492"/>
      <c r="C76" s="492"/>
    </row>
    <row r="77" spans="1:3" ht="15.75" thickBot="1">
      <c r="A77" s="491" t="s">
        <v>1826</v>
      </c>
      <c r="B77" s="492" t="s">
        <v>1827</v>
      </c>
      <c r="C77" s="492">
        <v>6</v>
      </c>
    </row>
    <row r="78" spans="1:3" ht="15.75" thickBot="1">
      <c r="A78" s="491" t="s">
        <v>1828</v>
      </c>
      <c r="B78" s="492" t="s">
        <v>1827</v>
      </c>
      <c r="C78" s="492">
        <v>6</v>
      </c>
    </row>
    <row r="79" spans="1:3" ht="15.75" thickBot="1">
      <c r="A79" s="491" t="s">
        <v>1832</v>
      </c>
      <c r="B79" s="492"/>
      <c r="C79" s="492"/>
    </row>
    <row r="80" spans="1:3" ht="15.75" thickBot="1">
      <c r="A80" s="491" t="s">
        <v>1826</v>
      </c>
      <c r="B80" s="492" t="s">
        <v>1833</v>
      </c>
      <c r="C80" s="492">
        <v>8</v>
      </c>
    </row>
    <row r="81" spans="1:3" ht="15.75" thickBot="1">
      <c r="A81" s="491" t="s">
        <v>1834</v>
      </c>
      <c r="B81" s="492" t="s">
        <v>1817</v>
      </c>
      <c r="C81" s="492">
        <v>6</v>
      </c>
    </row>
    <row r="82" spans="1:3" ht="15.75" thickBot="1">
      <c r="A82" s="491" t="s">
        <v>1835</v>
      </c>
      <c r="B82" s="492" t="s">
        <v>1821</v>
      </c>
      <c r="C82" s="492">
        <v>3</v>
      </c>
    </row>
    <row r="83" spans="1:3" ht="15.75" thickBot="1">
      <c r="A83" s="491" t="s">
        <v>1836</v>
      </c>
      <c r="B83" s="492"/>
      <c r="C83" s="492"/>
    </row>
    <row r="84" spans="1:3" ht="15.75" thickBot="1">
      <c r="A84" s="491" t="s">
        <v>1826</v>
      </c>
      <c r="B84" s="492" t="s">
        <v>1827</v>
      </c>
      <c r="C84" s="492">
        <v>6</v>
      </c>
    </row>
    <row r="85" spans="1:3" ht="15.75" thickBot="1">
      <c r="A85" s="491" t="s">
        <v>1828</v>
      </c>
      <c r="B85" s="492" t="s">
        <v>1827</v>
      </c>
      <c r="C85" s="492">
        <v>6</v>
      </c>
    </row>
    <row r="86" spans="1:3" ht="15.75" thickBot="1">
      <c r="A86" s="491" t="s">
        <v>1837</v>
      </c>
      <c r="B86" s="492" t="s">
        <v>1821</v>
      </c>
      <c r="C86" s="492">
        <v>3</v>
      </c>
    </row>
    <row r="87" spans="1:3" ht="15.75" thickBot="1">
      <c r="A87" s="491" t="s">
        <v>1838</v>
      </c>
      <c r="B87" s="492"/>
      <c r="C87" s="492"/>
    </row>
    <row r="88" spans="1:3" ht="15.75" thickBot="1">
      <c r="A88" s="491" t="s">
        <v>1826</v>
      </c>
      <c r="B88" s="492" t="s">
        <v>1827</v>
      </c>
      <c r="C88" s="492">
        <v>6</v>
      </c>
    </row>
    <row r="89" spans="1:3" ht="15.75" thickBot="1">
      <c r="A89" s="491" t="s">
        <v>1828</v>
      </c>
      <c r="B89" s="492" t="s">
        <v>1827</v>
      </c>
      <c r="C89" s="492">
        <v>6</v>
      </c>
    </row>
    <row r="90" spans="1:3" ht="15.75" thickBot="1">
      <c r="A90" s="491" t="s">
        <v>1839</v>
      </c>
      <c r="B90" s="492"/>
      <c r="C90" s="492"/>
    </row>
    <row r="91" spans="1:3" ht="15.75" thickBot="1">
      <c r="A91" s="491" t="s">
        <v>1840</v>
      </c>
      <c r="B91" s="492" t="s">
        <v>1817</v>
      </c>
      <c r="C91" s="492">
        <v>6</v>
      </c>
    </row>
    <row r="92" spans="1:3" ht="15.75" thickBot="1">
      <c r="A92" s="491" t="s">
        <v>1841</v>
      </c>
      <c r="B92" s="492" t="s">
        <v>1842</v>
      </c>
      <c r="C92" s="492">
        <v>4</v>
      </c>
    </row>
    <row r="93" spans="1:3" ht="15.75" thickBot="1">
      <c r="A93" s="491" t="s">
        <v>1843</v>
      </c>
      <c r="B93" s="492"/>
      <c r="C93" s="492"/>
    </row>
    <row r="94" spans="1:3" ht="15.75" thickBot="1">
      <c r="A94" s="491" t="s">
        <v>1844</v>
      </c>
      <c r="B94" s="492" t="s">
        <v>1817</v>
      </c>
      <c r="C94" s="492">
        <v>6</v>
      </c>
    </row>
    <row r="95" spans="1:3" ht="15.75" thickBot="1">
      <c r="A95" s="491" t="s">
        <v>1841</v>
      </c>
      <c r="B95" s="492" t="s">
        <v>1842</v>
      </c>
      <c r="C95" s="492">
        <v>4</v>
      </c>
    </row>
    <row r="96" spans="1:3" ht="15.75" thickBot="1">
      <c r="A96" s="491" t="s">
        <v>1845</v>
      </c>
      <c r="B96" s="492"/>
      <c r="C96" s="492"/>
    </row>
    <row r="97" spans="1:3" ht="15.75" thickBot="1">
      <c r="A97" s="491" t="s">
        <v>1840</v>
      </c>
      <c r="B97" s="492" t="s">
        <v>1817</v>
      </c>
      <c r="C97" s="492">
        <v>6</v>
      </c>
    </row>
    <row r="98" spans="1:3" ht="15.75" thickBot="1">
      <c r="A98" s="491" t="s">
        <v>1841</v>
      </c>
      <c r="B98" s="492" t="s">
        <v>1842</v>
      </c>
      <c r="C98" s="492">
        <v>4</v>
      </c>
    </row>
    <row r="99" spans="1:3" ht="15.75" thickBot="1">
      <c r="A99" s="491" t="s">
        <v>1846</v>
      </c>
      <c r="B99" s="492"/>
      <c r="C99" s="492"/>
    </row>
    <row r="100" spans="1:3" ht="15.75" thickBot="1">
      <c r="A100" s="491" t="s">
        <v>1844</v>
      </c>
      <c r="B100" s="492" t="s">
        <v>1817</v>
      </c>
      <c r="C100" s="492">
        <v>6</v>
      </c>
    </row>
    <row r="101" spans="1:3" ht="15.75" thickBot="1">
      <c r="A101" s="491" t="s">
        <v>1847</v>
      </c>
      <c r="B101" s="492" t="s">
        <v>1842</v>
      </c>
      <c r="C101" s="492">
        <v>4</v>
      </c>
    </row>
    <row r="102" spans="1:3" ht="15.75" thickBot="1">
      <c r="A102" s="491" t="s">
        <v>1848</v>
      </c>
      <c r="B102" s="492"/>
      <c r="C102" s="492"/>
    </row>
    <row r="103" spans="1:3" ht="15.75" thickBot="1">
      <c r="A103" s="491" t="s">
        <v>1849</v>
      </c>
      <c r="B103" s="492" t="s">
        <v>1827</v>
      </c>
      <c r="C103" s="492">
        <v>6</v>
      </c>
    </row>
    <row r="104" spans="1:3" ht="15.75" thickBot="1">
      <c r="A104" s="491" t="s">
        <v>1835</v>
      </c>
      <c r="B104" s="492" t="s">
        <v>1821</v>
      </c>
      <c r="C104" s="492">
        <v>3</v>
      </c>
    </row>
    <row r="105" spans="1:3" ht="15.75" thickBot="1">
      <c r="A105" s="491" t="s">
        <v>1850</v>
      </c>
      <c r="B105" s="492"/>
      <c r="C105" s="492"/>
    </row>
    <row r="106" spans="1:3" ht="15.75" thickBot="1">
      <c r="A106" s="491" t="s">
        <v>1849</v>
      </c>
      <c r="B106" s="492" t="s">
        <v>1827</v>
      </c>
      <c r="C106" s="492">
        <v>6</v>
      </c>
    </row>
    <row r="107" spans="1:3" ht="15.75" thickBot="1">
      <c r="A107" s="491" t="s">
        <v>1851</v>
      </c>
      <c r="B107" s="492" t="s">
        <v>1821</v>
      </c>
      <c r="C107" s="492">
        <v>3</v>
      </c>
    </row>
    <row r="108" spans="1:3" ht="15.75" thickBot="1">
      <c r="A108" s="491" t="s">
        <v>1852</v>
      </c>
      <c r="B108" s="492"/>
      <c r="C108" s="492"/>
    </row>
    <row r="109" spans="1:3" ht="15.75" thickBot="1">
      <c r="A109" s="491" t="s">
        <v>1853</v>
      </c>
      <c r="B109" s="492" t="s">
        <v>1827</v>
      </c>
      <c r="C109" s="492">
        <v>6</v>
      </c>
    </row>
    <row r="110" spans="1:3" ht="15.75" thickBot="1">
      <c r="A110" s="491" t="s">
        <v>1851</v>
      </c>
      <c r="B110" s="492" t="s">
        <v>1821</v>
      </c>
      <c r="C110" s="492">
        <v>3</v>
      </c>
    </row>
    <row r="111" spans="1:3" ht="15.75" thickBot="1">
      <c r="A111" s="491" t="s">
        <v>1854</v>
      </c>
      <c r="B111" s="492"/>
      <c r="C111" s="492"/>
    </row>
    <row r="112" spans="1:3" ht="15.75" thickBot="1">
      <c r="A112" s="491" t="s">
        <v>1826</v>
      </c>
      <c r="B112" s="492" t="s">
        <v>1827</v>
      </c>
      <c r="C112" s="492">
        <v>6</v>
      </c>
    </row>
    <row r="113" spans="1:3" ht="15.75" thickBot="1">
      <c r="A113" s="491" t="s">
        <v>1855</v>
      </c>
      <c r="B113" s="492" t="s">
        <v>1821</v>
      </c>
      <c r="C113" s="492">
        <v>3</v>
      </c>
    </row>
    <row r="114" spans="1:3" ht="15.75" thickBot="1">
      <c r="A114" s="491" t="s">
        <v>1856</v>
      </c>
      <c r="B114" s="492" t="s">
        <v>1857</v>
      </c>
      <c r="C114" s="492">
        <v>4</v>
      </c>
    </row>
    <row r="115" spans="1:3" ht="15.75" thickBot="1">
      <c r="A115" s="491" t="s">
        <v>1858</v>
      </c>
      <c r="B115" s="492">
        <v>10</v>
      </c>
      <c r="C115" s="492">
        <v>3</v>
      </c>
    </row>
    <row r="116" spans="1:3" ht="15.75" thickBot="1">
      <c r="A116" s="491" t="s">
        <v>1859</v>
      </c>
      <c r="B116" s="492"/>
      <c r="C116" s="492"/>
    </row>
    <row r="117" spans="1:3" ht="15.75" thickBot="1">
      <c r="A117" s="491" t="s">
        <v>1826</v>
      </c>
      <c r="B117" s="492" t="s">
        <v>1827</v>
      </c>
      <c r="C117" s="492">
        <v>6</v>
      </c>
    </row>
    <row r="118" spans="1:3" ht="15.75" thickBot="1">
      <c r="A118" s="491" t="s">
        <v>1841</v>
      </c>
      <c r="B118" s="492" t="s">
        <v>1830</v>
      </c>
      <c r="C118" s="492">
        <v>3</v>
      </c>
    </row>
    <row r="119" spans="1:3" ht="15.75" thickBot="1">
      <c r="A119" s="491" t="s">
        <v>1860</v>
      </c>
      <c r="B119" s="492">
        <v>10</v>
      </c>
      <c r="C119" s="492">
        <v>3</v>
      </c>
    </row>
    <row r="120" spans="1:3" ht="15.75" thickBot="1">
      <c r="A120" s="725"/>
      <c r="B120" s="492"/>
      <c r="C120" s="727"/>
    </row>
    <row r="121" spans="1:3" ht="15.75" thickBot="1">
      <c r="A121" s="726"/>
      <c r="B121" s="491"/>
      <c r="C121" s="728"/>
    </row>
    <row r="122" spans="1:3" ht="47.25" customHeight="1" thickBot="1">
      <c r="A122" s="729" t="s">
        <v>1861</v>
      </c>
      <c r="B122" s="492"/>
      <c r="C122" s="727"/>
    </row>
    <row r="123" spans="1:3" ht="15.75" thickBot="1">
      <c r="A123" s="730"/>
      <c r="B123" s="491"/>
      <c r="C123" s="728"/>
    </row>
    <row r="124" spans="1:3" ht="15.75" thickBot="1">
      <c r="A124" s="491" t="s">
        <v>1862</v>
      </c>
      <c r="B124" s="492">
        <v>15</v>
      </c>
      <c r="C124" s="492">
        <v>5</v>
      </c>
    </row>
    <row r="125" spans="1:3" ht="15.75" thickBot="1">
      <c r="A125" s="491" t="s">
        <v>1863</v>
      </c>
      <c r="B125" s="492">
        <v>18</v>
      </c>
      <c r="C125" s="492">
        <v>6</v>
      </c>
    </row>
    <row r="126" spans="1:3" ht="15.75" thickBot="1">
      <c r="A126" s="491" t="s">
        <v>1864</v>
      </c>
      <c r="B126" s="492">
        <v>10</v>
      </c>
      <c r="C126" s="492">
        <v>3</v>
      </c>
    </row>
    <row r="127" spans="1:3" ht="15.75" thickBot="1">
      <c r="A127" s="491" t="s">
        <v>1865</v>
      </c>
      <c r="B127" s="492">
        <v>10</v>
      </c>
      <c r="C127" s="492">
        <v>3</v>
      </c>
    </row>
    <row r="128" spans="1:3" ht="15.75" thickBot="1">
      <c r="A128" s="491" t="s">
        <v>1866</v>
      </c>
      <c r="B128" s="492">
        <v>10</v>
      </c>
      <c r="C128" s="492">
        <v>3</v>
      </c>
    </row>
    <row r="129" spans="1:3" ht="15.75" thickBot="1">
      <c r="A129" s="491" t="s">
        <v>1867</v>
      </c>
      <c r="B129" s="492">
        <v>10</v>
      </c>
      <c r="C129" s="492">
        <v>3</v>
      </c>
    </row>
    <row r="130" spans="1:3" ht="15.75" thickBot="1">
      <c r="A130" s="491" t="s">
        <v>1868</v>
      </c>
      <c r="B130" s="492">
        <v>10</v>
      </c>
      <c r="C130" s="492">
        <v>3</v>
      </c>
    </row>
    <row r="131" spans="1:3" ht="15.75" thickBot="1">
      <c r="A131" s="491" t="s">
        <v>1869</v>
      </c>
      <c r="B131" s="492">
        <v>10</v>
      </c>
      <c r="C131" s="492">
        <v>3</v>
      </c>
    </row>
    <row r="132" spans="1:3" ht="15.75" thickBot="1">
      <c r="A132" s="491" t="s">
        <v>1870</v>
      </c>
      <c r="B132" s="492">
        <v>15</v>
      </c>
      <c r="C132" s="492">
        <v>5</v>
      </c>
    </row>
    <row r="133" spans="1:3" ht="15.75" thickBot="1">
      <c r="A133" s="491" t="s">
        <v>1871</v>
      </c>
      <c r="B133" s="492">
        <v>22</v>
      </c>
      <c r="C133" s="492">
        <v>7</v>
      </c>
    </row>
    <row r="134" spans="1:3" ht="15.75" thickBot="1">
      <c r="A134" s="491"/>
      <c r="B134" s="492"/>
      <c r="C134" s="492"/>
    </row>
    <row r="135" spans="1:3" ht="15.75" thickBot="1">
      <c r="A135" s="488" t="s">
        <v>1872</v>
      </c>
      <c r="B135" s="489"/>
      <c r="C135" s="490"/>
    </row>
    <row r="136" spans="1:3" ht="15.75" thickBot="1">
      <c r="A136" s="491"/>
      <c r="B136" s="492"/>
      <c r="C136" s="492"/>
    </row>
    <row r="137" spans="1:3" ht="15.75" thickBot="1">
      <c r="A137" s="491" t="s">
        <v>1873</v>
      </c>
      <c r="B137" s="492"/>
      <c r="C137" s="492"/>
    </row>
    <row r="138" spans="1:3" ht="15.75" thickBot="1">
      <c r="A138" s="491" t="s">
        <v>1874</v>
      </c>
      <c r="B138" s="492" t="s">
        <v>1830</v>
      </c>
      <c r="C138" s="492">
        <v>3</v>
      </c>
    </row>
    <row r="139" spans="1:3" ht="15.75" thickBot="1">
      <c r="A139" s="491" t="s">
        <v>1875</v>
      </c>
      <c r="B139" s="492" t="s">
        <v>1821</v>
      </c>
      <c r="C139" s="492">
        <v>3</v>
      </c>
    </row>
    <row r="140" spans="1:3" ht="15.75" thickBot="1">
      <c r="A140" s="491" t="s">
        <v>1876</v>
      </c>
      <c r="B140" s="492" t="s">
        <v>1830</v>
      </c>
      <c r="C140" s="492">
        <v>3</v>
      </c>
    </row>
    <row r="141" spans="1:3" ht="15.75" thickBot="1">
      <c r="A141" s="491" t="s">
        <v>1877</v>
      </c>
      <c r="B141" s="492" t="s">
        <v>1830</v>
      </c>
      <c r="C141" s="492">
        <v>3</v>
      </c>
    </row>
    <row r="142" spans="1:3" ht="15.75" thickBot="1">
      <c r="A142" s="491" t="s">
        <v>1878</v>
      </c>
      <c r="B142" s="492" t="s">
        <v>1830</v>
      </c>
      <c r="C142" s="492">
        <v>3</v>
      </c>
    </row>
    <row r="143" spans="1:3" ht="15.75" thickBot="1">
      <c r="A143" s="491" t="s">
        <v>1879</v>
      </c>
      <c r="B143" s="492" t="s">
        <v>1830</v>
      </c>
      <c r="C143" s="492">
        <v>3</v>
      </c>
    </row>
    <row r="144" spans="1:3" ht="15.75" thickBot="1">
      <c r="A144" s="491" t="s">
        <v>1880</v>
      </c>
      <c r="B144" s="492" t="s">
        <v>1842</v>
      </c>
      <c r="C144" s="492">
        <v>4</v>
      </c>
    </row>
    <row r="145" spans="1:3" ht="15.75" thickBot="1">
      <c r="A145" s="491" t="s">
        <v>1881</v>
      </c>
      <c r="B145" s="492" t="s">
        <v>1830</v>
      </c>
      <c r="C145" s="492">
        <v>3</v>
      </c>
    </row>
    <row r="146" spans="1:3" ht="15.75" thickBot="1">
      <c r="A146" s="491" t="s">
        <v>1882</v>
      </c>
      <c r="B146" s="492"/>
      <c r="C146" s="492"/>
    </row>
    <row r="147" spans="1:3" ht="15.75" thickBot="1">
      <c r="A147" s="491" t="s">
        <v>1883</v>
      </c>
      <c r="B147" s="492" t="s">
        <v>1830</v>
      </c>
      <c r="C147" s="492">
        <v>3</v>
      </c>
    </row>
    <row r="148" spans="1:3" ht="15.75" thickBot="1">
      <c r="A148" s="491" t="s">
        <v>1880</v>
      </c>
      <c r="B148" s="492" t="s">
        <v>1842</v>
      </c>
      <c r="C148" s="492">
        <v>4</v>
      </c>
    </row>
    <row r="149" spans="1:3" ht="15.75" thickBot="1">
      <c r="A149" s="491" t="s">
        <v>1884</v>
      </c>
      <c r="B149" s="492" t="s">
        <v>1830</v>
      </c>
      <c r="C149" s="492">
        <v>3</v>
      </c>
    </row>
    <row r="150" spans="1:3" ht="15.75" thickBot="1">
      <c r="A150" s="491" t="s">
        <v>1885</v>
      </c>
      <c r="B150" s="492"/>
      <c r="C150" s="492"/>
    </row>
    <row r="151" spans="1:3" ht="15.75" thickBot="1">
      <c r="A151" s="491" t="s">
        <v>1886</v>
      </c>
      <c r="B151" s="492" t="s">
        <v>1821</v>
      </c>
      <c r="C151" s="492">
        <v>3</v>
      </c>
    </row>
    <row r="152" spans="1:3" ht="15.75" thickBot="1">
      <c r="A152" s="491" t="s">
        <v>1887</v>
      </c>
      <c r="B152" s="492"/>
      <c r="C152" s="492"/>
    </row>
    <row r="153" spans="1:3" ht="15.75" thickBot="1">
      <c r="A153" s="491" t="s">
        <v>1888</v>
      </c>
      <c r="B153" s="492" t="s">
        <v>1830</v>
      </c>
      <c r="C153" s="492">
        <v>3</v>
      </c>
    </row>
    <row r="154" spans="1:3" ht="15.75" thickBot="1">
      <c r="A154" s="491" t="s">
        <v>1889</v>
      </c>
      <c r="B154" s="492"/>
      <c r="C154" s="492"/>
    </row>
    <row r="155" spans="1:3" ht="15.75" thickBot="1">
      <c r="A155" s="491" t="s">
        <v>1890</v>
      </c>
      <c r="B155" s="492" t="s">
        <v>1830</v>
      </c>
      <c r="C155" s="492">
        <v>3</v>
      </c>
    </row>
    <row r="156" spans="1:3" ht="15.75" thickBot="1">
      <c r="A156" s="491" t="s">
        <v>1891</v>
      </c>
      <c r="B156" s="492" t="s">
        <v>1830</v>
      </c>
      <c r="C156" s="492">
        <v>3</v>
      </c>
    </row>
    <row r="157" spans="1:3" ht="15.75" thickBot="1">
      <c r="A157" s="491" t="s">
        <v>1892</v>
      </c>
      <c r="B157" s="492" t="s">
        <v>1830</v>
      </c>
      <c r="C157" s="492">
        <v>3</v>
      </c>
    </row>
    <row r="158" spans="1:3" ht="15.75" thickBot="1">
      <c r="A158" s="491" t="s">
        <v>1893</v>
      </c>
      <c r="B158" s="492" t="s">
        <v>1830</v>
      </c>
      <c r="C158" s="492">
        <v>3</v>
      </c>
    </row>
    <row r="159" spans="1:3" ht="15.75" thickBot="1">
      <c r="A159" s="491" t="s">
        <v>1894</v>
      </c>
      <c r="B159" s="492" t="s">
        <v>1830</v>
      </c>
      <c r="C159" s="492">
        <v>3</v>
      </c>
    </row>
    <row r="160" spans="1:3" ht="15.75" thickBot="1">
      <c r="A160" s="491" t="s">
        <v>1895</v>
      </c>
      <c r="B160" s="492" t="s">
        <v>1830</v>
      </c>
      <c r="C160" s="492">
        <v>3</v>
      </c>
    </row>
    <row r="161" spans="1:3" ht="15.75" thickBot="1">
      <c r="A161" s="491" t="s">
        <v>1896</v>
      </c>
      <c r="B161" s="492" t="s">
        <v>1830</v>
      </c>
      <c r="C161" s="492">
        <v>3</v>
      </c>
    </row>
    <row r="162" spans="1:3" ht="15.75" thickBot="1">
      <c r="A162" s="491" t="s">
        <v>1897</v>
      </c>
      <c r="B162" s="492" t="s">
        <v>1830</v>
      </c>
      <c r="C162" s="492">
        <v>3</v>
      </c>
    </row>
    <row r="163" spans="1:3" ht="15.75" thickBot="1">
      <c r="A163" s="491" t="s">
        <v>1898</v>
      </c>
      <c r="B163" s="492" t="s">
        <v>1830</v>
      </c>
      <c r="C163" s="492">
        <v>3</v>
      </c>
    </row>
    <row r="164" spans="1:3" ht="15.75" thickBot="1">
      <c r="A164" s="491" t="s">
        <v>1899</v>
      </c>
      <c r="B164" s="492" t="s">
        <v>1830</v>
      </c>
      <c r="C164" s="492">
        <v>3</v>
      </c>
    </row>
    <row r="165" spans="1:3" ht="15.75" thickBot="1">
      <c r="A165" s="491" t="s">
        <v>1900</v>
      </c>
      <c r="B165" s="492" t="s">
        <v>1830</v>
      </c>
      <c r="C165" s="492">
        <v>3</v>
      </c>
    </row>
    <row r="166" spans="1:3" ht="15.75" thickBot="1">
      <c r="A166" s="491" t="s">
        <v>1901</v>
      </c>
      <c r="B166" s="492" t="s">
        <v>1830</v>
      </c>
      <c r="C166" s="492">
        <v>3</v>
      </c>
    </row>
    <row r="167" spans="1:3" ht="15.75" thickBot="1">
      <c r="A167" s="491" t="s">
        <v>1902</v>
      </c>
      <c r="B167" s="492"/>
      <c r="C167" s="492"/>
    </row>
    <row r="168" spans="1:3" ht="15.75" thickBot="1">
      <c r="A168" s="491" t="s">
        <v>1903</v>
      </c>
      <c r="B168" s="492" t="s">
        <v>1827</v>
      </c>
      <c r="C168" s="492">
        <v>6</v>
      </c>
    </row>
    <row r="169" spans="1:3" ht="15.75" thickBot="1">
      <c r="A169" s="491" t="s">
        <v>1904</v>
      </c>
      <c r="B169" s="492" t="s">
        <v>1827</v>
      </c>
      <c r="C169" s="492">
        <v>6</v>
      </c>
    </row>
    <row r="170" spans="1:3" ht="15.75" thickBot="1">
      <c r="A170" s="491" t="s">
        <v>1905</v>
      </c>
      <c r="B170" s="492" t="s">
        <v>1827</v>
      </c>
      <c r="C170" s="492">
        <v>6</v>
      </c>
    </row>
    <row r="171" spans="1:3" ht="15.75" thickBot="1">
      <c r="A171" s="491" t="s">
        <v>1906</v>
      </c>
      <c r="B171" s="492" t="s">
        <v>1842</v>
      </c>
      <c r="C171" s="492">
        <v>4</v>
      </c>
    </row>
    <row r="172" spans="1:3" ht="15.75" thickBot="1">
      <c r="A172" s="491" t="s">
        <v>1907</v>
      </c>
      <c r="B172" s="492" t="s">
        <v>1827</v>
      </c>
      <c r="C172" s="492">
        <v>6</v>
      </c>
    </row>
    <row r="173" spans="1:3" ht="15.75" thickBot="1">
      <c r="A173" s="491" t="s">
        <v>1908</v>
      </c>
      <c r="B173" s="492" t="s">
        <v>1827</v>
      </c>
      <c r="C173" s="492">
        <v>6</v>
      </c>
    </row>
    <row r="174" spans="1:3" ht="15.75" thickBot="1">
      <c r="A174" s="491" t="s">
        <v>1909</v>
      </c>
      <c r="B174" s="492" t="s">
        <v>1827</v>
      </c>
      <c r="C174" s="492">
        <v>6</v>
      </c>
    </row>
    <row r="175" spans="1:3" ht="15.75" thickBot="1">
      <c r="A175" s="491" t="s">
        <v>1910</v>
      </c>
      <c r="B175" s="492" t="s">
        <v>1827</v>
      </c>
      <c r="C175" s="492">
        <v>6</v>
      </c>
    </row>
    <row r="176" spans="1:3" ht="15.75" thickBot="1">
      <c r="A176" s="491" t="s">
        <v>1911</v>
      </c>
      <c r="B176" s="492" t="s">
        <v>1842</v>
      </c>
      <c r="C176" s="492">
        <v>4</v>
      </c>
    </row>
    <row r="177" spans="1:3" ht="15.75" thickBot="1">
      <c r="A177" s="491" t="s">
        <v>1912</v>
      </c>
      <c r="B177" s="492" t="s">
        <v>1827</v>
      </c>
      <c r="C177" s="492">
        <v>6</v>
      </c>
    </row>
    <row r="178" spans="1:3" ht="15.75" thickBot="1">
      <c r="A178" s="491" t="s">
        <v>1913</v>
      </c>
      <c r="B178" s="492" t="s">
        <v>1827</v>
      </c>
      <c r="C178" s="492">
        <v>6</v>
      </c>
    </row>
    <row r="179" spans="1:3" ht="15.75" thickBot="1">
      <c r="A179" s="491" t="s">
        <v>1914</v>
      </c>
      <c r="B179" s="492" t="s">
        <v>1817</v>
      </c>
      <c r="C179" s="492">
        <v>6</v>
      </c>
    </row>
    <row r="180" spans="1:3" ht="15.75" thickBot="1">
      <c r="A180" s="491" t="s">
        <v>1915</v>
      </c>
      <c r="B180" s="492" t="s">
        <v>1827</v>
      </c>
      <c r="C180" s="492">
        <v>6</v>
      </c>
    </row>
    <row r="181" spans="1:3" ht="15.75" thickBot="1">
      <c r="A181" s="491" t="s">
        <v>1916</v>
      </c>
      <c r="B181" s="492" t="s">
        <v>1827</v>
      </c>
      <c r="C181" s="492">
        <v>6</v>
      </c>
    </row>
    <row r="182" spans="1:3" ht="15.75" thickBot="1">
      <c r="A182" s="491" t="s">
        <v>1917</v>
      </c>
      <c r="B182" s="492" t="s">
        <v>1817</v>
      </c>
      <c r="C182" s="492">
        <v>6</v>
      </c>
    </row>
    <row r="183" spans="1:3" ht="15.75" thickBot="1">
      <c r="A183" s="491" t="s">
        <v>1918</v>
      </c>
      <c r="B183" s="492" t="s">
        <v>1827</v>
      </c>
      <c r="C183" s="492">
        <v>6</v>
      </c>
    </row>
    <row r="184" spans="1:3" ht="15.75" thickBot="1">
      <c r="A184" s="491" t="s">
        <v>1919</v>
      </c>
      <c r="B184" s="492" t="s">
        <v>1827</v>
      </c>
      <c r="C184" s="492">
        <v>6</v>
      </c>
    </row>
    <row r="185" spans="1:3" ht="15.75" thickBot="1">
      <c r="A185" s="491" t="s">
        <v>1920</v>
      </c>
      <c r="B185" s="492" t="s">
        <v>1827</v>
      </c>
      <c r="C185" s="492">
        <v>6</v>
      </c>
    </row>
    <row r="186" spans="1:3" ht="15.75" thickBot="1">
      <c r="A186" s="491" t="s">
        <v>1921</v>
      </c>
      <c r="B186" s="492" t="s">
        <v>1827</v>
      </c>
      <c r="C186" s="492">
        <v>6</v>
      </c>
    </row>
    <row r="187" spans="1:3" ht="15.75" thickBot="1">
      <c r="A187" s="491" t="s">
        <v>1922</v>
      </c>
      <c r="B187" s="492"/>
      <c r="C187" s="492"/>
    </row>
    <row r="188" spans="1:3" ht="15.75" thickBot="1">
      <c r="A188" s="491" t="s">
        <v>1923</v>
      </c>
      <c r="B188" s="492" t="s">
        <v>1827</v>
      </c>
      <c r="C188" s="492">
        <v>6</v>
      </c>
    </row>
    <row r="189" spans="1:3" ht="15.75" thickBot="1">
      <c r="A189" s="491" t="s">
        <v>1924</v>
      </c>
      <c r="B189" s="492" t="s">
        <v>1827</v>
      </c>
      <c r="C189" s="492">
        <v>6</v>
      </c>
    </row>
    <row r="190" spans="1:3" ht="15.75" thickBot="1">
      <c r="A190" s="491" t="s">
        <v>1905</v>
      </c>
      <c r="B190" s="492" t="s">
        <v>1827</v>
      </c>
      <c r="C190" s="492">
        <v>6</v>
      </c>
    </row>
    <row r="191" spans="1:3" ht="15.75" thickBot="1">
      <c r="A191" s="491" t="s">
        <v>1906</v>
      </c>
      <c r="B191" s="492" t="s">
        <v>1842</v>
      </c>
      <c r="C191" s="492">
        <v>4</v>
      </c>
    </row>
    <row r="192" spans="1:3" ht="15.75" thickBot="1">
      <c r="A192" s="491" t="s">
        <v>1907</v>
      </c>
      <c r="B192" s="492" t="s">
        <v>1827</v>
      </c>
      <c r="C192" s="492">
        <v>6</v>
      </c>
    </row>
    <row r="193" spans="1:3" ht="15.75" thickBot="1">
      <c r="A193" s="491" t="s">
        <v>1908</v>
      </c>
      <c r="B193" s="492" t="s">
        <v>1827</v>
      </c>
      <c r="C193" s="492">
        <v>6</v>
      </c>
    </row>
    <row r="194" spans="1:3" ht="15.75" thickBot="1">
      <c r="A194" s="491" t="s">
        <v>1925</v>
      </c>
      <c r="B194" s="492" t="s">
        <v>1827</v>
      </c>
      <c r="C194" s="492">
        <v>6</v>
      </c>
    </row>
    <row r="195" spans="1:3" ht="15.75" thickBot="1">
      <c r="A195" s="491" t="s">
        <v>1911</v>
      </c>
      <c r="B195" s="492" t="s">
        <v>1842</v>
      </c>
      <c r="C195" s="492">
        <v>4</v>
      </c>
    </row>
    <row r="196" spans="1:3" ht="15.75" thickBot="1">
      <c r="A196" s="491" t="s">
        <v>1912</v>
      </c>
      <c r="B196" s="492" t="s">
        <v>1827</v>
      </c>
      <c r="C196" s="492">
        <v>6</v>
      </c>
    </row>
    <row r="197" spans="1:3" ht="15.75" thickBot="1">
      <c r="A197" s="491" t="s">
        <v>1926</v>
      </c>
      <c r="B197" s="492" t="s">
        <v>1830</v>
      </c>
      <c r="C197" s="492">
        <v>3</v>
      </c>
    </row>
    <row r="198" spans="1:3" ht="15.75" thickBot="1">
      <c r="A198" s="491" t="s">
        <v>1927</v>
      </c>
      <c r="B198" s="492" t="s">
        <v>1842</v>
      </c>
      <c r="C198" s="492">
        <v>4</v>
      </c>
    </row>
    <row r="199" spans="1:3" ht="15.75" thickBot="1">
      <c r="A199" s="491" t="s">
        <v>1920</v>
      </c>
      <c r="B199" s="492" t="s">
        <v>1827</v>
      </c>
      <c r="C199" s="492">
        <v>6</v>
      </c>
    </row>
    <row r="200" spans="1:3" ht="15.75" thickBot="1">
      <c r="A200" s="491" t="s">
        <v>1928</v>
      </c>
      <c r="B200" s="492" t="s">
        <v>1842</v>
      </c>
      <c r="C200" s="492">
        <v>4</v>
      </c>
    </row>
    <row r="201" spans="1:3" ht="15.75" thickBot="1">
      <c r="A201" s="491" t="s">
        <v>1929</v>
      </c>
      <c r="B201" s="492" t="s">
        <v>1830</v>
      </c>
      <c r="C201" s="492">
        <v>3</v>
      </c>
    </row>
    <row r="202" spans="1:3" ht="15.75" thickBot="1">
      <c r="A202" s="491"/>
      <c r="B202" s="492"/>
      <c r="C202" s="492"/>
    </row>
    <row r="203" spans="1:3" ht="15.75" thickBot="1">
      <c r="A203" s="488" t="s">
        <v>1930</v>
      </c>
      <c r="B203" s="489"/>
      <c r="C203" s="490"/>
    </row>
    <row r="204" spans="1:3" ht="15.75" thickBot="1">
      <c r="A204" s="491"/>
      <c r="B204" s="492"/>
      <c r="C204" s="492"/>
    </row>
    <row r="205" spans="1:3" ht="15.75" thickBot="1">
      <c r="A205" s="491" t="s">
        <v>1931</v>
      </c>
      <c r="B205" s="492">
        <v>8</v>
      </c>
      <c r="C205" s="492">
        <v>2</v>
      </c>
    </row>
    <row r="206" spans="1:3" ht="15.75" thickBot="1">
      <c r="A206" s="491" t="s">
        <v>1932</v>
      </c>
      <c r="B206" s="492">
        <v>11</v>
      </c>
      <c r="C206" s="492">
        <v>3</v>
      </c>
    </row>
    <row r="207" spans="1:3" ht="15.75" thickBot="1">
      <c r="A207" s="491" t="s">
        <v>1933</v>
      </c>
      <c r="B207" s="492">
        <v>11</v>
      </c>
      <c r="C207" s="492">
        <v>3</v>
      </c>
    </row>
    <row r="208" spans="1:3" ht="15.75" thickBot="1">
      <c r="A208" s="491" t="s">
        <v>1934</v>
      </c>
      <c r="B208" s="492">
        <v>10</v>
      </c>
      <c r="C208" s="492">
        <v>3</v>
      </c>
    </row>
    <row r="209" spans="1:3" ht="15.75" thickBot="1">
      <c r="A209" s="491" t="s">
        <v>1935</v>
      </c>
      <c r="B209" s="492">
        <v>15</v>
      </c>
      <c r="C209" s="492">
        <v>5</v>
      </c>
    </row>
    <row r="210" spans="1:3" ht="15.75" thickBot="1">
      <c r="A210" s="491" t="s">
        <v>1936</v>
      </c>
      <c r="B210" s="492">
        <v>6</v>
      </c>
      <c r="C210" s="492">
        <v>2</v>
      </c>
    </row>
    <row r="211" spans="1:3" ht="15.75" thickBot="1">
      <c r="A211" s="491" t="s">
        <v>1937</v>
      </c>
      <c r="B211" s="492">
        <v>18</v>
      </c>
      <c r="C211" s="492">
        <v>6</v>
      </c>
    </row>
    <row r="212" spans="1:3" ht="15.75" thickBot="1">
      <c r="A212" s="491" t="s">
        <v>1938</v>
      </c>
      <c r="B212" s="492">
        <v>50</v>
      </c>
      <c r="C212" s="492">
        <v>16</v>
      </c>
    </row>
    <row r="213" spans="1:3" ht="15.75" thickBot="1">
      <c r="A213" s="491" t="s">
        <v>1939</v>
      </c>
      <c r="B213" s="492">
        <v>20</v>
      </c>
      <c r="C213" s="492">
        <v>6</v>
      </c>
    </row>
    <row r="214" spans="1:3" ht="15.75" thickBot="1">
      <c r="A214" s="491" t="s">
        <v>1940</v>
      </c>
      <c r="B214" s="492">
        <v>8</v>
      </c>
      <c r="C214" s="492">
        <v>2</v>
      </c>
    </row>
    <row r="215" spans="1:3" ht="15.75" thickBot="1">
      <c r="A215" s="491" t="s">
        <v>1941</v>
      </c>
      <c r="B215" s="492">
        <v>5</v>
      </c>
      <c r="C215" s="492">
        <v>1</v>
      </c>
    </row>
    <row r="216" spans="1:3" ht="15.75" thickBot="1">
      <c r="A216" s="491" t="s">
        <v>1942</v>
      </c>
      <c r="B216" s="492">
        <v>3</v>
      </c>
      <c r="C216" s="492">
        <v>1</v>
      </c>
    </row>
    <row r="217" spans="1:3" ht="15.75" thickBot="1">
      <c r="A217" s="491" t="s">
        <v>1943</v>
      </c>
      <c r="B217" s="492">
        <v>18</v>
      </c>
      <c r="C217" s="492">
        <v>6</v>
      </c>
    </row>
    <row r="218" spans="1:3" ht="15.75" thickBot="1">
      <c r="A218" s="491" t="s">
        <v>1944</v>
      </c>
      <c r="B218" s="492" t="s">
        <v>1945</v>
      </c>
      <c r="C218" s="492" t="s">
        <v>1946</v>
      </c>
    </row>
    <row r="219" spans="1:3" ht="15.75" thickBot="1">
      <c r="A219" s="491" t="s">
        <v>1947</v>
      </c>
      <c r="B219" s="492">
        <v>12</v>
      </c>
      <c r="C219" s="492">
        <v>4</v>
      </c>
    </row>
    <row r="220" spans="1:3" ht="15.75" thickBot="1">
      <c r="A220" s="491" t="s">
        <v>1948</v>
      </c>
      <c r="B220" s="492">
        <v>10</v>
      </c>
      <c r="C220" s="492">
        <v>3</v>
      </c>
    </row>
    <row r="221" spans="1:3" ht="15.75" thickBot="1">
      <c r="A221" s="491" t="s">
        <v>1949</v>
      </c>
      <c r="B221" s="492">
        <v>13</v>
      </c>
      <c r="C221" s="492">
        <v>4</v>
      </c>
    </row>
    <row r="222" spans="1:3" ht="15.75" thickBot="1">
      <c r="A222" s="491" t="s">
        <v>1950</v>
      </c>
      <c r="B222" s="492">
        <v>40</v>
      </c>
      <c r="C222" s="492">
        <v>13</v>
      </c>
    </row>
    <row r="223" spans="1:3" ht="15.75" thickBot="1">
      <c r="A223" s="491" t="s">
        <v>1951</v>
      </c>
      <c r="B223" s="492">
        <v>30</v>
      </c>
      <c r="C223" s="492">
        <v>10</v>
      </c>
    </row>
    <row r="224" spans="1:3" ht="15.75" thickBot="1">
      <c r="A224" s="491" t="s">
        <v>1952</v>
      </c>
      <c r="B224" s="492">
        <v>25</v>
      </c>
      <c r="C224" s="492">
        <v>8</v>
      </c>
    </row>
    <row r="225" spans="1:3" ht="15.75" thickBot="1">
      <c r="A225" s="491" t="s">
        <v>1953</v>
      </c>
      <c r="B225" s="492">
        <v>9</v>
      </c>
      <c r="C225" s="492">
        <v>3</v>
      </c>
    </row>
    <row r="226" spans="1:3" ht="15.75" thickBot="1">
      <c r="A226" s="491" t="s">
        <v>1954</v>
      </c>
      <c r="B226" s="492">
        <v>4</v>
      </c>
      <c r="C226" s="492">
        <v>1</v>
      </c>
    </row>
    <row r="227" spans="1:3" ht="15.75" thickBot="1">
      <c r="A227" s="491" t="s">
        <v>1955</v>
      </c>
      <c r="B227" s="492">
        <v>7</v>
      </c>
      <c r="C227" s="492">
        <v>2</v>
      </c>
    </row>
    <row r="228" spans="1:3" ht="15.75" thickBot="1">
      <c r="A228" s="491" t="s">
        <v>1956</v>
      </c>
      <c r="B228" s="492">
        <v>3</v>
      </c>
      <c r="C228" s="492">
        <v>1</v>
      </c>
    </row>
    <row r="229" spans="1:3" ht="15.75" thickBot="1">
      <c r="A229" s="491" t="s">
        <v>1957</v>
      </c>
      <c r="B229" s="492">
        <v>5</v>
      </c>
      <c r="C229" s="492">
        <v>1</v>
      </c>
    </row>
    <row r="230" spans="1:3" ht="15.75" thickBot="1">
      <c r="A230" s="491" t="s">
        <v>1958</v>
      </c>
      <c r="B230" s="492">
        <v>12</v>
      </c>
      <c r="C230" s="492">
        <v>4</v>
      </c>
    </row>
    <row r="231" spans="1:3" ht="15.75" thickBot="1">
      <c r="A231" s="491" t="s">
        <v>1959</v>
      </c>
      <c r="B231" s="492">
        <v>6</v>
      </c>
      <c r="C231" s="492">
        <v>2</v>
      </c>
    </row>
    <row r="232" spans="1:3" ht="15.75" thickBot="1">
      <c r="A232" s="491" t="s">
        <v>1960</v>
      </c>
      <c r="B232" s="492">
        <v>3</v>
      </c>
      <c r="C232" s="492">
        <v>1</v>
      </c>
    </row>
    <row r="233" spans="1:3" ht="15.75" thickBot="1">
      <c r="A233" s="491" t="s">
        <v>1961</v>
      </c>
      <c r="B233" s="492">
        <v>5</v>
      </c>
      <c r="C233" s="492">
        <v>1</v>
      </c>
    </row>
    <row r="234" spans="1:3" ht="15.75" thickBot="1">
      <c r="A234" s="491" t="s">
        <v>1962</v>
      </c>
      <c r="B234" s="492">
        <v>5</v>
      </c>
      <c r="C234" s="492">
        <v>1</v>
      </c>
    </row>
    <row r="235" spans="1:3" ht="15.75" thickBot="1">
      <c r="A235" s="491" t="s">
        <v>1963</v>
      </c>
      <c r="B235" s="492">
        <v>10</v>
      </c>
      <c r="C235" s="492">
        <v>3</v>
      </c>
    </row>
    <row r="236" spans="1:3" ht="15.75" thickBot="1">
      <c r="A236" s="491" t="s">
        <v>1964</v>
      </c>
      <c r="B236" s="492"/>
      <c r="C236" s="492"/>
    </row>
    <row r="237" spans="1:3" ht="15.75" thickBot="1">
      <c r="A237" s="491" t="s">
        <v>1965</v>
      </c>
      <c r="B237" s="492" t="s">
        <v>1966</v>
      </c>
      <c r="C237" s="492" t="s">
        <v>1966</v>
      </c>
    </row>
    <row r="238" spans="1:3" ht="15.75" thickBot="1">
      <c r="A238" s="491" t="s">
        <v>1967</v>
      </c>
      <c r="B238" s="492">
        <v>10</v>
      </c>
      <c r="C238" s="492">
        <v>3</v>
      </c>
    </row>
    <row r="239" spans="1:3" ht="15.75" thickBot="1">
      <c r="A239" s="491" t="s">
        <v>1968</v>
      </c>
      <c r="B239" s="492"/>
      <c r="C239" s="492"/>
    </row>
    <row r="240" spans="1:3" ht="15.75" thickBot="1">
      <c r="A240" s="491" t="s">
        <v>1969</v>
      </c>
      <c r="B240" s="492" t="s">
        <v>1966</v>
      </c>
      <c r="C240" s="492" t="s">
        <v>1966</v>
      </c>
    </row>
    <row r="241" spans="1:3" ht="15.75" thickBot="1">
      <c r="A241" s="491" t="s">
        <v>1970</v>
      </c>
      <c r="B241" s="492"/>
      <c r="C241" s="492"/>
    </row>
    <row r="242" spans="1:3">
      <c r="A242" s="725" t="s">
        <v>1971</v>
      </c>
      <c r="B242" s="727">
        <v>70</v>
      </c>
      <c r="C242" s="727">
        <v>23</v>
      </c>
    </row>
    <row r="243" spans="1:3" ht="15.75" thickBot="1">
      <c r="A243" s="726"/>
      <c r="B243" s="728"/>
      <c r="C243" s="728"/>
    </row>
    <row r="244" spans="1:3">
      <c r="A244" s="725" t="s">
        <v>1972</v>
      </c>
      <c r="B244" s="727">
        <v>45</v>
      </c>
      <c r="C244" s="727">
        <v>15</v>
      </c>
    </row>
    <row r="245" spans="1:3" ht="15.75" thickBot="1">
      <c r="A245" s="726"/>
      <c r="B245" s="728"/>
      <c r="C245" s="728"/>
    </row>
    <row r="246" spans="1:3">
      <c r="A246" s="725" t="s">
        <v>1973</v>
      </c>
      <c r="B246" s="727">
        <v>25</v>
      </c>
      <c r="C246" s="727">
        <v>8</v>
      </c>
    </row>
    <row r="247" spans="1:3" ht="15.75" thickBot="1">
      <c r="A247" s="726"/>
      <c r="B247" s="728"/>
      <c r="C247" s="728"/>
    </row>
    <row r="248" spans="1:3" ht="15.75" thickBot="1">
      <c r="A248" s="491" t="s">
        <v>1974</v>
      </c>
      <c r="B248" s="492"/>
      <c r="C248" s="492"/>
    </row>
    <row r="249" spans="1:3" ht="15.75" thickBot="1">
      <c r="A249" s="491" t="s">
        <v>1975</v>
      </c>
      <c r="B249" s="492">
        <v>20</v>
      </c>
      <c r="C249" s="492">
        <v>6</v>
      </c>
    </row>
    <row r="250" spans="1:3" ht="15.75" thickBot="1">
      <c r="A250" s="491" t="s">
        <v>1976</v>
      </c>
      <c r="B250" s="492">
        <v>15</v>
      </c>
      <c r="C250" s="492">
        <v>5</v>
      </c>
    </row>
    <row r="251" spans="1:3" ht="15.75" thickBot="1">
      <c r="A251" s="491" t="s">
        <v>1977</v>
      </c>
      <c r="B251" s="492">
        <v>20</v>
      </c>
      <c r="C251" s="492">
        <v>6</v>
      </c>
    </row>
    <row r="252" spans="1:3" ht="15.75" thickBot="1">
      <c r="A252" s="491" t="s">
        <v>1978</v>
      </c>
      <c r="B252" s="492"/>
      <c r="C252" s="492"/>
    </row>
    <row r="253" spans="1:3" ht="15.75" thickBot="1">
      <c r="A253" s="491" t="s">
        <v>1979</v>
      </c>
      <c r="B253" s="492">
        <v>75</v>
      </c>
      <c r="C253" s="492">
        <v>25</v>
      </c>
    </row>
    <row r="254" spans="1:3" ht="15.75" thickBot="1">
      <c r="A254" s="491" t="s">
        <v>1980</v>
      </c>
      <c r="B254" s="492">
        <v>45</v>
      </c>
      <c r="C254" s="492">
        <v>15</v>
      </c>
    </row>
    <row r="255" spans="1:3" ht="15.75" thickBot="1">
      <c r="A255" s="491" t="s">
        <v>1981</v>
      </c>
      <c r="B255" s="492">
        <v>30</v>
      </c>
      <c r="C255" s="492">
        <v>10</v>
      </c>
    </row>
    <row r="256" spans="1:3" ht="15.75" thickBot="1">
      <c r="A256" s="491"/>
      <c r="B256" s="492"/>
      <c r="C256" s="492"/>
    </row>
    <row r="257" spans="1:3" ht="15.75" thickBot="1">
      <c r="A257" s="488" t="s">
        <v>1982</v>
      </c>
      <c r="B257" s="489"/>
      <c r="C257" s="490"/>
    </row>
    <row r="258" spans="1:3" ht="15.75" thickBot="1">
      <c r="A258" s="491"/>
      <c r="B258" s="492"/>
      <c r="C258" s="492"/>
    </row>
    <row r="259" spans="1:3" ht="15.75" thickBot="1">
      <c r="A259" s="491" t="s">
        <v>1983</v>
      </c>
      <c r="B259" s="492">
        <v>3</v>
      </c>
      <c r="C259" s="492">
        <v>1</v>
      </c>
    </row>
    <row r="260" spans="1:3" ht="15.75" thickBot="1">
      <c r="A260" s="491" t="s">
        <v>1984</v>
      </c>
      <c r="B260" s="492">
        <v>3</v>
      </c>
      <c r="C260" s="492">
        <v>1</v>
      </c>
    </row>
    <row r="261" spans="1:3" ht="15.75" thickBot="1">
      <c r="A261" s="491" t="s">
        <v>1985</v>
      </c>
      <c r="B261" s="492">
        <v>3</v>
      </c>
      <c r="C261" s="492">
        <v>1</v>
      </c>
    </row>
    <row r="262" spans="1:3" ht="15.75" thickBot="1">
      <c r="A262" s="491" t="s">
        <v>1986</v>
      </c>
      <c r="B262" s="492">
        <v>5</v>
      </c>
      <c r="C262" s="492">
        <v>1</v>
      </c>
    </row>
    <row r="263" spans="1:3" ht="15.75" thickBot="1">
      <c r="A263" s="491" t="s">
        <v>1987</v>
      </c>
      <c r="B263" s="492">
        <v>10</v>
      </c>
      <c r="C263" s="492">
        <v>3</v>
      </c>
    </row>
  </sheetData>
  <mergeCells count="13">
    <mergeCell ref="A120:A121"/>
    <mergeCell ref="C120:C121"/>
    <mergeCell ref="A122:A123"/>
    <mergeCell ref="C122:C123"/>
    <mergeCell ref="A242:A243"/>
    <mergeCell ref="B242:B243"/>
    <mergeCell ref="C242:C243"/>
    <mergeCell ref="A244:A245"/>
    <mergeCell ref="B244:B245"/>
    <mergeCell ref="C244:C245"/>
    <mergeCell ref="A246:A247"/>
    <mergeCell ref="B246:B247"/>
    <mergeCell ref="C246:C24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O523"/>
  <sheetViews>
    <sheetView showGridLines="0" zoomScale="80" zoomScaleNormal="80" workbookViewId="0">
      <pane ySplit="5" topLeftCell="A413" activePane="bottomLeft" state="frozenSplit"/>
      <selection pane="bottomLeft" activeCell="L424" sqref="L424"/>
    </sheetView>
  </sheetViews>
  <sheetFormatPr baseColWidth="10" defaultColWidth="11.42578125" defaultRowHeight="15"/>
  <cols>
    <col min="1" max="1" width="8.42578125" style="1" customWidth="1"/>
    <col min="2" max="2" width="27.28515625" style="1" customWidth="1"/>
    <col min="3" max="3" width="15" style="106" bestFit="1" customWidth="1"/>
    <col min="4" max="4" width="11.5703125" style="1" customWidth="1"/>
    <col min="5" max="5" width="13.42578125" style="1" bestFit="1" customWidth="1"/>
    <col min="6" max="6" width="13.42578125" style="39" bestFit="1" customWidth="1"/>
    <col min="7" max="7" width="13.42578125" style="1" bestFit="1" customWidth="1"/>
    <col min="8" max="8" width="16.140625" style="106" bestFit="1" customWidth="1"/>
    <col min="9" max="9" width="11.85546875" style="1" bestFit="1" customWidth="1"/>
    <col min="10" max="11" width="13.42578125" style="1" bestFit="1" customWidth="1"/>
    <col min="12" max="12" width="13.7109375" style="1" customWidth="1"/>
    <col min="13" max="13" width="13.42578125" style="1" bestFit="1" customWidth="1"/>
    <col min="14" max="14" width="11.7109375" style="1" bestFit="1" customWidth="1"/>
    <col min="15" max="15" width="13.425781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+'226 MOBILIARIO'!L1</f>
        <v>12</v>
      </c>
    </row>
    <row r="2" spans="1:15" ht="23.25">
      <c r="C2" s="138" t="s">
        <v>0</v>
      </c>
    </row>
    <row r="3" spans="1:15" ht="6" customHeight="1"/>
    <row r="4" spans="1:15" ht="15.75" thickBot="1">
      <c r="F4" s="137">
        <v>0</v>
      </c>
      <c r="I4" s="136">
        <v>0</v>
      </c>
    </row>
    <row r="5" spans="1:15" s="17" customFormat="1" ht="26.25" thickBot="1">
      <c r="A5" s="16" t="s">
        <v>5</v>
      </c>
      <c r="B5" s="16" t="s">
        <v>6</v>
      </c>
      <c r="C5" s="135" t="s">
        <v>1</v>
      </c>
      <c r="D5" s="13"/>
      <c r="E5" s="14" t="s">
        <v>2</v>
      </c>
      <c r="F5" s="41" t="s">
        <v>1629</v>
      </c>
      <c r="G5" s="12" t="s">
        <v>7</v>
      </c>
      <c r="H5" s="135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352" customFormat="1">
      <c r="A7" s="636">
        <v>2270001</v>
      </c>
      <c r="B7" s="636" t="s">
        <v>1279</v>
      </c>
      <c r="C7" s="589">
        <v>145185057.72499999</v>
      </c>
      <c r="D7" s="59"/>
      <c r="E7" s="59">
        <v>0</v>
      </c>
      <c r="F7" s="351">
        <v>0</v>
      </c>
      <c r="G7" s="60">
        <f t="shared" ref="G7:G38" si="0">+F7+C7</f>
        <v>145185057.72499999</v>
      </c>
      <c r="H7" s="60">
        <v>145185057.72499999</v>
      </c>
      <c r="I7" s="589">
        <v>0</v>
      </c>
      <c r="J7" s="62">
        <f t="shared" ref="J7:J38" si="1">+I7+H7</f>
        <v>145185057.72499999</v>
      </c>
      <c r="K7" s="60">
        <f t="shared" ref="K7:K15" si="2">+G7-J7</f>
        <v>0</v>
      </c>
      <c r="L7" s="63">
        <v>0</v>
      </c>
      <c r="M7" s="63">
        <f t="shared" ref="M7:M38" si="3">J7+L7</f>
        <v>145185057.72499999</v>
      </c>
      <c r="N7" s="63">
        <v>0</v>
      </c>
      <c r="O7" s="63">
        <f t="shared" ref="O7:O38" si="4">G7-M7</f>
        <v>0</v>
      </c>
    </row>
    <row r="8" spans="1:15" s="352" customFormat="1">
      <c r="A8" s="349">
        <v>2270101</v>
      </c>
      <c r="B8" s="349" t="s">
        <v>1286</v>
      </c>
      <c r="C8" s="589">
        <v>1022766.588</v>
      </c>
      <c r="D8" s="59"/>
      <c r="E8" s="59">
        <v>0</v>
      </c>
      <c r="F8" s="351">
        <v>0</v>
      </c>
      <c r="G8" s="60">
        <f t="shared" si="0"/>
        <v>1022766.588</v>
      </c>
      <c r="H8" s="60">
        <v>1022766.588</v>
      </c>
      <c r="I8" s="589">
        <v>0</v>
      </c>
      <c r="J8" s="62">
        <f t="shared" si="1"/>
        <v>1022766.588</v>
      </c>
      <c r="K8" s="60">
        <f t="shared" si="2"/>
        <v>0</v>
      </c>
      <c r="L8" s="63">
        <v>0</v>
      </c>
      <c r="M8" s="63">
        <f t="shared" si="3"/>
        <v>1022766.588</v>
      </c>
      <c r="N8" s="63">
        <v>0</v>
      </c>
      <c r="O8" s="63">
        <f t="shared" si="4"/>
        <v>0</v>
      </c>
    </row>
    <row r="9" spans="1:15" s="352" customFormat="1">
      <c r="A9" s="349">
        <v>2270103</v>
      </c>
      <c r="B9" s="349" t="s">
        <v>1285</v>
      </c>
      <c r="C9" s="589">
        <v>431505.728</v>
      </c>
      <c r="D9" s="59"/>
      <c r="E9" s="59">
        <v>0</v>
      </c>
      <c r="F9" s="351">
        <v>0</v>
      </c>
      <c r="G9" s="60">
        <f t="shared" si="0"/>
        <v>431505.728</v>
      </c>
      <c r="H9" s="60">
        <v>431505.728</v>
      </c>
      <c r="I9" s="589">
        <v>0</v>
      </c>
      <c r="J9" s="62">
        <f t="shared" si="1"/>
        <v>431505.728</v>
      </c>
      <c r="K9" s="60">
        <f t="shared" si="2"/>
        <v>0</v>
      </c>
      <c r="L9" s="63">
        <v>0</v>
      </c>
      <c r="M9" s="63">
        <f t="shared" si="3"/>
        <v>431505.728</v>
      </c>
      <c r="N9" s="63">
        <v>0</v>
      </c>
      <c r="O9" s="63">
        <f t="shared" si="4"/>
        <v>0</v>
      </c>
    </row>
    <row r="10" spans="1:15" s="352" customFormat="1">
      <c r="A10" s="349">
        <v>2270104</v>
      </c>
      <c r="B10" s="349" t="s">
        <v>1284</v>
      </c>
      <c r="C10" s="589">
        <v>3052962.818</v>
      </c>
      <c r="D10" s="59"/>
      <c r="E10" s="59">
        <v>0</v>
      </c>
      <c r="F10" s="351">
        <v>0</v>
      </c>
      <c r="G10" s="60">
        <f t="shared" si="0"/>
        <v>3052962.818</v>
      </c>
      <c r="H10" s="60">
        <v>3052962.818</v>
      </c>
      <c r="I10" s="589">
        <v>0</v>
      </c>
      <c r="J10" s="62">
        <f t="shared" si="1"/>
        <v>3052962.818</v>
      </c>
      <c r="K10" s="60">
        <f t="shared" si="2"/>
        <v>0</v>
      </c>
      <c r="L10" s="63">
        <v>0</v>
      </c>
      <c r="M10" s="63">
        <f t="shared" si="3"/>
        <v>3052962.818</v>
      </c>
      <c r="N10" s="63">
        <v>0</v>
      </c>
      <c r="O10" s="63">
        <f t="shared" si="4"/>
        <v>0</v>
      </c>
    </row>
    <row r="11" spans="1:15" s="352" customFormat="1">
      <c r="A11" s="349">
        <v>2270105</v>
      </c>
      <c r="B11" s="349" t="s">
        <v>1283</v>
      </c>
      <c r="C11" s="589">
        <v>3704415.6710000001</v>
      </c>
      <c r="D11" s="59"/>
      <c r="E11" s="59">
        <v>0</v>
      </c>
      <c r="F11" s="351">
        <v>0</v>
      </c>
      <c r="G11" s="60">
        <f t="shared" si="0"/>
        <v>3704415.6710000001</v>
      </c>
      <c r="H11" s="60">
        <v>3704415.6710000001</v>
      </c>
      <c r="I11" s="589">
        <v>0</v>
      </c>
      <c r="J11" s="62">
        <f t="shared" si="1"/>
        <v>3704415.6710000001</v>
      </c>
      <c r="K11" s="60">
        <f t="shared" si="2"/>
        <v>0</v>
      </c>
      <c r="L11" s="63">
        <v>0</v>
      </c>
      <c r="M11" s="63">
        <f t="shared" si="3"/>
        <v>3704415.6710000001</v>
      </c>
      <c r="N11" s="63">
        <v>0</v>
      </c>
      <c r="O11" s="63">
        <f t="shared" si="4"/>
        <v>0</v>
      </c>
    </row>
    <row r="12" spans="1:15" s="352" customFormat="1">
      <c r="A12" s="349">
        <v>2270106</v>
      </c>
      <c r="B12" s="349" t="s">
        <v>1282</v>
      </c>
      <c r="C12" s="589">
        <v>1317627.142</v>
      </c>
      <c r="D12" s="59"/>
      <c r="E12" s="59">
        <v>0</v>
      </c>
      <c r="F12" s="351">
        <v>0</v>
      </c>
      <c r="G12" s="60">
        <f t="shared" si="0"/>
        <v>1317627.142</v>
      </c>
      <c r="H12" s="60">
        <v>1317627.142</v>
      </c>
      <c r="I12" s="589">
        <v>0</v>
      </c>
      <c r="J12" s="62">
        <f t="shared" si="1"/>
        <v>1317627.142</v>
      </c>
      <c r="K12" s="60">
        <f t="shared" si="2"/>
        <v>0</v>
      </c>
      <c r="L12" s="63">
        <v>0</v>
      </c>
      <c r="M12" s="63">
        <f t="shared" si="3"/>
        <v>1317627.142</v>
      </c>
      <c r="N12" s="63">
        <v>0</v>
      </c>
      <c r="O12" s="63">
        <f t="shared" si="4"/>
        <v>0</v>
      </c>
    </row>
    <row r="13" spans="1:15" s="352" customFormat="1">
      <c r="A13" s="349">
        <v>2270107</v>
      </c>
      <c r="B13" s="349" t="s">
        <v>1281</v>
      </c>
      <c r="C13" s="589">
        <v>246091.64499999999</v>
      </c>
      <c r="D13" s="59"/>
      <c r="E13" s="59">
        <v>0</v>
      </c>
      <c r="F13" s="351">
        <v>0</v>
      </c>
      <c r="G13" s="60">
        <f t="shared" si="0"/>
        <v>246091.64499999999</v>
      </c>
      <c r="H13" s="60">
        <v>246091.64499999999</v>
      </c>
      <c r="I13" s="589">
        <v>0</v>
      </c>
      <c r="J13" s="62">
        <f t="shared" si="1"/>
        <v>246091.64499999999</v>
      </c>
      <c r="K13" s="60">
        <f t="shared" si="2"/>
        <v>0</v>
      </c>
      <c r="L13" s="63">
        <v>0</v>
      </c>
      <c r="M13" s="63">
        <f t="shared" si="3"/>
        <v>246091.64499999999</v>
      </c>
      <c r="N13" s="63">
        <v>0</v>
      </c>
      <c r="O13" s="63">
        <f t="shared" si="4"/>
        <v>0</v>
      </c>
    </row>
    <row r="14" spans="1:15" s="352" customFormat="1">
      <c r="A14" s="349">
        <v>2270108</v>
      </c>
      <c r="B14" s="349" t="s">
        <v>1280</v>
      </c>
      <c r="C14" s="589">
        <v>794382.09100000001</v>
      </c>
      <c r="D14" s="59"/>
      <c r="E14" s="59">
        <v>0</v>
      </c>
      <c r="F14" s="351">
        <v>0</v>
      </c>
      <c r="G14" s="60">
        <f t="shared" si="0"/>
        <v>794382.09100000001</v>
      </c>
      <c r="H14" s="60">
        <v>794382.09100000001</v>
      </c>
      <c r="I14" s="589">
        <v>0</v>
      </c>
      <c r="J14" s="62">
        <f t="shared" si="1"/>
        <v>794382.09100000001</v>
      </c>
      <c r="K14" s="60">
        <f t="shared" si="2"/>
        <v>0</v>
      </c>
      <c r="L14" s="63">
        <v>0</v>
      </c>
      <c r="M14" s="63">
        <f t="shared" si="3"/>
        <v>794382.09100000001</v>
      </c>
      <c r="N14" s="63">
        <v>0</v>
      </c>
      <c r="O14" s="63">
        <f t="shared" si="4"/>
        <v>0</v>
      </c>
    </row>
    <row r="15" spans="1:15" s="352" customFormat="1">
      <c r="A15" s="349">
        <v>2270109</v>
      </c>
      <c r="B15" s="349"/>
      <c r="C15" s="589">
        <v>110718.52499999999</v>
      </c>
      <c r="D15" s="59"/>
      <c r="E15" s="59">
        <v>0</v>
      </c>
      <c r="F15" s="351">
        <v>0</v>
      </c>
      <c r="G15" s="60">
        <f t="shared" si="0"/>
        <v>110718.52499999999</v>
      </c>
      <c r="H15" s="60">
        <v>110718.52499999999</v>
      </c>
      <c r="I15" s="589">
        <v>0</v>
      </c>
      <c r="J15" s="62">
        <f t="shared" si="1"/>
        <v>110718.52499999999</v>
      </c>
      <c r="K15" s="60">
        <f t="shared" si="2"/>
        <v>0</v>
      </c>
      <c r="L15" s="63">
        <v>0</v>
      </c>
      <c r="M15" s="63">
        <f t="shared" si="3"/>
        <v>110718.52499999999</v>
      </c>
      <c r="N15" s="63">
        <v>0</v>
      </c>
      <c r="O15" s="63">
        <f t="shared" si="4"/>
        <v>0</v>
      </c>
    </row>
    <row r="16" spans="1:15" s="352" customFormat="1">
      <c r="A16" s="349">
        <v>2270019</v>
      </c>
      <c r="B16" s="349"/>
      <c r="C16" s="589">
        <v>334672.32699999999</v>
      </c>
      <c r="D16" s="59"/>
      <c r="E16" s="59">
        <v>0</v>
      </c>
      <c r="F16" s="351">
        <v>0</v>
      </c>
      <c r="G16" s="60">
        <f t="shared" si="0"/>
        <v>334672.32699999999</v>
      </c>
      <c r="H16" s="60">
        <v>334671</v>
      </c>
      <c r="I16" s="589">
        <v>0</v>
      </c>
      <c r="J16" s="62">
        <f t="shared" si="1"/>
        <v>334671</v>
      </c>
      <c r="K16" s="60">
        <v>0</v>
      </c>
      <c r="L16" s="63">
        <v>0</v>
      </c>
      <c r="M16" s="63">
        <f t="shared" si="3"/>
        <v>334671</v>
      </c>
      <c r="N16" s="63">
        <f t="shared" ref="N16:N52" si="5">E16</f>
        <v>0</v>
      </c>
      <c r="O16" s="63">
        <f t="shared" si="4"/>
        <v>1.3269999999902211</v>
      </c>
    </row>
    <row r="17" spans="1:15" s="352" customFormat="1">
      <c r="A17" s="349">
        <v>2270006</v>
      </c>
      <c r="B17" s="349" t="s">
        <v>1279</v>
      </c>
      <c r="C17" s="589">
        <v>95593.588000000003</v>
      </c>
      <c r="D17" s="59"/>
      <c r="E17" s="59">
        <v>0</v>
      </c>
      <c r="F17" s="351">
        <v>0</v>
      </c>
      <c r="G17" s="60">
        <f t="shared" si="0"/>
        <v>95593.588000000003</v>
      </c>
      <c r="H17" s="60">
        <v>95593.588000000003</v>
      </c>
      <c r="I17" s="589">
        <v>0</v>
      </c>
      <c r="J17" s="62">
        <f t="shared" si="1"/>
        <v>95593.588000000003</v>
      </c>
      <c r="K17" s="60">
        <f t="shared" ref="K17:K46" si="6">+G17-J17</f>
        <v>0</v>
      </c>
      <c r="L17" s="63">
        <v>0</v>
      </c>
      <c r="M17" s="63">
        <f t="shared" si="3"/>
        <v>95593.588000000003</v>
      </c>
      <c r="N17" s="63">
        <f t="shared" si="5"/>
        <v>0</v>
      </c>
      <c r="O17" s="63">
        <f t="shared" si="4"/>
        <v>0</v>
      </c>
    </row>
    <row r="18" spans="1:15" s="352" customFormat="1">
      <c r="A18" s="349">
        <v>2270010</v>
      </c>
      <c r="B18" s="349" t="s">
        <v>1279</v>
      </c>
      <c r="C18" s="589">
        <v>172828.36900000001</v>
      </c>
      <c r="D18" s="59"/>
      <c r="E18" s="59">
        <v>0</v>
      </c>
      <c r="F18" s="351">
        <v>0</v>
      </c>
      <c r="G18" s="60">
        <f t="shared" si="0"/>
        <v>172828.36900000001</v>
      </c>
      <c r="H18" s="60">
        <v>172828.36900000001</v>
      </c>
      <c r="I18" s="589">
        <v>0</v>
      </c>
      <c r="J18" s="62">
        <f t="shared" si="1"/>
        <v>172828.36900000001</v>
      </c>
      <c r="K18" s="60">
        <f t="shared" si="6"/>
        <v>0</v>
      </c>
      <c r="L18" s="63">
        <v>0</v>
      </c>
      <c r="M18" s="63">
        <f t="shared" si="3"/>
        <v>172828.36900000001</v>
      </c>
      <c r="N18" s="63">
        <f t="shared" si="5"/>
        <v>0</v>
      </c>
      <c r="O18" s="63">
        <f t="shared" si="4"/>
        <v>0</v>
      </c>
    </row>
    <row r="19" spans="1:15" s="352" customFormat="1">
      <c r="A19" s="349">
        <v>2270008</v>
      </c>
      <c r="B19" s="349" t="s">
        <v>1279</v>
      </c>
      <c r="C19" s="589">
        <v>256416.58100000001</v>
      </c>
      <c r="D19" s="59"/>
      <c r="E19" s="59">
        <v>0</v>
      </c>
      <c r="F19" s="351">
        <v>0</v>
      </c>
      <c r="G19" s="60">
        <f t="shared" si="0"/>
        <v>256416.58100000001</v>
      </c>
      <c r="H19" s="60">
        <v>256416.58100000001</v>
      </c>
      <c r="I19" s="589">
        <v>0</v>
      </c>
      <c r="J19" s="62">
        <f t="shared" si="1"/>
        <v>256416.58100000001</v>
      </c>
      <c r="K19" s="60">
        <f t="shared" si="6"/>
        <v>0</v>
      </c>
      <c r="L19" s="63">
        <v>0</v>
      </c>
      <c r="M19" s="63">
        <f t="shared" si="3"/>
        <v>256416.58100000001</v>
      </c>
      <c r="N19" s="63">
        <f t="shared" si="5"/>
        <v>0</v>
      </c>
      <c r="O19" s="63">
        <f t="shared" si="4"/>
        <v>0</v>
      </c>
    </row>
    <row r="20" spans="1:15" s="352" customFormat="1">
      <c r="A20" s="349">
        <v>2270004</v>
      </c>
      <c r="B20" s="349" t="s">
        <v>1279</v>
      </c>
      <c r="C20" s="589">
        <v>379311.45699999999</v>
      </c>
      <c r="D20" s="59"/>
      <c r="E20" s="59">
        <v>0</v>
      </c>
      <c r="F20" s="351">
        <v>0</v>
      </c>
      <c r="G20" s="60">
        <f t="shared" si="0"/>
        <v>379311.45699999999</v>
      </c>
      <c r="H20" s="60">
        <v>379311.45699999999</v>
      </c>
      <c r="I20" s="589">
        <v>0</v>
      </c>
      <c r="J20" s="62">
        <f t="shared" si="1"/>
        <v>379311.45699999999</v>
      </c>
      <c r="K20" s="60">
        <f t="shared" si="6"/>
        <v>0</v>
      </c>
      <c r="L20" s="63">
        <v>0</v>
      </c>
      <c r="M20" s="63">
        <f t="shared" si="3"/>
        <v>379311.45699999999</v>
      </c>
      <c r="N20" s="63">
        <f t="shared" si="5"/>
        <v>0</v>
      </c>
      <c r="O20" s="63">
        <f t="shared" si="4"/>
        <v>0</v>
      </c>
    </row>
    <row r="21" spans="1:15" s="352" customFormat="1">
      <c r="A21" s="349">
        <v>2270011</v>
      </c>
      <c r="B21" s="349" t="s">
        <v>1279</v>
      </c>
      <c r="C21" s="589">
        <v>400904.13400000002</v>
      </c>
      <c r="D21" s="59"/>
      <c r="E21" s="59">
        <v>0</v>
      </c>
      <c r="F21" s="351">
        <v>0</v>
      </c>
      <c r="G21" s="60">
        <f t="shared" si="0"/>
        <v>400904.13400000002</v>
      </c>
      <c r="H21" s="60">
        <v>400904.13400000002</v>
      </c>
      <c r="I21" s="589">
        <v>0</v>
      </c>
      <c r="J21" s="62">
        <f t="shared" si="1"/>
        <v>400904.13400000002</v>
      </c>
      <c r="K21" s="60">
        <f t="shared" si="6"/>
        <v>0</v>
      </c>
      <c r="L21" s="63">
        <v>0</v>
      </c>
      <c r="M21" s="63">
        <f t="shared" si="3"/>
        <v>400904.13400000002</v>
      </c>
      <c r="N21" s="63">
        <f t="shared" si="5"/>
        <v>0</v>
      </c>
      <c r="O21" s="63">
        <f t="shared" si="4"/>
        <v>0</v>
      </c>
    </row>
    <row r="22" spans="1:15" s="352" customFormat="1">
      <c r="A22" s="349">
        <v>2270013</v>
      </c>
      <c r="B22" s="349" t="s">
        <v>1279</v>
      </c>
      <c r="C22" s="589">
        <v>400904.13400000002</v>
      </c>
      <c r="D22" s="59"/>
      <c r="E22" s="59">
        <v>0</v>
      </c>
      <c r="F22" s="351">
        <v>0</v>
      </c>
      <c r="G22" s="60">
        <f t="shared" si="0"/>
        <v>400904.13400000002</v>
      </c>
      <c r="H22" s="60">
        <v>400904.13400000002</v>
      </c>
      <c r="I22" s="589">
        <v>0</v>
      </c>
      <c r="J22" s="62">
        <f t="shared" si="1"/>
        <v>400904.13400000002</v>
      </c>
      <c r="K22" s="60">
        <f t="shared" si="6"/>
        <v>0</v>
      </c>
      <c r="L22" s="63">
        <v>0</v>
      </c>
      <c r="M22" s="63">
        <f t="shared" si="3"/>
        <v>400904.13400000002</v>
      </c>
      <c r="N22" s="63">
        <f t="shared" si="5"/>
        <v>0</v>
      </c>
      <c r="O22" s="63">
        <f t="shared" si="4"/>
        <v>0</v>
      </c>
    </row>
    <row r="23" spans="1:15" s="352" customFormat="1">
      <c r="A23" s="349">
        <v>2270007</v>
      </c>
      <c r="B23" s="349" t="s">
        <v>1279</v>
      </c>
      <c r="C23" s="589">
        <v>427699.33600000001</v>
      </c>
      <c r="D23" s="59"/>
      <c r="E23" s="59">
        <v>0</v>
      </c>
      <c r="F23" s="351">
        <v>0</v>
      </c>
      <c r="G23" s="60">
        <f t="shared" si="0"/>
        <v>427699.33600000001</v>
      </c>
      <c r="H23" s="60">
        <v>427699.33600000001</v>
      </c>
      <c r="I23" s="589">
        <v>0</v>
      </c>
      <c r="J23" s="62">
        <f t="shared" si="1"/>
        <v>427699.33600000001</v>
      </c>
      <c r="K23" s="60">
        <f t="shared" si="6"/>
        <v>0</v>
      </c>
      <c r="L23" s="63">
        <v>0</v>
      </c>
      <c r="M23" s="63">
        <f t="shared" si="3"/>
        <v>427699.33600000001</v>
      </c>
      <c r="N23" s="63">
        <f t="shared" si="5"/>
        <v>0</v>
      </c>
      <c r="O23" s="63">
        <f t="shared" si="4"/>
        <v>0</v>
      </c>
    </row>
    <row r="24" spans="1:15" s="352" customFormat="1">
      <c r="A24" s="349">
        <v>2270012</v>
      </c>
      <c r="B24" s="349" t="s">
        <v>1279</v>
      </c>
      <c r="C24" s="589">
        <v>801836.60100000002</v>
      </c>
      <c r="D24" s="59"/>
      <c r="E24" s="59">
        <v>0</v>
      </c>
      <c r="F24" s="351">
        <v>0</v>
      </c>
      <c r="G24" s="60">
        <f t="shared" si="0"/>
        <v>801836.60100000002</v>
      </c>
      <c r="H24" s="60">
        <v>801836.60100000002</v>
      </c>
      <c r="I24" s="589">
        <v>0</v>
      </c>
      <c r="J24" s="62">
        <f t="shared" si="1"/>
        <v>801836.60100000002</v>
      </c>
      <c r="K24" s="60">
        <f t="shared" si="6"/>
        <v>0</v>
      </c>
      <c r="L24" s="63">
        <v>0</v>
      </c>
      <c r="M24" s="63">
        <f t="shared" si="3"/>
        <v>801836.60100000002</v>
      </c>
      <c r="N24" s="63">
        <f t="shared" si="5"/>
        <v>0</v>
      </c>
      <c r="O24" s="63">
        <f t="shared" si="4"/>
        <v>0</v>
      </c>
    </row>
    <row r="25" spans="1:15" s="352" customFormat="1">
      <c r="A25" s="349">
        <v>2270002</v>
      </c>
      <c r="B25" s="349" t="s">
        <v>1279</v>
      </c>
      <c r="C25" s="589">
        <v>1664263.811</v>
      </c>
      <c r="D25" s="59"/>
      <c r="E25" s="59">
        <v>0</v>
      </c>
      <c r="F25" s="351">
        <v>0</v>
      </c>
      <c r="G25" s="60">
        <f t="shared" si="0"/>
        <v>1664263.811</v>
      </c>
      <c r="H25" s="60">
        <v>1664263.811</v>
      </c>
      <c r="I25" s="589">
        <v>0</v>
      </c>
      <c r="J25" s="62">
        <f t="shared" si="1"/>
        <v>1664263.811</v>
      </c>
      <c r="K25" s="60">
        <f t="shared" si="6"/>
        <v>0</v>
      </c>
      <c r="L25" s="63">
        <v>0</v>
      </c>
      <c r="M25" s="63">
        <f t="shared" si="3"/>
        <v>1664263.811</v>
      </c>
      <c r="N25" s="63">
        <f t="shared" si="5"/>
        <v>0</v>
      </c>
      <c r="O25" s="63">
        <f t="shared" si="4"/>
        <v>0</v>
      </c>
    </row>
    <row r="26" spans="1:15" s="352" customFormat="1">
      <c r="A26" s="349">
        <v>2270005</v>
      </c>
      <c r="B26" s="349" t="s">
        <v>1279</v>
      </c>
      <c r="C26" s="589">
        <v>1763372.645</v>
      </c>
      <c r="D26" s="59"/>
      <c r="E26" s="59">
        <v>0</v>
      </c>
      <c r="F26" s="351">
        <v>0</v>
      </c>
      <c r="G26" s="60">
        <f t="shared" si="0"/>
        <v>1763372.645</v>
      </c>
      <c r="H26" s="60">
        <v>1763372.645</v>
      </c>
      <c r="I26" s="589">
        <v>0</v>
      </c>
      <c r="J26" s="62">
        <f t="shared" si="1"/>
        <v>1763372.645</v>
      </c>
      <c r="K26" s="60">
        <f t="shared" si="6"/>
        <v>0</v>
      </c>
      <c r="L26" s="63">
        <v>0</v>
      </c>
      <c r="M26" s="63">
        <f t="shared" si="3"/>
        <v>1763372.645</v>
      </c>
      <c r="N26" s="63">
        <f t="shared" si="5"/>
        <v>0</v>
      </c>
      <c r="O26" s="63">
        <f t="shared" si="4"/>
        <v>0</v>
      </c>
    </row>
    <row r="27" spans="1:15" s="352" customFormat="1">
      <c r="A27" s="349">
        <v>2270003</v>
      </c>
      <c r="B27" s="349" t="s">
        <v>1279</v>
      </c>
      <c r="C27" s="589">
        <v>2972608.4759999998</v>
      </c>
      <c r="D27" s="59"/>
      <c r="E27" s="59">
        <v>0</v>
      </c>
      <c r="F27" s="351">
        <v>0</v>
      </c>
      <c r="G27" s="60">
        <f t="shared" si="0"/>
        <v>2972608.4759999998</v>
      </c>
      <c r="H27" s="60">
        <v>2972608.4759999998</v>
      </c>
      <c r="I27" s="589">
        <v>0</v>
      </c>
      <c r="J27" s="62">
        <f t="shared" si="1"/>
        <v>2972608.4759999998</v>
      </c>
      <c r="K27" s="60">
        <f t="shared" si="6"/>
        <v>0</v>
      </c>
      <c r="L27" s="63">
        <v>0</v>
      </c>
      <c r="M27" s="63">
        <f t="shared" si="3"/>
        <v>2972608.4759999998</v>
      </c>
      <c r="N27" s="63">
        <f t="shared" si="5"/>
        <v>0</v>
      </c>
      <c r="O27" s="63">
        <f t="shared" si="4"/>
        <v>0</v>
      </c>
    </row>
    <row r="28" spans="1:15" s="352" customFormat="1">
      <c r="A28" s="349">
        <v>2270009</v>
      </c>
      <c r="B28" s="349" t="s">
        <v>1279</v>
      </c>
      <c r="C28" s="589">
        <v>145397.14000000001</v>
      </c>
      <c r="D28" s="59"/>
      <c r="E28" s="59">
        <v>0</v>
      </c>
      <c r="F28" s="351">
        <v>0</v>
      </c>
      <c r="G28" s="60">
        <f t="shared" si="0"/>
        <v>145397.14000000001</v>
      </c>
      <c r="H28" s="60">
        <v>145397.14000000001</v>
      </c>
      <c r="I28" s="589">
        <v>0</v>
      </c>
      <c r="J28" s="62">
        <f t="shared" si="1"/>
        <v>145397.14000000001</v>
      </c>
      <c r="K28" s="60">
        <f t="shared" si="6"/>
        <v>0</v>
      </c>
      <c r="L28" s="63">
        <v>0</v>
      </c>
      <c r="M28" s="63">
        <f t="shared" si="3"/>
        <v>145397.14000000001</v>
      </c>
      <c r="N28" s="63">
        <f t="shared" si="5"/>
        <v>0</v>
      </c>
      <c r="O28" s="63">
        <f t="shared" si="4"/>
        <v>0</v>
      </c>
    </row>
    <row r="29" spans="1:15" s="352" customFormat="1">
      <c r="A29" s="349">
        <v>2270025</v>
      </c>
      <c r="B29" s="349" t="s">
        <v>1279</v>
      </c>
      <c r="C29" s="589">
        <v>42482.891000000003</v>
      </c>
      <c r="D29" s="59"/>
      <c r="E29" s="59">
        <v>0</v>
      </c>
      <c r="F29" s="351">
        <v>0</v>
      </c>
      <c r="G29" s="60">
        <f t="shared" si="0"/>
        <v>42482.891000000003</v>
      </c>
      <c r="H29" s="60">
        <v>42482.891000000003</v>
      </c>
      <c r="I29" s="589">
        <v>0</v>
      </c>
      <c r="J29" s="62">
        <f t="shared" si="1"/>
        <v>42482.891000000003</v>
      </c>
      <c r="K29" s="60">
        <f t="shared" si="6"/>
        <v>0</v>
      </c>
      <c r="L29" s="63">
        <v>0</v>
      </c>
      <c r="M29" s="63">
        <f t="shared" si="3"/>
        <v>42482.891000000003</v>
      </c>
      <c r="N29" s="63">
        <f t="shared" si="5"/>
        <v>0</v>
      </c>
      <c r="O29" s="63">
        <f t="shared" si="4"/>
        <v>0</v>
      </c>
    </row>
    <row r="30" spans="1:15" s="352" customFormat="1">
      <c r="A30" s="349">
        <v>2270026</v>
      </c>
      <c r="B30" s="349" t="s">
        <v>1279</v>
      </c>
      <c r="C30" s="589">
        <v>77515.179999999993</v>
      </c>
      <c r="D30" s="59"/>
      <c r="E30" s="59">
        <v>0</v>
      </c>
      <c r="F30" s="351">
        <v>0</v>
      </c>
      <c r="G30" s="60">
        <f t="shared" si="0"/>
        <v>77515.179999999993</v>
      </c>
      <c r="H30" s="60">
        <v>77515.179999999993</v>
      </c>
      <c r="I30" s="589">
        <v>0</v>
      </c>
      <c r="J30" s="62">
        <f t="shared" si="1"/>
        <v>77515.179999999993</v>
      </c>
      <c r="K30" s="60">
        <f t="shared" si="6"/>
        <v>0</v>
      </c>
      <c r="L30" s="63">
        <v>0</v>
      </c>
      <c r="M30" s="63">
        <f t="shared" si="3"/>
        <v>77515.179999999993</v>
      </c>
      <c r="N30" s="63">
        <f t="shared" si="5"/>
        <v>0</v>
      </c>
      <c r="O30" s="63">
        <f t="shared" si="4"/>
        <v>0</v>
      </c>
    </row>
    <row r="31" spans="1:15" s="352" customFormat="1">
      <c r="A31" s="349">
        <v>2270027</v>
      </c>
      <c r="B31" s="349" t="s">
        <v>1279</v>
      </c>
      <c r="C31" s="589">
        <v>77515.179999999993</v>
      </c>
      <c r="D31" s="59"/>
      <c r="E31" s="59">
        <v>0</v>
      </c>
      <c r="F31" s="351">
        <v>0</v>
      </c>
      <c r="G31" s="60">
        <f t="shared" si="0"/>
        <v>77515.179999999993</v>
      </c>
      <c r="H31" s="60">
        <v>77515.179999999993</v>
      </c>
      <c r="I31" s="589">
        <v>0</v>
      </c>
      <c r="J31" s="62">
        <f t="shared" si="1"/>
        <v>77515.179999999993</v>
      </c>
      <c r="K31" s="60">
        <f t="shared" si="6"/>
        <v>0</v>
      </c>
      <c r="L31" s="63">
        <v>0</v>
      </c>
      <c r="M31" s="63">
        <f t="shared" si="3"/>
        <v>77515.179999999993</v>
      </c>
      <c r="N31" s="63">
        <f t="shared" si="5"/>
        <v>0</v>
      </c>
      <c r="O31" s="63">
        <f t="shared" si="4"/>
        <v>0</v>
      </c>
    </row>
    <row r="32" spans="1:15" s="352" customFormat="1">
      <c r="A32" s="349">
        <v>2270028</v>
      </c>
      <c r="B32" s="349" t="s">
        <v>1279</v>
      </c>
      <c r="C32" s="589">
        <v>294064.299</v>
      </c>
      <c r="D32" s="59"/>
      <c r="E32" s="59">
        <v>0</v>
      </c>
      <c r="F32" s="351">
        <v>0</v>
      </c>
      <c r="G32" s="60">
        <f t="shared" si="0"/>
        <v>294064.299</v>
      </c>
      <c r="H32" s="60">
        <v>294064.299</v>
      </c>
      <c r="I32" s="589">
        <v>0</v>
      </c>
      <c r="J32" s="62">
        <f t="shared" si="1"/>
        <v>294064.299</v>
      </c>
      <c r="K32" s="60">
        <f t="shared" si="6"/>
        <v>0</v>
      </c>
      <c r="L32" s="63">
        <v>0</v>
      </c>
      <c r="M32" s="63">
        <f t="shared" si="3"/>
        <v>294064.299</v>
      </c>
      <c r="N32" s="63">
        <f t="shared" si="5"/>
        <v>0</v>
      </c>
      <c r="O32" s="63">
        <f t="shared" si="4"/>
        <v>0</v>
      </c>
    </row>
    <row r="33" spans="1:15" s="352" customFormat="1">
      <c r="A33" s="349">
        <v>2270036</v>
      </c>
      <c r="B33" s="349" t="s">
        <v>1279</v>
      </c>
      <c r="C33" s="589">
        <v>335169.62</v>
      </c>
      <c r="D33" s="59"/>
      <c r="E33" s="59">
        <v>0</v>
      </c>
      <c r="F33" s="351">
        <v>0</v>
      </c>
      <c r="G33" s="60">
        <f t="shared" si="0"/>
        <v>335169.62</v>
      </c>
      <c r="H33" s="60">
        <v>335169.62</v>
      </c>
      <c r="I33" s="589">
        <v>0</v>
      </c>
      <c r="J33" s="62">
        <f t="shared" si="1"/>
        <v>335169.62</v>
      </c>
      <c r="K33" s="60">
        <f t="shared" si="6"/>
        <v>0</v>
      </c>
      <c r="L33" s="63">
        <v>0</v>
      </c>
      <c r="M33" s="63">
        <f t="shared" si="3"/>
        <v>335169.62</v>
      </c>
      <c r="N33" s="63">
        <f t="shared" si="5"/>
        <v>0</v>
      </c>
      <c r="O33" s="63">
        <f t="shared" si="4"/>
        <v>0</v>
      </c>
    </row>
    <row r="34" spans="1:15" s="352" customFormat="1">
      <c r="A34" s="349">
        <v>2270031</v>
      </c>
      <c r="B34" s="349" t="s">
        <v>1279</v>
      </c>
      <c r="C34" s="589">
        <v>663984.83200000005</v>
      </c>
      <c r="D34" s="59"/>
      <c r="E34" s="59">
        <v>0</v>
      </c>
      <c r="F34" s="351">
        <v>0</v>
      </c>
      <c r="G34" s="60">
        <f t="shared" si="0"/>
        <v>663984.83200000005</v>
      </c>
      <c r="H34" s="60">
        <v>663984.83200000005</v>
      </c>
      <c r="I34" s="589">
        <v>0</v>
      </c>
      <c r="J34" s="62">
        <f t="shared" si="1"/>
        <v>663984.83200000005</v>
      </c>
      <c r="K34" s="60">
        <f t="shared" si="6"/>
        <v>0</v>
      </c>
      <c r="L34" s="63">
        <v>0</v>
      </c>
      <c r="M34" s="63">
        <f t="shared" si="3"/>
        <v>663984.83200000005</v>
      </c>
      <c r="N34" s="63">
        <f t="shared" si="5"/>
        <v>0</v>
      </c>
      <c r="O34" s="63">
        <f t="shared" si="4"/>
        <v>0</v>
      </c>
    </row>
    <row r="35" spans="1:15" s="352" customFormat="1">
      <c r="A35" s="349">
        <v>2270032</v>
      </c>
      <c r="B35" s="349" t="s">
        <v>1279</v>
      </c>
      <c r="C35" s="589">
        <v>6192471.227</v>
      </c>
      <c r="D35" s="59"/>
      <c r="E35" s="59">
        <v>0</v>
      </c>
      <c r="F35" s="351">
        <v>0</v>
      </c>
      <c r="G35" s="60">
        <f t="shared" si="0"/>
        <v>6192471.227</v>
      </c>
      <c r="H35" s="60">
        <v>6192471.227</v>
      </c>
      <c r="I35" s="589">
        <v>0</v>
      </c>
      <c r="J35" s="62">
        <f t="shared" si="1"/>
        <v>6192471.227</v>
      </c>
      <c r="K35" s="60">
        <f t="shared" si="6"/>
        <v>0</v>
      </c>
      <c r="L35" s="63">
        <v>0</v>
      </c>
      <c r="M35" s="63">
        <f t="shared" si="3"/>
        <v>6192471.227</v>
      </c>
      <c r="N35" s="63">
        <f t="shared" si="5"/>
        <v>0</v>
      </c>
      <c r="O35" s="63">
        <f t="shared" si="4"/>
        <v>0</v>
      </c>
    </row>
    <row r="36" spans="1:15" s="352" customFormat="1">
      <c r="A36" s="349">
        <v>2270033</v>
      </c>
      <c r="B36" s="349" t="s">
        <v>1279</v>
      </c>
      <c r="C36" s="589">
        <v>291168.47100000002</v>
      </c>
      <c r="D36" s="59"/>
      <c r="E36" s="59">
        <v>0</v>
      </c>
      <c r="F36" s="351">
        <v>0</v>
      </c>
      <c r="G36" s="60">
        <f t="shared" si="0"/>
        <v>291168.47100000002</v>
      </c>
      <c r="H36" s="60">
        <v>291168.47100000002</v>
      </c>
      <c r="I36" s="589">
        <v>0</v>
      </c>
      <c r="J36" s="62">
        <f t="shared" si="1"/>
        <v>291168.47100000002</v>
      </c>
      <c r="K36" s="60">
        <f t="shared" si="6"/>
        <v>0</v>
      </c>
      <c r="L36" s="63">
        <v>0</v>
      </c>
      <c r="M36" s="63">
        <f t="shared" si="3"/>
        <v>291168.47100000002</v>
      </c>
      <c r="N36" s="63">
        <f t="shared" si="5"/>
        <v>0</v>
      </c>
      <c r="O36" s="63">
        <f t="shared" si="4"/>
        <v>0</v>
      </c>
    </row>
    <row r="37" spans="1:15" s="352" customFormat="1">
      <c r="A37" s="349">
        <v>2270034</v>
      </c>
      <c r="B37" s="349" t="s">
        <v>1279</v>
      </c>
      <c r="C37" s="589">
        <v>293120.51699999999</v>
      </c>
      <c r="D37" s="59"/>
      <c r="E37" s="59">
        <v>0</v>
      </c>
      <c r="F37" s="351">
        <v>0</v>
      </c>
      <c r="G37" s="60">
        <f t="shared" si="0"/>
        <v>293120.51699999999</v>
      </c>
      <c r="H37" s="60">
        <v>293120.51699999999</v>
      </c>
      <c r="I37" s="589">
        <v>0</v>
      </c>
      <c r="J37" s="62">
        <f t="shared" si="1"/>
        <v>293120.51699999999</v>
      </c>
      <c r="K37" s="60">
        <f t="shared" si="6"/>
        <v>0</v>
      </c>
      <c r="L37" s="63">
        <v>0</v>
      </c>
      <c r="M37" s="63">
        <f t="shared" si="3"/>
        <v>293120.51699999999</v>
      </c>
      <c r="N37" s="63">
        <f t="shared" si="5"/>
        <v>0</v>
      </c>
      <c r="O37" s="63">
        <f t="shared" si="4"/>
        <v>0</v>
      </c>
    </row>
    <row r="38" spans="1:15" s="352" customFormat="1">
      <c r="A38" s="349">
        <v>2270035</v>
      </c>
      <c r="B38" s="349" t="s">
        <v>1279</v>
      </c>
      <c r="C38" s="589">
        <v>386128.96299999999</v>
      </c>
      <c r="D38" s="59"/>
      <c r="E38" s="59">
        <v>0</v>
      </c>
      <c r="F38" s="351">
        <v>0</v>
      </c>
      <c r="G38" s="60">
        <f t="shared" si="0"/>
        <v>386128.96299999999</v>
      </c>
      <c r="H38" s="60">
        <v>386128.96299999999</v>
      </c>
      <c r="I38" s="589">
        <v>0</v>
      </c>
      <c r="J38" s="62">
        <f t="shared" si="1"/>
        <v>386128.96299999999</v>
      </c>
      <c r="K38" s="60">
        <f t="shared" si="6"/>
        <v>0</v>
      </c>
      <c r="L38" s="63">
        <v>0</v>
      </c>
      <c r="M38" s="63">
        <f t="shared" si="3"/>
        <v>386128.96299999999</v>
      </c>
      <c r="N38" s="63">
        <f t="shared" si="5"/>
        <v>0</v>
      </c>
      <c r="O38" s="63">
        <f t="shared" si="4"/>
        <v>0</v>
      </c>
    </row>
    <row r="39" spans="1:15" s="352" customFormat="1">
      <c r="A39" s="349">
        <v>2270041</v>
      </c>
      <c r="B39" s="349" t="s">
        <v>1279</v>
      </c>
      <c r="C39" s="589">
        <v>225459.359</v>
      </c>
      <c r="D39" s="59"/>
      <c r="E39" s="59">
        <v>0</v>
      </c>
      <c r="F39" s="351">
        <v>0</v>
      </c>
      <c r="G39" s="60">
        <f t="shared" ref="G39:G70" si="7">+F39+C39</f>
        <v>225459.359</v>
      </c>
      <c r="H39" s="60">
        <v>225459.359</v>
      </c>
      <c r="I39" s="589">
        <v>0</v>
      </c>
      <c r="J39" s="62">
        <f t="shared" ref="J39:J70" si="8">+I39+H39</f>
        <v>225459.359</v>
      </c>
      <c r="K39" s="60">
        <f t="shared" si="6"/>
        <v>0</v>
      </c>
      <c r="L39" s="63">
        <v>0</v>
      </c>
      <c r="M39" s="63">
        <f t="shared" ref="M39:M70" si="9">J39+L39</f>
        <v>225459.359</v>
      </c>
      <c r="N39" s="63">
        <f t="shared" si="5"/>
        <v>0</v>
      </c>
      <c r="O39" s="63">
        <f t="shared" ref="O39:O70" si="10">G39-M39</f>
        <v>0</v>
      </c>
    </row>
    <row r="40" spans="1:15" s="352" customFormat="1">
      <c r="A40" s="349">
        <v>2270042</v>
      </c>
      <c r="B40" s="349" t="s">
        <v>1279</v>
      </c>
      <c r="C40" s="589">
        <v>659096.90099999995</v>
      </c>
      <c r="D40" s="59"/>
      <c r="E40" s="59">
        <v>0</v>
      </c>
      <c r="F40" s="351">
        <v>0</v>
      </c>
      <c r="G40" s="60">
        <f t="shared" si="7"/>
        <v>659096.90099999995</v>
      </c>
      <c r="H40" s="60">
        <v>659096.90099999995</v>
      </c>
      <c r="I40" s="589">
        <v>0</v>
      </c>
      <c r="J40" s="62">
        <f t="shared" si="8"/>
        <v>659096.90099999995</v>
      </c>
      <c r="K40" s="60">
        <f t="shared" si="6"/>
        <v>0</v>
      </c>
      <c r="L40" s="63">
        <v>0</v>
      </c>
      <c r="M40" s="63">
        <f t="shared" si="9"/>
        <v>659096.90099999995</v>
      </c>
      <c r="N40" s="63">
        <f t="shared" si="5"/>
        <v>0</v>
      </c>
      <c r="O40" s="63">
        <f t="shared" si="10"/>
        <v>0</v>
      </c>
    </row>
    <row r="41" spans="1:15" s="352" customFormat="1">
      <c r="A41" s="349">
        <v>2270043</v>
      </c>
      <c r="B41" s="349" t="s">
        <v>1279</v>
      </c>
      <c r="C41" s="589">
        <v>589628.29299999995</v>
      </c>
      <c r="D41" s="59"/>
      <c r="E41" s="59">
        <v>0</v>
      </c>
      <c r="F41" s="351">
        <v>0</v>
      </c>
      <c r="G41" s="60">
        <f t="shared" si="7"/>
        <v>589628.29299999995</v>
      </c>
      <c r="H41" s="60">
        <v>589628.29299999995</v>
      </c>
      <c r="I41" s="589">
        <v>0</v>
      </c>
      <c r="J41" s="62">
        <f t="shared" si="8"/>
        <v>589628.29299999995</v>
      </c>
      <c r="K41" s="60">
        <f t="shared" si="6"/>
        <v>0</v>
      </c>
      <c r="L41" s="63">
        <v>0</v>
      </c>
      <c r="M41" s="63">
        <f t="shared" si="9"/>
        <v>589628.29299999995</v>
      </c>
      <c r="N41" s="63">
        <f t="shared" si="5"/>
        <v>0</v>
      </c>
      <c r="O41" s="63">
        <f t="shared" si="10"/>
        <v>0</v>
      </c>
    </row>
    <row r="42" spans="1:15" s="352" customFormat="1">
      <c r="A42" s="349">
        <v>2270044</v>
      </c>
      <c r="B42" s="349" t="s">
        <v>1279</v>
      </c>
      <c r="C42" s="589">
        <v>1239050.94</v>
      </c>
      <c r="D42" s="59"/>
      <c r="E42" s="59">
        <v>0</v>
      </c>
      <c r="F42" s="351">
        <v>0</v>
      </c>
      <c r="G42" s="60">
        <f t="shared" si="7"/>
        <v>1239050.94</v>
      </c>
      <c r="H42" s="60">
        <v>1239050.94</v>
      </c>
      <c r="I42" s="589">
        <v>0</v>
      </c>
      <c r="J42" s="62">
        <f t="shared" si="8"/>
        <v>1239050.94</v>
      </c>
      <c r="K42" s="60">
        <f t="shared" si="6"/>
        <v>0</v>
      </c>
      <c r="L42" s="63">
        <v>0</v>
      </c>
      <c r="M42" s="63">
        <f t="shared" si="9"/>
        <v>1239050.94</v>
      </c>
      <c r="N42" s="63">
        <f t="shared" si="5"/>
        <v>0</v>
      </c>
      <c r="O42" s="63">
        <f t="shared" si="10"/>
        <v>0</v>
      </c>
    </row>
    <row r="43" spans="1:15" s="352" customFormat="1">
      <c r="A43" s="349">
        <v>2270045</v>
      </c>
      <c r="B43" s="349" t="s">
        <v>1279</v>
      </c>
      <c r="C43" s="589">
        <v>50035.101000000002</v>
      </c>
      <c r="D43" s="59"/>
      <c r="E43" s="59">
        <v>0</v>
      </c>
      <c r="F43" s="351">
        <v>0</v>
      </c>
      <c r="G43" s="60">
        <f t="shared" si="7"/>
        <v>50035.101000000002</v>
      </c>
      <c r="H43" s="60">
        <v>50035.101000000002</v>
      </c>
      <c r="I43" s="589">
        <v>0</v>
      </c>
      <c r="J43" s="62">
        <f t="shared" si="8"/>
        <v>50035.101000000002</v>
      </c>
      <c r="K43" s="60">
        <f t="shared" si="6"/>
        <v>0</v>
      </c>
      <c r="L43" s="63">
        <v>0</v>
      </c>
      <c r="M43" s="63">
        <f t="shared" si="9"/>
        <v>50035.101000000002</v>
      </c>
      <c r="N43" s="63">
        <f t="shared" si="5"/>
        <v>0</v>
      </c>
      <c r="O43" s="63">
        <f t="shared" si="10"/>
        <v>0</v>
      </c>
    </row>
    <row r="44" spans="1:15" s="352" customFormat="1">
      <c r="A44" s="349">
        <v>2270046</v>
      </c>
      <c r="B44" s="349" t="s">
        <v>1279</v>
      </c>
      <c r="C44" s="589">
        <v>1541644.449</v>
      </c>
      <c r="D44" s="59"/>
      <c r="E44" s="59">
        <v>0</v>
      </c>
      <c r="F44" s="351">
        <v>0</v>
      </c>
      <c r="G44" s="60">
        <f t="shared" si="7"/>
        <v>1541644.449</v>
      </c>
      <c r="H44" s="60">
        <v>1541644.449</v>
      </c>
      <c r="I44" s="589">
        <v>0</v>
      </c>
      <c r="J44" s="62">
        <f t="shared" si="8"/>
        <v>1541644.449</v>
      </c>
      <c r="K44" s="60">
        <f t="shared" si="6"/>
        <v>0</v>
      </c>
      <c r="L44" s="63">
        <v>0</v>
      </c>
      <c r="M44" s="63">
        <f t="shared" si="9"/>
        <v>1541644.449</v>
      </c>
      <c r="N44" s="63">
        <f t="shared" si="5"/>
        <v>0</v>
      </c>
      <c r="O44" s="63">
        <f t="shared" si="10"/>
        <v>0</v>
      </c>
    </row>
    <row r="45" spans="1:15" s="352" customFormat="1">
      <c r="A45" s="349">
        <v>2270047</v>
      </c>
      <c r="B45" s="349" t="s">
        <v>1279</v>
      </c>
      <c r="C45" s="589">
        <v>60484.116000000002</v>
      </c>
      <c r="D45" s="59"/>
      <c r="E45" s="59">
        <v>0</v>
      </c>
      <c r="F45" s="351">
        <v>0</v>
      </c>
      <c r="G45" s="60">
        <f t="shared" si="7"/>
        <v>60484.116000000002</v>
      </c>
      <c r="H45" s="60">
        <v>60484.116000000002</v>
      </c>
      <c r="I45" s="589">
        <v>0</v>
      </c>
      <c r="J45" s="62">
        <f t="shared" si="8"/>
        <v>60484.116000000002</v>
      </c>
      <c r="K45" s="60">
        <f t="shared" si="6"/>
        <v>0</v>
      </c>
      <c r="L45" s="63">
        <v>0</v>
      </c>
      <c r="M45" s="63">
        <f t="shared" si="9"/>
        <v>60484.116000000002</v>
      </c>
      <c r="N45" s="63">
        <f t="shared" si="5"/>
        <v>0</v>
      </c>
      <c r="O45" s="63">
        <f t="shared" si="10"/>
        <v>0</v>
      </c>
    </row>
    <row r="46" spans="1:15" s="352" customFormat="1">
      <c r="A46" s="349">
        <v>2270048</v>
      </c>
      <c r="B46" s="349" t="s">
        <v>1279</v>
      </c>
      <c r="C46" s="589">
        <v>1066239.18</v>
      </c>
      <c r="D46" s="59"/>
      <c r="E46" s="59">
        <v>0</v>
      </c>
      <c r="F46" s="351">
        <v>0</v>
      </c>
      <c r="G46" s="60">
        <f t="shared" si="7"/>
        <v>1066239.18</v>
      </c>
      <c r="H46" s="60">
        <v>1066239.18</v>
      </c>
      <c r="I46" s="589">
        <v>0</v>
      </c>
      <c r="J46" s="62">
        <f t="shared" si="8"/>
        <v>1066239.18</v>
      </c>
      <c r="K46" s="60">
        <f t="shared" si="6"/>
        <v>0</v>
      </c>
      <c r="L46" s="63">
        <v>0</v>
      </c>
      <c r="M46" s="63">
        <f t="shared" si="9"/>
        <v>1066239.18</v>
      </c>
      <c r="N46" s="63">
        <f t="shared" si="5"/>
        <v>0</v>
      </c>
      <c r="O46" s="63">
        <f t="shared" si="10"/>
        <v>0</v>
      </c>
    </row>
    <row r="47" spans="1:15" s="352" customFormat="1">
      <c r="A47" s="349">
        <v>2270081</v>
      </c>
      <c r="B47" s="349" t="s">
        <v>1278</v>
      </c>
      <c r="C47" s="589">
        <v>275646.87199999997</v>
      </c>
      <c r="D47" s="59"/>
      <c r="E47" s="59">
        <v>0</v>
      </c>
      <c r="F47" s="351">
        <v>0</v>
      </c>
      <c r="G47" s="60">
        <f t="shared" si="7"/>
        <v>275646.87199999997</v>
      </c>
      <c r="H47" s="60">
        <v>275646</v>
      </c>
      <c r="I47" s="589">
        <v>0</v>
      </c>
      <c r="J47" s="62">
        <f t="shared" si="8"/>
        <v>275646</v>
      </c>
      <c r="K47" s="60">
        <v>0</v>
      </c>
      <c r="L47" s="63">
        <v>0</v>
      </c>
      <c r="M47" s="63">
        <f t="shared" si="9"/>
        <v>275646</v>
      </c>
      <c r="N47" s="63">
        <f t="shared" si="5"/>
        <v>0</v>
      </c>
      <c r="O47" s="63">
        <f t="shared" si="10"/>
        <v>0.87199999997392297</v>
      </c>
    </row>
    <row r="48" spans="1:15" s="352" customFormat="1">
      <c r="A48" s="349">
        <v>2270082</v>
      </c>
      <c r="B48" s="349" t="s">
        <v>1278</v>
      </c>
      <c r="C48" s="589">
        <v>6893552.7489999998</v>
      </c>
      <c r="D48" s="59"/>
      <c r="E48" s="59">
        <v>0</v>
      </c>
      <c r="F48" s="351">
        <v>0</v>
      </c>
      <c r="G48" s="60">
        <f t="shared" si="7"/>
        <v>6893552.7489999998</v>
      </c>
      <c r="H48" s="60">
        <v>6893552</v>
      </c>
      <c r="I48" s="589">
        <v>0</v>
      </c>
      <c r="J48" s="62">
        <f t="shared" si="8"/>
        <v>6893552</v>
      </c>
      <c r="K48" s="60">
        <v>0</v>
      </c>
      <c r="L48" s="63">
        <v>0</v>
      </c>
      <c r="M48" s="63">
        <f t="shared" si="9"/>
        <v>6893552</v>
      </c>
      <c r="N48" s="63">
        <f t="shared" si="5"/>
        <v>0</v>
      </c>
      <c r="O48" s="63">
        <f t="shared" si="10"/>
        <v>0.74899999983608723</v>
      </c>
    </row>
    <row r="49" spans="1:15" s="352" customFormat="1">
      <c r="A49" s="349">
        <v>2270083</v>
      </c>
      <c r="B49" s="349" t="s">
        <v>1278</v>
      </c>
      <c r="C49" s="589">
        <v>798602.73100000003</v>
      </c>
      <c r="D49" s="59"/>
      <c r="E49" s="59">
        <v>0</v>
      </c>
      <c r="F49" s="351">
        <v>0</v>
      </c>
      <c r="G49" s="60">
        <f t="shared" si="7"/>
        <v>798602.73100000003</v>
      </c>
      <c r="H49" s="60">
        <v>798602</v>
      </c>
      <c r="I49" s="589">
        <v>0</v>
      </c>
      <c r="J49" s="62">
        <f t="shared" si="8"/>
        <v>798602</v>
      </c>
      <c r="K49" s="60">
        <v>0</v>
      </c>
      <c r="L49" s="63">
        <v>0</v>
      </c>
      <c r="M49" s="63">
        <f t="shared" si="9"/>
        <v>798602</v>
      </c>
      <c r="N49" s="63">
        <f t="shared" si="5"/>
        <v>0</v>
      </c>
      <c r="O49" s="63">
        <f t="shared" si="10"/>
        <v>0.731000000028871</v>
      </c>
    </row>
    <row r="50" spans="1:15" s="352" customFormat="1">
      <c r="A50" s="349">
        <v>2270084</v>
      </c>
      <c r="B50" s="349" t="s">
        <v>1278</v>
      </c>
      <c r="C50" s="589">
        <v>6483607.4570000004</v>
      </c>
      <c r="D50" s="59"/>
      <c r="E50" s="59">
        <v>0</v>
      </c>
      <c r="F50" s="351">
        <v>0</v>
      </c>
      <c r="G50" s="60">
        <f t="shared" si="7"/>
        <v>6483607.4570000004</v>
      </c>
      <c r="H50" s="60">
        <v>6483606</v>
      </c>
      <c r="I50" s="589">
        <v>0</v>
      </c>
      <c r="J50" s="62">
        <f t="shared" si="8"/>
        <v>6483606</v>
      </c>
      <c r="K50" s="60">
        <v>0</v>
      </c>
      <c r="L50" s="63">
        <v>0</v>
      </c>
      <c r="M50" s="63">
        <f t="shared" si="9"/>
        <v>6483606</v>
      </c>
      <c r="N50" s="63">
        <f t="shared" si="5"/>
        <v>0</v>
      </c>
      <c r="O50" s="63">
        <f t="shared" si="10"/>
        <v>1.4570000004023314</v>
      </c>
    </row>
    <row r="51" spans="1:15" s="352" customFormat="1">
      <c r="A51" s="349">
        <v>2270085</v>
      </c>
      <c r="B51" s="349" t="s">
        <v>1278</v>
      </c>
      <c r="C51" s="589">
        <v>196981.76300000001</v>
      </c>
      <c r="D51" s="59"/>
      <c r="E51" s="59">
        <v>0</v>
      </c>
      <c r="F51" s="351">
        <v>0</v>
      </c>
      <c r="G51" s="60">
        <f t="shared" si="7"/>
        <v>196981.76300000001</v>
      </c>
      <c r="H51" s="60">
        <v>196981</v>
      </c>
      <c r="I51" s="589">
        <v>0</v>
      </c>
      <c r="J51" s="62">
        <f t="shared" si="8"/>
        <v>196981</v>
      </c>
      <c r="K51" s="60">
        <v>0</v>
      </c>
      <c r="L51" s="63">
        <v>0</v>
      </c>
      <c r="M51" s="63">
        <f t="shared" si="9"/>
        <v>196981</v>
      </c>
      <c r="N51" s="63">
        <f t="shared" si="5"/>
        <v>0</v>
      </c>
      <c r="O51" s="63">
        <f t="shared" si="10"/>
        <v>0.76300000000628643</v>
      </c>
    </row>
    <row r="52" spans="1:15" s="352" customFormat="1">
      <c r="A52" s="349">
        <v>2270086</v>
      </c>
      <c r="B52" s="349" t="s">
        <v>1278</v>
      </c>
      <c r="C52" s="589">
        <v>46937.034</v>
      </c>
      <c r="D52" s="59"/>
      <c r="E52" s="59">
        <v>0</v>
      </c>
      <c r="F52" s="351">
        <v>0</v>
      </c>
      <c r="G52" s="60">
        <f t="shared" si="7"/>
        <v>46937.034</v>
      </c>
      <c r="H52" s="60">
        <v>46936</v>
      </c>
      <c r="I52" s="589">
        <v>0</v>
      </c>
      <c r="J52" s="62">
        <f t="shared" si="8"/>
        <v>46936</v>
      </c>
      <c r="K52" s="60">
        <v>0</v>
      </c>
      <c r="L52" s="63">
        <v>0</v>
      </c>
      <c r="M52" s="63">
        <f t="shared" si="9"/>
        <v>46936</v>
      </c>
      <c r="N52" s="63">
        <f t="shared" si="5"/>
        <v>0</v>
      </c>
      <c r="O52" s="63">
        <f t="shared" si="10"/>
        <v>1.0339999999996508</v>
      </c>
    </row>
    <row r="53" spans="1:15" s="352" customFormat="1">
      <c r="A53" s="349">
        <v>2270087</v>
      </c>
      <c r="B53" s="349" t="s">
        <v>1278</v>
      </c>
      <c r="C53" s="589">
        <v>47944.320999999996</v>
      </c>
      <c r="D53" s="59"/>
      <c r="E53" s="59">
        <v>0</v>
      </c>
      <c r="F53" s="351">
        <v>0</v>
      </c>
      <c r="G53" s="60">
        <f t="shared" si="7"/>
        <v>47944.320999999996</v>
      </c>
      <c r="H53" s="60">
        <v>47943</v>
      </c>
      <c r="I53" s="589">
        <v>0</v>
      </c>
      <c r="J53" s="62">
        <f t="shared" si="8"/>
        <v>47943</v>
      </c>
      <c r="K53" s="60">
        <v>0</v>
      </c>
      <c r="L53" s="63">
        <v>0</v>
      </c>
      <c r="M53" s="63">
        <f t="shared" si="9"/>
        <v>47943</v>
      </c>
      <c r="N53" s="63">
        <v>0</v>
      </c>
      <c r="O53" s="63">
        <f t="shared" si="10"/>
        <v>1.3209999999962747</v>
      </c>
    </row>
    <row r="54" spans="1:15" s="352" customFormat="1">
      <c r="A54" s="349">
        <v>2270088</v>
      </c>
      <c r="B54" s="349" t="s">
        <v>1278</v>
      </c>
      <c r="C54" s="589">
        <v>345985.01</v>
      </c>
      <c r="D54" s="59"/>
      <c r="E54" s="59">
        <v>0</v>
      </c>
      <c r="F54" s="351">
        <v>0</v>
      </c>
      <c r="G54" s="60">
        <f t="shared" si="7"/>
        <v>345985.01</v>
      </c>
      <c r="H54" s="60">
        <v>345984</v>
      </c>
      <c r="I54" s="589">
        <v>0</v>
      </c>
      <c r="J54" s="62">
        <f t="shared" si="8"/>
        <v>345984</v>
      </c>
      <c r="K54" s="60">
        <v>0</v>
      </c>
      <c r="L54" s="63">
        <v>0</v>
      </c>
      <c r="M54" s="63">
        <f t="shared" si="9"/>
        <v>345984</v>
      </c>
      <c r="N54" s="63">
        <v>0</v>
      </c>
      <c r="O54" s="63">
        <f t="shared" si="10"/>
        <v>1.0100000000093132</v>
      </c>
    </row>
    <row r="55" spans="1:15" s="352" customFormat="1">
      <c r="A55" s="349">
        <v>2270089</v>
      </c>
      <c r="B55" s="349" t="s">
        <v>1278</v>
      </c>
      <c r="C55" s="589">
        <v>221559.17499999999</v>
      </c>
      <c r="D55" s="59"/>
      <c r="E55" s="59">
        <v>0</v>
      </c>
      <c r="F55" s="351">
        <v>0</v>
      </c>
      <c r="G55" s="60">
        <f t="shared" si="7"/>
        <v>221559.17499999999</v>
      </c>
      <c r="H55" s="60">
        <v>221558</v>
      </c>
      <c r="I55" s="589">
        <v>0</v>
      </c>
      <c r="J55" s="62">
        <f t="shared" si="8"/>
        <v>221558</v>
      </c>
      <c r="K55" s="60">
        <v>0</v>
      </c>
      <c r="L55" s="63">
        <v>0</v>
      </c>
      <c r="M55" s="63">
        <f t="shared" si="9"/>
        <v>221558</v>
      </c>
      <c r="N55" s="63">
        <v>0</v>
      </c>
      <c r="O55" s="63">
        <f t="shared" si="10"/>
        <v>1.1749999999883585</v>
      </c>
    </row>
    <row r="56" spans="1:15" s="352" customFormat="1">
      <c r="A56" s="349">
        <v>2270090</v>
      </c>
      <c r="B56" s="349" t="s">
        <v>1278</v>
      </c>
      <c r="C56" s="589">
        <v>948076.89199999999</v>
      </c>
      <c r="D56" s="59"/>
      <c r="E56" s="59">
        <v>0</v>
      </c>
      <c r="F56" s="351">
        <v>0</v>
      </c>
      <c r="G56" s="60">
        <f t="shared" si="7"/>
        <v>948076.89199999999</v>
      </c>
      <c r="H56" s="60">
        <v>948076</v>
      </c>
      <c r="I56" s="589">
        <v>0</v>
      </c>
      <c r="J56" s="62">
        <f t="shared" si="8"/>
        <v>948076</v>
      </c>
      <c r="K56" s="60">
        <v>0</v>
      </c>
      <c r="L56" s="63">
        <v>0</v>
      </c>
      <c r="M56" s="63">
        <f t="shared" si="9"/>
        <v>948076</v>
      </c>
      <c r="N56" s="63">
        <v>0</v>
      </c>
      <c r="O56" s="63">
        <f t="shared" si="10"/>
        <v>0.89199999999254942</v>
      </c>
    </row>
    <row r="57" spans="1:15" s="352" customFormat="1">
      <c r="A57" s="349">
        <v>2270091</v>
      </c>
      <c r="B57" s="349" t="s">
        <v>1278</v>
      </c>
      <c r="C57" s="589">
        <v>508251.03200000001</v>
      </c>
      <c r="D57" s="59"/>
      <c r="E57" s="59">
        <v>0</v>
      </c>
      <c r="F57" s="351">
        <v>0</v>
      </c>
      <c r="G57" s="60">
        <f t="shared" si="7"/>
        <v>508251.03200000001</v>
      </c>
      <c r="H57" s="60">
        <v>508250</v>
      </c>
      <c r="I57" s="589">
        <v>0</v>
      </c>
      <c r="J57" s="62">
        <f t="shared" si="8"/>
        <v>508250</v>
      </c>
      <c r="K57" s="60">
        <v>0</v>
      </c>
      <c r="L57" s="63">
        <v>0</v>
      </c>
      <c r="M57" s="63">
        <f t="shared" si="9"/>
        <v>508250</v>
      </c>
      <c r="N57" s="63">
        <v>0</v>
      </c>
      <c r="O57" s="63">
        <f t="shared" si="10"/>
        <v>1.0320000000065193</v>
      </c>
    </row>
    <row r="58" spans="1:15" s="352" customFormat="1">
      <c r="A58" s="349">
        <v>2270092</v>
      </c>
      <c r="B58" s="349" t="s">
        <v>1278</v>
      </c>
      <c r="C58" s="589">
        <v>1265154.426</v>
      </c>
      <c r="D58" s="59"/>
      <c r="E58" s="59">
        <v>0</v>
      </c>
      <c r="F58" s="351">
        <v>0</v>
      </c>
      <c r="G58" s="60">
        <f t="shared" si="7"/>
        <v>1265154.426</v>
      </c>
      <c r="H58" s="60">
        <v>1265153</v>
      </c>
      <c r="I58" s="589">
        <v>0</v>
      </c>
      <c r="J58" s="62">
        <f t="shared" si="8"/>
        <v>1265153</v>
      </c>
      <c r="K58" s="60">
        <v>0</v>
      </c>
      <c r="L58" s="63">
        <v>0</v>
      </c>
      <c r="M58" s="63">
        <f t="shared" si="9"/>
        <v>1265153</v>
      </c>
      <c r="N58" s="63">
        <v>0</v>
      </c>
      <c r="O58" s="63">
        <f t="shared" si="10"/>
        <v>1.4259999999776483</v>
      </c>
    </row>
    <row r="59" spans="1:15" s="352" customFormat="1">
      <c r="A59" s="349">
        <v>2270093</v>
      </c>
      <c r="B59" s="349" t="s">
        <v>1278</v>
      </c>
      <c r="C59" s="589">
        <v>376202.64299999998</v>
      </c>
      <c r="D59" s="59"/>
      <c r="E59" s="59">
        <v>0</v>
      </c>
      <c r="F59" s="351">
        <v>0</v>
      </c>
      <c r="G59" s="60">
        <f t="shared" si="7"/>
        <v>376202.64299999998</v>
      </c>
      <c r="H59" s="60">
        <v>376202</v>
      </c>
      <c r="I59" s="589">
        <v>0</v>
      </c>
      <c r="J59" s="62">
        <f t="shared" si="8"/>
        <v>376202</v>
      </c>
      <c r="K59" s="60">
        <v>0</v>
      </c>
      <c r="L59" s="63">
        <v>0</v>
      </c>
      <c r="M59" s="63">
        <f t="shared" si="9"/>
        <v>376202</v>
      </c>
      <c r="N59" s="63">
        <v>0</v>
      </c>
      <c r="O59" s="63">
        <f t="shared" si="10"/>
        <v>0.64299999998183921</v>
      </c>
    </row>
    <row r="60" spans="1:15" s="352" customFormat="1">
      <c r="A60" s="349">
        <v>2270094</v>
      </c>
      <c r="B60" s="349" t="s">
        <v>1278</v>
      </c>
      <c r="C60" s="589">
        <v>1165842.3759999999</v>
      </c>
      <c r="D60" s="59"/>
      <c r="E60" s="59">
        <v>0</v>
      </c>
      <c r="F60" s="351">
        <v>0</v>
      </c>
      <c r="G60" s="60">
        <f t="shared" si="7"/>
        <v>1165842.3759999999</v>
      </c>
      <c r="H60" s="60">
        <v>1165841</v>
      </c>
      <c r="I60" s="589">
        <v>0</v>
      </c>
      <c r="J60" s="62">
        <f t="shared" si="8"/>
        <v>1165841</v>
      </c>
      <c r="K60" s="60">
        <v>0</v>
      </c>
      <c r="L60" s="63">
        <v>0</v>
      </c>
      <c r="M60" s="63">
        <f t="shared" si="9"/>
        <v>1165841</v>
      </c>
      <c r="N60" s="63">
        <v>0</v>
      </c>
      <c r="O60" s="63">
        <f t="shared" si="10"/>
        <v>1.3759999999310821</v>
      </c>
    </row>
    <row r="61" spans="1:15" s="352" customFormat="1">
      <c r="A61" s="349">
        <v>2270097</v>
      </c>
      <c r="B61" s="349" t="s">
        <v>1278</v>
      </c>
      <c r="C61" s="589">
        <v>1167855.973</v>
      </c>
      <c r="D61" s="59"/>
      <c r="E61" s="59">
        <v>0</v>
      </c>
      <c r="F61" s="351">
        <v>0</v>
      </c>
      <c r="G61" s="60">
        <f t="shared" si="7"/>
        <v>1167855.973</v>
      </c>
      <c r="H61" s="60">
        <v>1167855</v>
      </c>
      <c r="I61" s="589">
        <v>0</v>
      </c>
      <c r="J61" s="62">
        <f t="shared" si="8"/>
        <v>1167855</v>
      </c>
      <c r="K61" s="60">
        <v>0</v>
      </c>
      <c r="L61" s="63">
        <v>0</v>
      </c>
      <c r="M61" s="63">
        <f t="shared" si="9"/>
        <v>1167855</v>
      </c>
      <c r="N61" s="63">
        <v>0</v>
      </c>
      <c r="O61" s="63">
        <f t="shared" si="10"/>
        <v>0.97299999999813735</v>
      </c>
    </row>
    <row r="62" spans="1:15" s="352" customFormat="1">
      <c r="A62" s="349">
        <v>2270098</v>
      </c>
      <c r="B62" s="349" t="s">
        <v>1278</v>
      </c>
      <c r="C62" s="589">
        <v>419211.16</v>
      </c>
      <c r="D62" s="59"/>
      <c r="E62" s="59">
        <v>0</v>
      </c>
      <c r="F62" s="351">
        <v>0</v>
      </c>
      <c r="G62" s="60">
        <f t="shared" si="7"/>
        <v>419211.16</v>
      </c>
      <c r="H62" s="60">
        <v>419210</v>
      </c>
      <c r="I62" s="589">
        <v>0</v>
      </c>
      <c r="J62" s="62">
        <f t="shared" si="8"/>
        <v>419210</v>
      </c>
      <c r="K62" s="60">
        <v>0</v>
      </c>
      <c r="L62" s="63">
        <v>0</v>
      </c>
      <c r="M62" s="63">
        <f t="shared" si="9"/>
        <v>419210</v>
      </c>
      <c r="N62" s="63">
        <v>0</v>
      </c>
      <c r="O62" s="63">
        <f t="shared" si="10"/>
        <v>1.1599999999743886</v>
      </c>
    </row>
    <row r="63" spans="1:15" s="352" customFormat="1">
      <c r="A63" s="349">
        <v>2270099</v>
      </c>
      <c r="B63" s="349" t="s">
        <v>1278</v>
      </c>
      <c r="C63" s="589">
        <v>83264.824999999997</v>
      </c>
      <c r="D63" s="59"/>
      <c r="E63" s="59">
        <v>0</v>
      </c>
      <c r="F63" s="351">
        <v>0</v>
      </c>
      <c r="G63" s="60">
        <f t="shared" si="7"/>
        <v>83264.824999999997</v>
      </c>
      <c r="H63" s="60">
        <v>83264</v>
      </c>
      <c r="I63" s="589">
        <v>0</v>
      </c>
      <c r="J63" s="62">
        <f t="shared" si="8"/>
        <v>83264</v>
      </c>
      <c r="K63" s="60">
        <v>0</v>
      </c>
      <c r="L63" s="63">
        <v>0</v>
      </c>
      <c r="M63" s="63">
        <f t="shared" si="9"/>
        <v>83264</v>
      </c>
      <c r="N63" s="63">
        <v>0</v>
      </c>
      <c r="O63" s="63">
        <f t="shared" si="10"/>
        <v>0.82499999999708962</v>
      </c>
    </row>
    <row r="64" spans="1:15" s="352" customFormat="1">
      <c r="A64" s="349">
        <v>2270100</v>
      </c>
      <c r="B64" s="349" t="s">
        <v>1278</v>
      </c>
      <c r="C64" s="589">
        <v>126878.105</v>
      </c>
      <c r="D64" s="59"/>
      <c r="E64" s="59">
        <v>0</v>
      </c>
      <c r="F64" s="351">
        <v>0</v>
      </c>
      <c r="G64" s="60">
        <f t="shared" si="7"/>
        <v>126878.105</v>
      </c>
      <c r="H64" s="60">
        <v>126877</v>
      </c>
      <c r="I64" s="589">
        <v>0</v>
      </c>
      <c r="J64" s="62">
        <f t="shared" si="8"/>
        <v>126877</v>
      </c>
      <c r="K64" s="60">
        <v>0</v>
      </c>
      <c r="L64" s="63">
        <v>0</v>
      </c>
      <c r="M64" s="63">
        <f t="shared" si="9"/>
        <v>126877</v>
      </c>
      <c r="N64" s="63">
        <v>0</v>
      </c>
      <c r="O64" s="63">
        <f t="shared" si="10"/>
        <v>1.1049999999959255</v>
      </c>
    </row>
    <row r="65" spans="1:15" s="352" customFormat="1">
      <c r="A65" s="349">
        <v>2270064</v>
      </c>
      <c r="B65" s="349" t="s">
        <v>1279</v>
      </c>
      <c r="C65" s="589">
        <v>501031.97899999999</v>
      </c>
      <c r="D65" s="59"/>
      <c r="E65" s="59">
        <v>0</v>
      </c>
      <c r="F65" s="351">
        <v>0</v>
      </c>
      <c r="G65" s="60">
        <f t="shared" si="7"/>
        <v>501031.97899999999</v>
      </c>
      <c r="H65" s="60">
        <v>501031.97899999999</v>
      </c>
      <c r="I65" s="589">
        <v>0</v>
      </c>
      <c r="J65" s="62">
        <f t="shared" si="8"/>
        <v>501031.97899999999</v>
      </c>
      <c r="K65" s="60">
        <f t="shared" ref="K65:K72" si="11">+G65-J65</f>
        <v>0</v>
      </c>
      <c r="L65" s="63">
        <v>0</v>
      </c>
      <c r="M65" s="63">
        <f t="shared" si="9"/>
        <v>501031.97899999999</v>
      </c>
      <c r="N65" s="63">
        <v>0</v>
      </c>
      <c r="O65" s="63">
        <f t="shared" si="10"/>
        <v>0</v>
      </c>
    </row>
    <row r="66" spans="1:15" s="352" customFormat="1">
      <c r="A66" s="349">
        <v>2270067</v>
      </c>
      <c r="B66" s="349" t="s">
        <v>1279</v>
      </c>
      <c r="C66" s="589">
        <v>973090.04599999997</v>
      </c>
      <c r="D66" s="59"/>
      <c r="E66" s="59">
        <v>0</v>
      </c>
      <c r="F66" s="351">
        <v>0</v>
      </c>
      <c r="G66" s="60">
        <f t="shared" si="7"/>
        <v>973090.04599999997</v>
      </c>
      <c r="H66" s="60">
        <v>973090.04599999997</v>
      </c>
      <c r="I66" s="589">
        <v>0</v>
      </c>
      <c r="J66" s="62">
        <f t="shared" si="8"/>
        <v>973090.04599999997</v>
      </c>
      <c r="K66" s="60">
        <f t="shared" si="11"/>
        <v>0</v>
      </c>
      <c r="L66" s="63">
        <v>0</v>
      </c>
      <c r="M66" s="63">
        <f t="shared" si="9"/>
        <v>973090.04599999997</v>
      </c>
      <c r="N66" s="63">
        <v>0</v>
      </c>
      <c r="O66" s="63">
        <f t="shared" si="10"/>
        <v>0</v>
      </c>
    </row>
    <row r="67" spans="1:15" s="352" customFormat="1">
      <c r="A67" s="349">
        <v>2270065</v>
      </c>
      <c r="B67" s="349" t="s">
        <v>1278</v>
      </c>
      <c r="C67" s="589">
        <v>1189477.96</v>
      </c>
      <c r="D67" s="59"/>
      <c r="E67" s="59">
        <v>0</v>
      </c>
      <c r="F67" s="351">
        <v>0</v>
      </c>
      <c r="G67" s="60">
        <f t="shared" si="7"/>
        <v>1189477.96</v>
      </c>
      <c r="H67" s="60">
        <v>1189477.96</v>
      </c>
      <c r="I67" s="589">
        <v>0</v>
      </c>
      <c r="J67" s="62">
        <f t="shared" si="8"/>
        <v>1189477.96</v>
      </c>
      <c r="K67" s="60">
        <f t="shared" si="11"/>
        <v>0</v>
      </c>
      <c r="L67" s="63">
        <v>0</v>
      </c>
      <c r="M67" s="63">
        <f t="shared" si="9"/>
        <v>1189477.96</v>
      </c>
      <c r="N67" s="63">
        <v>0</v>
      </c>
      <c r="O67" s="63">
        <f t="shared" si="10"/>
        <v>0</v>
      </c>
    </row>
    <row r="68" spans="1:15" s="352" customFormat="1">
      <c r="A68" s="349">
        <v>2270066</v>
      </c>
      <c r="B68" s="349" t="s">
        <v>1278</v>
      </c>
      <c r="C68" s="589">
        <v>678473.74199999997</v>
      </c>
      <c r="D68" s="59"/>
      <c r="E68" s="59">
        <v>0</v>
      </c>
      <c r="F68" s="351">
        <v>0</v>
      </c>
      <c r="G68" s="60">
        <f t="shared" si="7"/>
        <v>678473.74199999997</v>
      </c>
      <c r="H68" s="60">
        <v>678473.74199999997</v>
      </c>
      <c r="I68" s="589">
        <v>0</v>
      </c>
      <c r="J68" s="62">
        <f t="shared" si="8"/>
        <v>678473.74199999997</v>
      </c>
      <c r="K68" s="60">
        <f t="shared" si="11"/>
        <v>0</v>
      </c>
      <c r="L68" s="63">
        <v>0</v>
      </c>
      <c r="M68" s="63">
        <f t="shared" si="9"/>
        <v>678473.74199999997</v>
      </c>
      <c r="N68" s="63">
        <v>0</v>
      </c>
      <c r="O68" s="63">
        <f t="shared" si="10"/>
        <v>0</v>
      </c>
    </row>
    <row r="69" spans="1:15" s="352" customFormat="1">
      <c r="A69" s="349">
        <v>2270068</v>
      </c>
      <c r="B69" s="349" t="s">
        <v>1278</v>
      </c>
      <c r="C69" s="589">
        <v>446037.62599999999</v>
      </c>
      <c r="D69" s="59"/>
      <c r="E69" s="59">
        <v>0</v>
      </c>
      <c r="F69" s="351">
        <v>0</v>
      </c>
      <c r="G69" s="60">
        <f t="shared" si="7"/>
        <v>446037.62599999999</v>
      </c>
      <c r="H69" s="60">
        <v>446037.62599999999</v>
      </c>
      <c r="I69" s="589">
        <v>0</v>
      </c>
      <c r="J69" s="62">
        <f t="shared" si="8"/>
        <v>446037.62599999999</v>
      </c>
      <c r="K69" s="60">
        <f t="shared" si="11"/>
        <v>0</v>
      </c>
      <c r="L69" s="63">
        <v>0</v>
      </c>
      <c r="M69" s="63">
        <f t="shared" si="9"/>
        <v>446037.62599999999</v>
      </c>
      <c r="N69" s="63">
        <v>0</v>
      </c>
      <c r="O69" s="63">
        <f t="shared" si="10"/>
        <v>0</v>
      </c>
    </row>
    <row r="70" spans="1:15" s="352" customFormat="1">
      <c r="A70" s="349">
        <v>2270069</v>
      </c>
      <c r="B70" s="349" t="s">
        <v>1278</v>
      </c>
      <c r="C70" s="589">
        <v>881868.53300000005</v>
      </c>
      <c r="D70" s="59"/>
      <c r="E70" s="59">
        <v>0</v>
      </c>
      <c r="F70" s="351">
        <v>0</v>
      </c>
      <c r="G70" s="60">
        <f t="shared" si="7"/>
        <v>881868.53300000005</v>
      </c>
      <c r="H70" s="60">
        <v>881868.53300000005</v>
      </c>
      <c r="I70" s="589">
        <v>0</v>
      </c>
      <c r="J70" s="62">
        <f t="shared" si="8"/>
        <v>881868.53300000005</v>
      </c>
      <c r="K70" s="60">
        <f t="shared" si="11"/>
        <v>0</v>
      </c>
      <c r="L70" s="63">
        <v>0</v>
      </c>
      <c r="M70" s="63">
        <f t="shared" si="9"/>
        <v>881868.53300000005</v>
      </c>
      <c r="N70" s="63">
        <v>0</v>
      </c>
      <c r="O70" s="63">
        <f t="shared" si="10"/>
        <v>0</v>
      </c>
    </row>
    <row r="71" spans="1:15" s="352" customFormat="1">
      <c r="A71" s="349">
        <v>2270070</v>
      </c>
      <c r="B71" s="349" t="s">
        <v>1278</v>
      </c>
      <c r="C71" s="589">
        <v>90215.202999999994</v>
      </c>
      <c r="D71" s="59"/>
      <c r="E71" s="59">
        <v>0</v>
      </c>
      <c r="F71" s="351">
        <v>0</v>
      </c>
      <c r="G71" s="60">
        <f t="shared" ref="G71:G102" si="12">+F71+C71</f>
        <v>90215.202999999994</v>
      </c>
      <c r="H71" s="60">
        <v>90215.202999999994</v>
      </c>
      <c r="I71" s="589">
        <v>0</v>
      </c>
      <c r="J71" s="62">
        <f t="shared" ref="J71:J102" si="13">+I71+H71</f>
        <v>90215.202999999994</v>
      </c>
      <c r="K71" s="60">
        <f t="shared" si="11"/>
        <v>0</v>
      </c>
      <c r="L71" s="63">
        <v>0</v>
      </c>
      <c r="M71" s="63">
        <f t="shared" ref="M71:M102" si="14">J71+L71</f>
        <v>90215.202999999994</v>
      </c>
      <c r="N71" s="63">
        <v>0</v>
      </c>
      <c r="O71" s="63">
        <f t="shared" ref="O71:O102" si="15">G71-M71</f>
        <v>0</v>
      </c>
    </row>
    <row r="72" spans="1:15" s="352" customFormat="1">
      <c r="A72" s="349">
        <v>2270071</v>
      </c>
      <c r="B72" s="349" t="s">
        <v>1278</v>
      </c>
      <c r="C72" s="589">
        <v>523695.44799999997</v>
      </c>
      <c r="D72" s="59"/>
      <c r="E72" s="59">
        <v>0</v>
      </c>
      <c r="F72" s="351">
        <v>0</v>
      </c>
      <c r="G72" s="60">
        <f t="shared" si="12"/>
        <v>523695.44799999997</v>
      </c>
      <c r="H72" s="60">
        <v>523695.44799999997</v>
      </c>
      <c r="I72" s="589">
        <v>0</v>
      </c>
      <c r="J72" s="62">
        <f t="shared" si="13"/>
        <v>523695.44799999997</v>
      </c>
      <c r="K72" s="60">
        <f t="shared" si="11"/>
        <v>0</v>
      </c>
      <c r="L72" s="63">
        <v>0</v>
      </c>
      <c r="M72" s="63">
        <f t="shared" si="14"/>
        <v>523695.44799999997</v>
      </c>
      <c r="N72" s="63">
        <v>0</v>
      </c>
      <c r="O72" s="63">
        <f t="shared" si="15"/>
        <v>0</v>
      </c>
    </row>
    <row r="73" spans="1:15" s="352" customFormat="1">
      <c r="A73" s="349">
        <v>2270072</v>
      </c>
      <c r="B73" s="349" t="s">
        <v>1278</v>
      </c>
      <c r="C73" s="589">
        <v>1017308.089</v>
      </c>
      <c r="D73" s="59"/>
      <c r="E73" s="59">
        <v>0</v>
      </c>
      <c r="F73" s="351">
        <v>0</v>
      </c>
      <c r="G73" s="60">
        <f t="shared" si="12"/>
        <v>1017308.089</v>
      </c>
      <c r="H73" s="60">
        <v>1017307</v>
      </c>
      <c r="I73" s="589">
        <v>0</v>
      </c>
      <c r="J73" s="62">
        <f t="shared" si="13"/>
        <v>1017307</v>
      </c>
      <c r="K73" s="60">
        <v>0</v>
      </c>
      <c r="L73" s="63">
        <v>0</v>
      </c>
      <c r="M73" s="63">
        <f t="shared" si="14"/>
        <v>1017307</v>
      </c>
      <c r="N73" s="63">
        <v>0</v>
      </c>
      <c r="O73" s="63">
        <f t="shared" si="15"/>
        <v>1.0890000000363216</v>
      </c>
    </row>
    <row r="74" spans="1:15" s="352" customFormat="1">
      <c r="A74" s="349">
        <v>2270073</v>
      </c>
      <c r="B74" s="349" t="s">
        <v>1278</v>
      </c>
      <c r="C74" s="589">
        <v>3259581.7089999998</v>
      </c>
      <c r="D74" s="59"/>
      <c r="E74" s="59">
        <v>0</v>
      </c>
      <c r="F74" s="351">
        <v>0</v>
      </c>
      <c r="G74" s="60">
        <f t="shared" si="12"/>
        <v>3259581.7089999998</v>
      </c>
      <c r="H74" s="60">
        <v>3259581</v>
      </c>
      <c r="I74" s="589">
        <v>0</v>
      </c>
      <c r="J74" s="62">
        <f t="shared" si="13"/>
        <v>3259581</v>
      </c>
      <c r="K74" s="60">
        <v>0</v>
      </c>
      <c r="L74" s="63">
        <v>0</v>
      </c>
      <c r="M74" s="63">
        <f t="shared" si="14"/>
        <v>3259581</v>
      </c>
      <c r="N74" s="63">
        <v>0</v>
      </c>
      <c r="O74" s="63">
        <f t="shared" si="15"/>
        <v>0.70899999979883432</v>
      </c>
    </row>
    <row r="75" spans="1:15" s="352" customFormat="1">
      <c r="A75" s="349">
        <v>2270074</v>
      </c>
      <c r="B75" s="349" t="s">
        <v>1278</v>
      </c>
      <c r="C75" s="589">
        <v>120935.014</v>
      </c>
      <c r="D75" s="59"/>
      <c r="E75" s="59">
        <v>0</v>
      </c>
      <c r="F75" s="351">
        <v>0</v>
      </c>
      <c r="G75" s="60">
        <f t="shared" si="12"/>
        <v>120935.014</v>
      </c>
      <c r="H75" s="60">
        <v>120934</v>
      </c>
      <c r="I75" s="589">
        <v>0</v>
      </c>
      <c r="J75" s="62">
        <f t="shared" si="13"/>
        <v>120934</v>
      </c>
      <c r="K75" s="60">
        <v>0</v>
      </c>
      <c r="L75" s="63">
        <v>0</v>
      </c>
      <c r="M75" s="63">
        <f t="shared" si="14"/>
        <v>120934</v>
      </c>
      <c r="N75" s="63">
        <v>0</v>
      </c>
      <c r="O75" s="63">
        <f t="shared" si="15"/>
        <v>1.0139999999955762</v>
      </c>
    </row>
    <row r="76" spans="1:15" s="352" customFormat="1">
      <c r="A76" s="349">
        <v>2270075</v>
      </c>
      <c r="B76" s="349" t="s">
        <v>1278</v>
      </c>
      <c r="C76" s="589">
        <v>178650.31200000001</v>
      </c>
      <c r="D76" s="59"/>
      <c r="E76" s="59">
        <v>0</v>
      </c>
      <c r="F76" s="351">
        <v>0</v>
      </c>
      <c r="G76" s="60">
        <f t="shared" si="12"/>
        <v>178650.31200000001</v>
      </c>
      <c r="H76" s="60">
        <v>178649</v>
      </c>
      <c r="I76" s="589">
        <v>0</v>
      </c>
      <c r="J76" s="62">
        <f t="shared" si="13"/>
        <v>178649</v>
      </c>
      <c r="K76" s="60">
        <v>0</v>
      </c>
      <c r="L76" s="63">
        <v>0</v>
      </c>
      <c r="M76" s="63">
        <f t="shared" si="14"/>
        <v>178649</v>
      </c>
      <c r="N76" s="63">
        <v>0</v>
      </c>
      <c r="O76" s="63">
        <f t="shared" si="15"/>
        <v>1.3120000000053551</v>
      </c>
    </row>
    <row r="77" spans="1:15" s="352" customFormat="1">
      <c r="A77" s="349">
        <v>2270076</v>
      </c>
      <c r="B77" s="349" t="s">
        <v>1278</v>
      </c>
      <c r="C77" s="589">
        <v>57546.277000000002</v>
      </c>
      <c r="D77" s="59"/>
      <c r="E77" s="59">
        <v>0</v>
      </c>
      <c r="F77" s="351">
        <v>0</v>
      </c>
      <c r="G77" s="60">
        <f t="shared" si="12"/>
        <v>57546.277000000002</v>
      </c>
      <c r="H77" s="60">
        <v>57545</v>
      </c>
      <c r="I77" s="589">
        <v>0</v>
      </c>
      <c r="J77" s="62">
        <f t="shared" si="13"/>
        <v>57545</v>
      </c>
      <c r="K77" s="60">
        <v>0</v>
      </c>
      <c r="L77" s="63">
        <v>0</v>
      </c>
      <c r="M77" s="63">
        <f t="shared" si="14"/>
        <v>57545</v>
      </c>
      <c r="N77" s="63">
        <v>0</v>
      </c>
      <c r="O77" s="63">
        <f t="shared" si="15"/>
        <v>1.2770000000018626</v>
      </c>
    </row>
    <row r="78" spans="1:15" s="352" customFormat="1">
      <c r="A78" s="349">
        <v>2270077</v>
      </c>
      <c r="B78" s="349" t="s">
        <v>1278</v>
      </c>
      <c r="C78" s="589">
        <v>1098692.189</v>
      </c>
      <c r="D78" s="59"/>
      <c r="E78" s="59">
        <v>0</v>
      </c>
      <c r="F78" s="351">
        <v>0</v>
      </c>
      <c r="G78" s="60">
        <f t="shared" si="12"/>
        <v>1098692.189</v>
      </c>
      <c r="H78" s="60">
        <v>1098691</v>
      </c>
      <c r="I78" s="589">
        <v>0</v>
      </c>
      <c r="J78" s="62">
        <f t="shared" si="13"/>
        <v>1098691</v>
      </c>
      <c r="K78" s="60">
        <v>0</v>
      </c>
      <c r="L78" s="63">
        <v>0</v>
      </c>
      <c r="M78" s="63">
        <f t="shared" si="14"/>
        <v>1098691</v>
      </c>
      <c r="N78" s="63">
        <v>0</v>
      </c>
      <c r="O78" s="63">
        <f t="shared" si="15"/>
        <v>1.1890000000130385</v>
      </c>
    </row>
    <row r="79" spans="1:15" s="352" customFormat="1">
      <c r="A79" s="349">
        <v>2270078</v>
      </c>
      <c r="B79" s="349" t="s">
        <v>1278</v>
      </c>
      <c r="C79" s="589">
        <v>435494.81900000002</v>
      </c>
      <c r="D79" s="59"/>
      <c r="E79" s="59">
        <v>0</v>
      </c>
      <c r="F79" s="351">
        <v>0</v>
      </c>
      <c r="G79" s="60">
        <f t="shared" si="12"/>
        <v>435494.81900000002</v>
      </c>
      <c r="H79" s="60">
        <v>435494</v>
      </c>
      <c r="I79" s="589">
        <v>0</v>
      </c>
      <c r="J79" s="62">
        <f t="shared" si="13"/>
        <v>435494</v>
      </c>
      <c r="K79" s="60">
        <v>0</v>
      </c>
      <c r="L79" s="63">
        <v>0</v>
      </c>
      <c r="M79" s="63">
        <f t="shared" si="14"/>
        <v>435494</v>
      </c>
      <c r="N79" s="63">
        <v>0</v>
      </c>
      <c r="O79" s="63">
        <f t="shared" si="15"/>
        <v>0.81900000001769513</v>
      </c>
    </row>
    <row r="80" spans="1:15" s="352" customFormat="1">
      <c r="A80" s="349">
        <v>2270079</v>
      </c>
      <c r="B80" s="349" t="s">
        <v>1278</v>
      </c>
      <c r="C80" s="589">
        <v>55733.942000000003</v>
      </c>
      <c r="D80" s="59"/>
      <c r="E80" s="59">
        <v>0</v>
      </c>
      <c r="F80" s="351">
        <v>0</v>
      </c>
      <c r="G80" s="60">
        <f t="shared" si="12"/>
        <v>55733.942000000003</v>
      </c>
      <c r="H80" s="60">
        <v>55733</v>
      </c>
      <c r="I80" s="589">
        <v>0</v>
      </c>
      <c r="J80" s="62">
        <f t="shared" si="13"/>
        <v>55733</v>
      </c>
      <c r="K80" s="60">
        <v>0</v>
      </c>
      <c r="L80" s="63">
        <v>0</v>
      </c>
      <c r="M80" s="63">
        <f t="shared" si="14"/>
        <v>55733</v>
      </c>
      <c r="N80" s="63">
        <v>0</v>
      </c>
      <c r="O80" s="63">
        <f t="shared" si="15"/>
        <v>0.94200000000273576</v>
      </c>
    </row>
    <row r="81" spans="1:15" s="352" customFormat="1">
      <c r="A81" s="349">
        <v>2270049</v>
      </c>
      <c r="B81" s="349" t="s">
        <v>1278</v>
      </c>
      <c r="C81" s="589">
        <v>585522.93900000001</v>
      </c>
      <c r="D81" s="59"/>
      <c r="E81" s="59">
        <v>0</v>
      </c>
      <c r="F81" s="351">
        <v>0</v>
      </c>
      <c r="G81" s="60">
        <f t="shared" si="12"/>
        <v>585522.93900000001</v>
      </c>
      <c r="H81" s="60">
        <v>585522.93900000001</v>
      </c>
      <c r="I81" s="589">
        <v>0</v>
      </c>
      <c r="J81" s="62">
        <f t="shared" si="13"/>
        <v>585522.93900000001</v>
      </c>
      <c r="K81" s="60">
        <f t="shared" ref="K81:K112" si="16">+G81-J81</f>
        <v>0</v>
      </c>
      <c r="L81" s="63">
        <v>0</v>
      </c>
      <c r="M81" s="63">
        <f t="shared" si="14"/>
        <v>585522.93900000001</v>
      </c>
      <c r="N81" s="63">
        <v>0</v>
      </c>
      <c r="O81" s="63">
        <f t="shared" si="15"/>
        <v>0</v>
      </c>
    </row>
    <row r="82" spans="1:15" s="352" customFormat="1">
      <c r="A82" s="349">
        <v>2270050</v>
      </c>
      <c r="B82" s="349" t="s">
        <v>1278</v>
      </c>
      <c r="C82" s="589">
        <v>1219688.754</v>
      </c>
      <c r="D82" s="59"/>
      <c r="E82" s="59">
        <v>0</v>
      </c>
      <c r="F82" s="351">
        <v>0</v>
      </c>
      <c r="G82" s="60">
        <f t="shared" si="12"/>
        <v>1219688.754</v>
      </c>
      <c r="H82" s="60">
        <v>1219688.754</v>
      </c>
      <c r="I82" s="589">
        <v>0</v>
      </c>
      <c r="J82" s="62">
        <f t="shared" si="13"/>
        <v>1219688.754</v>
      </c>
      <c r="K82" s="60">
        <f t="shared" si="16"/>
        <v>0</v>
      </c>
      <c r="L82" s="63">
        <v>0</v>
      </c>
      <c r="M82" s="63">
        <f t="shared" si="14"/>
        <v>1219688.754</v>
      </c>
      <c r="N82" s="63">
        <v>0</v>
      </c>
      <c r="O82" s="63">
        <f t="shared" si="15"/>
        <v>0</v>
      </c>
    </row>
    <row r="83" spans="1:15" s="352" customFormat="1">
      <c r="A83" s="349">
        <v>2270051</v>
      </c>
      <c r="B83" s="349" t="s">
        <v>1278</v>
      </c>
      <c r="C83" s="589">
        <v>1128677.2960000001</v>
      </c>
      <c r="D83" s="59"/>
      <c r="E83" s="59">
        <v>0</v>
      </c>
      <c r="F83" s="351">
        <v>0</v>
      </c>
      <c r="G83" s="60">
        <f t="shared" si="12"/>
        <v>1128677.2960000001</v>
      </c>
      <c r="H83" s="60">
        <v>1128677.2960000001</v>
      </c>
      <c r="I83" s="589">
        <v>0</v>
      </c>
      <c r="J83" s="62">
        <f t="shared" si="13"/>
        <v>1128677.2960000001</v>
      </c>
      <c r="K83" s="60">
        <f t="shared" si="16"/>
        <v>0</v>
      </c>
      <c r="L83" s="63">
        <v>0</v>
      </c>
      <c r="M83" s="63">
        <f t="shared" si="14"/>
        <v>1128677.2960000001</v>
      </c>
      <c r="N83" s="63">
        <v>0</v>
      </c>
      <c r="O83" s="63">
        <f t="shared" si="15"/>
        <v>0</v>
      </c>
    </row>
    <row r="84" spans="1:15" s="352" customFormat="1">
      <c r="A84" s="349">
        <v>2270052</v>
      </c>
      <c r="B84" s="349" t="s">
        <v>1278</v>
      </c>
      <c r="C84" s="589">
        <v>806712.80799999996</v>
      </c>
      <c r="D84" s="59"/>
      <c r="E84" s="59">
        <v>0</v>
      </c>
      <c r="F84" s="351">
        <v>0</v>
      </c>
      <c r="G84" s="60">
        <f t="shared" si="12"/>
        <v>806712.80799999996</v>
      </c>
      <c r="H84" s="60">
        <v>806712.80799999996</v>
      </c>
      <c r="I84" s="589">
        <v>0</v>
      </c>
      <c r="J84" s="62">
        <f t="shared" si="13"/>
        <v>806712.80799999996</v>
      </c>
      <c r="K84" s="60">
        <f t="shared" si="16"/>
        <v>0</v>
      </c>
      <c r="L84" s="63">
        <v>0</v>
      </c>
      <c r="M84" s="63">
        <f t="shared" si="14"/>
        <v>806712.80799999996</v>
      </c>
      <c r="N84" s="63">
        <v>0</v>
      </c>
      <c r="O84" s="63">
        <f t="shared" si="15"/>
        <v>0</v>
      </c>
    </row>
    <row r="85" spans="1:15" s="352" customFormat="1">
      <c r="A85" s="349">
        <v>2270053</v>
      </c>
      <c r="B85" s="349" t="s">
        <v>1278</v>
      </c>
      <c r="C85" s="589">
        <v>1254434.7819999999</v>
      </c>
      <c r="D85" s="59"/>
      <c r="E85" s="59">
        <v>0</v>
      </c>
      <c r="F85" s="351">
        <v>0</v>
      </c>
      <c r="G85" s="60">
        <f t="shared" si="12"/>
        <v>1254434.7819999999</v>
      </c>
      <c r="H85" s="60">
        <v>1254434.7819999999</v>
      </c>
      <c r="I85" s="589">
        <v>0</v>
      </c>
      <c r="J85" s="62">
        <f t="shared" si="13"/>
        <v>1254434.7819999999</v>
      </c>
      <c r="K85" s="60">
        <f t="shared" si="16"/>
        <v>0</v>
      </c>
      <c r="L85" s="63">
        <v>0</v>
      </c>
      <c r="M85" s="63">
        <f t="shared" si="14"/>
        <v>1254434.7819999999</v>
      </c>
      <c r="N85" s="63">
        <v>0</v>
      </c>
      <c r="O85" s="63">
        <f t="shared" si="15"/>
        <v>0</v>
      </c>
    </row>
    <row r="86" spans="1:15" s="352" customFormat="1">
      <c r="A86" s="349">
        <v>2270054</v>
      </c>
      <c r="B86" s="349" t="s">
        <v>1278</v>
      </c>
      <c r="C86" s="589">
        <v>1519486.0889999999</v>
      </c>
      <c r="D86" s="59"/>
      <c r="E86" s="59">
        <v>0</v>
      </c>
      <c r="F86" s="351">
        <v>0</v>
      </c>
      <c r="G86" s="60">
        <f t="shared" si="12"/>
        <v>1519486.0889999999</v>
      </c>
      <c r="H86" s="60">
        <v>1519486.0889999999</v>
      </c>
      <c r="I86" s="589">
        <v>0</v>
      </c>
      <c r="J86" s="62">
        <f t="shared" si="13"/>
        <v>1519486.0889999999</v>
      </c>
      <c r="K86" s="60">
        <f t="shared" si="16"/>
        <v>0</v>
      </c>
      <c r="L86" s="63">
        <v>0</v>
      </c>
      <c r="M86" s="63">
        <f t="shared" si="14"/>
        <v>1519486.0889999999</v>
      </c>
      <c r="N86" s="63">
        <v>0</v>
      </c>
      <c r="O86" s="63">
        <f t="shared" si="15"/>
        <v>0</v>
      </c>
    </row>
    <row r="87" spans="1:15" s="352" customFormat="1">
      <c r="A87" s="349">
        <v>2270055</v>
      </c>
      <c r="B87" s="349" t="s">
        <v>1278</v>
      </c>
      <c r="C87" s="589">
        <v>139384.682</v>
      </c>
      <c r="D87" s="59"/>
      <c r="E87" s="59">
        <v>0</v>
      </c>
      <c r="F87" s="351">
        <v>0</v>
      </c>
      <c r="G87" s="60">
        <f t="shared" si="12"/>
        <v>139384.682</v>
      </c>
      <c r="H87" s="60">
        <v>139384.682</v>
      </c>
      <c r="I87" s="589">
        <v>0</v>
      </c>
      <c r="J87" s="62">
        <f t="shared" si="13"/>
        <v>139384.682</v>
      </c>
      <c r="K87" s="60">
        <f t="shared" si="16"/>
        <v>0</v>
      </c>
      <c r="L87" s="63">
        <v>0</v>
      </c>
      <c r="M87" s="63">
        <f t="shared" si="14"/>
        <v>139384.682</v>
      </c>
      <c r="N87" s="63">
        <v>0</v>
      </c>
      <c r="O87" s="63">
        <f t="shared" si="15"/>
        <v>0</v>
      </c>
    </row>
    <row r="88" spans="1:15" s="352" customFormat="1">
      <c r="A88" s="349">
        <v>2270056</v>
      </c>
      <c r="B88" s="349" t="s">
        <v>1278</v>
      </c>
      <c r="C88" s="589">
        <v>1063069.7919999999</v>
      </c>
      <c r="D88" s="59"/>
      <c r="E88" s="59">
        <v>0</v>
      </c>
      <c r="F88" s="351">
        <v>0</v>
      </c>
      <c r="G88" s="60">
        <f t="shared" si="12"/>
        <v>1063069.7919999999</v>
      </c>
      <c r="H88" s="60">
        <v>1063069.7919999999</v>
      </c>
      <c r="I88" s="589">
        <v>0</v>
      </c>
      <c r="J88" s="62">
        <f t="shared" si="13"/>
        <v>1063069.7919999999</v>
      </c>
      <c r="K88" s="60">
        <f t="shared" si="16"/>
        <v>0</v>
      </c>
      <c r="L88" s="63">
        <v>0</v>
      </c>
      <c r="M88" s="63">
        <f t="shared" si="14"/>
        <v>1063069.7919999999</v>
      </c>
      <c r="N88" s="63">
        <v>0</v>
      </c>
      <c r="O88" s="63">
        <f t="shared" si="15"/>
        <v>0</v>
      </c>
    </row>
    <row r="89" spans="1:15" s="352" customFormat="1">
      <c r="A89" s="349">
        <v>2270057</v>
      </c>
      <c r="B89" s="349" t="s">
        <v>1278</v>
      </c>
      <c r="C89" s="589">
        <v>504141.77</v>
      </c>
      <c r="D89" s="59"/>
      <c r="E89" s="59">
        <v>0</v>
      </c>
      <c r="F89" s="351">
        <v>0</v>
      </c>
      <c r="G89" s="60">
        <f t="shared" si="12"/>
        <v>504141.77</v>
      </c>
      <c r="H89" s="60">
        <v>504141.77</v>
      </c>
      <c r="I89" s="589">
        <v>0</v>
      </c>
      <c r="J89" s="62">
        <f t="shared" si="13"/>
        <v>504141.77</v>
      </c>
      <c r="K89" s="60">
        <f t="shared" si="16"/>
        <v>0</v>
      </c>
      <c r="L89" s="63">
        <v>0</v>
      </c>
      <c r="M89" s="63">
        <f t="shared" si="14"/>
        <v>504141.77</v>
      </c>
      <c r="N89" s="63">
        <v>0</v>
      </c>
      <c r="O89" s="63">
        <f t="shared" si="15"/>
        <v>0</v>
      </c>
    </row>
    <row r="90" spans="1:15" s="352" customFormat="1">
      <c r="A90" s="349">
        <v>2270058</v>
      </c>
      <c r="B90" s="349" t="s">
        <v>1278</v>
      </c>
      <c r="C90" s="589">
        <v>332538.55900000001</v>
      </c>
      <c r="D90" s="59"/>
      <c r="E90" s="59">
        <v>0</v>
      </c>
      <c r="F90" s="351">
        <v>0</v>
      </c>
      <c r="G90" s="60">
        <f t="shared" si="12"/>
        <v>332538.55900000001</v>
      </c>
      <c r="H90" s="60">
        <v>332538.55900000001</v>
      </c>
      <c r="I90" s="589">
        <v>0</v>
      </c>
      <c r="J90" s="62">
        <f t="shared" si="13"/>
        <v>332538.55900000001</v>
      </c>
      <c r="K90" s="60">
        <f t="shared" si="16"/>
        <v>0</v>
      </c>
      <c r="L90" s="63">
        <v>0</v>
      </c>
      <c r="M90" s="63">
        <f t="shared" si="14"/>
        <v>332538.55900000001</v>
      </c>
      <c r="N90" s="63">
        <v>0</v>
      </c>
      <c r="O90" s="63">
        <f t="shared" si="15"/>
        <v>0</v>
      </c>
    </row>
    <row r="91" spans="1:15" s="352" customFormat="1">
      <c r="A91" s="349">
        <v>2270059</v>
      </c>
      <c r="B91" s="349" t="s">
        <v>1278</v>
      </c>
      <c r="C91" s="589">
        <v>332538.55900000001</v>
      </c>
      <c r="D91" s="59"/>
      <c r="E91" s="59">
        <v>0</v>
      </c>
      <c r="F91" s="351">
        <v>0</v>
      </c>
      <c r="G91" s="60">
        <f t="shared" si="12"/>
        <v>332538.55900000001</v>
      </c>
      <c r="H91" s="60">
        <v>332538.55900000001</v>
      </c>
      <c r="I91" s="589">
        <v>0</v>
      </c>
      <c r="J91" s="62">
        <f t="shared" si="13"/>
        <v>332538.55900000001</v>
      </c>
      <c r="K91" s="60">
        <f t="shared" si="16"/>
        <v>0</v>
      </c>
      <c r="L91" s="63">
        <v>0</v>
      </c>
      <c r="M91" s="63">
        <f t="shared" si="14"/>
        <v>332538.55900000001</v>
      </c>
      <c r="N91" s="63">
        <v>0</v>
      </c>
      <c r="O91" s="63">
        <f t="shared" si="15"/>
        <v>0</v>
      </c>
    </row>
    <row r="92" spans="1:15" s="352" customFormat="1">
      <c r="A92" s="349">
        <v>2270060</v>
      </c>
      <c r="B92" s="349" t="s">
        <v>1278</v>
      </c>
      <c r="C92" s="589">
        <v>82441.214000000007</v>
      </c>
      <c r="D92" s="59"/>
      <c r="E92" s="59">
        <v>0</v>
      </c>
      <c r="F92" s="351">
        <v>0</v>
      </c>
      <c r="G92" s="60">
        <f t="shared" si="12"/>
        <v>82441.214000000007</v>
      </c>
      <c r="H92" s="60">
        <v>82441.214000000007</v>
      </c>
      <c r="I92" s="589">
        <v>0</v>
      </c>
      <c r="J92" s="62">
        <f t="shared" si="13"/>
        <v>82441.214000000007</v>
      </c>
      <c r="K92" s="60">
        <f t="shared" si="16"/>
        <v>0</v>
      </c>
      <c r="L92" s="63">
        <v>0</v>
      </c>
      <c r="M92" s="63">
        <f t="shared" si="14"/>
        <v>82441.214000000007</v>
      </c>
      <c r="N92" s="63">
        <v>0</v>
      </c>
      <c r="O92" s="63">
        <f t="shared" si="15"/>
        <v>0</v>
      </c>
    </row>
    <row r="93" spans="1:15" s="352" customFormat="1">
      <c r="A93" s="349">
        <v>2270062</v>
      </c>
      <c r="B93" s="349" t="s">
        <v>1278</v>
      </c>
      <c r="C93" s="589">
        <v>84968.713000000003</v>
      </c>
      <c r="D93" s="59"/>
      <c r="E93" s="59">
        <v>0</v>
      </c>
      <c r="F93" s="351">
        <v>0</v>
      </c>
      <c r="G93" s="60">
        <f t="shared" si="12"/>
        <v>84968.713000000003</v>
      </c>
      <c r="H93" s="60">
        <v>84968.713000000003</v>
      </c>
      <c r="I93" s="589">
        <v>0</v>
      </c>
      <c r="J93" s="62">
        <f t="shared" si="13"/>
        <v>84968.713000000003</v>
      </c>
      <c r="K93" s="60">
        <f t="shared" si="16"/>
        <v>0</v>
      </c>
      <c r="L93" s="63">
        <v>0</v>
      </c>
      <c r="M93" s="63">
        <f t="shared" si="14"/>
        <v>84968.713000000003</v>
      </c>
      <c r="N93" s="63">
        <v>0</v>
      </c>
      <c r="O93" s="63">
        <f t="shared" si="15"/>
        <v>0</v>
      </c>
    </row>
    <row r="94" spans="1:15" s="352" customFormat="1">
      <c r="A94" s="349">
        <v>2270063</v>
      </c>
      <c r="B94" s="349" t="s">
        <v>1278</v>
      </c>
      <c r="C94" s="589">
        <v>517059.66399999999</v>
      </c>
      <c r="D94" s="59"/>
      <c r="E94" s="59">
        <v>0</v>
      </c>
      <c r="F94" s="351">
        <v>0</v>
      </c>
      <c r="G94" s="60">
        <f t="shared" si="12"/>
        <v>517059.66399999999</v>
      </c>
      <c r="H94" s="60">
        <v>517059.66399999999</v>
      </c>
      <c r="I94" s="589">
        <v>0</v>
      </c>
      <c r="J94" s="62">
        <f t="shared" si="13"/>
        <v>517059.66399999999</v>
      </c>
      <c r="K94" s="60">
        <f t="shared" si="16"/>
        <v>0</v>
      </c>
      <c r="L94" s="63">
        <v>0</v>
      </c>
      <c r="M94" s="63">
        <f t="shared" si="14"/>
        <v>517059.66399999999</v>
      </c>
      <c r="N94" s="63">
        <v>0</v>
      </c>
      <c r="O94" s="63">
        <f t="shared" si="15"/>
        <v>0</v>
      </c>
    </row>
    <row r="95" spans="1:15" s="352" customFormat="1">
      <c r="A95" s="349">
        <v>2270061</v>
      </c>
      <c r="B95" s="349" t="s">
        <v>1278</v>
      </c>
      <c r="C95" s="589">
        <v>382207.28499999997</v>
      </c>
      <c r="D95" s="59"/>
      <c r="E95" s="59">
        <v>0</v>
      </c>
      <c r="F95" s="351">
        <v>0</v>
      </c>
      <c r="G95" s="60">
        <f t="shared" si="12"/>
        <v>382207.28499999997</v>
      </c>
      <c r="H95" s="60">
        <v>382207.28499999997</v>
      </c>
      <c r="I95" s="589">
        <v>0</v>
      </c>
      <c r="J95" s="62">
        <f t="shared" si="13"/>
        <v>382207.28499999997</v>
      </c>
      <c r="K95" s="60">
        <f t="shared" si="16"/>
        <v>0</v>
      </c>
      <c r="L95" s="63">
        <v>0</v>
      </c>
      <c r="M95" s="63">
        <f t="shared" si="14"/>
        <v>382207.28499999997</v>
      </c>
      <c r="N95" s="63">
        <v>0</v>
      </c>
      <c r="O95" s="63">
        <f t="shared" si="15"/>
        <v>0</v>
      </c>
    </row>
    <row r="96" spans="1:15" s="352" customFormat="1">
      <c r="A96" s="349">
        <v>2270110</v>
      </c>
      <c r="B96" s="349" t="s">
        <v>1278</v>
      </c>
      <c r="C96" s="589">
        <v>2231370.2999999998</v>
      </c>
      <c r="D96" s="59"/>
      <c r="E96" s="59">
        <v>0</v>
      </c>
      <c r="F96" s="351">
        <v>0</v>
      </c>
      <c r="G96" s="60">
        <f t="shared" si="12"/>
        <v>2231370.2999999998</v>
      </c>
      <c r="H96" s="60">
        <v>2231370.2999999998</v>
      </c>
      <c r="I96" s="589">
        <v>0</v>
      </c>
      <c r="J96" s="62">
        <f t="shared" si="13"/>
        <v>2231370.2999999998</v>
      </c>
      <c r="K96" s="60">
        <f t="shared" si="16"/>
        <v>0</v>
      </c>
      <c r="L96" s="63">
        <v>0</v>
      </c>
      <c r="M96" s="63">
        <f t="shared" si="14"/>
        <v>2231370.2999999998</v>
      </c>
      <c r="N96" s="63">
        <v>0</v>
      </c>
      <c r="O96" s="63">
        <f t="shared" si="15"/>
        <v>0</v>
      </c>
    </row>
    <row r="97" spans="1:15" s="352" customFormat="1">
      <c r="A97" s="349">
        <v>2270110</v>
      </c>
      <c r="B97" s="349" t="s">
        <v>1278</v>
      </c>
      <c r="C97" s="589">
        <v>23886576.276999999</v>
      </c>
      <c r="D97" s="59"/>
      <c r="E97" s="59">
        <v>0</v>
      </c>
      <c r="F97" s="351">
        <v>0</v>
      </c>
      <c r="G97" s="60">
        <f t="shared" si="12"/>
        <v>23886576.276999999</v>
      </c>
      <c r="H97" s="60">
        <v>23886576.276999999</v>
      </c>
      <c r="I97" s="589">
        <v>0</v>
      </c>
      <c r="J97" s="62">
        <f t="shared" si="13"/>
        <v>23886576.276999999</v>
      </c>
      <c r="K97" s="60">
        <f t="shared" si="16"/>
        <v>0</v>
      </c>
      <c r="L97" s="63">
        <v>0</v>
      </c>
      <c r="M97" s="63">
        <f t="shared" si="14"/>
        <v>23886576.276999999</v>
      </c>
      <c r="N97" s="63">
        <v>0</v>
      </c>
      <c r="O97" s="63">
        <f t="shared" si="15"/>
        <v>0</v>
      </c>
    </row>
    <row r="98" spans="1:15" s="352" customFormat="1">
      <c r="A98" s="349">
        <v>2270110</v>
      </c>
      <c r="B98" s="349" t="s">
        <v>1278</v>
      </c>
      <c r="C98" s="589">
        <v>507187.07900000003</v>
      </c>
      <c r="D98" s="59"/>
      <c r="E98" s="59">
        <v>0</v>
      </c>
      <c r="F98" s="351">
        <v>0</v>
      </c>
      <c r="G98" s="60">
        <f t="shared" si="12"/>
        <v>507187.07900000003</v>
      </c>
      <c r="H98" s="60">
        <v>507187.07900000003</v>
      </c>
      <c r="I98" s="589">
        <v>0</v>
      </c>
      <c r="J98" s="62">
        <f t="shared" si="13"/>
        <v>507187.07900000003</v>
      </c>
      <c r="K98" s="60">
        <f t="shared" si="16"/>
        <v>0</v>
      </c>
      <c r="L98" s="63">
        <v>0</v>
      </c>
      <c r="M98" s="63">
        <f t="shared" si="14"/>
        <v>507187.07900000003</v>
      </c>
      <c r="N98" s="63">
        <v>0</v>
      </c>
      <c r="O98" s="63">
        <f t="shared" si="15"/>
        <v>0</v>
      </c>
    </row>
    <row r="99" spans="1:15" s="352" customFormat="1">
      <c r="A99" s="349">
        <v>2270110</v>
      </c>
      <c r="B99" s="349" t="s">
        <v>1278</v>
      </c>
      <c r="C99" s="589">
        <v>1183431.307</v>
      </c>
      <c r="D99" s="59"/>
      <c r="E99" s="59">
        <v>0</v>
      </c>
      <c r="F99" s="351">
        <v>0</v>
      </c>
      <c r="G99" s="60">
        <f t="shared" si="12"/>
        <v>1183431.307</v>
      </c>
      <c r="H99" s="60">
        <v>1183431.307</v>
      </c>
      <c r="I99" s="589">
        <v>0</v>
      </c>
      <c r="J99" s="62">
        <f t="shared" si="13"/>
        <v>1183431.307</v>
      </c>
      <c r="K99" s="60">
        <f t="shared" si="16"/>
        <v>0</v>
      </c>
      <c r="L99" s="63">
        <v>0</v>
      </c>
      <c r="M99" s="63">
        <f t="shared" si="14"/>
        <v>1183431.307</v>
      </c>
      <c r="N99" s="63">
        <v>0</v>
      </c>
      <c r="O99" s="63">
        <f t="shared" si="15"/>
        <v>0</v>
      </c>
    </row>
    <row r="100" spans="1:15" s="352" customFormat="1">
      <c r="A100" s="349">
        <v>2270110</v>
      </c>
      <c r="B100" s="349" t="s">
        <v>1278</v>
      </c>
      <c r="C100" s="589">
        <v>984294.28200000001</v>
      </c>
      <c r="D100" s="59"/>
      <c r="E100" s="59">
        <v>0</v>
      </c>
      <c r="F100" s="351">
        <v>0</v>
      </c>
      <c r="G100" s="60">
        <f t="shared" si="12"/>
        <v>984294.28200000001</v>
      </c>
      <c r="H100" s="60">
        <v>984294.28200000001</v>
      </c>
      <c r="I100" s="589">
        <v>0</v>
      </c>
      <c r="J100" s="62">
        <f t="shared" si="13"/>
        <v>984294.28200000001</v>
      </c>
      <c r="K100" s="60">
        <f t="shared" si="16"/>
        <v>0</v>
      </c>
      <c r="L100" s="63">
        <v>0</v>
      </c>
      <c r="M100" s="63">
        <f t="shared" si="14"/>
        <v>984294.28200000001</v>
      </c>
      <c r="N100" s="63">
        <v>0</v>
      </c>
      <c r="O100" s="63">
        <f t="shared" si="15"/>
        <v>0</v>
      </c>
    </row>
    <row r="101" spans="1:15" s="352" customFormat="1">
      <c r="A101" s="349">
        <v>2270110</v>
      </c>
      <c r="B101" s="349" t="s">
        <v>1278</v>
      </c>
      <c r="C101" s="589">
        <v>52043.813000000002</v>
      </c>
      <c r="D101" s="59"/>
      <c r="E101" s="59">
        <v>0</v>
      </c>
      <c r="F101" s="351">
        <v>0</v>
      </c>
      <c r="G101" s="60">
        <f t="shared" si="12"/>
        <v>52043.813000000002</v>
      </c>
      <c r="H101" s="60">
        <v>52043.813000000002</v>
      </c>
      <c r="I101" s="589">
        <v>0</v>
      </c>
      <c r="J101" s="62">
        <f t="shared" si="13"/>
        <v>52043.813000000002</v>
      </c>
      <c r="K101" s="60">
        <f t="shared" si="16"/>
        <v>0</v>
      </c>
      <c r="L101" s="63">
        <v>0</v>
      </c>
      <c r="M101" s="63">
        <f t="shared" si="14"/>
        <v>52043.813000000002</v>
      </c>
      <c r="N101" s="63">
        <v>0</v>
      </c>
      <c r="O101" s="63">
        <f t="shared" si="15"/>
        <v>0</v>
      </c>
    </row>
    <row r="102" spans="1:15" s="352" customFormat="1">
      <c r="A102" s="349">
        <v>2270110</v>
      </c>
      <c r="B102" s="349" t="s">
        <v>1278</v>
      </c>
      <c r="C102" s="589">
        <v>4136110.9369999999</v>
      </c>
      <c r="D102" s="59"/>
      <c r="E102" s="59">
        <v>0</v>
      </c>
      <c r="F102" s="351">
        <v>0</v>
      </c>
      <c r="G102" s="60">
        <f t="shared" si="12"/>
        <v>4136110.9369999999</v>
      </c>
      <c r="H102" s="60">
        <v>4136110.9369999999</v>
      </c>
      <c r="I102" s="589">
        <v>0</v>
      </c>
      <c r="J102" s="62">
        <f t="shared" si="13"/>
        <v>4136110.9369999999</v>
      </c>
      <c r="K102" s="60">
        <f t="shared" si="16"/>
        <v>0</v>
      </c>
      <c r="L102" s="63">
        <v>0</v>
      </c>
      <c r="M102" s="63">
        <f t="shared" si="14"/>
        <v>4136110.9369999999</v>
      </c>
      <c r="N102" s="63">
        <v>0</v>
      </c>
      <c r="O102" s="63">
        <f t="shared" si="15"/>
        <v>0</v>
      </c>
    </row>
    <row r="103" spans="1:15" s="352" customFormat="1">
      <c r="A103" s="349">
        <v>2270110</v>
      </c>
      <c r="B103" s="349" t="s">
        <v>1278</v>
      </c>
      <c r="C103" s="589">
        <v>3360850.69</v>
      </c>
      <c r="D103" s="59"/>
      <c r="E103" s="59">
        <v>0</v>
      </c>
      <c r="F103" s="351">
        <v>0</v>
      </c>
      <c r="G103" s="60">
        <f t="shared" ref="G103:G134" si="17">+F103+C103</f>
        <v>3360850.69</v>
      </c>
      <c r="H103" s="60">
        <v>3360850.69</v>
      </c>
      <c r="I103" s="589">
        <v>0</v>
      </c>
      <c r="J103" s="62">
        <f t="shared" ref="J103:J134" si="18">+I103+H103</f>
        <v>3360850.69</v>
      </c>
      <c r="K103" s="60">
        <f t="shared" si="16"/>
        <v>0</v>
      </c>
      <c r="L103" s="63">
        <v>0</v>
      </c>
      <c r="M103" s="63">
        <f t="shared" ref="M103:M134" si="19">J103+L103</f>
        <v>3360850.69</v>
      </c>
      <c r="N103" s="63">
        <v>0</v>
      </c>
      <c r="O103" s="63">
        <f t="shared" ref="O103:O134" si="20">G103-M103</f>
        <v>0</v>
      </c>
    </row>
    <row r="104" spans="1:15" s="352" customFormat="1">
      <c r="A104" s="349">
        <v>2270110</v>
      </c>
      <c r="B104" s="349" t="s">
        <v>1278</v>
      </c>
      <c r="C104" s="589">
        <v>465987.96600000001</v>
      </c>
      <c r="D104" s="59"/>
      <c r="E104" s="59">
        <v>0</v>
      </c>
      <c r="F104" s="351">
        <v>0</v>
      </c>
      <c r="G104" s="60">
        <f t="shared" si="17"/>
        <v>465987.96600000001</v>
      </c>
      <c r="H104" s="60">
        <v>465987.96600000001</v>
      </c>
      <c r="I104" s="589">
        <v>0</v>
      </c>
      <c r="J104" s="62">
        <f t="shared" si="18"/>
        <v>465987.96600000001</v>
      </c>
      <c r="K104" s="60">
        <f t="shared" si="16"/>
        <v>0</v>
      </c>
      <c r="L104" s="63">
        <v>0</v>
      </c>
      <c r="M104" s="63">
        <f t="shared" si="19"/>
        <v>465987.96600000001</v>
      </c>
      <c r="N104" s="63">
        <v>0</v>
      </c>
      <c r="O104" s="63">
        <f t="shared" si="20"/>
        <v>0</v>
      </c>
    </row>
    <row r="105" spans="1:15" s="352" customFormat="1">
      <c r="A105" s="349">
        <v>2270110</v>
      </c>
      <c r="B105" s="349" t="s">
        <v>1278</v>
      </c>
      <c r="C105" s="589">
        <v>1867138.838</v>
      </c>
      <c r="D105" s="59"/>
      <c r="E105" s="59">
        <v>0</v>
      </c>
      <c r="F105" s="351">
        <v>0</v>
      </c>
      <c r="G105" s="60">
        <f t="shared" si="17"/>
        <v>1867138.838</v>
      </c>
      <c r="H105" s="60">
        <v>1867138.838</v>
      </c>
      <c r="I105" s="589">
        <v>0</v>
      </c>
      <c r="J105" s="62">
        <f t="shared" si="18"/>
        <v>1867138.838</v>
      </c>
      <c r="K105" s="60">
        <f t="shared" si="16"/>
        <v>0</v>
      </c>
      <c r="L105" s="63">
        <v>0</v>
      </c>
      <c r="M105" s="63">
        <f t="shared" si="19"/>
        <v>1867138.838</v>
      </c>
      <c r="N105" s="63">
        <v>0</v>
      </c>
      <c r="O105" s="63">
        <f t="shared" si="20"/>
        <v>0</v>
      </c>
    </row>
    <row r="106" spans="1:15" s="352" customFormat="1">
      <c r="A106" s="349">
        <v>2270110</v>
      </c>
      <c r="B106" s="349" t="s">
        <v>1278</v>
      </c>
      <c r="C106" s="589">
        <v>28737.477999999999</v>
      </c>
      <c r="D106" s="59"/>
      <c r="E106" s="59">
        <v>0</v>
      </c>
      <c r="F106" s="351">
        <v>0</v>
      </c>
      <c r="G106" s="60">
        <f t="shared" si="17"/>
        <v>28737.477999999999</v>
      </c>
      <c r="H106" s="60">
        <v>28737.477999999999</v>
      </c>
      <c r="I106" s="589">
        <v>0</v>
      </c>
      <c r="J106" s="62">
        <f t="shared" si="18"/>
        <v>28737.477999999999</v>
      </c>
      <c r="K106" s="60">
        <f t="shared" si="16"/>
        <v>0</v>
      </c>
      <c r="L106" s="63">
        <v>0</v>
      </c>
      <c r="M106" s="63">
        <f t="shared" si="19"/>
        <v>28737.477999999999</v>
      </c>
      <c r="N106" s="63">
        <v>0</v>
      </c>
      <c r="O106" s="63">
        <f t="shared" si="20"/>
        <v>0</v>
      </c>
    </row>
    <row r="107" spans="1:15" s="352" customFormat="1">
      <c r="A107" s="349">
        <v>2270110</v>
      </c>
      <c r="B107" s="349" t="s">
        <v>1278</v>
      </c>
      <c r="C107" s="589">
        <v>906440.08299999998</v>
      </c>
      <c r="D107" s="59"/>
      <c r="E107" s="59">
        <v>0</v>
      </c>
      <c r="F107" s="351">
        <v>0</v>
      </c>
      <c r="G107" s="60">
        <f t="shared" si="17"/>
        <v>906440.08299999998</v>
      </c>
      <c r="H107" s="60">
        <v>906440.08299999998</v>
      </c>
      <c r="I107" s="589">
        <v>0</v>
      </c>
      <c r="J107" s="62">
        <f t="shared" si="18"/>
        <v>906440.08299999998</v>
      </c>
      <c r="K107" s="60">
        <f t="shared" si="16"/>
        <v>0</v>
      </c>
      <c r="L107" s="63">
        <v>0</v>
      </c>
      <c r="M107" s="63">
        <f t="shared" si="19"/>
        <v>906440.08299999998</v>
      </c>
      <c r="N107" s="63">
        <v>0</v>
      </c>
      <c r="O107" s="63">
        <f t="shared" si="20"/>
        <v>0</v>
      </c>
    </row>
    <row r="108" spans="1:15" s="352" customFormat="1">
      <c r="A108" s="349">
        <v>2270110</v>
      </c>
      <c r="B108" s="349" t="s">
        <v>1278</v>
      </c>
      <c r="C108" s="589">
        <v>634834.08299999998</v>
      </c>
      <c r="D108" s="59"/>
      <c r="E108" s="59">
        <v>0</v>
      </c>
      <c r="F108" s="351">
        <v>0</v>
      </c>
      <c r="G108" s="60">
        <f t="shared" si="17"/>
        <v>634834.08299999998</v>
      </c>
      <c r="H108" s="60">
        <v>634834.08299999998</v>
      </c>
      <c r="I108" s="589">
        <v>0</v>
      </c>
      <c r="J108" s="62">
        <f t="shared" si="18"/>
        <v>634834.08299999998</v>
      </c>
      <c r="K108" s="60">
        <f t="shared" si="16"/>
        <v>0</v>
      </c>
      <c r="L108" s="63">
        <v>0</v>
      </c>
      <c r="M108" s="63">
        <f t="shared" si="19"/>
        <v>634834.08299999998</v>
      </c>
      <c r="N108" s="63">
        <v>0</v>
      </c>
      <c r="O108" s="63">
        <f t="shared" si="20"/>
        <v>0</v>
      </c>
    </row>
    <row r="109" spans="1:15" s="352" customFormat="1">
      <c r="A109" s="349">
        <v>2270110</v>
      </c>
      <c r="B109" s="349" t="s">
        <v>1278</v>
      </c>
      <c r="C109" s="589">
        <v>634834.08299999998</v>
      </c>
      <c r="D109" s="59"/>
      <c r="E109" s="59">
        <v>0</v>
      </c>
      <c r="F109" s="351">
        <v>0</v>
      </c>
      <c r="G109" s="60">
        <f t="shared" si="17"/>
        <v>634834.08299999998</v>
      </c>
      <c r="H109" s="60">
        <v>634834.08299999998</v>
      </c>
      <c r="I109" s="589">
        <v>0</v>
      </c>
      <c r="J109" s="62">
        <f t="shared" si="18"/>
        <v>634834.08299999998</v>
      </c>
      <c r="K109" s="60">
        <f t="shared" si="16"/>
        <v>0</v>
      </c>
      <c r="L109" s="63">
        <v>0</v>
      </c>
      <c r="M109" s="63">
        <f t="shared" si="19"/>
        <v>634834.08299999998</v>
      </c>
      <c r="N109" s="63">
        <v>0</v>
      </c>
      <c r="O109" s="63">
        <f t="shared" si="20"/>
        <v>0</v>
      </c>
    </row>
    <row r="110" spans="1:15" s="352" customFormat="1">
      <c r="A110" s="349">
        <v>2270110</v>
      </c>
      <c r="B110" s="349" t="s">
        <v>1278</v>
      </c>
      <c r="C110" s="589">
        <v>505843.70400000003</v>
      </c>
      <c r="D110" s="59"/>
      <c r="E110" s="59">
        <v>0</v>
      </c>
      <c r="F110" s="351">
        <v>0</v>
      </c>
      <c r="G110" s="60">
        <f t="shared" si="17"/>
        <v>505843.70400000003</v>
      </c>
      <c r="H110" s="60">
        <v>505843.70400000003</v>
      </c>
      <c r="I110" s="589">
        <v>0</v>
      </c>
      <c r="J110" s="62">
        <f t="shared" si="18"/>
        <v>505843.70400000003</v>
      </c>
      <c r="K110" s="60">
        <f t="shared" si="16"/>
        <v>0</v>
      </c>
      <c r="L110" s="63">
        <v>0</v>
      </c>
      <c r="M110" s="63">
        <f t="shared" si="19"/>
        <v>505843.70400000003</v>
      </c>
      <c r="N110" s="63">
        <v>0</v>
      </c>
      <c r="O110" s="63">
        <f t="shared" si="20"/>
        <v>0</v>
      </c>
    </row>
    <row r="111" spans="1:15" s="352" customFormat="1">
      <c r="A111" s="349">
        <v>2270110</v>
      </c>
      <c r="B111" s="349" t="s">
        <v>1278</v>
      </c>
      <c r="C111" s="589">
        <v>505843.70400000003</v>
      </c>
      <c r="D111" s="59"/>
      <c r="E111" s="59">
        <v>0</v>
      </c>
      <c r="F111" s="351">
        <v>0</v>
      </c>
      <c r="G111" s="60">
        <f t="shared" si="17"/>
        <v>505843.70400000003</v>
      </c>
      <c r="H111" s="60">
        <v>505843.70400000003</v>
      </c>
      <c r="I111" s="589">
        <v>0</v>
      </c>
      <c r="J111" s="62">
        <f t="shared" si="18"/>
        <v>505843.70400000003</v>
      </c>
      <c r="K111" s="60">
        <f t="shared" si="16"/>
        <v>0</v>
      </c>
      <c r="L111" s="63">
        <v>0</v>
      </c>
      <c r="M111" s="63">
        <f t="shared" si="19"/>
        <v>505843.70400000003</v>
      </c>
      <c r="N111" s="63">
        <v>0</v>
      </c>
      <c r="O111" s="63">
        <f t="shared" si="20"/>
        <v>0</v>
      </c>
    </row>
    <row r="112" spans="1:15" s="352" customFormat="1">
      <c r="A112" s="349">
        <v>2270110</v>
      </c>
      <c r="B112" s="349" t="s">
        <v>1278</v>
      </c>
      <c r="C112" s="589">
        <v>898825.34499999997</v>
      </c>
      <c r="D112" s="59"/>
      <c r="E112" s="59">
        <v>0</v>
      </c>
      <c r="F112" s="351">
        <v>0</v>
      </c>
      <c r="G112" s="60">
        <f t="shared" si="17"/>
        <v>898825.34499999997</v>
      </c>
      <c r="H112" s="60">
        <v>898825.34499999997</v>
      </c>
      <c r="I112" s="589">
        <v>0</v>
      </c>
      <c r="J112" s="62">
        <f t="shared" si="18"/>
        <v>898825.34499999997</v>
      </c>
      <c r="K112" s="60">
        <f t="shared" si="16"/>
        <v>0</v>
      </c>
      <c r="L112" s="63">
        <v>0</v>
      </c>
      <c r="M112" s="63">
        <f t="shared" si="19"/>
        <v>898825.34499999997</v>
      </c>
      <c r="N112" s="63">
        <v>0</v>
      </c>
      <c r="O112" s="63">
        <f t="shared" si="20"/>
        <v>0</v>
      </c>
    </row>
    <row r="113" spans="1:15" s="352" customFormat="1">
      <c r="A113" s="349">
        <v>2270110</v>
      </c>
      <c r="B113" s="349" t="s">
        <v>1278</v>
      </c>
      <c r="C113" s="589">
        <v>1551717.3189999999</v>
      </c>
      <c r="D113" s="59"/>
      <c r="E113" s="59">
        <v>0</v>
      </c>
      <c r="F113" s="351">
        <v>0</v>
      </c>
      <c r="G113" s="60">
        <f t="shared" si="17"/>
        <v>1551717.3189999999</v>
      </c>
      <c r="H113" s="60">
        <v>1551717.3189999999</v>
      </c>
      <c r="I113" s="589">
        <v>0</v>
      </c>
      <c r="J113" s="62">
        <f t="shared" si="18"/>
        <v>1551717.3189999999</v>
      </c>
      <c r="K113" s="60">
        <f t="shared" ref="K113:K144" si="21">+G113-J113</f>
        <v>0</v>
      </c>
      <c r="L113" s="63">
        <v>0</v>
      </c>
      <c r="M113" s="63">
        <f t="shared" si="19"/>
        <v>1551717.3189999999</v>
      </c>
      <c r="N113" s="63">
        <v>0</v>
      </c>
      <c r="O113" s="63">
        <f t="shared" si="20"/>
        <v>0</v>
      </c>
    </row>
    <row r="114" spans="1:15" s="352" customFormat="1">
      <c r="A114" s="349">
        <v>2270110</v>
      </c>
      <c r="B114" s="349" t="s">
        <v>1278</v>
      </c>
      <c r="C114" s="589">
        <v>359435.36900000001</v>
      </c>
      <c r="D114" s="59"/>
      <c r="E114" s="59">
        <v>0</v>
      </c>
      <c r="F114" s="351">
        <v>0</v>
      </c>
      <c r="G114" s="60">
        <f t="shared" si="17"/>
        <v>359435.36900000001</v>
      </c>
      <c r="H114" s="60">
        <v>359435.36900000001</v>
      </c>
      <c r="I114" s="589">
        <v>0</v>
      </c>
      <c r="J114" s="62">
        <f t="shared" si="18"/>
        <v>359435.36900000001</v>
      </c>
      <c r="K114" s="60">
        <f t="shared" si="21"/>
        <v>0</v>
      </c>
      <c r="L114" s="63">
        <v>0</v>
      </c>
      <c r="M114" s="63">
        <f t="shared" si="19"/>
        <v>359435.36900000001</v>
      </c>
      <c r="N114" s="63">
        <v>0</v>
      </c>
      <c r="O114" s="63">
        <f t="shared" si="20"/>
        <v>0</v>
      </c>
    </row>
    <row r="115" spans="1:15" s="352" customFormat="1">
      <c r="A115" s="349">
        <v>2270110</v>
      </c>
      <c r="B115" s="349" t="s">
        <v>1278</v>
      </c>
      <c r="C115" s="589">
        <v>2456592.2480000001</v>
      </c>
      <c r="D115" s="59"/>
      <c r="E115" s="59">
        <v>0</v>
      </c>
      <c r="F115" s="351">
        <v>0</v>
      </c>
      <c r="G115" s="60">
        <f t="shared" si="17"/>
        <v>2456592.2480000001</v>
      </c>
      <c r="H115" s="60">
        <v>2456592.2480000001</v>
      </c>
      <c r="I115" s="589">
        <v>0</v>
      </c>
      <c r="J115" s="62">
        <f t="shared" si="18"/>
        <v>2456592.2480000001</v>
      </c>
      <c r="K115" s="60">
        <f t="shared" si="21"/>
        <v>0</v>
      </c>
      <c r="L115" s="63">
        <v>0</v>
      </c>
      <c r="M115" s="63">
        <f t="shared" si="19"/>
        <v>2456592.2480000001</v>
      </c>
      <c r="N115" s="63">
        <v>0</v>
      </c>
      <c r="O115" s="63">
        <f t="shared" si="20"/>
        <v>0</v>
      </c>
    </row>
    <row r="116" spans="1:15" s="352" customFormat="1">
      <c r="A116" s="349">
        <v>2270110</v>
      </c>
      <c r="B116" s="349" t="s">
        <v>1278</v>
      </c>
      <c r="C116" s="589">
        <v>75740.948000000004</v>
      </c>
      <c r="D116" s="59"/>
      <c r="E116" s="59">
        <v>0</v>
      </c>
      <c r="F116" s="351">
        <v>0</v>
      </c>
      <c r="G116" s="60">
        <f t="shared" si="17"/>
        <v>75740.948000000004</v>
      </c>
      <c r="H116" s="60">
        <v>75740.948000000004</v>
      </c>
      <c r="I116" s="589">
        <v>0</v>
      </c>
      <c r="J116" s="62">
        <f t="shared" si="18"/>
        <v>75740.948000000004</v>
      </c>
      <c r="K116" s="60">
        <f t="shared" si="21"/>
        <v>0</v>
      </c>
      <c r="L116" s="63">
        <v>0</v>
      </c>
      <c r="M116" s="63">
        <f t="shared" si="19"/>
        <v>75740.948000000004</v>
      </c>
      <c r="N116" s="63">
        <v>0</v>
      </c>
      <c r="O116" s="63">
        <f t="shared" si="20"/>
        <v>0</v>
      </c>
    </row>
    <row r="117" spans="1:15" s="352" customFormat="1">
      <c r="A117" s="349">
        <v>2270110</v>
      </c>
      <c r="B117" s="349" t="s">
        <v>1278</v>
      </c>
      <c r="C117" s="589">
        <v>1070838.8959999999</v>
      </c>
      <c r="D117" s="59"/>
      <c r="E117" s="59">
        <v>0</v>
      </c>
      <c r="F117" s="351">
        <v>0</v>
      </c>
      <c r="G117" s="60">
        <f t="shared" si="17"/>
        <v>1070838.8959999999</v>
      </c>
      <c r="H117" s="60">
        <v>1070838.8959999999</v>
      </c>
      <c r="I117" s="589">
        <v>0</v>
      </c>
      <c r="J117" s="62">
        <f t="shared" si="18"/>
        <v>1070838.8959999999</v>
      </c>
      <c r="K117" s="60">
        <f t="shared" si="21"/>
        <v>0</v>
      </c>
      <c r="L117" s="63">
        <v>0</v>
      </c>
      <c r="M117" s="63">
        <f t="shared" si="19"/>
        <v>1070838.8959999999</v>
      </c>
      <c r="N117" s="63">
        <v>0</v>
      </c>
      <c r="O117" s="63">
        <f t="shared" si="20"/>
        <v>0</v>
      </c>
    </row>
    <row r="118" spans="1:15" s="352" customFormat="1">
      <c r="A118" s="349">
        <v>2270014</v>
      </c>
      <c r="B118" s="349"/>
      <c r="C118" s="589">
        <v>7003352.8940000003</v>
      </c>
      <c r="D118" s="59"/>
      <c r="E118" s="59">
        <v>0</v>
      </c>
      <c r="F118" s="351">
        <v>0</v>
      </c>
      <c r="G118" s="60">
        <f t="shared" si="17"/>
        <v>7003352.8940000003</v>
      </c>
      <c r="H118" s="60">
        <v>7003352.8940000003</v>
      </c>
      <c r="I118" s="589">
        <v>0</v>
      </c>
      <c r="J118" s="62">
        <f t="shared" si="18"/>
        <v>7003352.8940000003</v>
      </c>
      <c r="K118" s="60">
        <f t="shared" si="21"/>
        <v>0</v>
      </c>
      <c r="L118" s="63">
        <v>0</v>
      </c>
      <c r="M118" s="63">
        <f t="shared" si="19"/>
        <v>7003352.8940000003</v>
      </c>
      <c r="N118" s="63">
        <f t="shared" ref="N118:N133" si="22">E118</f>
        <v>0</v>
      </c>
      <c r="O118" s="63">
        <f t="shared" si="20"/>
        <v>0</v>
      </c>
    </row>
    <row r="119" spans="1:15" s="352" customFormat="1">
      <c r="A119" s="349">
        <v>2270015</v>
      </c>
      <c r="B119" s="349" t="s">
        <v>1278</v>
      </c>
      <c r="C119" s="589">
        <v>2453766.764</v>
      </c>
      <c r="D119" s="59"/>
      <c r="E119" s="59">
        <v>0</v>
      </c>
      <c r="F119" s="351">
        <v>0</v>
      </c>
      <c r="G119" s="60">
        <f t="shared" si="17"/>
        <v>2453766.764</v>
      </c>
      <c r="H119" s="60">
        <v>2453766.764</v>
      </c>
      <c r="I119" s="589">
        <v>0</v>
      </c>
      <c r="J119" s="62">
        <f t="shared" si="18"/>
        <v>2453766.764</v>
      </c>
      <c r="K119" s="60">
        <f t="shared" si="21"/>
        <v>0</v>
      </c>
      <c r="L119" s="63">
        <v>0</v>
      </c>
      <c r="M119" s="63">
        <f t="shared" si="19"/>
        <v>2453766.764</v>
      </c>
      <c r="N119" s="63">
        <f t="shared" si="22"/>
        <v>0</v>
      </c>
      <c r="O119" s="63">
        <f t="shared" si="20"/>
        <v>0</v>
      </c>
    </row>
    <row r="120" spans="1:15" s="352" customFormat="1">
      <c r="A120" s="349">
        <v>2270016</v>
      </c>
      <c r="B120" s="349" t="s">
        <v>1278</v>
      </c>
      <c r="C120" s="589">
        <v>264730.85100000002</v>
      </c>
      <c r="D120" s="59"/>
      <c r="E120" s="59">
        <v>0</v>
      </c>
      <c r="F120" s="351">
        <v>0</v>
      </c>
      <c r="G120" s="60">
        <f t="shared" si="17"/>
        <v>264730.85100000002</v>
      </c>
      <c r="H120" s="60">
        <v>264730.85100000002</v>
      </c>
      <c r="I120" s="589">
        <v>0</v>
      </c>
      <c r="J120" s="62">
        <f t="shared" si="18"/>
        <v>264730.85100000002</v>
      </c>
      <c r="K120" s="60">
        <f t="shared" si="21"/>
        <v>0</v>
      </c>
      <c r="L120" s="63">
        <v>0</v>
      </c>
      <c r="M120" s="63">
        <f t="shared" si="19"/>
        <v>264730.85100000002</v>
      </c>
      <c r="N120" s="63">
        <f t="shared" si="22"/>
        <v>0</v>
      </c>
      <c r="O120" s="63">
        <f t="shared" si="20"/>
        <v>0</v>
      </c>
    </row>
    <row r="121" spans="1:15" s="352" customFormat="1">
      <c r="A121" s="349">
        <v>2270017</v>
      </c>
      <c r="B121" s="349" t="s">
        <v>1278</v>
      </c>
      <c r="C121" s="589">
        <v>470893.48300000001</v>
      </c>
      <c r="D121" s="59"/>
      <c r="E121" s="59">
        <v>0</v>
      </c>
      <c r="F121" s="351">
        <v>0</v>
      </c>
      <c r="G121" s="60">
        <f t="shared" si="17"/>
        <v>470893.48300000001</v>
      </c>
      <c r="H121" s="60">
        <v>470893.48300000001</v>
      </c>
      <c r="I121" s="589">
        <v>0</v>
      </c>
      <c r="J121" s="62">
        <f t="shared" si="18"/>
        <v>470893.48300000001</v>
      </c>
      <c r="K121" s="60">
        <f t="shared" si="21"/>
        <v>0</v>
      </c>
      <c r="L121" s="63">
        <v>0</v>
      </c>
      <c r="M121" s="63">
        <f t="shared" si="19"/>
        <v>470893.48300000001</v>
      </c>
      <c r="N121" s="63">
        <f t="shared" si="22"/>
        <v>0</v>
      </c>
      <c r="O121" s="63">
        <f t="shared" si="20"/>
        <v>0</v>
      </c>
    </row>
    <row r="122" spans="1:15" s="352" customFormat="1">
      <c r="A122" s="349">
        <v>2270018</v>
      </c>
      <c r="B122" s="349" t="s">
        <v>1278</v>
      </c>
      <c r="C122" s="589">
        <v>4233500.2510000002</v>
      </c>
      <c r="D122" s="59"/>
      <c r="E122" s="59">
        <v>0</v>
      </c>
      <c r="F122" s="351">
        <v>0</v>
      </c>
      <c r="G122" s="60">
        <f t="shared" si="17"/>
        <v>4233500.2510000002</v>
      </c>
      <c r="H122" s="60">
        <v>4233500.2510000002</v>
      </c>
      <c r="I122" s="589">
        <v>0</v>
      </c>
      <c r="J122" s="62">
        <f t="shared" si="18"/>
        <v>4233500.2510000002</v>
      </c>
      <c r="K122" s="60">
        <f t="shared" si="21"/>
        <v>0</v>
      </c>
      <c r="L122" s="63">
        <v>0</v>
      </c>
      <c r="M122" s="63">
        <f t="shared" si="19"/>
        <v>4233500.2510000002</v>
      </c>
      <c r="N122" s="63">
        <f t="shared" si="22"/>
        <v>0</v>
      </c>
      <c r="O122" s="63">
        <f t="shared" si="20"/>
        <v>0</v>
      </c>
    </row>
    <row r="123" spans="1:15" s="352" customFormat="1">
      <c r="A123" s="349">
        <v>2270020</v>
      </c>
      <c r="B123" s="349" t="s">
        <v>1278</v>
      </c>
      <c r="C123" s="589">
        <v>265466.53200000001</v>
      </c>
      <c r="D123" s="59"/>
      <c r="E123" s="59">
        <v>0</v>
      </c>
      <c r="F123" s="351">
        <v>0</v>
      </c>
      <c r="G123" s="60">
        <f t="shared" si="17"/>
        <v>265466.53200000001</v>
      </c>
      <c r="H123" s="60">
        <v>265466.53200000001</v>
      </c>
      <c r="I123" s="589">
        <v>0</v>
      </c>
      <c r="J123" s="62">
        <f t="shared" si="18"/>
        <v>265466.53200000001</v>
      </c>
      <c r="K123" s="60">
        <f t="shared" si="21"/>
        <v>0</v>
      </c>
      <c r="L123" s="63">
        <v>0</v>
      </c>
      <c r="M123" s="63">
        <f t="shared" si="19"/>
        <v>265466.53200000001</v>
      </c>
      <c r="N123" s="63">
        <f t="shared" si="22"/>
        <v>0</v>
      </c>
      <c r="O123" s="63">
        <f t="shared" si="20"/>
        <v>0</v>
      </c>
    </row>
    <row r="124" spans="1:15" s="352" customFormat="1">
      <c r="A124" s="349">
        <v>2270021</v>
      </c>
      <c r="B124" s="349" t="s">
        <v>1278</v>
      </c>
      <c r="C124" s="589">
        <v>565555.99</v>
      </c>
      <c r="D124" s="59"/>
      <c r="E124" s="59">
        <v>0</v>
      </c>
      <c r="F124" s="351">
        <v>0</v>
      </c>
      <c r="G124" s="60">
        <f t="shared" si="17"/>
        <v>565555.99</v>
      </c>
      <c r="H124" s="60">
        <v>565555.99</v>
      </c>
      <c r="I124" s="589">
        <v>0</v>
      </c>
      <c r="J124" s="62">
        <f t="shared" si="18"/>
        <v>565555.99</v>
      </c>
      <c r="K124" s="60">
        <f t="shared" si="21"/>
        <v>0</v>
      </c>
      <c r="L124" s="63">
        <v>0</v>
      </c>
      <c r="M124" s="63">
        <f t="shared" si="19"/>
        <v>565555.99</v>
      </c>
      <c r="N124" s="63">
        <f t="shared" si="22"/>
        <v>0</v>
      </c>
      <c r="O124" s="63">
        <f t="shared" si="20"/>
        <v>0</v>
      </c>
    </row>
    <row r="125" spans="1:15" s="352" customFormat="1">
      <c r="A125" s="349">
        <v>2270022</v>
      </c>
      <c r="B125" s="349" t="s">
        <v>1278</v>
      </c>
      <c r="C125" s="589">
        <v>12688079.175000001</v>
      </c>
      <c r="D125" s="59"/>
      <c r="E125" s="59">
        <v>0</v>
      </c>
      <c r="F125" s="351">
        <v>0</v>
      </c>
      <c r="G125" s="60">
        <f t="shared" si="17"/>
        <v>12688079.175000001</v>
      </c>
      <c r="H125" s="60">
        <v>12688079.175000001</v>
      </c>
      <c r="I125" s="589">
        <v>0</v>
      </c>
      <c r="J125" s="62">
        <f t="shared" si="18"/>
        <v>12688079.175000001</v>
      </c>
      <c r="K125" s="60">
        <f t="shared" si="21"/>
        <v>0</v>
      </c>
      <c r="L125" s="63">
        <v>0</v>
      </c>
      <c r="M125" s="63">
        <f t="shared" si="19"/>
        <v>12688079.175000001</v>
      </c>
      <c r="N125" s="63">
        <f t="shared" si="22"/>
        <v>0</v>
      </c>
      <c r="O125" s="63">
        <f t="shared" si="20"/>
        <v>0</v>
      </c>
    </row>
    <row r="126" spans="1:15" s="352" customFormat="1">
      <c r="A126" s="349">
        <v>2270023</v>
      </c>
      <c r="B126" s="349" t="s">
        <v>1278</v>
      </c>
      <c r="C126" s="589">
        <v>5292063.142</v>
      </c>
      <c r="D126" s="59"/>
      <c r="E126" s="59">
        <v>0</v>
      </c>
      <c r="F126" s="351">
        <v>0</v>
      </c>
      <c r="G126" s="60">
        <f t="shared" si="17"/>
        <v>5292063.142</v>
      </c>
      <c r="H126" s="60">
        <v>5292063.142</v>
      </c>
      <c r="I126" s="589">
        <v>0</v>
      </c>
      <c r="J126" s="62">
        <f t="shared" si="18"/>
        <v>5292063.142</v>
      </c>
      <c r="K126" s="60">
        <f t="shared" si="21"/>
        <v>0</v>
      </c>
      <c r="L126" s="63">
        <v>0</v>
      </c>
      <c r="M126" s="63">
        <f t="shared" si="19"/>
        <v>5292063.142</v>
      </c>
      <c r="N126" s="63">
        <f t="shared" si="22"/>
        <v>0</v>
      </c>
      <c r="O126" s="63">
        <f t="shared" si="20"/>
        <v>0</v>
      </c>
    </row>
    <row r="127" spans="1:15" s="352" customFormat="1">
      <c r="A127" s="349">
        <v>2270024</v>
      </c>
      <c r="B127" s="349" t="s">
        <v>1278</v>
      </c>
      <c r="C127" s="589">
        <v>1765195.727</v>
      </c>
      <c r="D127" s="59"/>
      <c r="E127" s="59">
        <v>0</v>
      </c>
      <c r="F127" s="351">
        <v>0</v>
      </c>
      <c r="G127" s="60">
        <f t="shared" si="17"/>
        <v>1765195.727</v>
      </c>
      <c r="H127" s="60">
        <v>1765195.727</v>
      </c>
      <c r="I127" s="589">
        <v>0</v>
      </c>
      <c r="J127" s="62">
        <f t="shared" si="18"/>
        <v>1765195.727</v>
      </c>
      <c r="K127" s="60">
        <f t="shared" si="21"/>
        <v>0</v>
      </c>
      <c r="L127" s="63">
        <v>0</v>
      </c>
      <c r="M127" s="63">
        <f t="shared" si="19"/>
        <v>1765195.727</v>
      </c>
      <c r="N127" s="63">
        <f t="shared" si="22"/>
        <v>0</v>
      </c>
      <c r="O127" s="63">
        <f t="shared" si="20"/>
        <v>0</v>
      </c>
    </row>
    <row r="128" spans="1:15" s="352" customFormat="1">
      <c r="A128" s="349">
        <v>2270029</v>
      </c>
      <c r="B128" s="349" t="s">
        <v>1278</v>
      </c>
      <c r="C128" s="589">
        <v>141701.149</v>
      </c>
      <c r="D128" s="59"/>
      <c r="E128" s="59">
        <v>0</v>
      </c>
      <c r="F128" s="351">
        <v>0</v>
      </c>
      <c r="G128" s="60">
        <f t="shared" si="17"/>
        <v>141701.149</v>
      </c>
      <c r="H128" s="60">
        <v>141701.149</v>
      </c>
      <c r="I128" s="589">
        <v>0</v>
      </c>
      <c r="J128" s="62">
        <f t="shared" si="18"/>
        <v>141701.149</v>
      </c>
      <c r="K128" s="60">
        <f t="shared" si="21"/>
        <v>0</v>
      </c>
      <c r="L128" s="63">
        <v>0</v>
      </c>
      <c r="M128" s="63">
        <f t="shared" si="19"/>
        <v>141701.149</v>
      </c>
      <c r="N128" s="63">
        <f t="shared" si="22"/>
        <v>0</v>
      </c>
      <c r="O128" s="63">
        <f t="shared" si="20"/>
        <v>0</v>
      </c>
    </row>
    <row r="129" spans="1:15" s="352" customFormat="1">
      <c r="A129" s="349">
        <v>2270030</v>
      </c>
      <c r="B129" s="349" t="s">
        <v>1278</v>
      </c>
      <c r="C129" s="589">
        <v>672070.48400000005</v>
      </c>
      <c r="D129" s="59"/>
      <c r="E129" s="59">
        <v>0</v>
      </c>
      <c r="F129" s="351">
        <v>0</v>
      </c>
      <c r="G129" s="60">
        <f t="shared" si="17"/>
        <v>672070.48400000005</v>
      </c>
      <c r="H129" s="60">
        <v>672070.48400000005</v>
      </c>
      <c r="I129" s="589">
        <v>0</v>
      </c>
      <c r="J129" s="62">
        <f t="shared" si="18"/>
        <v>672070.48400000005</v>
      </c>
      <c r="K129" s="60">
        <f t="shared" si="21"/>
        <v>0</v>
      </c>
      <c r="L129" s="63">
        <v>0</v>
      </c>
      <c r="M129" s="63">
        <f t="shared" si="19"/>
        <v>672070.48400000005</v>
      </c>
      <c r="N129" s="63">
        <f t="shared" si="22"/>
        <v>0</v>
      </c>
      <c r="O129" s="63">
        <f t="shared" si="20"/>
        <v>0</v>
      </c>
    </row>
    <row r="130" spans="1:15" s="352" customFormat="1">
      <c r="A130" s="349">
        <v>2270037</v>
      </c>
      <c r="B130" s="349" t="s">
        <v>1278</v>
      </c>
      <c r="C130" s="589">
        <v>209376.962</v>
      </c>
      <c r="D130" s="59"/>
      <c r="E130" s="59">
        <v>0</v>
      </c>
      <c r="F130" s="351">
        <v>0</v>
      </c>
      <c r="G130" s="60">
        <f t="shared" si="17"/>
        <v>209376.962</v>
      </c>
      <c r="H130" s="60">
        <v>209376.962</v>
      </c>
      <c r="I130" s="589">
        <v>0</v>
      </c>
      <c r="J130" s="62">
        <f t="shared" si="18"/>
        <v>209376.962</v>
      </c>
      <c r="K130" s="60">
        <f t="shared" si="21"/>
        <v>0</v>
      </c>
      <c r="L130" s="63">
        <v>0</v>
      </c>
      <c r="M130" s="63">
        <f t="shared" si="19"/>
        <v>209376.962</v>
      </c>
      <c r="N130" s="63">
        <f t="shared" si="22"/>
        <v>0</v>
      </c>
      <c r="O130" s="63">
        <f t="shared" si="20"/>
        <v>0</v>
      </c>
    </row>
    <row r="131" spans="1:15" s="352" customFormat="1">
      <c r="A131" s="349">
        <v>2270038</v>
      </c>
      <c r="B131" s="349" t="s">
        <v>1278</v>
      </c>
      <c r="C131" s="589">
        <v>128218.549</v>
      </c>
      <c r="D131" s="59"/>
      <c r="E131" s="59">
        <v>0</v>
      </c>
      <c r="F131" s="351">
        <v>0</v>
      </c>
      <c r="G131" s="60">
        <f t="shared" si="17"/>
        <v>128218.549</v>
      </c>
      <c r="H131" s="60">
        <v>128218.549</v>
      </c>
      <c r="I131" s="589">
        <v>0</v>
      </c>
      <c r="J131" s="62">
        <f t="shared" si="18"/>
        <v>128218.549</v>
      </c>
      <c r="K131" s="60">
        <f t="shared" si="21"/>
        <v>0</v>
      </c>
      <c r="L131" s="63">
        <v>0</v>
      </c>
      <c r="M131" s="63">
        <f t="shared" si="19"/>
        <v>128218.549</v>
      </c>
      <c r="N131" s="63">
        <f t="shared" si="22"/>
        <v>0</v>
      </c>
      <c r="O131" s="63">
        <f t="shared" si="20"/>
        <v>0</v>
      </c>
    </row>
    <row r="132" spans="1:15" s="352" customFormat="1">
      <c r="A132" s="349">
        <v>2270040</v>
      </c>
      <c r="B132" s="349" t="s">
        <v>1278</v>
      </c>
      <c r="C132" s="589">
        <v>1712121.179</v>
      </c>
      <c r="D132" s="59"/>
      <c r="E132" s="59">
        <v>0</v>
      </c>
      <c r="F132" s="351">
        <v>0</v>
      </c>
      <c r="G132" s="60">
        <f t="shared" si="17"/>
        <v>1712121.179</v>
      </c>
      <c r="H132" s="60">
        <v>1712121.179</v>
      </c>
      <c r="I132" s="589">
        <v>0</v>
      </c>
      <c r="J132" s="62">
        <f t="shared" si="18"/>
        <v>1712121.179</v>
      </c>
      <c r="K132" s="60">
        <f t="shared" si="21"/>
        <v>0</v>
      </c>
      <c r="L132" s="63">
        <v>0</v>
      </c>
      <c r="M132" s="63">
        <f t="shared" si="19"/>
        <v>1712121.179</v>
      </c>
      <c r="N132" s="63">
        <f t="shared" si="22"/>
        <v>0</v>
      </c>
      <c r="O132" s="63">
        <f t="shared" si="20"/>
        <v>0</v>
      </c>
    </row>
    <row r="133" spans="1:15" s="352" customFormat="1">
      <c r="A133" s="349">
        <v>2270080</v>
      </c>
      <c r="B133" s="349" t="s">
        <v>1278</v>
      </c>
      <c r="C133" s="589">
        <v>1579.809</v>
      </c>
      <c r="D133" s="59"/>
      <c r="E133" s="59">
        <v>0</v>
      </c>
      <c r="F133" s="351">
        <v>0</v>
      </c>
      <c r="G133" s="60">
        <f t="shared" si="17"/>
        <v>1579.809</v>
      </c>
      <c r="H133" s="60">
        <v>1579.809</v>
      </c>
      <c r="I133" s="589">
        <v>0</v>
      </c>
      <c r="J133" s="62">
        <f t="shared" si="18"/>
        <v>1579.809</v>
      </c>
      <c r="K133" s="60">
        <f t="shared" si="21"/>
        <v>0</v>
      </c>
      <c r="L133" s="63">
        <v>0</v>
      </c>
      <c r="M133" s="63">
        <f t="shared" si="19"/>
        <v>1579.809</v>
      </c>
      <c r="N133" s="63">
        <f t="shared" si="22"/>
        <v>0</v>
      </c>
      <c r="O133" s="63">
        <f t="shared" si="20"/>
        <v>0</v>
      </c>
    </row>
    <row r="134" spans="1:15" s="352" customFormat="1">
      <c r="A134" s="349">
        <v>2270111</v>
      </c>
      <c r="B134" s="349" t="s">
        <v>1278</v>
      </c>
      <c r="C134" s="589">
        <v>1486671.9409384001</v>
      </c>
      <c r="D134" s="59"/>
      <c r="E134" s="59">
        <v>12</v>
      </c>
      <c r="F134" s="351">
        <f t="shared" ref="F134:F153" si="23">+C134*$F$4</f>
        <v>0</v>
      </c>
      <c r="G134" s="60">
        <f t="shared" si="17"/>
        <v>1486671.9409384001</v>
      </c>
      <c r="H134" s="589">
        <v>1486671.9409384001</v>
      </c>
      <c r="I134" s="589">
        <f t="shared" ref="I134:I153" si="24">H134*$I$4</f>
        <v>0</v>
      </c>
      <c r="J134" s="62">
        <f t="shared" si="18"/>
        <v>1486671.9409384001</v>
      </c>
      <c r="K134" s="60">
        <f t="shared" si="21"/>
        <v>0</v>
      </c>
      <c r="L134" s="63">
        <f t="shared" ref="L134:L139" si="25">K134/E134*12</f>
        <v>0</v>
      </c>
      <c r="M134" s="63">
        <f t="shared" si="19"/>
        <v>1486671.9409384001</v>
      </c>
      <c r="N134" s="63">
        <f t="shared" ref="N134:N139" si="26">E134-12</f>
        <v>0</v>
      </c>
      <c r="O134" s="63">
        <f t="shared" si="20"/>
        <v>0</v>
      </c>
    </row>
    <row r="135" spans="1:15" s="352" customFormat="1">
      <c r="A135" s="349">
        <v>2270112</v>
      </c>
      <c r="B135" s="349" t="s">
        <v>1278</v>
      </c>
      <c r="C135" s="589">
        <v>2441445.009533925</v>
      </c>
      <c r="D135" s="59"/>
      <c r="E135" s="59">
        <v>12</v>
      </c>
      <c r="F135" s="351">
        <f t="shared" si="23"/>
        <v>0</v>
      </c>
      <c r="G135" s="60">
        <f t="shared" ref="G135:G153" si="27">+F135+C135</f>
        <v>2441445.009533925</v>
      </c>
      <c r="H135" s="589">
        <v>2441445.009533925</v>
      </c>
      <c r="I135" s="589">
        <f t="shared" si="24"/>
        <v>0</v>
      </c>
      <c r="J135" s="62">
        <f t="shared" ref="J135:J153" si="28">+I135+H135</f>
        <v>2441445.009533925</v>
      </c>
      <c r="K135" s="60">
        <f t="shared" si="21"/>
        <v>0</v>
      </c>
      <c r="L135" s="63">
        <f t="shared" si="25"/>
        <v>0</v>
      </c>
      <c r="M135" s="63">
        <f t="shared" ref="M135:M153" si="29">J135+L135</f>
        <v>2441445.009533925</v>
      </c>
      <c r="N135" s="63">
        <f t="shared" si="26"/>
        <v>0</v>
      </c>
      <c r="O135" s="63">
        <f t="shared" ref="O135:O153" si="30">G135-M135</f>
        <v>0</v>
      </c>
    </row>
    <row r="136" spans="1:15" s="352" customFormat="1">
      <c r="A136" s="349">
        <v>2270113</v>
      </c>
      <c r="B136" s="349" t="s">
        <v>1278</v>
      </c>
      <c r="C136" s="589">
        <v>597582.33008147508</v>
      </c>
      <c r="D136" s="59"/>
      <c r="E136" s="59">
        <v>12</v>
      </c>
      <c r="F136" s="351">
        <f t="shared" si="23"/>
        <v>0</v>
      </c>
      <c r="G136" s="60">
        <f t="shared" si="27"/>
        <v>597582.33008147508</v>
      </c>
      <c r="H136" s="589">
        <v>597582.33008147508</v>
      </c>
      <c r="I136" s="589">
        <f t="shared" si="24"/>
        <v>0</v>
      </c>
      <c r="J136" s="62">
        <f t="shared" si="28"/>
        <v>597582.33008147508</v>
      </c>
      <c r="K136" s="60">
        <f t="shared" si="21"/>
        <v>0</v>
      </c>
      <c r="L136" s="63">
        <f t="shared" si="25"/>
        <v>0</v>
      </c>
      <c r="M136" s="63">
        <f t="shared" si="29"/>
        <v>597582.33008147508</v>
      </c>
      <c r="N136" s="63">
        <f t="shared" si="26"/>
        <v>0</v>
      </c>
      <c r="O136" s="63">
        <f t="shared" si="30"/>
        <v>0</v>
      </c>
    </row>
    <row r="137" spans="1:15" s="352" customFormat="1">
      <c r="A137" s="349">
        <v>2270114</v>
      </c>
      <c r="B137" s="349" t="s">
        <v>1278</v>
      </c>
      <c r="C137" s="589">
        <v>999338.93258392497</v>
      </c>
      <c r="D137" s="59"/>
      <c r="E137" s="59">
        <v>12</v>
      </c>
      <c r="F137" s="351">
        <f t="shared" si="23"/>
        <v>0</v>
      </c>
      <c r="G137" s="60">
        <f t="shared" si="27"/>
        <v>999338.93258392497</v>
      </c>
      <c r="H137" s="589">
        <v>999338.93258392497</v>
      </c>
      <c r="I137" s="589">
        <f t="shared" si="24"/>
        <v>0</v>
      </c>
      <c r="J137" s="62">
        <f t="shared" si="28"/>
        <v>999338.93258392497</v>
      </c>
      <c r="K137" s="60">
        <f t="shared" si="21"/>
        <v>0</v>
      </c>
      <c r="L137" s="63">
        <f t="shared" si="25"/>
        <v>0</v>
      </c>
      <c r="M137" s="63">
        <f t="shared" si="29"/>
        <v>999338.93258392497</v>
      </c>
      <c r="N137" s="63">
        <f t="shared" si="26"/>
        <v>0</v>
      </c>
      <c r="O137" s="63">
        <f t="shared" si="30"/>
        <v>0</v>
      </c>
    </row>
    <row r="138" spans="1:15" s="352" customFormat="1">
      <c r="A138" s="349">
        <v>2270115</v>
      </c>
      <c r="B138" s="349" t="s">
        <v>1278</v>
      </c>
      <c r="C138" s="589">
        <v>494776.60638802504</v>
      </c>
      <c r="D138" s="59"/>
      <c r="E138" s="59">
        <v>12</v>
      </c>
      <c r="F138" s="351">
        <f t="shared" si="23"/>
        <v>0</v>
      </c>
      <c r="G138" s="60">
        <f t="shared" si="27"/>
        <v>494776.60638802504</v>
      </c>
      <c r="H138" s="589">
        <v>494776.60638802504</v>
      </c>
      <c r="I138" s="589">
        <f t="shared" si="24"/>
        <v>0</v>
      </c>
      <c r="J138" s="62">
        <f t="shared" si="28"/>
        <v>494776.60638802504</v>
      </c>
      <c r="K138" s="60">
        <f t="shared" si="21"/>
        <v>0</v>
      </c>
      <c r="L138" s="63">
        <f t="shared" si="25"/>
        <v>0</v>
      </c>
      <c r="M138" s="63">
        <f t="shared" si="29"/>
        <v>494776.60638802504</v>
      </c>
      <c r="N138" s="63">
        <f t="shared" si="26"/>
        <v>0</v>
      </c>
      <c r="O138" s="63">
        <f t="shared" si="30"/>
        <v>0</v>
      </c>
    </row>
    <row r="139" spans="1:15" s="352" customFormat="1">
      <c r="A139" s="349">
        <v>2270116</v>
      </c>
      <c r="B139" s="349" t="s">
        <v>1278</v>
      </c>
      <c r="C139" s="589">
        <v>604198.74605790002</v>
      </c>
      <c r="D139" s="59"/>
      <c r="E139" s="59">
        <v>12</v>
      </c>
      <c r="F139" s="351">
        <f t="shared" si="23"/>
        <v>0</v>
      </c>
      <c r="G139" s="60">
        <f t="shared" si="27"/>
        <v>604198.74605790002</v>
      </c>
      <c r="H139" s="589">
        <v>604198.74605790002</v>
      </c>
      <c r="I139" s="589">
        <f t="shared" si="24"/>
        <v>0</v>
      </c>
      <c r="J139" s="62">
        <f t="shared" si="28"/>
        <v>604198.74605790002</v>
      </c>
      <c r="K139" s="60">
        <f t="shared" si="21"/>
        <v>0</v>
      </c>
      <c r="L139" s="63">
        <f t="shared" si="25"/>
        <v>0</v>
      </c>
      <c r="M139" s="63">
        <f t="shared" si="29"/>
        <v>604198.74605790002</v>
      </c>
      <c r="N139" s="63">
        <f t="shared" si="26"/>
        <v>0</v>
      </c>
      <c r="O139" s="63">
        <f t="shared" si="30"/>
        <v>0</v>
      </c>
    </row>
    <row r="140" spans="1:15" s="352" customFormat="1">
      <c r="A140" s="349">
        <v>2270117</v>
      </c>
      <c r="B140" s="349" t="s">
        <v>1278</v>
      </c>
      <c r="C140" s="589">
        <v>1165949.0060975251</v>
      </c>
      <c r="D140" s="59"/>
      <c r="E140" s="59">
        <v>9</v>
      </c>
      <c r="F140" s="351">
        <f t="shared" si="23"/>
        <v>0</v>
      </c>
      <c r="G140" s="60">
        <f t="shared" si="27"/>
        <v>1165949.0060975251</v>
      </c>
      <c r="H140" s="589">
        <v>1165949.0060975251</v>
      </c>
      <c r="I140" s="589">
        <f t="shared" si="24"/>
        <v>0</v>
      </c>
      <c r="J140" s="62">
        <f t="shared" si="28"/>
        <v>1165949.0060975251</v>
      </c>
      <c r="K140" s="60">
        <f t="shared" si="21"/>
        <v>0</v>
      </c>
      <c r="L140" s="63">
        <f>K140/E140*9</f>
        <v>0</v>
      </c>
      <c r="M140" s="63">
        <f t="shared" si="29"/>
        <v>1165949.0060975251</v>
      </c>
      <c r="N140" s="63">
        <f>E140-8</f>
        <v>1</v>
      </c>
      <c r="O140" s="63">
        <f t="shared" si="30"/>
        <v>0</v>
      </c>
    </row>
    <row r="141" spans="1:15" s="352" customFormat="1">
      <c r="A141" s="349">
        <v>2270117</v>
      </c>
      <c r="B141" s="349" t="s">
        <v>1278</v>
      </c>
      <c r="C141" s="589">
        <v>52003.219138499997</v>
      </c>
      <c r="D141" s="59"/>
      <c r="E141" s="59">
        <v>11</v>
      </c>
      <c r="F141" s="351">
        <f t="shared" si="23"/>
        <v>0</v>
      </c>
      <c r="G141" s="60">
        <f t="shared" si="27"/>
        <v>52003.219138499997</v>
      </c>
      <c r="H141" s="589">
        <v>52003.219138499997</v>
      </c>
      <c r="I141" s="589">
        <f t="shared" si="24"/>
        <v>0</v>
      </c>
      <c r="J141" s="62">
        <f t="shared" si="28"/>
        <v>52003.219138499997</v>
      </c>
      <c r="K141" s="60">
        <f t="shared" si="21"/>
        <v>0</v>
      </c>
      <c r="L141" s="63">
        <f>K141/E141*11</f>
        <v>0</v>
      </c>
      <c r="M141" s="63">
        <f t="shared" si="29"/>
        <v>52003.219138499997</v>
      </c>
      <c r="N141" s="63">
        <f>E141-8</f>
        <v>3</v>
      </c>
      <c r="O141" s="63">
        <f t="shared" si="30"/>
        <v>0</v>
      </c>
    </row>
    <row r="142" spans="1:15" s="352" customFormat="1">
      <c r="A142" s="349">
        <v>2270119</v>
      </c>
      <c r="B142" s="349" t="s">
        <v>1278</v>
      </c>
      <c r="C142" s="589">
        <v>2552244.7454851</v>
      </c>
      <c r="D142" s="59"/>
      <c r="E142" s="59">
        <v>4</v>
      </c>
      <c r="F142" s="351">
        <f t="shared" si="23"/>
        <v>0</v>
      </c>
      <c r="G142" s="60">
        <f t="shared" si="27"/>
        <v>2552244.7454851</v>
      </c>
      <c r="H142" s="589">
        <v>2552244.7454851</v>
      </c>
      <c r="I142" s="589">
        <f t="shared" si="24"/>
        <v>0</v>
      </c>
      <c r="J142" s="62">
        <f t="shared" si="28"/>
        <v>2552244.7454851</v>
      </c>
      <c r="K142" s="60">
        <f t="shared" si="21"/>
        <v>0</v>
      </c>
      <c r="L142" s="63">
        <f>K142/E142*4</f>
        <v>0</v>
      </c>
      <c r="M142" s="63">
        <f t="shared" si="29"/>
        <v>2552244.7454851</v>
      </c>
      <c r="N142" s="63">
        <f>E142-4</f>
        <v>0</v>
      </c>
      <c r="O142" s="63">
        <f t="shared" si="30"/>
        <v>0</v>
      </c>
    </row>
    <row r="143" spans="1:15" s="352" customFormat="1">
      <c r="A143" s="349">
        <v>2270119</v>
      </c>
      <c r="B143" s="349" t="s">
        <v>1278</v>
      </c>
      <c r="C143" s="589">
        <v>1604559.4305664753</v>
      </c>
      <c r="D143" s="59"/>
      <c r="E143" s="59">
        <v>4</v>
      </c>
      <c r="F143" s="351">
        <f t="shared" si="23"/>
        <v>0</v>
      </c>
      <c r="G143" s="60">
        <f t="shared" si="27"/>
        <v>1604559.4305664753</v>
      </c>
      <c r="H143" s="589">
        <v>1604559.4305664753</v>
      </c>
      <c r="I143" s="589">
        <f t="shared" si="24"/>
        <v>0</v>
      </c>
      <c r="J143" s="62">
        <f t="shared" si="28"/>
        <v>1604559.4305664753</v>
      </c>
      <c r="K143" s="60">
        <f t="shared" si="21"/>
        <v>0</v>
      </c>
      <c r="L143" s="63">
        <f>K143/E143*4</f>
        <v>0</v>
      </c>
      <c r="M143" s="63">
        <f t="shared" si="29"/>
        <v>1604559.4305664753</v>
      </c>
      <c r="N143" s="63">
        <f>E143-4</f>
        <v>0</v>
      </c>
      <c r="O143" s="63">
        <f t="shared" si="30"/>
        <v>0</v>
      </c>
    </row>
    <row r="144" spans="1:15" s="352" customFormat="1">
      <c r="A144" s="349">
        <v>2270119</v>
      </c>
      <c r="B144" s="349" t="s">
        <v>1278</v>
      </c>
      <c r="C144" s="589">
        <v>355304.34723157494</v>
      </c>
      <c r="D144" s="59"/>
      <c r="E144" s="59">
        <v>9</v>
      </c>
      <c r="F144" s="351">
        <f t="shared" si="23"/>
        <v>0</v>
      </c>
      <c r="G144" s="60">
        <f t="shared" si="27"/>
        <v>355304.34723157494</v>
      </c>
      <c r="H144" s="589">
        <v>355304.34723157494</v>
      </c>
      <c r="I144" s="589">
        <f t="shared" si="24"/>
        <v>0</v>
      </c>
      <c r="J144" s="62">
        <f t="shared" si="28"/>
        <v>355304.34723157494</v>
      </c>
      <c r="K144" s="60">
        <f t="shared" si="21"/>
        <v>0</v>
      </c>
      <c r="L144" s="63">
        <f>K144/E144*9</f>
        <v>0</v>
      </c>
      <c r="M144" s="63">
        <f t="shared" si="29"/>
        <v>355304.34723157494</v>
      </c>
      <c r="N144" s="63">
        <f>E144-8</f>
        <v>1</v>
      </c>
      <c r="O144" s="63">
        <f t="shared" si="30"/>
        <v>0</v>
      </c>
    </row>
    <row r="145" spans="1:15" s="352" customFormat="1">
      <c r="A145" s="349">
        <v>2270119</v>
      </c>
      <c r="B145" s="349" t="s">
        <v>1278</v>
      </c>
      <c r="C145" s="589">
        <v>530432.83521269995</v>
      </c>
      <c r="D145" s="59"/>
      <c r="E145" s="59">
        <v>4</v>
      </c>
      <c r="F145" s="351">
        <f t="shared" si="23"/>
        <v>0</v>
      </c>
      <c r="G145" s="60">
        <f t="shared" si="27"/>
        <v>530432.83521269995</v>
      </c>
      <c r="H145" s="589">
        <v>530432.83521269995</v>
      </c>
      <c r="I145" s="589">
        <f t="shared" si="24"/>
        <v>0</v>
      </c>
      <c r="J145" s="62">
        <f t="shared" si="28"/>
        <v>530432.83521269995</v>
      </c>
      <c r="K145" s="60">
        <f t="shared" ref="K145:K153" si="31">+G145-J145</f>
        <v>0</v>
      </c>
      <c r="L145" s="63">
        <f t="shared" ref="L145:L151" si="32">K145/E145*4</f>
        <v>0</v>
      </c>
      <c r="M145" s="63">
        <f t="shared" si="29"/>
        <v>530432.83521269995</v>
      </c>
      <c r="N145" s="63">
        <f t="shared" ref="N145:N151" si="33">E145-4</f>
        <v>0</v>
      </c>
      <c r="O145" s="63">
        <f t="shared" si="30"/>
        <v>0</v>
      </c>
    </row>
    <row r="146" spans="1:15" s="352" customFormat="1">
      <c r="A146" s="349">
        <v>2270119</v>
      </c>
      <c r="B146" s="349" t="s">
        <v>1278</v>
      </c>
      <c r="C146" s="589">
        <v>1950666.9699956251</v>
      </c>
      <c r="D146" s="59"/>
      <c r="E146" s="59">
        <v>4</v>
      </c>
      <c r="F146" s="351">
        <f t="shared" si="23"/>
        <v>0</v>
      </c>
      <c r="G146" s="60">
        <f t="shared" si="27"/>
        <v>1950666.9699956251</v>
      </c>
      <c r="H146" s="589">
        <v>1950666.9699956251</v>
      </c>
      <c r="I146" s="589">
        <f t="shared" si="24"/>
        <v>0</v>
      </c>
      <c r="J146" s="62">
        <f t="shared" si="28"/>
        <v>1950666.9699956251</v>
      </c>
      <c r="K146" s="60">
        <f t="shared" si="31"/>
        <v>0</v>
      </c>
      <c r="L146" s="63">
        <f t="shared" si="32"/>
        <v>0</v>
      </c>
      <c r="M146" s="63">
        <f t="shared" si="29"/>
        <v>1950666.9699956251</v>
      </c>
      <c r="N146" s="63">
        <f t="shared" si="33"/>
        <v>0</v>
      </c>
      <c r="O146" s="63">
        <f t="shared" si="30"/>
        <v>0</v>
      </c>
    </row>
    <row r="147" spans="1:15" s="352" customFormat="1">
      <c r="A147" s="349">
        <v>2270119</v>
      </c>
      <c r="B147" s="349" t="s">
        <v>1278</v>
      </c>
      <c r="C147" s="589">
        <v>2884228.8015891998</v>
      </c>
      <c r="D147" s="59"/>
      <c r="E147" s="59">
        <v>4</v>
      </c>
      <c r="F147" s="351">
        <f t="shared" si="23"/>
        <v>0</v>
      </c>
      <c r="G147" s="60">
        <f t="shared" si="27"/>
        <v>2884228.8015891998</v>
      </c>
      <c r="H147" s="589">
        <v>2884228.8015891998</v>
      </c>
      <c r="I147" s="589">
        <f t="shared" si="24"/>
        <v>0</v>
      </c>
      <c r="J147" s="62">
        <f t="shared" si="28"/>
        <v>2884228.8015891998</v>
      </c>
      <c r="K147" s="60">
        <f t="shared" si="31"/>
        <v>0</v>
      </c>
      <c r="L147" s="63">
        <f t="shared" si="32"/>
        <v>0</v>
      </c>
      <c r="M147" s="63">
        <f t="shared" si="29"/>
        <v>2884228.8015891998</v>
      </c>
      <c r="N147" s="63">
        <f t="shared" si="33"/>
        <v>0</v>
      </c>
      <c r="O147" s="63">
        <f t="shared" si="30"/>
        <v>0</v>
      </c>
    </row>
    <row r="148" spans="1:15" s="352" customFormat="1">
      <c r="A148" s="349">
        <v>2270119</v>
      </c>
      <c r="B148" s="349" t="s">
        <v>1278</v>
      </c>
      <c r="C148" s="589">
        <v>439251.36050314998</v>
      </c>
      <c r="D148" s="59"/>
      <c r="E148" s="59">
        <v>4</v>
      </c>
      <c r="F148" s="351">
        <f t="shared" si="23"/>
        <v>0</v>
      </c>
      <c r="G148" s="60">
        <f t="shared" si="27"/>
        <v>439251.36050314998</v>
      </c>
      <c r="H148" s="589">
        <v>439251.36050314998</v>
      </c>
      <c r="I148" s="589">
        <f t="shared" si="24"/>
        <v>0</v>
      </c>
      <c r="J148" s="62">
        <f t="shared" si="28"/>
        <v>439251.36050314998</v>
      </c>
      <c r="K148" s="60">
        <f t="shared" si="31"/>
        <v>0</v>
      </c>
      <c r="L148" s="63">
        <f t="shared" si="32"/>
        <v>0</v>
      </c>
      <c r="M148" s="63">
        <f t="shared" si="29"/>
        <v>439251.36050314998</v>
      </c>
      <c r="N148" s="63">
        <f t="shared" si="33"/>
        <v>0</v>
      </c>
      <c r="O148" s="63">
        <f t="shared" si="30"/>
        <v>0</v>
      </c>
    </row>
    <row r="149" spans="1:15" s="352" customFormat="1">
      <c r="A149" s="349">
        <v>2270119</v>
      </c>
      <c r="B149" s="349" t="s">
        <v>1278</v>
      </c>
      <c r="C149" s="589">
        <v>3716743.3216610751</v>
      </c>
      <c r="D149" s="59"/>
      <c r="E149" s="59">
        <v>4</v>
      </c>
      <c r="F149" s="351">
        <f t="shared" si="23"/>
        <v>0</v>
      </c>
      <c r="G149" s="60">
        <f t="shared" si="27"/>
        <v>3716743.3216610751</v>
      </c>
      <c r="H149" s="589">
        <v>3716743.3216610751</v>
      </c>
      <c r="I149" s="589">
        <f t="shared" si="24"/>
        <v>0</v>
      </c>
      <c r="J149" s="62">
        <f t="shared" si="28"/>
        <v>3716743.3216610751</v>
      </c>
      <c r="K149" s="60">
        <f t="shared" si="31"/>
        <v>0</v>
      </c>
      <c r="L149" s="63">
        <f t="shared" si="32"/>
        <v>0</v>
      </c>
      <c r="M149" s="63">
        <f t="shared" si="29"/>
        <v>3716743.3216610751</v>
      </c>
      <c r="N149" s="63">
        <f t="shared" si="33"/>
        <v>0</v>
      </c>
      <c r="O149" s="63">
        <f t="shared" si="30"/>
        <v>0</v>
      </c>
    </row>
    <row r="150" spans="1:15" s="352" customFormat="1">
      <c r="A150" s="349">
        <v>2270119</v>
      </c>
      <c r="B150" s="349" t="s">
        <v>1278</v>
      </c>
      <c r="C150" s="589">
        <v>204216.16293582498</v>
      </c>
      <c r="D150" s="59"/>
      <c r="E150" s="59">
        <v>4</v>
      </c>
      <c r="F150" s="351">
        <f t="shared" si="23"/>
        <v>0</v>
      </c>
      <c r="G150" s="60">
        <f t="shared" si="27"/>
        <v>204216.16293582498</v>
      </c>
      <c r="H150" s="589">
        <v>204216.16293582498</v>
      </c>
      <c r="I150" s="589">
        <f t="shared" si="24"/>
        <v>0</v>
      </c>
      <c r="J150" s="62">
        <f t="shared" si="28"/>
        <v>204216.16293582498</v>
      </c>
      <c r="K150" s="60">
        <f t="shared" si="31"/>
        <v>0</v>
      </c>
      <c r="L150" s="63">
        <f t="shared" si="32"/>
        <v>0</v>
      </c>
      <c r="M150" s="63">
        <f t="shared" si="29"/>
        <v>204216.16293582498</v>
      </c>
      <c r="N150" s="63">
        <f t="shared" si="33"/>
        <v>0</v>
      </c>
      <c r="O150" s="63">
        <f t="shared" si="30"/>
        <v>0</v>
      </c>
    </row>
    <row r="151" spans="1:15" s="352" customFormat="1">
      <c r="A151" s="349">
        <v>2270119</v>
      </c>
      <c r="B151" s="349" t="s">
        <v>1278</v>
      </c>
      <c r="C151" s="589">
        <v>53043.699713500006</v>
      </c>
      <c r="D151" s="59"/>
      <c r="E151" s="59">
        <v>4</v>
      </c>
      <c r="F151" s="351">
        <f t="shared" si="23"/>
        <v>0</v>
      </c>
      <c r="G151" s="60">
        <f t="shared" si="27"/>
        <v>53043.699713500006</v>
      </c>
      <c r="H151" s="589">
        <v>53043.699713500006</v>
      </c>
      <c r="I151" s="589">
        <f t="shared" si="24"/>
        <v>0</v>
      </c>
      <c r="J151" s="62">
        <f t="shared" si="28"/>
        <v>53043.699713500006</v>
      </c>
      <c r="K151" s="60">
        <f t="shared" si="31"/>
        <v>0</v>
      </c>
      <c r="L151" s="63">
        <f t="shared" si="32"/>
        <v>0</v>
      </c>
      <c r="M151" s="63">
        <f t="shared" si="29"/>
        <v>53043.699713500006</v>
      </c>
      <c r="N151" s="63">
        <f t="shared" si="33"/>
        <v>0</v>
      </c>
      <c r="O151" s="63">
        <f t="shared" si="30"/>
        <v>0</v>
      </c>
    </row>
    <row r="152" spans="1:15" s="352" customFormat="1">
      <c r="A152" s="349">
        <v>2270119</v>
      </c>
      <c r="B152" s="349" t="s">
        <v>1278</v>
      </c>
      <c r="C152" s="589">
        <v>60821.292011625002</v>
      </c>
      <c r="D152" s="59"/>
      <c r="E152" s="59">
        <v>8</v>
      </c>
      <c r="F152" s="351">
        <f t="shared" si="23"/>
        <v>0</v>
      </c>
      <c r="G152" s="60">
        <f t="shared" si="27"/>
        <v>60821.292011625002</v>
      </c>
      <c r="H152" s="589">
        <v>60821.292011625002</v>
      </c>
      <c r="I152" s="589">
        <f t="shared" si="24"/>
        <v>0</v>
      </c>
      <c r="J152" s="62">
        <f t="shared" si="28"/>
        <v>60821.292011625002</v>
      </c>
      <c r="K152" s="60">
        <f t="shared" si="31"/>
        <v>0</v>
      </c>
      <c r="L152" s="63">
        <f>K152/E152*8</f>
        <v>0</v>
      </c>
      <c r="M152" s="63">
        <f t="shared" si="29"/>
        <v>60821.292011625002</v>
      </c>
      <c r="N152" s="63">
        <f>E152-8</f>
        <v>0</v>
      </c>
      <c r="O152" s="63">
        <f t="shared" si="30"/>
        <v>0</v>
      </c>
    </row>
    <row r="153" spans="1:15" s="352" customFormat="1">
      <c r="A153" s="349">
        <v>2270119</v>
      </c>
      <c r="B153" s="349" t="s">
        <v>1278</v>
      </c>
      <c r="C153" s="589">
        <v>231631.78560649999</v>
      </c>
      <c r="D153" s="59"/>
      <c r="E153" s="59">
        <v>8</v>
      </c>
      <c r="F153" s="351">
        <f t="shared" si="23"/>
        <v>0</v>
      </c>
      <c r="G153" s="60">
        <f t="shared" si="27"/>
        <v>231631.78560649999</v>
      </c>
      <c r="H153" s="589">
        <v>231631.78560649999</v>
      </c>
      <c r="I153" s="589">
        <f t="shared" si="24"/>
        <v>0</v>
      </c>
      <c r="J153" s="62">
        <f t="shared" si="28"/>
        <v>231631.78560649999</v>
      </c>
      <c r="K153" s="60">
        <f t="shared" si="31"/>
        <v>0</v>
      </c>
      <c r="L153" s="63">
        <f>K153/E153*8</f>
        <v>0</v>
      </c>
      <c r="M153" s="63">
        <f t="shared" si="29"/>
        <v>231631.78560649999</v>
      </c>
      <c r="N153" s="63">
        <f>E153-8</f>
        <v>0</v>
      </c>
      <c r="O153" s="63">
        <f t="shared" si="30"/>
        <v>0</v>
      </c>
    </row>
    <row r="154" spans="1:15">
      <c r="A154" s="21"/>
      <c r="B154" s="21"/>
      <c r="C154" s="588">
        <f>SUM(C7:C153)</f>
        <v>331196314.62233222</v>
      </c>
      <c r="D154" s="588"/>
      <c r="E154" s="588"/>
      <c r="F154" s="637">
        <f t="shared" ref="F154:M154" si="34">SUM(F7:F153)</f>
        <v>0</v>
      </c>
      <c r="G154" s="588">
        <f t="shared" si="34"/>
        <v>331196314.62233222</v>
      </c>
      <c r="H154" s="588">
        <f t="shared" si="34"/>
        <v>331196286.40033221</v>
      </c>
      <c r="I154" s="588">
        <f t="shared" si="34"/>
        <v>0</v>
      </c>
      <c r="J154" s="588">
        <f t="shared" si="34"/>
        <v>331196286.40033221</v>
      </c>
      <c r="K154" s="588">
        <f t="shared" si="34"/>
        <v>0</v>
      </c>
      <c r="L154" s="588">
        <f t="shared" si="34"/>
        <v>0</v>
      </c>
      <c r="M154" s="588">
        <f t="shared" si="34"/>
        <v>331196286.40033221</v>
      </c>
      <c r="N154" s="588"/>
      <c r="O154" s="588">
        <f>SUM(O7:O153)</f>
        <v>28.221999999957916</v>
      </c>
    </row>
    <row r="155" spans="1:15">
      <c r="H155" s="1"/>
    </row>
    <row r="156" spans="1:15" s="352" customFormat="1">
      <c r="A156" s="349">
        <v>2270000</v>
      </c>
      <c r="B156" s="638" t="s">
        <v>1277</v>
      </c>
      <c r="C156" s="589">
        <v>4424430.4371924996</v>
      </c>
      <c r="D156" s="59"/>
      <c r="E156" s="59">
        <v>1</v>
      </c>
      <c r="F156" s="351">
        <f t="shared" ref="F156:F188" si="35">+C156*$F$4</f>
        <v>0</v>
      </c>
      <c r="G156" s="60">
        <f t="shared" ref="G156:G188" si="36">+F156+C156</f>
        <v>4424430.4371924996</v>
      </c>
      <c r="H156" s="589">
        <v>4424430.4371924996</v>
      </c>
      <c r="I156" s="589">
        <f t="shared" ref="I156:I188" si="37">H156*$I$4</f>
        <v>0</v>
      </c>
      <c r="J156" s="62">
        <f t="shared" ref="J156:J188" si="38">+I156+H156</f>
        <v>4424430.4371924996</v>
      </c>
      <c r="K156" s="60">
        <f t="shared" ref="K156:K188" si="39">+G156-J156</f>
        <v>0</v>
      </c>
      <c r="L156" s="63">
        <f>K156/E156*1</f>
        <v>0</v>
      </c>
      <c r="M156" s="63">
        <f t="shared" ref="M156:M188" si="40">J156+L156</f>
        <v>4424430.4371924996</v>
      </c>
      <c r="N156" s="63">
        <f>E156-1</f>
        <v>0</v>
      </c>
      <c r="O156" s="63">
        <f t="shared" ref="O156:O188" si="41">G156-M156</f>
        <v>0</v>
      </c>
    </row>
    <row r="157" spans="1:15" s="352" customFormat="1">
      <c r="A157" s="349">
        <v>2270000</v>
      </c>
      <c r="B157" s="638" t="s">
        <v>1277</v>
      </c>
      <c r="C157" s="589">
        <v>231875.24954125</v>
      </c>
      <c r="D157" s="59"/>
      <c r="E157" s="59">
        <v>1</v>
      </c>
      <c r="F157" s="351">
        <f t="shared" si="35"/>
        <v>0</v>
      </c>
      <c r="G157" s="60">
        <f t="shared" si="36"/>
        <v>231875.24954125</v>
      </c>
      <c r="H157" s="589">
        <v>231875.24954125</v>
      </c>
      <c r="I157" s="589">
        <f t="shared" si="37"/>
        <v>0</v>
      </c>
      <c r="J157" s="62">
        <f t="shared" si="38"/>
        <v>231875.24954125</v>
      </c>
      <c r="K157" s="60">
        <f t="shared" si="39"/>
        <v>0</v>
      </c>
      <c r="L157" s="63">
        <f>K157/E157*1</f>
        <v>0</v>
      </c>
      <c r="M157" s="63">
        <f t="shared" si="40"/>
        <v>231875.24954125</v>
      </c>
      <c r="N157" s="63">
        <f>E157-1</f>
        <v>0</v>
      </c>
      <c r="O157" s="63">
        <f t="shared" si="41"/>
        <v>0</v>
      </c>
    </row>
    <row r="158" spans="1:15" s="352" customFormat="1">
      <c r="A158" s="349">
        <v>2270000</v>
      </c>
      <c r="B158" s="638" t="s">
        <v>1277</v>
      </c>
      <c r="C158" s="589">
        <v>336904.94135764998</v>
      </c>
      <c r="D158" s="59"/>
      <c r="E158" s="59">
        <v>2</v>
      </c>
      <c r="F158" s="351">
        <f t="shared" si="35"/>
        <v>0</v>
      </c>
      <c r="G158" s="60">
        <f t="shared" si="36"/>
        <v>336904.94135764998</v>
      </c>
      <c r="H158" s="589">
        <v>336904.94135764998</v>
      </c>
      <c r="I158" s="589">
        <f t="shared" si="37"/>
        <v>0</v>
      </c>
      <c r="J158" s="62">
        <f t="shared" si="38"/>
        <v>336904.94135764998</v>
      </c>
      <c r="K158" s="60">
        <f t="shared" si="39"/>
        <v>0</v>
      </c>
      <c r="L158" s="63">
        <f>K158/E158*2</f>
        <v>0</v>
      </c>
      <c r="M158" s="63">
        <f t="shared" si="40"/>
        <v>336904.94135764998</v>
      </c>
      <c r="N158" s="63">
        <f>E158-2</f>
        <v>0</v>
      </c>
      <c r="O158" s="63">
        <f t="shared" si="41"/>
        <v>0</v>
      </c>
    </row>
    <row r="159" spans="1:15" s="352" customFormat="1">
      <c r="A159" s="349">
        <v>2270000</v>
      </c>
      <c r="B159" s="638" t="s">
        <v>1277</v>
      </c>
      <c r="C159" s="589">
        <v>731630.37017499993</v>
      </c>
      <c r="D159" s="59"/>
      <c r="E159" s="59">
        <v>3</v>
      </c>
      <c r="F159" s="351">
        <f t="shared" si="35"/>
        <v>0</v>
      </c>
      <c r="G159" s="60">
        <f t="shared" si="36"/>
        <v>731630.37017499993</v>
      </c>
      <c r="H159" s="589">
        <v>731630.37017499993</v>
      </c>
      <c r="I159" s="589">
        <f t="shared" si="37"/>
        <v>0</v>
      </c>
      <c r="J159" s="62">
        <f t="shared" si="38"/>
        <v>731630.37017499993</v>
      </c>
      <c r="K159" s="60">
        <f t="shared" si="39"/>
        <v>0</v>
      </c>
      <c r="L159" s="63">
        <f t="shared" ref="L159:L164" si="42">K159/E159*3</f>
        <v>0</v>
      </c>
      <c r="M159" s="63">
        <f t="shared" si="40"/>
        <v>731630.37017499993</v>
      </c>
      <c r="N159" s="63">
        <f t="shared" ref="N159:N164" si="43">E159-3</f>
        <v>0</v>
      </c>
      <c r="O159" s="63">
        <f t="shared" si="41"/>
        <v>0</v>
      </c>
    </row>
    <row r="160" spans="1:15" s="352" customFormat="1">
      <c r="A160" s="349">
        <v>2270000</v>
      </c>
      <c r="B160" s="638" t="s">
        <v>1277</v>
      </c>
      <c r="C160" s="589">
        <v>25351474.280999999</v>
      </c>
      <c r="D160" s="59"/>
      <c r="E160" s="59">
        <v>3</v>
      </c>
      <c r="F160" s="351">
        <f t="shared" si="35"/>
        <v>0</v>
      </c>
      <c r="G160" s="60">
        <f t="shared" si="36"/>
        <v>25351474.280999999</v>
      </c>
      <c r="H160" s="589">
        <v>25351474.280999999</v>
      </c>
      <c r="I160" s="589">
        <f t="shared" si="37"/>
        <v>0</v>
      </c>
      <c r="J160" s="62">
        <f t="shared" si="38"/>
        <v>25351474.280999999</v>
      </c>
      <c r="K160" s="60">
        <f t="shared" si="39"/>
        <v>0</v>
      </c>
      <c r="L160" s="63">
        <f t="shared" si="42"/>
        <v>0</v>
      </c>
      <c r="M160" s="63">
        <f t="shared" si="40"/>
        <v>25351474.280999999</v>
      </c>
      <c r="N160" s="63">
        <f t="shared" si="43"/>
        <v>0</v>
      </c>
      <c r="O160" s="63">
        <f t="shared" si="41"/>
        <v>0</v>
      </c>
    </row>
    <row r="161" spans="1:15" s="352" customFormat="1">
      <c r="A161" s="349">
        <v>2270000</v>
      </c>
      <c r="B161" s="638" t="s">
        <v>1277</v>
      </c>
      <c r="C161" s="589">
        <v>5543626.1898750002</v>
      </c>
      <c r="D161" s="59"/>
      <c r="E161" s="59">
        <v>3</v>
      </c>
      <c r="F161" s="351">
        <f t="shared" si="35"/>
        <v>0</v>
      </c>
      <c r="G161" s="60">
        <f t="shared" si="36"/>
        <v>5543626.1898750002</v>
      </c>
      <c r="H161" s="589">
        <v>5543626.1898750002</v>
      </c>
      <c r="I161" s="589">
        <f t="shared" si="37"/>
        <v>0</v>
      </c>
      <c r="J161" s="62">
        <f t="shared" si="38"/>
        <v>5543626.1898750002</v>
      </c>
      <c r="K161" s="60">
        <f t="shared" si="39"/>
        <v>0</v>
      </c>
      <c r="L161" s="63">
        <f t="shared" si="42"/>
        <v>0</v>
      </c>
      <c r="M161" s="63">
        <f t="shared" si="40"/>
        <v>5543626.1898750002</v>
      </c>
      <c r="N161" s="63">
        <f t="shared" si="43"/>
        <v>0</v>
      </c>
      <c r="O161" s="63">
        <f t="shared" si="41"/>
        <v>0</v>
      </c>
    </row>
    <row r="162" spans="1:15" s="352" customFormat="1">
      <c r="A162" s="349">
        <v>2270000</v>
      </c>
      <c r="B162" s="638" t="s">
        <v>1277</v>
      </c>
      <c r="C162" s="589">
        <v>5543626.1898750002</v>
      </c>
      <c r="D162" s="59"/>
      <c r="E162" s="59">
        <v>3</v>
      </c>
      <c r="F162" s="351">
        <f t="shared" si="35"/>
        <v>0</v>
      </c>
      <c r="G162" s="60">
        <f t="shared" si="36"/>
        <v>5543626.1898750002</v>
      </c>
      <c r="H162" s="589">
        <v>5543626.1898750002</v>
      </c>
      <c r="I162" s="589">
        <f t="shared" si="37"/>
        <v>0</v>
      </c>
      <c r="J162" s="62">
        <f t="shared" si="38"/>
        <v>5543626.1898750002</v>
      </c>
      <c r="K162" s="60">
        <f t="shared" si="39"/>
        <v>0</v>
      </c>
      <c r="L162" s="63">
        <f t="shared" si="42"/>
        <v>0</v>
      </c>
      <c r="M162" s="63">
        <f t="shared" si="40"/>
        <v>5543626.1898750002</v>
      </c>
      <c r="N162" s="63">
        <f t="shared" si="43"/>
        <v>0</v>
      </c>
      <c r="O162" s="63">
        <f t="shared" si="41"/>
        <v>0</v>
      </c>
    </row>
    <row r="163" spans="1:15" s="352" customFormat="1">
      <c r="A163" s="349">
        <v>2270000</v>
      </c>
      <c r="B163" s="638" t="s">
        <v>1277</v>
      </c>
      <c r="C163" s="589">
        <v>5543626.1898750002</v>
      </c>
      <c r="D163" s="59"/>
      <c r="E163" s="59">
        <v>3</v>
      </c>
      <c r="F163" s="351">
        <f t="shared" si="35"/>
        <v>0</v>
      </c>
      <c r="G163" s="60">
        <f t="shared" si="36"/>
        <v>5543626.1898750002</v>
      </c>
      <c r="H163" s="589">
        <v>5543626.1898750002</v>
      </c>
      <c r="I163" s="589">
        <f t="shared" si="37"/>
        <v>0</v>
      </c>
      <c r="J163" s="62">
        <f t="shared" si="38"/>
        <v>5543626.1898750002</v>
      </c>
      <c r="K163" s="60">
        <f t="shared" si="39"/>
        <v>0</v>
      </c>
      <c r="L163" s="63">
        <f t="shared" si="42"/>
        <v>0</v>
      </c>
      <c r="M163" s="63">
        <f t="shared" si="40"/>
        <v>5543626.1898750002</v>
      </c>
      <c r="N163" s="63">
        <f t="shared" si="43"/>
        <v>0</v>
      </c>
      <c r="O163" s="63">
        <f t="shared" si="41"/>
        <v>0</v>
      </c>
    </row>
    <row r="164" spans="1:15" s="352" customFormat="1">
      <c r="A164" s="349">
        <v>2270000</v>
      </c>
      <c r="B164" s="638" t="s">
        <v>1277</v>
      </c>
      <c r="C164" s="589">
        <v>5543626.1898750002</v>
      </c>
      <c r="D164" s="59"/>
      <c r="E164" s="59">
        <v>3</v>
      </c>
      <c r="F164" s="351">
        <f t="shared" si="35"/>
        <v>0</v>
      </c>
      <c r="G164" s="60">
        <f t="shared" si="36"/>
        <v>5543626.1898750002</v>
      </c>
      <c r="H164" s="589">
        <v>5543626.1898750002</v>
      </c>
      <c r="I164" s="589">
        <f t="shared" si="37"/>
        <v>0</v>
      </c>
      <c r="J164" s="62">
        <f t="shared" si="38"/>
        <v>5543626.1898750002</v>
      </c>
      <c r="K164" s="60">
        <f t="shared" si="39"/>
        <v>0</v>
      </c>
      <c r="L164" s="63">
        <f t="shared" si="42"/>
        <v>0</v>
      </c>
      <c r="M164" s="63">
        <f t="shared" si="40"/>
        <v>5543626.1898750002</v>
      </c>
      <c r="N164" s="63">
        <f t="shared" si="43"/>
        <v>0</v>
      </c>
      <c r="O164" s="63">
        <f t="shared" si="41"/>
        <v>0</v>
      </c>
    </row>
    <row r="165" spans="1:15" s="352" customFormat="1">
      <c r="A165" s="349">
        <v>2270000</v>
      </c>
      <c r="B165" s="638" t="s">
        <v>1277</v>
      </c>
      <c r="C165" s="589">
        <v>100297.86944465</v>
      </c>
      <c r="D165" s="59"/>
      <c r="E165" s="59">
        <v>4</v>
      </c>
      <c r="F165" s="351">
        <f t="shared" si="35"/>
        <v>0</v>
      </c>
      <c r="G165" s="60">
        <f t="shared" si="36"/>
        <v>100297.86944465</v>
      </c>
      <c r="H165" s="589">
        <v>100297.86944465</v>
      </c>
      <c r="I165" s="589">
        <f t="shared" si="37"/>
        <v>0</v>
      </c>
      <c r="J165" s="62">
        <f t="shared" si="38"/>
        <v>100297.86944465</v>
      </c>
      <c r="K165" s="60">
        <f t="shared" si="39"/>
        <v>0</v>
      </c>
      <c r="L165" s="63">
        <f>K165/E165*4</f>
        <v>0</v>
      </c>
      <c r="M165" s="63">
        <f t="shared" si="40"/>
        <v>100297.86944465</v>
      </c>
      <c r="N165" s="63">
        <f>E165-4</f>
        <v>0</v>
      </c>
      <c r="O165" s="63">
        <f t="shared" si="41"/>
        <v>0</v>
      </c>
    </row>
    <row r="166" spans="1:15" s="352" customFormat="1">
      <c r="A166" s="349">
        <v>2270000</v>
      </c>
      <c r="B166" s="638" t="s">
        <v>1277</v>
      </c>
      <c r="C166" s="589">
        <v>1387974.8407411249</v>
      </c>
      <c r="D166" s="59"/>
      <c r="E166" s="59">
        <v>4</v>
      </c>
      <c r="F166" s="351">
        <f t="shared" si="35"/>
        <v>0</v>
      </c>
      <c r="G166" s="60">
        <f t="shared" si="36"/>
        <v>1387974.8407411249</v>
      </c>
      <c r="H166" s="589">
        <v>1387974.8407411249</v>
      </c>
      <c r="I166" s="589">
        <f t="shared" si="37"/>
        <v>0</v>
      </c>
      <c r="J166" s="62">
        <f t="shared" si="38"/>
        <v>1387974.8407411249</v>
      </c>
      <c r="K166" s="60">
        <f t="shared" si="39"/>
        <v>0</v>
      </c>
      <c r="L166" s="63">
        <f t="shared" ref="L166:L171" si="44">K166/E166*4</f>
        <v>0</v>
      </c>
      <c r="M166" s="63">
        <f t="shared" si="40"/>
        <v>1387974.8407411249</v>
      </c>
      <c r="N166" s="63">
        <f t="shared" ref="N166:N171" si="45">E166-4</f>
        <v>0</v>
      </c>
      <c r="O166" s="63">
        <f t="shared" si="41"/>
        <v>0</v>
      </c>
    </row>
    <row r="167" spans="1:15" s="352" customFormat="1">
      <c r="A167" s="349">
        <v>2270000</v>
      </c>
      <c r="B167" s="638" t="s">
        <v>1277</v>
      </c>
      <c r="C167" s="589">
        <v>2175353.7820585002</v>
      </c>
      <c r="D167" s="59"/>
      <c r="E167" s="59">
        <v>4</v>
      </c>
      <c r="F167" s="351">
        <f t="shared" si="35"/>
        <v>0</v>
      </c>
      <c r="G167" s="60">
        <f t="shared" si="36"/>
        <v>2175353.7820585002</v>
      </c>
      <c r="H167" s="589">
        <v>2175353.7820585002</v>
      </c>
      <c r="I167" s="589">
        <f t="shared" si="37"/>
        <v>0</v>
      </c>
      <c r="J167" s="62">
        <f t="shared" si="38"/>
        <v>2175353.7820585002</v>
      </c>
      <c r="K167" s="60">
        <f t="shared" si="39"/>
        <v>0</v>
      </c>
      <c r="L167" s="63">
        <f t="shared" si="44"/>
        <v>0</v>
      </c>
      <c r="M167" s="63">
        <f t="shared" si="40"/>
        <v>2175353.7820585002</v>
      </c>
      <c r="N167" s="63">
        <f t="shared" si="45"/>
        <v>0</v>
      </c>
      <c r="O167" s="63">
        <f t="shared" si="41"/>
        <v>0</v>
      </c>
    </row>
    <row r="168" spans="1:15" s="352" customFormat="1">
      <c r="A168" s="349">
        <v>2270000</v>
      </c>
      <c r="B168" s="638" t="s">
        <v>1277</v>
      </c>
      <c r="C168" s="589">
        <v>658293.02869925008</v>
      </c>
      <c r="D168" s="59"/>
      <c r="E168" s="59">
        <v>4</v>
      </c>
      <c r="F168" s="351">
        <f t="shared" si="35"/>
        <v>0</v>
      </c>
      <c r="G168" s="60">
        <f t="shared" si="36"/>
        <v>658293.02869925008</v>
      </c>
      <c r="H168" s="589">
        <v>658293.02869925008</v>
      </c>
      <c r="I168" s="589">
        <f t="shared" si="37"/>
        <v>0</v>
      </c>
      <c r="J168" s="62">
        <f t="shared" si="38"/>
        <v>658293.02869925008</v>
      </c>
      <c r="K168" s="60">
        <f t="shared" si="39"/>
        <v>0</v>
      </c>
      <c r="L168" s="63">
        <f t="shared" si="44"/>
        <v>0</v>
      </c>
      <c r="M168" s="63">
        <f t="shared" si="40"/>
        <v>658293.02869925008</v>
      </c>
      <c r="N168" s="63">
        <f t="shared" si="45"/>
        <v>0</v>
      </c>
      <c r="O168" s="63">
        <f t="shared" si="41"/>
        <v>0</v>
      </c>
    </row>
    <row r="169" spans="1:15" s="352" customFormat="1">
      <c r="A169" s="349">
        <v>2270000</v>
      </c>
      <c r="B169" s="638" t="s">
        <v>1277</v>
      </c>
      <c r="C169" s="589">
        <v>2046899.6285850001</v>
      </c>
      <c r="D169" s="59"/>
      <c r="E169" s="59">
        <v>4</v>
      </c>
      <c r="F169" s="351">
        <f t="shared" si="35"/>
        <v>0</v>
      </c>
      <c r="G169" s="60">
        <f t="shared" si="36"/>
        <v>2046899.6285850001</v>
      </c>
      <c r="H169" s="589">
        <v>2046899.6285850001</v>
      </c>
      <c r="I169" s="589">
        <f t="shared" si="37"/>
        <v>0</v>
      </c>
      <c r="J169" s="62">
        <f t="shared" si="38"/>
        <v>2046899.6285850001</v>
      </c>
      <c r="K169" s="60">
        <f t="shared" si="39"/>
        <v>0</v>
      </c>
      <c r="L169" s="63">
        <f t="shared" si="44"/>
        <v>0</v>
      </c>
      <c r="M169" s="63">
        <f t="shared" si="40"/>
        <v>2046899.6285850001</v>
      </c>
      <c r="N169" s="63">
        <f t="shared" si="45"/>
        <v>0</v>
      </c>
      <c r="O169" s="63">
        <f t="shared" si="41"/>
        <v>0</v>
      </c>
    </row>
    <row r="170" spans="1:15" s="352" customFormat="1">
      <c r="A170" s="349"/>
      <c r="B170" s="638" t="s">
        <v>1277</v>
      </c>
      <c r="C170" s="589">
        <v>2424231.846298275</v>
      </c>
      <c r="D170" s="59"/>
      <c r="E170" s="59">
        <v>4</v>
      </c>
      <c r="F170" s="351">
        <f t="shared" si="35"/>
        <v>0</v>
      </c>
      <c r="G170" s="60">
        <f t="shared" si="36"/>
        <v>2424231.846298275</v>
      </c>
      <c r="H170" s="589">
        <v>2424231.846298275</v>
      </c>
      <c r="I170" s="589">
        <f t="shared" si="37"/>
        <v>0</v>
      </c>
      <c r="J170" s="62">
        <f t="shared" si="38"/>
        <v>2424231.846298275</v>
      </c>
      <c r="K170" s="60">
        <f t="shared" si="39"/>
        <v>0</v>
      </c>
      <c r="L170" s="63">
        <f t="shared" si="44"/>
        <v>0</v>
      </c>
      <c r="M170" s="63">
        <f t="shared" si="40"/>
        <v>2424231.846298275</v>
      </c>
      <c r="N170" s="63">
        <f t="shared" si="45"/>
        <v>0</v>
      </c>
      <c r="O170" s="63">
        <f t="shared" si="41"/>
        <v>0</v>
      </c>
    </row>
    <row r="171" spans="1:15" s="352" customFormat="1">
      <c r="A171" s="349">
        <v>2270000</v>
      </c>
      <c r="B171" s="638" t="s">
        <v>1277</v>
      </c>
      <c r="C171" s="589">
        <v>2006814.245413525</v>
      </c>
      <c r="D171" s="59"/>
      <c r="E171" s="59">
        <v>4</v>
      </c>
      <c r="F171" s="351">
        <f t="shared" si="35"/>
        <v>0</v>
      </c>
      <c r="G171" s="60">
        <f t="shared" si="36"/>
        <v>2006814.245413525</v>
      </c>
      <c r="H171" s="589">
        <v>2006814.245413525</v>
      </c>
      <c r="I171" s="589">
        <f t="shared" si="37"/>
        <v>0</v>
      </c>
      <c r="J171" s="62">
        <f t="shared" si="38"/>
        <v>2006814.245413525</v>
      </c>
      <c r="K171" s="60">
        <f t="shared" si="39"/>
        <v>0</v>
      </c>
      <c r="L171" s="63">
        <f t="shared" si="44"/>
        <v>0</v>
      </c>
      <c r="M171" s="63">
        <f t="shared" si="40"/>
        <v>2006814.245413525</v>
      </c>
      <c r="N171" s="63">
        <f t="shared" si="45"/>
        <v>0</v>
      </c>
      <c r="O171" s="63">
        <f t="shared" si="41"/>
        <v>0</v>
      </c>
    </row>
    <row r="172" spans="1:15" s="352" customFormat="1">
      <c r="A172" s="349"/>
      <c r="B172" s="638" t="s">
        <v>1277</v>
      </c>
      <c r="C172" s="589">
        <v>418633.89818250004</v>
      </c>
      <c r="D172" s="59"/>
      <c r="E172" s="59">
        <v>6</v>
      </c>
      <c r="F172" s="351">
        <f t="shared" si="35"/>
        <v>0</v>
      </c>
      <c r="G172" s="60">
        <f t="shared" si="36"/>
        <v>418633.89818250004</v>
      </c>
      <c r="H172" s="589">
        <v>418633.89818250004</v>
      </c>
      <c r="I172" s="589">
        <f t="shared" si="37"/>
        <v>0</v>
      </c>
      <c r="J172" s="62">
        <f t="shared" si="38"/>
        <v>418633.89818250004</v>
      </c>
      <c r="K172" s="60">
        <f t="shared" si="39"/>
        <v>0</v>
      </c>
      <c r="L172" s="63">
        <f>K172/E172*6</f>
        <v>0</v>
      </c>
      <c r="M172" s="63">
        <f t="shared" si="40"/>
        <v>418633.89818250004</v>
      </c>
      <c r="N172" s="63">
        <f>E172-6</f>
        <v>0</v>
      </c>
      <c r="O172" s="63">
        <f t="shared" si="41"/>
        <v>0</v>
      </c>
    </row>
    <row r="173" spans="1:15" s="352" customFormat="1">
      <c r="A173" s="349">
        <v>2270000</v>
      </c>
      <c r="B173" s="638" t="s">
        <v>1277</v>
      </c>
      <c r="C173" s="589">
        <v>9412290.8076697513</v>
      </c>
      <c r="D173" s="59"/>
      <c r="E173" s="59">
        <v>6</v>
      </c>
      <c r="F173" s="351">
        <f t="shared" si="35"/>
        <v>0</v>
      </c>
      <c r="G173" s="60">
        <f t="shared" si="36"/>
        <v>9412290.8076697513</v>
      </c>
      <c r="H173" s="589">
        <v>9412290.8076697513</v>
      </c>
      <c r="I173" s="589">
        <f t="shared" si="37"/>
        <v>0</v>
      </c>
      <c r="J173" s="62">
        <f t="shared" si="38"/>
        <v>9412290.8076697513</v>
      </c>
      <c r="K173" s="60">
        <f t="shared" si="39"/>
        <v>0</v>
      </c>
      <c r="L173" s="63">
        <f>K173/E173*6</f>
        <v>0</v>
      </c>
      <c r="M173" s="63">
        <f t="shared" si="40"/>
        <v>9412290.8076697513</v>
      </c>
      <c r="N173" s="63">
        <f>E173-6</f>
        <v>0</v>
      </c>
      <c r="O173" s="63">
        <f t="shared" si="41"/>
        <v>0</v>
      </c>
    </row>
    <row r="174" spans="1:15" s="352" customFormat="1">
      <c r="A174" s="349">
        <v>2270000</v>
      </c>
      <c r="B174" s="638" t="s">
        <v>1277</v>
      </c>
      <c r="C174" s="589">
        <v>1438994.0602537501</v>
      </c>
      <c r="D174" s="59"/>
      <c r="E174" s="59">
        <v>6</v>
      </c>
      <c r="F174" s="351">
        <f t="shared" si="35"/>
        <v>0</v>
      </c>
      <c r="G174" s="60">
        <f t="shared" si="36"/>
        <v>1438994.0602537501</v>
      </c>
      <c r="H174" s="589">
        <v>1438994.0602537501</v>
      </c>
      <c r="I174" s="589">
        <f t="shared" si="37"/>
        <v>0</v>
      </c>
      <c r="J174" s="62">
        <f t="shared" si="38"/>
        <v>1438994.0602537501</v>
      </c>
      <c r="K174" s="60">
        <f t="shared" si="39"/>
        <v>0</v>
      </c>
      <c r="L174" s="63">
        <f>K174/E174*6</f>
        <v>0</v>
      </c>
      <c r="M174" s="63">
        <f t="shared" si="40"/>
        <v>1438994.0602537501</v>
      </c>
      <c r="N174" s="63">
        <f>E174-6</f>
        <v>0</v>
      </c>
      <c r="O174" s="63">
        <f t="shared" si="41"/>
        <v>0</v>
      </c>
    </row>
    <row r="175" spans="1:15" s="352" customFormat="1">
      <c r="A175" s="349"/>
      <c r="B175" s="638" t="s">
        <v>1277</v>
      </c>
      <c r="C175" s="589">
        <v>341115.73536039999</v>
      </c>
      <c r="D175" s="59"/>
      <c r="E175" s="59">
        <v>6</v>
      </c>
      <c r="F175" s="351">
        <f t="shared" si="35"/>
        <v>0</v>
      </c>
      <c r="G175" s="60">
        <f t="shared" si="36"/>
        <v>341115.73536039999</v>
      </c>
      <c r="H175" s="589">
        <v>341115.73536039999</v>
      </c>
      <c r="I175" s="589">
        <f t="shared" si="37"/>
        <v>0</v>
      </c>
      <c r="J175" s="62">
        <f t="shared" si="38"/>
        <v>341115.73536039999</v>
      </c>
      <c r="K175" s="60">
        <f t="shared" si="39"/>
        <v>0</v>
      </c>
      <c r="L175" s="63">
        <f>K175/E175*6</f>
        <v>0</v>
      </c>
      <c r="M175" s="63">
        <f t="shared" si="40"/>
        <v>341115.73536039999</v>
      </c>
      <c r="N175" s="63">
        <f>E175-6</f>
        <v>0</v>
      </c>
      <c r="O175" s="63">
        <f t="shared" si="41"/>
        <v>0</v>
      </c>
    </row>
    <row r="176" spans="1:15" s="352" customFormat="1">
      <c r="A176" s="349">
        <v>2270000</v>
      </c>
      <c r="B176" s="638" t="s">
        <v>1277</v>
      </c>
      <c r="C176" s="589">
        <v>166284.31576567501</v>
      </c>
      <c r="D176" s="59"/>
      <c r="E176" s="59">
        <v>7</v>
      </c>
      <c r="F176" s="351">
        <f t="shared" si="35"/>
        <v>0</v>
      </c>
      <c r="G176" s="60">
        <f t="shared" si="36"/>
        <v>166284.31576567501</v>
      </c>
      <c r="H176" s="589">
        <v>166284.31576567501</v>
      </c>
      <c r="I176" s="589">
        <f t="shared" si="37"/>
        <v>0</v>
      </c>
      <c r="J176" s="62">
        <f t="shared" si="38"/>
        <v>166284.31576567501</v>
      </c>
      <c r="K176" s="60">
        <f t="shared" si="39"/>
        <v>0</v>
      </c>
      <c r="L176" s="63">
        <f>K176/E176*7</f>
        <v>0</v>
      </c>
      <c r="M176" s="63">
        <f t="shared" si="40"/>
        <v>166284.31576567501</v>
      </c>
      <c r="N176" s="63">
        <f>E176-7</f>
        <v>0</v>
      </c>
      <c r="O176" s="63">
        <f t="shared" si="41"/>
        <v>0</v>
      </c>
    </row>
    <row r="177" spans="1:15" s="352" customFormat="1">
      <c r="A177" s="349">
        <v>2270000</v>
      </c>
      <c r="B177" s="638" t="s">
        <v>1277</v>
      </c>
      <c r="C177" s="589">
        <v>88026.952731099998</v>
      </c>
      <c r="D177" s="59"/>
      <c r="E177" s="59">
        <v>5</v>
      </c>
      <c r="F177" s="351">
        <f t="shared" si="35"/>
        <v>0</v>
      </c>
      <c r="G177" s="60">
        <f t="shared" si="36"/>
        <v>88026.952731099998</v>
      </c>
      <c r="H177" s="589">
        <v>88026.952731099998</v>
      </c>
      <c r="I177" s="589">
        <f t="shared" si="37"/>
        <v>0</v>
      </c>
      <c r="J177" s="62">
        <f t="shared" si="38"/>
        <v>88026.952731099998</v>
      </c>
      <c r="K177" s="60">
        <f t="shared" si="39"/>
        <v>0</v>
      </c>
      <c r="L177" s="63">
        <f>K177/E177*5</f>
        <v>0</v>
      </c>
      <c r="M177" s="63">
        <f t="shared" si="40"/>
        <v>88026.952731099998</v>
      </c>
      <c r="N177" s="63">
        <f>E177-5</f>
        <v>0</v>
      </c>
      <c r="O177" s="63">
        <f t="shared" si="41"/>
        <v>0</v>
      </c>
    </row>
    <row r="178" spans="1:15" s="352" customFormat="1">
      <c r="A178" s="349">
        <v>2270000</v>
      </c>
      <c r="B178" s="638" t="s">
        <v>1277</v>
      </c>
      <c r="C178" s="589">
        <v>1079004.2713766501</v>
      </c>
      <c r="D178" s="59"/>
      <c r="E178" s="59">
        <v>7</v>
      </c>
      <c r="F178" s="351">
        <f t="shared" si="35"/>
        <v>0</v>
      </c>
      <c r="G178" s="60">
        <f t="shared" si="36"/>
        <v>1079004.2713766501</v>
      </c>
      <c r="H178" s="589">
        <v>1079004.2713766501</v>
      </c>
      <c r="I178" s="589">
        <f t="shared" si="37"/>
        <v>0</v>
      </c>
      <c r="J178" s="62">
        <f t="shared" si="38"/>
        <v>1079004.2713766501</v>
      </c>
      <c r="K178" s="60">
        <f t="shared" si="39"/>
        <v>0</v>
      </c>
      <c r="L178" s="63">
        <f>K178/E178*7</f>
        <v>0</v>
      </c>
      <c r="M178" s="63">
        <f t="shared" si="40"/>
        <v>1079004.2713766501</v>
      </c>
      <c r="N178" s="63">
        <f>E178-7</f>
        <v>0</v>
      </c>
      <c r="O178" s="63">
        <f t="shared" si="41"/>
        <v>0</v>
      </c>
    </row>
    <row r="179" spans="1:15" s="352" customFormat="1">
      <c r="A179" s="349">
        <v>2270000</v>
      </c>
      <c r="B179" s="638" t="s">
        <v>1277</v>
      </c>
      <c r="C179" s="589">
        <v>1034163.24766755</v>
      </c>
      <c r="D179" s="59"/>
      <c r="E179" s="59">
        <v>6</v>
      </c>
      <c r="F179" s="351">
        <f t="shared" si="35"/>
        <v>0</v>
      </c>
      <c r="G179" s="60">
        <f t="shared" si="36"/>
        <v>1034163.24766755</v>
      </c>
      <c r="H179" s="589">
        <v>1034163.24766755</v>
      </c>
      <c r="I179" s="589">
        <f t="shared" si="37"/>
        <v>0</v>
      </c>
      <c r="J179" s="62">
        <f t="shared" si="38"/>
        <v>1034163.24766755</v>
      </c>
      <c r="K179" s="60">
        <f t="shared" si="39"/>
        <v>0</v>
      </c>
      <c r="L179" s="63">
        <f>K179/E179*6</f>
        <v>0</v>
      </c>
      <c r="M179" s="63">
        <f t="shared" si="40"/>
        <v>1034163.24766755</v>
      </c>
      <c r="N179" s="63">
        <f>E179-6</f>
        <v>0</v>
      </c>
      <c r="O179" s="63">
        <f t="shared" si="41"/>
        <v>0</v>
      </c>
    </row>
    <row r="180" spans="1:15" s="352" customFormat="1">
      <c r="A180" s="349">
        <v>2270000</v>
      </c>
      <c r="B180" s="638" t="s">
        <v>1277</v>
      </c>
      <c r="C180" s="589">
        <v>426245.42360400001</v>
      </c>
      <c r="D180" s="59"/>
      <c r="E180" s="59">
        <v>6</v>
      </c>
      <c r="F180" s="351">
        <f t="shared" si="35"/>
        <v>0</v>
      </c>
      <c r="G180" s="60">
        <f t="shared" si="36"/>
        <v>426245.42360400001</v>
      </c>
      <c r="H180" s="589">
        <v>426245.42360400001</v>
      </c>
      <c r="I180" s="589">
        <f t="shared" si="37"/>
        <v>0</v>
      </c>
      <c r="J180" s="62">
        <f t="shared" si="38"/>
        <v>426245.42360400001</v>
      </c>
      <c r="K180" s="60">
        <f t="shared" si="39"/>
        <v>0</v>
      </c>
      <c r="L180" s="63">
        <f>K180/E180*6</f>
        <v>0</v>
      </c>
      <c r="M180" s="63">
        <f t="shared" si="40"/>
        <v>426245.42360400001</v>
      </c>
      <c r="N180" s="63">
        <f>E180-6</f>
        <v>0</v>
      </c>
      <c r="O180" s="63">
        <f t="shared" si="41"/>
        <v>0</v>
      </c>
    </row>
    <row r="181" spans="1:15" s="352" customFormat="1">
      <c r="A181" s="349">
        <v>2270000</v>
      </c>
      <c r="B181" s="638" t="s">
        <v>1277</v>
      </c>
      <c r="C181" s="589">
        <v>11858311.326804824</v>
      </c>
      <c r="D181" s="59"/>
      <c r="E181" s="59">
        <v>7</v>
      </c>
      <c r="F181" s="351">
        <f t="shared" si="35"/>
        <v>0</v>
      </c>
      <c r="G181" s="60">
        <f t="shared" si="36"/>
        <v>11858311.326804824</v>
      </c>
      <c r="H181" s="589">
        <v>11858311.326804824</v>
      </c>
      <c r="I181" s="589">
        <f t="shared" si="37"/>
        <v>0</v>
      </c>
      <c r="J181" s="62">
        <f t="shared" si="38"/>
        <v>11858311.326804824</v>
      </c>
      <c r="K181" s="60">
        <f t="shared" si="39"/>
        <v>0</v>
      </c>
      <c r="L181" s="63">
        <f>K181/E181*7</f>
        <v>0</v>
      </c>
      <c r="M181" s="63">
        <f t="shared" si="40"/>
        <v>11858311.326804824</v>
      </c>
      <c r="N181" s="63">
        <f>E181-7</f>
        <v>0</v>
      </c>
      <c r="O181" s="63">
        <f t="shared" si="41"/>
        <v>0</v>
      </c>
    </row>
    <row r="182" spans="1:15" s="352" customFormat="1">
      <c r="A182" s="349">
        <v>2270000</v>
      </c>
      <c r="B182" s="638" t="s">
        <v>1277</v>
      </c>
      <c r="C182" s="589">
        <v>247621.70364750002</v>
      </c>
      <c r="D182" s="59"/>
      <c r="E182" s="59">
        <v>8</v>
      </c>
      <c r="F182" s="351">
        <f t="shared" si="35"/>
        <v>0</v>
      </c>
      <c r="G182" s="60">
        <f t="shared" si="36"/>
        <v>247621.70364750002</v>
      </c>
      <c r="H182" s="589">
        <v>247621.70364750002</v>
      </c>
      <c r="I182" s="589">
        <f t="shared" si="37"/>
        <v>0</v>
      </c>
      <c r="J182" s="62">
        <f t="shared" si="38"/>
        <v>247621.70364750002</v>
      </c>
      <c r="K182" s="60">
        <f t="shared" si="39"/>
        <v>0</v>
      </c>
      <c r="L182" s="63">
        <f>K182/E182*8</f>
        <v>0</v>
      </c>
      <c r="M182" s="63">
        <f t="shared" si="40"/>
        <v>247621.70364750002</v>
      </c>
      <c r="N182" s="63">
        <f>E182-8</f>
        <v>0</v>
      </c>
      <c r="O182" s="63">
        <f t="shared" si="41"/>
        <v>0</v>
      </c>
    </row>
    <row r="183" spans="1:15" s="352" customFormat="1">
      <c r="A183" s="349">
        <v>2270000</v>
      </c>
      <c r="B183" s="638" t="s">
        <v>1277</v>
      </c>
      <c r="C183" s="589">
        <v>146401.46361525002</v>
      </c>
      <c r="D183" s="59"/>
      <c r="E183" s="59">
        <v>8</v>
      </c>
      <c r="F183" s="351">
        <f t="shared" si="35"/>
        <v>0</v>
      </c>
      <c r="G183" s="60">
        <f t="shared" si="36"/>
        <v>146401.46361525002</v>
      </c>
      <c r="H183" s="589">
        <v>146401.46361525002</v>
      </c>
      <c r="I183" s="589">
        <f t="shared" si="37"/>
        <v>0</v>
      </c>
      <c r="J183" s="62">
        <f t="shared" si="38"/>
        <v>146401.46361525002</v>
      </c>
      <c r="K183" s="60">
        <f t="shared" si="39"/>
        <v>0</v>
      </c>
      <c r="L183" s="63">
        <f>K183/E183*8</f>
        <v>0</v>
      </c>
      <c r="M183" s="63">
        <f t="shared" si="40"/>
        <v>146401.46361525002</v>
      </c>
      <c r="N183" s="63">
        <f>E183-8</f>
        <v>0</v>
      </c>
      <c r="O183" s="63">
        <f t="shared" si="41"/>
        <v>0</v>
      </c>
    </row>
    <row r="184" spans="1:15" s="352" customFormat="1">
      <c r="A184" s="349">
        <v>2270000</v>
      </c>
      <c r="B184" s="638" t="s">
        <v>1277</v>
      </c>
      <c r="C184" s="589">
        <v>53333.905401000004</v>
      </c>
      <c r="D184" s="59"/>
      <c r="E184" s="59">
        <v>8</v>
      </c>
      <c r="F184" s="351">
        <f t="shared" si="35"/>
        <v>0</v>
      </c>
      <c r="G184" s="60">
        <f t="shared" si="36"/>
        <v>53333.905401000004</v>
      </c>
      <c r="H184" s="589">
        <v>53333.905401000004</v>
      </c>
      <c r="I184" s="589">
        <f t="shared" si="37"/>
        <v>0</v>
      </c>
      <c r="J184" s="62">
        <f t="shared" si="38"/>
        <v>53333.905401000004</v>
      </c>
      <c r="K184" s="60">
        <f t="shared" si="39"/>
        <v>0</v>
      </c>
      <c r="L184" s="63">
        <f>K184/E184*8</f>
        <v>0</v>
      </c>
      <c r="M184" s="63">
        <f t="shared" si="40"/>
        <v>53333.905401000004</v>
      </c>
      <c r="N184" s="63">
        <f>E184-8</f>
        <v>0</v>
      </c>
      <c r="O184" s="63">
        <f t="shared" si="41"/>
        <v>0</v>
      </c>
    </row>
    <row r="185" spans="1:15" s="352" customFormat="1">
      <c r="A185" s="349">
        <v>2270000</v>
      </c>
      <c r="B185" s="638" t="s">
        <v>1277</v>
      </c>
      <c r="C185" s="589">
        <v>825405.67882500007</v>
      </c>
      <c r="D185" s="59"/>
      <c r="E185" s="59">
        <v>8</v>
      </c>
      <c r="F185" s="351">
        <f t="shared" si="35"/>
        <v>0</v>
      </c>
      <c r="G185" s="60">
        <f t="shared" si="36"/>
        <v>825405.67882500007</v>
      </c>
      <c r="H185" s="589">
        <v>825405.67882500007</v>
      </c>
      <c r="I185" s="589">
        <f t="shared" si="37"/>
        <v>0</v>
      </c>
      <c r="J185" s="62">
        <f t="shared" si="38"/>
        <v>825405.67882500007</v>
      </c>
      <c r="K185" s="60">
        <f t="shared" si="39"/>
        <v>0</v>
      </c>
      <c r="L185" s="63">
        <f>K185/E185*8</f>
        <v>0</v>
      </c>
      <c r="M185" s="63">
        <f t="shared" si="40"/>
        <v>825405.67882500007</v>
      </c>
      <c r="N185" s="63">
        <f>E185-8</f>
        <v>0</v>
      </c>
      <c r="O185" s="63">
        <f t="shared" si="41"/>
        <v>0</v>
      </c>
    </row>
    <row r="186" spans="1:15" s="352" customFormat="1">
      <c r="A186" s="349">
        <v>2270000</v>
      </c>
      <c r="B186" s="638" t="s">
        <v>1277</v>
      </c>
      <c r="C186" s="589">
        <v>535035.75088050007</v>
      </c>
      <c r="D186" s="59"/>
      <c r="E186" s="59">
        <v>8</v>
      </c>
      <c r="F186" s="351">
        <f t="shared" si="35"/>
        <v>0</v>
      </c>
      <c r="G186" s="60">
        <f t="shared" si="36"/>
        <v>535035.75088050007</v>
      </c>
      <c r="H186" s="589">
        <v>535035.75088050007</v>
      </c>
      <c r="I186" s="589">
        <f t="shared" si="37"/>
        <v>0</v>
      </c>
      <c r="J186" s="62">
        <f t="shared" si="38"/>
        <v>535035.75088050007</v>
      </c>
      <c r="K186" s="60">
        <f t="shared" si="39"/>
        <v>0</v>
      </c>
      <c r="L186" s="63">
        <f>K186/E186*8</f>
        <v>0</v>
      </c>
      <c r="M186" s="63">
        <f t="shared" si="40"/>
        <v>535035.75088050007</v>
      </c>
      <c r="N186" s="63">
        <f>E186-8</f>
        <v>0</v>
      </c>
      <c r="O186" s="63">
        <f t="shared" si="41"/>
        <v>0</v>
      </c>
    </row>
    <row r="187" spans="1:15" s="352" customFormat="1">
      <c r="A187" s="349">
        <v>2270000</v>
      </c>
      <c r="B187" s="638" t="s">
        <v>1277</v>
      </c>
      <c r="C187" s="589">
        <v>132460.31253</v>
      </c>
      <c r="D187" s="59"/>
      <c r="E187" s="59">
        <v>9</v>
      </c>
      <c r="F187" s="351">
        <f t="shared" si="35"/>
        <v>0</v>
      </c>
      <c r="G187" s="60">
        <f t="shared" si="36"/>
        <v>132460.31253</v>
      </c>
      <c r="H187" s="589">
        <v>132460.31253</v>
      </c>
      <c r="I187" s="589">
        <f t="shared" si="37"/>
        <v>0</v>
      </c>
      <c r="J187" s="62">
        <f t="shared" si="38"/>
        <v>132460.31253</v>
      </c>
      <c r="K187" s="60">
        <f t="shared" si="39"/>
        <v>0</v>
      </c>
      <c r="L187" s="63">
        <f>K187/E187*9</f>
        <v>0</v>
      </c>
      <c r="M187" s="63">
        <f t="shared" si="40"/>
        <v>132460.31253</v>
      </c>
      <c r="N187" s="63">
        <f>E187-9</f>
        <v>0</v>
      </c>
      <c r="O187" s="63">
        <f t="shared" si="41"/>
        <v>0</v>
      </c>
    </row>
    <row r="188" spans="1:15" s="352" customFormat="1">
      <c r="A188" s="349">
        <v>2270000</v>
      </c>
      <c r="B188" s="638" t="s">
        <v>1277</v>
      </c>
      <c r="C188" s="589">
        <v>463319.89561080001</v>
      </c>
      <c r="D188" s="59"/>
      <c r="E188" s="59">
        <v>8</v>
      </c>
      <c r="F188" s="351">
        <f t="shared" si="35"/>
        <v>0</v>
      </c>
      <c r="G188" s="60">
        <f t="shared" si="36"/>
        <v>463319.89561080001</v>
      </c>
      <c r="H188" s="589">
        <v>463319.89561080001</v>
      </c>
      <c r="I188" s="589">
        <f t="shared" si="37"/>
        <v>0</v>
      </c>
      <c r="J188" s="62">
        <f t="shared" si="38"/>
        <v>463319.89561080001</v>
      </c>
      <c r="K188" s="60">
        <f t="shared" si="39"/>
        <v>0</v>
      </c>
      <c r="L188" s="63">
        <f>K188/E188*8</f>
        <v>0</v>
      </c>
      <c r="M188" s="63">
        <f t="shared" si="40"/>
        <v>463319.89561080001</v>
      </c>
      <c r="N188" s="63">
        <f>E188-8</f>
        <v>0</v>
      </c>
      <c r="O188" s="63">
        <f t="shared" si="41"/>
        <v>0</v>
      </c>
    </row>
    <row r="189" spans="1:15">
      <c r="C189" s="588">
        <f>SUM(C156:C188)</f>
        <v>92717334.029932976</v>
      </c>
      <c r="D189" s="588"/>
      <c r="E189" s="588"/>
      <c r="F189" s="637">
        <f t="shared" ref="F189:M189" si="46">SUM(F156:F188)</f>
        <v>0</v>
      </c>
      <c r="G189" s="588">
        <f t="shared" si="46"/>
        <v>92717334.029932976</v>
      </c>
      <c r="H189" s="588">
        <f t="shared" si="46"/>
        <v>92717334.029932976</v>
      </c>
      <c r="I189" s="588">
        <f t="shared" si="46"/>
        <v>0</v>
      </c>
      <c r="J189" s="588">
        <f t="shared" si="46"/>
        <v>92717334.029932976</v>
      </c>
      <c r="K189" s="588">
        <f t="shared" si="46"/>
        <v>0</v>
      </c>
      <c r="L189" s="588">
        <f t="shared" si="46"/>
        <v>0</v>
      </c>
      <c r="M189" s="588">
        <f t="shared" si="46"/>
        <v>92717334.029932976</v>
      </c>
      <c r="N189" s="588"/>
      <c r="O189" s="588">
        <f>SUM(O156:O188)</f>
        <v>0</v>
      </c>
    </row>
    <row r="191" spans="1:15">
      <c r="A191" s="639" t="s">
        <v>1276</v>
      </c>
      <c r="B191" s="639"/>
      <c r="C191" s="640">
        <f>+C189+C154</f>
        <v>423913648.65226519</v>
      </c>
      <c r="D191" s="640"/>
      <c r="E191" s="640"/>
      <c r="F191" s="641">
        <f t="shared" ref="F191:M191" si="47">+F189+F154</f>
        <v>0</v>
      </c>
      <c r="G191" s="640">
        <f t="shared" si="47"/>
        <v>423913648.65226519</v>
      </c>
      <c r="H191" s="640">
        <f t="shared" si="47"/>
        <v>423913620.43026519</v>
      </c>
      <c r="I191" s="640">
        <f t="shared" si="47"/>
        <v>0</v>
      </c>
      <c r="J191" s="640">
        <f t="shared" si="47"/>
        <v>423913620.43026519</v>
      </c>
      <c r="K191" s="640">
        <f t="shared" si="47"/>
        <v>0</v>
      </c>
      <c r="L191" s="640">
        <f t="shared" si="47"/>
        <v>0</v>
      </c>
      <c r="M191" s="640">
        <f t="shared" si="47"/>
        <v>423913620.43026519</v>
      </c>
      <c r="N191" s="640"/>
      <c r="O191" s="640">
        <f>+O189+O154</f>
        <v>28.221999999957916</v>
      </c>
    </row>
    <row r="193" spans="1:15">
      <c r="A193" s="154" t="s">
        <v>1275</v>
      </c>
      <c r="B193" s="153"/>
    </row>
    <row r="194" spans="1:15" s="352" customFormat="1">
      <c r="A194" s="349">
        <v>2270000</v>
      </c>
      <c r="B194" s="349" t="s">
        <v>1274</v>
      </c>
      <c r="C194" s="360">
        <v>2159667.4644929999</v>
      </c>
      <c r="D194" s="642">
        <v>40237</v>
      </c>
      <c r="E194" s="59">
        <v>0</v>
      </c>
      <c r="F194" s="351">
        <f t="shared" ref="F194:F226" si="48">+C194*$F$4</f>
        <v>0</v>
      </c>
      <c r="G194" s="60">
        <f t="shared" ref="G194:G226" si="49">+F194+C194</f>
        <v>2159667.4644929999</v>
      </c>
      <c r="H194" s="589">
        <v>2159667.4644929999</v>
      </c>
      <c r="I194" s="589">
        <f t="shared" ref="I194:I226" si="50">H194*$I$4</f>
        <v>0</v>
      </c>
      <c r="J194" s="62">
        <f t="shared" ref="J194:J226" si="51">+I194+H194</f>
        <v>2159667.4644929999</v>
      </c>
      <c r="K194" s="60">
        <f t="shared" ref="K194:K226" si="52">+G194-J194</f>
        <v>0</v>
      </c>
      <c r="L194" s="63">
        <v>0</v>
      </c>
      <c r="M194" s="63">
        <f t="shared" ref="M194:M226" si="53">J194+L194</f>
        <v>2159667.4644929999</v>
      </c>
      <c r="N194" s="63">
        <v>0</v>
      </c>
      <c r="O194" s="63">
        <f t="shared" ref="O194:O226" si="54">G194-M194</f>
        <v>0</v>
      </c>
    </row>
    <row r="195" spans="1:15" s="352" customFormat="1">
      <c r="A195" s="349">
        <v>2270000</v>
      </c>
      <c r="B195" s="349" t="s">
        <v>1273</v>
      </c>
      <c r="C195" s="360">
        <v>129631.22982000001</v>
      </c>
      <c r="D195" s="642">
        <v>40268</v>
      </c>
      <c r="E195" s="59">
        <v>0</v>
      </c>
      <c r="F195" s="351">
        <f t="shared" si="48"/>
        <v>0</v>
      </c>
      <c r="G195" s="60">
        <f t="shared" si="49"/>
        <v>129631.22982000001</v>
      </c>
      <c r="H195" s="589">
        <v>129631.22982000001</v>
      </c>
      <c r="I195" s="589">
        <f t="shared" si="50"/>
        <v>0</v>
      </c>
      <c r="J195" s="62">
        <f t="shared" si="51"/>
        <v>129631.22982000001</v>
      </c>
      <c r="K195" s="60">
        <f t="shared" si="52"/>
        <v>0</v>
      </c>
      <c r="L195" s="63">
        <v>0</v>
      </c>
      <c r="M195" s="63">
        <f t="shared" si="53"/>
        <v>129631.22982000001</v>
      </c>
      <c r="N195" s="63">
        <v>0</v>
      </c>
      <c r="O195" s="63">
        <f t="shared" si="54"/>
        <v>0</v>
      </c>
    </row>
    <row r="196" spans="1:15" s="352" customFormat="1">
      <c r="A196" s="349">
        <v>2270000</v>
      </c>
      <c r="B196" s="349" t="s">
        <v>1272</v>
      </c>
      <c r="C196" s="360">
        <v>3677478.9912</v>
      </c>
      <c r="D196" s="642">
        <v>40283</v>
      </c>
      <c r="E196" s="59">
        <v>0</v>
      </c>
      <c r="F196" s="351">
        <f t="shared" si="48"/>
        <v>0</v>
      </c>
      <c r="G196" s="60">
        <f t="shared" si="49"/>
        <v>3677478.9912</v>
      </c>
      <c r="H196" s="589">
        <v>3677478.9912</v>
      </c>
      <c r="I196" s="589">
        <f t="shared" si="50"/>
        <v>0</v>
      </c>
      <c r="J196" s="62">
        <f t="shared" si="51"/>
        <v>3677478.9912</v>
      </c>
      <c r="K196" s="60">
        <f t="shared" si="52"/>
        <v>0</v>
      </c>
      <c r="L196" s="63">
        <v>0</v>
      </c>
      <c r="M196" s="63">
        <f t="shared" si="53"/>
        <v>3677478.9912</v>
      </c>
      <c r="N196" s="63">
        <v>0</v>
      </c>
      <c r="O196" s="63">
        <f t="shared" si="54"/>
        <v>0</v>
      </c>
    </row>
    <row r="197" spans="1:15" s="352" customFormat="1">
      <c r="A197" s="349">
        <v>2270000</v>
      </c>
      <c r="B197" s="349" t="s">
        <v>1272</v>
      </c>
      <c r="C197" s="360">
        <v>3677478.9912</v>
      </c>
      <c r="D197" s="642">
        <v>40283</v>
      </c>
      <c r="E197" s="59">
        <v>0</v>
      </c>
      <c r="F197" s="351">
        <f t="shared" si="48"/>
        <v>0</v>
      </c>
      <c r="G197" s="60">
        <f t="shared" si="49"/>
        <v>3677478.9912</v>
      </c>
      <c r="H197" s="589">
        <v>3677478.9912</v>
      </c>
      <c r="I197" s="589">
        <f t="shared" si="50"/>
        <v>0</v>
      </c>
      <c r="J197" s="62">
        <f t="shared" si="51"/>
        <v>3677478.9912</v>
      </c>
      <c r="K197" s="60">
        <f t="shared" si="52"/>
        <v>0</v>
      </c>
      <c r="L197" s="63">
        <v>0</v>
      </c>
      <c r="M197" s="63">
        <f t="shared" si="53"/>
        <v>3677478.9912</v>
      </c>
      <c r="N197" s="63">
        <v>0</v>
      </c>
      <c r="O197" s="63">
        <f t="shared" si="54"/>
        <v>0</v>
      </c>
    </row>
    <row r="198" spans="1:15" s="352" customFormat="1">
      <c r="A198" s="349">
        <v>2270000</v>
      </c>
      <c r="B198" s="349" t="s">
        <v>1271</v>
      </c>
      <c r="C198" s="360">
        <v>4086087.7680000002</v>
      </c>
      <c r="D198" s="642">
        <v>40283</v>
      </c>
      <c r="E198" s="59">
        <v>0</v>
      </c>
      <c r="F198" s="351">
        <f t="shared" si="48"/>
        <v>0</v>
      </c>
      <c r="G198" s="60">
        <f t="shared" si="49"/>
        <v>4086087.7680000002</v>
      </c>
      <c r="H198" s="589">
        <v>4086087.7680000002</v>
      </c>
      <c r="I198" s="589">
        <f t="shared" si="50"/>
        <v>0</v>
      </c>
      <c r="J198" s="62">
        <f t="shared" si="51"/>
        <v>4086087.7680000002</v>
      </c>
      <c r="K198" s="60">
        <f t="shared" si="52"/>
        <v>0</v>
      </c>
      <c r="L198" s="63">
        <v>0</v>
      </c>
      <c r="M198" s="63">
        <f t="shared" si="53"/>
        <v>4086087.7680000002</v>
      </c>
      <c r="N198" s="63">
        <v>0</v>
      </c>
      <c r="O198" s="63">
        <f t="shared" si="54"/>
        <v>0</v>
      </c>
    </row>
    <row r="199" spans="1:15" s="352" customFormat="1">
      <c r="A199" s="349">
        <v>2270000</v>
      </c>
      <c r="B199" s="349" t="s">
        <v>1270</v>
      </c>
      <c r="C199" s="360">
        <v>1656018.5866800002</v>
      </c>
      <c r="D199" s="642">
        <v>40298</v>
      </c>
      <c r="E199" s="59">
        <v>0</v>
      </c>
      <c r="F199" s="351">
        <f t="shared" si="48"/>
        <v>0</v>
      </c>
      <c r="G199" s="60">
        <f t="shared" si="49"/>
        <v>1656018.5866800002</v>
      </c>
      <c r="H199" s="589">
        <v>1656018.5866800002</v>
      </c>
      <c r="I199" s="589">
        <f t="shared" si="50"/>
        <v>0</v>
      </c>
      <c r="J199" s="62">
        <f t="shared" si="51"/>
        <v>1656018.5866800002</v>
      </c>
      <c r="K199" s="60">
        <f t="shared" si="52"/>
        <v>0</v>
      </c>
      <c r="L199" s="63">
        <v>0</v>
      </c>
      <c r="M199" s="63">
        <f t="shared" si="53"/>
        <v>1656018.5866800002</v>
      </c>
      <c r="N199" s="63">
        <v>0</v>
      </c>
      <c r="O199" s="63">
        <f t="shared" si="54"/>
        <v>0</v>
      </c>
    </row>
    <row r="200" spans="1:15" s="352" customFormat="1">
      <c r="A200" s="349">
        <v>2270000</v>
      </c>
      <c r="B200" s="349" t="s">
        <v>1269</v>
      </c>
      <c r="C200" s="360">
        <v>13349102.276460001</v>
      </c>
      <c r="D200" s="642">
        <v>40298</v>
      </c>
      <c r="E200" s="59">
        <v>0</v>
      </c>
      <c r="F200" s="351">
        <f t="shared" si="48"/>
        <v>0</v>
      </c>
      <c r="G200" s="60">
        <f t="shared" si="49"/>
        <v>13349102.276460001</v>
      </c>
      <c r="H200" s="589">
        <v>13349102.276460001</v>
      </c>
      <c r="I200" s="589">
        <f t="shared" si="50"/>
        <v>0</v>
      </c>
      <c r="J200" s="62">
        <f t="shared" si="51"/>
        <v>13349102.276460001</v>
      </c>
      <c r="K200" s="60">
        <f t="shared" si="52"/>
        <v>0</v>
      </c>
      <c r="L200" s="63">
        <v>0</v>
      </c>
      <c r="M200" s="63">
        <f t="shared" si="53"/>
        <v>13349102.276460001</v>
      </c>
      <c r="N200" s="63">
        <v>0</v>
      </c>
      <c r="O200" s="63">
        <f t="shared" si="54"/>
        <v>0</v>
      </c>
    </row>
    <row r="201" spans="1:15" s="352" customFormat="1">
      <c r="A201" s="349">
        <v>2270000</v>
      </c>
      <c r="B201" s="349" t="s">
        <v>1268</v>
      </c>
      <c r="C201" s="360">
        <v>350344.19196000003</v>
      </c>
      <c r="D201" s="642">
        <v>40298</v>
      </c>
      <c r="E201" s="59">
        <v>0</v>
      </c>
      <c r="F201" s="351">
        <f t="shared" si="48"/>
        <v>0</v>
      </c>
      <c r="G201" s="60">
        <f t="shared" si="49"/>
        <v>350344.19196000003</v>
      </c>
      <c r="H201" s="589">
        <v>350344.19196000003</v>
      </c>
      <c r="I201" s="589">
        <f t="shared" si="50"/>
        <v>0</v>
      </c>
      <c r="J201" s="62">
        <f t="shared" si="51"/>
        <v>350344.19196000003</v>
      </c>
      <c r="K201" s="60">
        <f t="shared" si="52"/>
        <v>0</v>
      </c>
      <c r="L201" s="63">
        <v>0</v>
      </c>
      <c r="M201" s="63">
        <f t="shared" si="53"/>
        <v>350344.19196000003</v>
      </c>
      <c r="N201" s="63">
        <v>0</v>
      </c>
      <c r="O201" s="63">
        <f t="shared" si="54"/>
        <v>0</v>
      </c>
    </row>
    <row r="202" spans="1:15" s="352" customFormat="1">
      <c r="A202" s="349">
        <v>2270000</v>
      </c>
      <c r="B202" s="349" t="s">
        <v>1267</v>
      </c>
      <c r="C202" s="360">
        <v>58012.357200000006</v>
      </c>
      <c r="D202" s="642">
        <v>40298</v>
      </c>
      <c r="E202" s="59">
        <v>0</v>
      </c>
      <c r="F202" s="351">
        <f t="shared" si="48"/>
        <v>0</v>
      </c>
      <c r="G202" s="60">
        <f t="shared" si="49"/>
        <v>58012.357200000006</v>
      </c>
      <c r="H202" s="589">
        <v>58012.357200000006</v>
      </c>
      <c r="I202" s="589">
        <f t="shared" si="50"/>
        <v>0</v>
      </c>
      <c r="J202" s="62">
        <f t="shared" si="51"/>
        <v>58012.357200000006</v>
      </c>
      <c r="K202" s="60">
        <f t="shared" si="52"/>
        <v>0</v>
      </c>
      <c r="L202" s="63">
        <v>0</v>
      </c>
      <c r="M202" s="63">
        <f t="shared" si="53"/>
        <v>58012.357200000006</v>
      </c>
      <c r="N202" s="63">
        <v>0</v>
      </c>
      <c r="O202" s="63">
        <f t="shared" si="54"/>
        <v>0</v>
      </c>
    </row>
    <row r="203" spans="1:15" s="352" customFormat="1">
      <c r="A203" s="349">
        <v>2270000</v>
      </c>
      <c r="B203" s="349" t="s">
        <v>1266</v>
      </c>
      <c r="C203" s="360">
        <v>1499639.9071149998</v>
      </c>
      <c r="D203" s="642">
        <v>40329</v>
      </c>
      <c r="E203" s="59">
        <v>0</v>
      </c>
      <c r="F203" s="351">
        <f t="shared" si="48"/>
        <v>0</v>
      </c>
      <c r="G203" s="60">
        <f t="shared" si="49"/>
        <v>1499639.9071149998</v>
      </c>
      <c r="H203" s="589">
        <v>1499639.9071149998</v>
      </c>
      <c r="I203" s="589">
        <f t="shared" si="50"/>
        <v>0</v>
      </c>
      <c r="J203" s="62">
        <f t="shared" si="51"/>
        <v>1499639.9071149998</v>
      </c>
      <c r="K203" s="60">
        <f t="shared" si="52"/>
        <v>0</v>
      </c>
      <c r="L203" s="63">
        <v>0</v>
      </c>
      <c r="M203" s="63">
        <f t="shared" si="53"/>
        <v>1499639.9071149998</v>
      </c>
      <c r="N203" s="63">
        <v>0</v>
      </c>
      <c r="O203" s="63">
        <f t="shared" si="54"/>
        <v>0</v>
      </c>
    </row>
    <row r="204" spans="1:15" s="352" customFormat="1">
      <c r="A204" s="349">
        <v>2270000</v>
      </c>
      <c r="B204" s="349" t="s">
        <v>1265</v>
      </c>
      <c r="C204" s="360">
        <v>336077.25696999999</v>
      </c>
      <c r="D204" s="642">
        <v>40329</v>
      </c>
      <c r="E204" s="59">
        <v>0</v>
      </c>
      <c r="F204" s="351">
        <f t="shared" si="48"/>
        <v>0</v>
      </c>
      <c r="G204" s="60">
        <f t="shared" si="49"/>
        <v>336077.25696999999</v>
      </c>
      <c r="H204" s="589">
        <v>336077.25696999999</v>
      </c>
      <c r="I204" s="589">
        <f t="shared" si="50"/>
        <v>0</v>
      </c>
      <c r="J204" s="62">
        <f t="shared" si="51"/>
        <v>336077.25696999999</v>
      </c>
      <c r="K204" s="60">
        <f t="shared" si="52"/>
        <v>0</v>
      </c>
      <c r="L204" s="63">
        <v>0</v>
      </c>
      <c r="M204" s="63">
        <f t="shared" si="53"/>
        <v>336077.25696999999</v>
      </c>
      <c r="N204" s="63">
        <v>0</v>
      </c>
      <c r="O204" s="63">
        <f t="shared" si="54"/>
        <v>0</v>
      </c>
    </row>
    <row r="205" spans="1:15" s="352" customFormat="1">
      <c r="A205" s="349">
        <v>2270000</v>
      </c>
      <c r="B205" s="349" t="s">
        <v>1264</v>
      </c>
      <c r="C205" s="360">
        <v>579254.87033399998</v>
      </c>
      <c r="D205" s="642">
        <v>40337</v>
      </c>
      <c r="E205" s="59">
        <v>0</v>
      </c>
      <c r="F205" s="351">
        <f t="shared" si="48"/>
        <v>0</v>
      </c>
      <c r="G205" s="60">
        <f t="shared" si="49"/>
        <v>579254.87033399998</v>
      </c>
      <c r="H205" s="589">
        <v>579254.87033399998</v>
      </c>
      <c r="I205" s="589">
        <f t="shared" si="50"/>
        <v>0</v>
      </c>
      <c r="J205" s="62">
        <f t="shared" si="51"/>
        <v>579254.87033399998</v>
      </c>
      <c r="K205" s="60">
        <f t="shared" si="52"/>
        <v>0</v>
      </c>
      <c r="L205" s="63">
        <v>0</v>
      </c>
      <c r="M205" s="63">
        <f t="shared" si="53"/>
        <v>579254.87033399998</v>
      </c>
      <c r="N205" s="63">
        <v>0</v>
      </c>
      <c r="O205" s="63">
        <f t="shared" si="54"/>
        <v>0</v>
      </c>
    </row>
    <row r="206" spans="1:15" s="352" customFormat="1">
      <c r="A206" s="349">
        <v>2270000</v>
      </c>
      <c r="B206" s="349" t="s">
        <v>1263</v>
      </c>
      <c r="C206" s="360">
        <v>264722.814006</v>
      </c>
      <c r="D206" s="642">
        <v>40339</v>
      </c>
      <c r="E206" s="59">
        <v>0</v>
      </c>
      <c r="F206" s="351">
        <f t="shared" si="48"/>
        <v>0</v>
      </c>
      <c r="G206" s="60">
        <f t="shared" si="49"/>
        <v>264722.814006</v>
      </c>
      <c r="H206" s="589">
        <v>264722.814006</v>
      </c>
      <c r="I206" s="589">
        <f t="shared" si="50"/>
        <v>0</v>
      </c>
      <c r="J206" s="62">
        <f t="shared" si="51"/>
        <v>264722.814006</v>
      </c>
      <c r="K206" s="60">
        <f t="shared" si="52"/>
        <v>0</v>
      </c>
      <c r="L206" s="63">
        <v>0</v>
      </c>
      <c r="M206" s="63">
        <f t="shared" si="53"/>
        <v>264722.814006</v>
      </c>
      <c r="N206" s="63">
        <v>0</v>
      </c>
      <c r="O206" s="63">
        <f t="shared" si="54"/>
        <v>0</v>
      </c>
    </row>
    <row r="207" spans="1:15" s="352" customFormat="1">
      <c r="A207" s="349">
        <v>2270000</v>
      </c>
      <c r="B207" s="349" t="s">
        <v>1262</v>
      </c>
      <c r="C207" s="360">
        <v>2124392.8617449999</v>
      </c>
      <c r="D207" s="642">
        <v>40359</v>
      </c>
      <c r="E207" s="59">
        <v>0</v>
      </c>
      <c r="F207" s="351">
        <f t="shared" si="48"/>
        <v>0</v>
      </c>
      <c r="G207" s="60">
        <f t="shared" si="49"/>
        <v>2124392.8617449999</v>
      </c>
      <c r="H207" s="589">
        <v>2124392.8617449999</v>
      </c>
      <c r="I207" s="589">
        <f t="shared" si="50"/>
        <v>0</v>
      </c>
      <c r="J207" s="62">
        <f t="shared" si="51"/>
        <v>2124392.8617449999</v>
      </c>
      <c r="K207" s="60">
        <f t="shared" si="52"/>
        <v>0</v>
      </c>
      <c r="L207" s="63">
        <v>0</v>
      </c>
      <c r="M207" s="63">
        <f t="shared" si="53"/>
        <v>2124392.8617449999</v>
      </c>
      <c r="N207" s="63">
        <v>0</v>
      </c>
      <c r="O207" s="63">
        <f t="shared" si="54"/>
        <v>0</v>
      </c>
    </row>
    <row r="208" spans="1:15" s="352" customFormat="1">
      <c r="A208" s="349">
        <v>2270000</v>
      </c>
      <c r="B208" s="349" t="s">
        <v>1261</v>
      </c>
      <c r="C208" s="360">
        <v>671757.79257000005</v>
      </c>
      <c r="D208" s="642">
        <v>40403</v>
      </c>
      <c r="E208" s="59">
        <v>0</v>
      </c>
      <c r="F208" s="351">
        <f t="shared" si="48"/>
        <v>0</v>
      </c>
      <c r="G208" s="60">
        <f t="shared" si="49"/>
        <v>671757.79257000005</v>
      </c>
      <c r="H208" s="589">
        <v>671757.79257000005</v>
      </c>
      <c r="I208" s="589">
        <f t="shared" si="50"/>
        <v>0</v>
      </c>
      <c r="J208" s="62">
        <f t="shared" si="51"/>
        <v>671757.79257000005</v>
      </c>
      <c r="K208" s="60">
        <f t="shared" si="52"/>
        <v>0</v>
      </c>
      <c r="L208" s="63">
        <v>0</v>
      </c>
      <c r="M208" s="63">
        <f t="shared" si="53"/>
        <v>671757.79257000005</v>
      </c>
      <c r="N208" s="63">
        <v>0</v>
      </c>
      <c r="O208" s="63">
        <f t="shared" si="54"/>
        <v>0</v>
      </c>
    </row>
    <row r="209" spans="1:15" s="352" customFormat="1">
      <c r="A209" s="349">
        <v>2270000</v>
      </c>
      <c r="B209" s="349" t="s">
        <v>1260</v>
      </c>
      <c r="C209" s="360">
        <v>1197198.8049599999</v>
      </c>
      <c r="D209" s="642">
        <v>40407</v>
      </c>
      <c r="E209" s="59">
        <v>0</v>
      </c>
      <c r="F209" s="351">
        <f t="shared" si="48"/>
        <v>0</v>
      </c>
      <c r="G209" s="60">
        <f t="shared" si="49"/>
        <v>1197198.8049599999</v>
      </c>
      <c r="H209" s="589">
        <v>1197198.8049599999</v>
      </c>
      <c r="I209" s="589">
        <f t="shared" si="50"/>
        <v>0</v>
      </c>
      <c r="J209" s="62">
        <f t="shared" si="51"/>
        <v>1197198.8049599999</v>
      </c>
      <c r="K209" s="60">
        <f t="shared" si="52"/>
        <v>0</v>
      </c>
      <c r="L209" s="63">
        <v>0</v>
      </c>
      <c r="M209" s="63">
        <f t="shared" si="53"/>
        <v>1197198.8049599999</v>
      </c>
      <c r="N209" s="63">
        <v>0</v>
      </c>
      <c r="O209" s="63">
        <f t="shared" si="54"/>
        <v>0</v>
      </c>
    </row>
    <row r="210" spans="1:15" s="352" customFormat="1">
      <c r="A210" s="349">
        <v>2270000</v>
      </c>
      <c r="B210" s="349" t="s">
        <v>1259</v>
      </c>
      <c r="C210" s="360">
        <v>14647675.0854</v>
      </c>
      <c r="D210" s="642">
        <v>40413</v>
      </c>
      <c r="E210" s="59">
        <v>0</v>
      </c>
      <c r="F210" s="351">
        <f t="shared" si="48"/>
        <v>0</v>
      </c>
      <c r="G210" s="60">
        <f t="shared" si="49"/>
        <v>14647675.0854</v>
      </c>
      <c r="H210" s="589">
        <v>14647675.0854</v>
      </c>
      <c r="I210" s="589">
        <f t="shared" si="50"/>
        <v>0</v>
      </c>
      <c r="J210" s="62">
        <f t="shared" si="51"/>
        <v>14647675.0854</v>
      </c>
      <c r="K210" s="60">
        <f t="shared" si="52"/>
        <v>0</v>
      </c>
      <c r="L210" s="63">
        <v>0</v>
      </c>
      <c r="M210" s="63">
        <f t="shared" si="53"/>
        <v>14647675.0854</v>
      </c>
      <c r="N210" s="63">
        <v>0</v>
      </c>
      <c r="O210" s="63">
        <f t="shared" si="54"/>
        <v>0</v>
      </c>
    </row>
    <row r="211" spans="1:15" s="352" customFormat="1">
      <c r="A211" s="349">
        <v>2270000</v>
      </c>
      <c r="B211" s="349" t="s">
        <v>1258</v>
      </c>
      <c r="C211" s="360">
        <v>551906.13466500002</v>
      </c>
      <c r="D211" s="642">
        <v>40415</v>
      </c>
      <c r="E211" s="59">
        <v>0</v>
      </c>
      <c r="F211" s="351">
        <f t="shared" si="48"/>
        <v>0</v>
      </c>
      <c r="G211" s="60">
        <f t="shared" si="49"/>
        <v>551906.13466500002</v>
      </c>
      <c r="H211" s="589">
        <v>551906.13466500002</v>
      </c>
      <c r="I211" s="589">
        <f t="shared" si="50"/>
        <v>0</v>
      </c>
      <c r="J211" s="62">
        <f t="shared" si="51"/>
        <v>551906.13466500002</v>
      </c>
      <c r="K211" s="60">
        <f t="shared" si="52"/>
        <v>0</v>
      </c>
      <c r="L211" s="63">
        <v>0</v>
      </c>
      <c r="M211" s="63">
        <f t="shared" si="53"/>
        <v>551906.13466500002</v>
      </c>
      <c r="N211" s="63">
        <v>0</v>
      </c>
      <c r="O211" s="63">
        <f t="shared" si="54"/>
        <v>0</v>
      </c>
    </row>
    <row r="212" spans="1:15" s="352" customFormat="1">
      <c r="A212" s="349">
        <v>2270000</v>
      </c>
      <c r="B212" s="349" t="s">
        <v>1257</v>
      </c>
      <c r="C212" s="360">
        <v>1535843.7737999998</v>
      </c>
      <c r="D212" s="642">
        <v>40421</v>
      </c>
      <c r="E212" s="59">
        <v>0</v>
      </c>
      <c r="F212" s="351">
        <f t="shared" si="48"/>
        <v>0</v>
      </c>
      <c r="G212" s="60">
        <f t="shared" si="49"/>
        <v>1535843.7737999998</v>
      </c>
      <c r="H212" s="589">
        <v>1535843.7737999998</v>
      </c>
      <c r="I212" s="589">
        <f t="shared" si="50"/>
        <v>0</v>
      </c>
      <c r="J212" s="62">
        <f t="shared" si="51"/>
        <v>1535843.7737999998</v>
      </c>
      <c r="K212" s="60">
        <f t="shared" si="52"/>
        <v>0</v>
      </c>
      <c r="L212" s="63">
        <v>0</v>
      </c>
      <c r="M212" s="63">
        <f t="shared" si="53"/>
        <v>1535843.7737999998</v>
      </c>
      <c r="N212" s="63">
        <v>0</v>
      </c>
      <c r="O212" s="63">
        <f t="shared" si="54"/>
        <v>0</v>
      </c>
    </row>
    <row r="213" spans="1:15" s="352" customFormat="1">
      <c r="A213" s="349">
        <v>2270000</v>
      </c>
      <c r="B213" s="349" t="s">
        <v>1256</v>
      </c>
      <c r="C213" s="360">
        <v>1726209.17717</v>
      </c>
      <c r="D213" s="642">
        <v>40430</v>
      </c>
      <c r="E213" s="59">
        <v>0</v>
      </c>
      <c r="F213" s="351">
        <f t="shared" si="48"/>
        <v>0</v>
      </c>
      <c r="G213" s="60">
        <f t="shared" si="49"/>
        <v>1726209.17717</v>
      </c>
      <c r="H213" s="589">
        <v>1726209.17717</v>
      </c>
      <c r="I213" s="589">
        <f t="shared" si="50"/>
        <v>0</v>
      </c>
      <c r="J213" s="62">
        <f t="shared" si="51"/>
        <v>1726209.17717</v>
      </c>
      <c r="K213" s="60">
        <f t="shared" si="52"/>
        <v>0</v>
      </c>
      <c r="L213" s="63">
        <v>0</v>
      </c>
      <c r="M213" s="63">
        <f t="shared" si="53"/>
        <v>1726209.17717</v>
      </c>
      <c r="N213" s="63">
        <v>0</v>
      </c>
      <c r="O213" s="63">
        <f t="shared" si="54"/>
        <v>0</v>
      </c>
    </row>
    <row r="214" spans="1:15" s="352" customFormat="1">
      <c r="A214" s="349">
        <v>2270000</v>
      </c>
      <c r="B214" s="349" t="s">
        <v>1255</v>
      </c>
      <c r="C214" s="360">
        <v>993709.18996999995</v>
      </c>
      <c r="D214" s="642">
        <v>40434</v>
      </c>
      <c r="E214" s="59">
        <v>0</v>
      </c>
      <c r="F214" s="351">
        <f t="shared" si="48"/>
        <v>0</v>
      </c>
      <c r="G214" s="60">
        <f t="shared" si="49"/>
        <v>993709.18996999995</v>
      </c>
      <c r="H214" s="589">
        <v>993709.18996999995</v>
      </c>
      <c r="I214" s="589">
        <f t="shared" si="50"/>
        <v>0</v>
      </c>
      <c r="J214" s="62">
        <f t="shared" si="51"/>
        <v>993709.18996999995</v>
      </c>
      <c r="K214" s="60">
        <f t="shared" si="52"/>
        <v>0</v>
      </c>
      <c r="L214" s="63">
        <v>0</v>
      </c>
      <c r="M214" s="63">
        <f t="shared" si="53"/>
        <v>993709.18996999995</v>
      </c>
      <c r="N214" s="63">
        <v>0</v>
      </c>
      <c r="O214" s="63">
        <f t="shared" si="54"/>
        <v>0</v>
      </c>
    </row>
    <row r="215" spans="1:15" s="352" customFormat="1">
      <c r="A215" s="349">
        <v>2270000</v>
      </c>
      <c r="B215" s="349" t="s">
        <v>1254</v>
      </c>
      <c r="C215" s="360">
        <v>180355.12669999999</v>
      </c>
      <c r="D215" s="642">
        <v>40435</v>
      </c>
      <c r="E215" s="59">
        <v>0</v>
      </c>
      <c r="F215" s="351">
        <f t="shared" si="48"/>
        <v>0</v>
      </c>
      <c r="G215" s="60">
        <f t="shared" si="49"/>
        <v>180355.12669999999</v>
      </c>
      <c r="H215" s="589">
        <v>180355.12669999999</v>
      </c>
      <c r="I215" s="589">
        <f t="shared" si="50"/>
        <v>0</v>
      </c>
      <c r="J215" s="62">
        <f t="shared" si="51"/>
        <v>180355.12669999999</v>
      </c>
      <c r="K215" s="60">
        <f t="shared" si="52"/>
        <v>0</v>
      </c>
      <c r="L215" s="63">
        <v>0</v>
      </c>
      <c r="M215" s="63">
        <f t="shared" si="53"/>
        <v>180355.12669999999</v>
      </c>
      <c r="N215" s="63">
        <v>0</v>
      </c>
      <c r="O215" s="63">
        <f t="shared" si="54"/>
        <v>0</v>
      </c>
    </row>
    <row r="216" spans="1:15" s="352" customFormat="1">
      <c r="A216" s="349">
        <v>2270000</v>
      </c>
      <c r="B216" s="349" t="s">
        <v>1253</v>
      </c>
      <c r="C216" s="360">
        <v>711183.28551599989</v>
      </c>
      <c r="D216" s="642">
        <v>40457</v>
      </c>
      <c r="E216" s="59">
        <v>-2</v>
      </c>
      <c r="F216" s="351">
        <f t="shared" si="48"/>
        <v>0</v>
      </c>
      <c r="G216" s="60">
        <f t="shared" si="49"/>
        <v>711183.28551599989</v>
      </c>
      <c r="H216" s="589">
        <v>711183.28551599989</v>
      </c>
      <c r="I216" s="589">
        <f t="shared" si="50"/>
        <v>0</v>
      </c>
      <c r="J216" s="62">
        <f t="shared" si="51"/>
        <v>711183.28551599989</v>
      </c>
      <c r="K216" s="60">
        <f t="shared" si="52"/>
        <v>0</v>
      </c>
      <c r="L216" s="63">
        <f t="shared" ref="L216:L221" si="55">K216/E216*$L$1</f>
        <v>0</v>
      </c>
      <c r="M216" s="63">
        <f t="shared" si="53"/>
        <v>711183.28551599989</v>
      </c>
      <c r="N216" s="63">
        <v>0</v>
      </c>
      <c r="O216" s="63">
        <f t="shared" si="54"/>
        <v>0</v>
      </c>
    </row>
    <row r="217" spans="1:15" s="352" customFormat="1">
      <c r="A217" s="349">
        <v>2270000</v>
      </c>
      <c r="B217" s="349" t="s">
        <v>1252</v>
      </c>
      <c r="C217" s="360">
        <v>669752.54542800004</v>
      </c>
      <c r="D217" s="642">
        <v>40457</v>
      </c>
      <c r="E217" s="59">
        <v>-2</v>
      </c>
      <c r="F217" s="351">
        <f t="shared" si="48"/>
        <v>0</v>
      </c>
      <c r="G217" s="60">
        <f t="shared" si="49"/>
        <v>669752.54542800004</v>
      </c>
      <c r="H217" s="589">
        <v>669752.54542800004</v>
      </c>
      <c r="I217" s="589">
        <f t="shared" si="50"/>
        <v>0</v>
      </c>
      <c r="J217" s="62">
        <f t="shared" si="51"/>
        <v>669752.54542800004</v>
      </c>
      <c r="K217" s="60">
        <f t="shared" si="52"/>
        <v>0</v>
      </c>
      <c r="L217" s="63">
        <f t="shared" si="55"/>
        <v>0</v>
      </c>
      <c r="M217" s="63">
        <f t="shared" si="53"/>
        <v>669752.54542800004</v>
      </c>
      <c r="N217" s="63">
        <v>0</v>
      </c>
      <c r="O217" s="63">
        <f t="shared" si="54"/>
        <v>0</v>
      </c>
    </row>
    <row r="218" spans="1:15" s="352" customFormat="1">
      <c r="A218" s="349">
        <v>2270000</v>
      </c>
      <c r="B218" s="349" t="s">
        <v>1251</v>
      </c>
      <c r="C218" s="360">
        <v>1184581.540142</v>
      </c>
      <c r="D218" s="642">
        <v>40486</v>
      </c>
      <c r="E218" s="59">
        <v>-1</v>
      </c>
      <c r="F218" s="351">
        <f t="shared" si="48"/>
        <v>0</v>
      </c>
      <c r="G218" s="60">
        <f t="shared" si="49"/>
        <v>1184581.540142</v>
      </c>
      <c r="H218" s="589">
        <v>1184581.540142</v>
      </c>
      <c r="I218" s="589">
        <f t="shared" si="50"/>
        <v>0</v>
      </c>
      <c r="J218" s="62">
        <f t="shared" si="51"/>
        <v>1184581.540142</v>
      </c>
      <c r="K218" s="60">
        <f t="shared" si="52"/>
        <v>0</v>
      </c>
      <c r="L218" s="63">
        <f t="shared" si="55"/>
        <v>0</v>
      </c>
      <c r="M218" s="63">
        <f t="shared" si="53"/>
        <v>1184581.540142</v>
      </c>
      <c r="N218" s="63">
        <v>0</v>
      </c>
      <c r="O218" s="63">
        <f t="shared" si="54"/>
        <v>0</v>
      </c>
    </row>
    <row r="219" spans="1:15" s="352" customFormat="1">
      <c r="A219" s="349">
        <v>2270000</v>
      </c>
      <c r="B219" s="349" t="s">
        <v>1250</v>
      </c>
      <c r="C219" s="360">
        <v>1602479.6107319999</v>
      </c>
      <c r="D219" s="642">
        <v>40486</v>
      </c>
      <c r="E219" s="59">
        <v>-1</v>
      </c>
      <c r="F219" s="351">
        <f t="shared" si="48"/>
        <v>0</v>
      </c>
      <c r="G219" s="60">
        <f t="shared" si="49"/>
        <v>1602479.6107319999</v>
      </c>
      <c r="H219" s="589">
        <v>1602479.6107319999</v>
      </c>
      <c r="I219" s="589">
        <f t="shared" si="50"/>
        <v>0</v>
      </c>
      <c r="J219" s="62">
        <f t="shared" si="51"/>
        <v>1602479.6107319999</v>
      </c>
      <c r="K219" s="60">
        <f t="shared" si="52"/>
        <v>0</v>
      </c>
      <c r="L219" s="63">
        <f t="shared" si="55"/>
        <v>0</v>
      </c>
      <c r="M219" s="63">
        <f t="shared" si="53"/>
        <v>1602479.6107319999</v>
      </c>
      <c r="N219" s="63">
        <v>0</v>
      </c>
      <c r="O219" s="63">
        <f t="shared" si="54"/>
        <v>0</v>
      </c>
    </row>
    <row r="220" spans="1:15" s="352" customFormat="1">
      <c r="A220" s="349">
        <v>2270000</v>
      </c>
      <c r="B220" s="349" t="s">
        <v>1249</v>
      </c>
      <c r="C220" s="360">
        <v>668947.88460499991</v>
      </c>
      <c r="D220" s="642">
        <v>40487</v>
      </c>
      <c r="E220" s="59">
        <v>-1</v>
      </c>
      <c r="F220" s="351">
        <f t="shared" si="48"/>
        <v>0</v>
      </c>
      <c r="G220" s="60">
        <f t="shared" si="49"/>
        <v>668947.88460499991</v>
      </c>
      <c r="H220" s="589">
        <v>668947.88460499991</v>
      </c>
      <c r="I220" s="589">
        <f t="shared" si="50"/>
        <v>0</v>
      </c>
      <c r="J220" s="62">
        <f t="shared" si="51"/>
        <v>668947.88460499991</v>
      </c>
      <c r="K220" s="60">
        <f t="shared" si="52"/>
        <v>0</v>
      </c>
      <c r="L220" s="63">
        <f t="shared" si="55"/>
        <v>0</v>
      </c>
      <c r="M220" s="63">
        <f t="shared" si="53"/>
        <v>668947.88460499991</v>
      </c>
      <c r="N220" s="63">
        <v>0</v>
      </c>
      <c r="O220" s="63">
        <f t="shared" si="54"/>
        <v>0</v>
      </c>
    </row>
    <row r="221" spans="1:15" s="352" customFormat="1">
      <c r="A221" s="349">
        <v>2270000</v>
      </c>
      <c r="B221" s="349" t="s">
        <v>1248</v>
      </c>
      <c r="C221" s="360">
        <v>1230220.5315400001</v>
      </c>
      <c r="D221" s="642">
        <v>40499</v>
      </c>
      <c r="E221" s="59">
        <v>-1</v>
      </c>
      <c r="F221" s="351">
        <f t="shared" si="48"/>
        <v>0</v>
      </c>
      <c r="G221" s="60">
        <f t="shared" si="49"/>
        <v>1230220.5315400001</v>
      </c>
      <c r="H221" s="589">
        <v>1230220.5315400001</v>
      </c>
      <c r="I221" s="589">
        <f t="shared" si="50"/>
        <v>0</v>
      </c>
      <c r="J221" s="62">
        <f t="shared" si="51"/>
        <v>1230220.5315400001</v>
      </c>
      <c r="K221" s="60">
        <f t="shared" si="52"/>
        <v>0</v>
      </c>
      <c r="L221" s="63">
        <f t="shared" si="55"/>
        <v>0</v>
      </c>
      <c r="M221" s="63">
        <f t="shared" si="53"/>
        <v>1230220.5315400001</v>
      </c>
      <c r="N221" s="63">
        <v>0</v>
      </c>
      <c r="O221" s="63">
        <f t="shared" si="54"/>
        <v>0</v>
      </c>
    </row>
    <row r="222" spans="1:15" s="352" customFormat="1">
      <c r="A222" s="349">
        <v>2270000</v>
      </c>
      <c r="B222" s="349" t="s">
        <v>1247</v>
      </c>
      <c r="C222" s="360">
        <v>84694.085000000006</v>
      </c>
      <c r="D222" s="642">
        <v>40526</v>
      </c>
      <c r="E222" s="59">
        <v>0</v>
      </c>
      <c r="F222" s="351">
        <f t="shared" si="48"/>
        <v>0</v>
      </c>
      <c r="G222" s="60">
        <f t="shared" si="49"/>
        <v>84694.085000000006</v>
      </c>
      <c r="H222" s="589">
        <v>84694.085000000006</v>
      </c>
      <c r="I222" s="589">
        <f t="shared" si="50"/>
        <v>0</v>
      </c>
      <c r="J222" s="62">
        <f t="shared" si="51"/>
        <v>84694.085000000006</v>
      </c>
      <c r="K222" s="60">
        <f t="shared" si="52"/>
        <v>0</v>
      </c>
      <c r="L222" s="63">
        <v>0</v>
      </c>
      <c r="M222" s="63">
        <f t="shared" si="53"/>
        <v>84694.085000000006</v>
      </c>
      <c r="N222" s="63">
        <v>0</v>
      </c>
      <c r="O222" s="63">
        <f t="shared" si="54"/>
        <v>0</v>
      </c>
    </row>
    <row r="223" spans="1:15" s="352" customFormat="1">
      <c r="A223" s="349">
        <v>2270000</v>
      </c>
      <c r="B223" s="349" t="s">
        <v>1246</v>
      </c>
      <c r="C223" s="360">
        <v>966526.63300000003</v>
      </c>
      <c r="D223" s="642">
        <v>40526</v>
      </c>
      <c r="E223" s="59">
        <v>0</v>
      </c>
      <c r="F223" s="351">
        <f t="shared" si="48"/>
        <v>0</v>
      </c>
      <c r="G223" s="60">
        <f t="shared" si="49"/>
        <v>966526.63300000003</v>
      </c>
      <c r="H223" s="589">
        <v>966526.63300000003</v>
      </c>
      <c r="I223" s="589">
        <f t="shared" si="50"/>
        <v>0</v>
      </c>
      <c r="J223" s="62">
        <f t="shared" si="51"/>
        <v>966526.63300000003</v>
      </c>
      <c r="K223" s="60">
        <f t="shared" si="52"/>
        <v>0</v>
      </c>
      <c r="L223" s="63">
        <v>0</v>
      </c>
      <c r="M223" s="63">
        <f t="shared" si="53"/>
        <v>966526.63300000003</v>
      </c>
      <c r="N223" s="63">
        <v>0</v>
      </c>
      <c r="O223" s="63">
        <f t="shared" si="54"/>
        <v>0</v>
      </c>
    </row>
    <row r="224" spans="1:15" s="352" customFormat="1">
      <c r="A224" s="349">
        <v>2270000</v>
      </c>
      <c r="B224" s="349" t="s">
        <v>1245</v>
      </c>
      <c r="C224" s="360">
        <v>614495.77</v>
      </c>
      <c r="D224" s="642">
        <v>40526</v>
      </c>
      <c r="E224" s="59">
        <v>0</v>
      </c>
      <c r="F224" s="351">
        <f t="shared" si="48"/>
        <v>0</v>
      </c>
      <c r="G224" s="60">
        <f t="shared" si="49"/>
        <v>614495.77</v>
      </c>
      <c r="H224" s="589">
        <v>614495.77</v>
      </c>
      <c r="I224" s="589">
        <f t="shared" si="50"/>
        <v>0</v>
      </c>
      <c r="J224" s="62">
        <f t="shared" si="51"/>
        <v>614495.77</v>
      </c>
      <c r="K224" s="60">
        <f t="shared" si="52"/>
        <v>0</v>
      </c>
      <c r="L224" s="63">
        <v>0</v>
      </c>
      <c r="M224" s="63">
        <f t="shared" si="53"/>
        <v>614495.77</v>
      </c>
      <c r="N224" s="63">
        <v>0</v>
      </c>
      <c r="O224" s="63">
        <f t="shared" si="54"/>
        <v>0</v>
      </c>
    </row>
    <row r="225" spans="1:15" s="352" customFormat="1">
      <c r="A225" s="349">
        <v>2270000</v>
      </c>
      <c r="B225" s="349" t="s">
        <v>1244</v>
      </c>
      <c r="C225" s="360">
        <v>96439.98</v>
      </c>
      <c r="D225" s="642">
        <v>40529</v>
      </c>
      <c r="E225" s="59">
        <v>0</v>
      </c>
      <c r="F225" s="351">
        <f t="shared" si="48"/>
        <v>0</v>
      </c>
      <c r="G225" s="60">
        <f t="shared" si="49"/>
        <v>96439.98</v>
      </c>
      <c r="H225" s="589">
        <v>96439.98</v>
      </c>
      <c r="I225" s="589">
        <f t="shared" si="50"/>
        <v>0</v>
      </c>
      <c r="J225" s="62">
        <f t="shared" si="51"/>
        <v>96439.98</v>
      </c>
      <c r="K225" s="60">
        <f t="shared" si="52"/>
        <v>0</v>
      </c>
      <c r="L225" s="63">
        <v>0</v>
      </c>
      <c r="M225" s="63">
        <f t="shared" si="53"/>
        <v>96439.98</v>
      </c>
      <c r="N225" s="63">
        <v>0</v>
      </c>
      <c r="O225" s="63">
        <f t="shared" si="54"/>
        <v>0</v>
      </c>
    </row>
    <row r="226" spans="1:15" s="352" customFormat="1">
      <c r="A226" s="349">
        <v>2270000</v>
      </c>
      <c r="B226" s="349" t="s">
        <v>1243</v>
      </c>
      <c r="C226" s="360">
        <v>311905.72200000001</v>
      </c>
      <c r="D226" s="642">
        <v>40539</v>
      </c>
      <c r="E226" s="59">
        <v>0</v>
      </c>
      <c r="F226" s="351">
        <f t="shared" si="48"/>
        <v>0</v>
      </c>
      <c r="G226" s="60">
        <f t="shared" si="49"/>
        <v>311905.72200000001</v>
      </c>
      <c r="H226" s="589">
        <v>311905.72200000001</v>
      </c>
      <c r="I226" s="589">
        <f t="shared" si="50"/>
        <v>0</v>
      </c>
      <c r="J226" s="62">
        <f t="shared" si="51"/>
        <v>311905.72200000001</v>
      </c>
      <c r="K226" s="60">
        <f t="shared" si="52"/>
        <v>0</v>
      </c>
      <c r="L226" s="63">
        <v>0</v>
      </c>
      <c r="M226" s="63">
        <f t="shared" si="53"/>
        <v>311905.72200000001</v>
      </c>
      <c r="N226" s="63">
        <v>0</v>
      </c>
      <c r="O226" s="63">
        <f t="shared" si="54"/>
        <v>0</v>
      </c>
    </row>
    <row r="227" spans="1:15">
      <c r="C227" s="643">
        <f>SUM(C194:C226)</f>
        <v>63593792.240381002</v>
      </c>
      <c r="D227" s="644"/>
      <c r="E227" s="644"/>
      <c r="F227" s="645">
        <f t="shared" ref="F227:M227" si="56">SUM(F194:F226)</f>
        <v>0</v>
      </c>
      <c r="G227" s="644">
        <f t="shared" si="56"/>
        <v>63593792.240381002</v>
      </c>
      <c r="H227" s="644">
        <f t="shared" si="56"/>
        <v>63593792.240381002</v>
      </c>
      <c r="I227" s="644">
        <f t="shared" si="56"/>
        <v>0</v>
      </c>
      <c r="J227" s="644">
        <f t="shared" si="56"/>
        <v>63593792.240381002</v>
      </c>
      <c r="K227" s="644">
        <f t="shared" si="56"/>
        <v>0</v>
      </c>
      <c r="L227" s="644">
        <f t="shared" si="56"/>
        <v>0</v>
      </c>
      <c r="M227" s="644">
        <f t="shared" si="56"/>
        <v>63593792.240381002</v>
      </c>
      <c r="N227" s="644"/>
      <c r="O227" s="646">
        <f>SUM(O194:O226)</f>
        <v>0</v>
      </c>
    </row>
    <row r="228" spans="1:15">
      <c r="C228" s="116"/>
      <c r="D228" s="116"/>
      <c r="E228" s="116"/>
      <c r="F228" s="152"/>
      <c r="G228" s="116"/>
      <c r="H228" s="116"/>
      <c r="I228" s="116"/>
      <c r="J228" s="116"/>
      <c r="K228" s="116"/>
      <c r="L228" s="116"/>
      <c r="M228" s="116"/>
      <c r="N228" s="116"/>
      <c r="O228" s="116"/>
    </row>
    <row r="229" spans="1:15">
      <c r="C229" s="116"/>
      <c r="D229" s="116"/>
      <c r="E229" s="116"/>
      <c r="F229" s="152"/>
      <c r="G229" s="116"/>
      <c r="H229" s="116"/>
      <c r="I229" s="116"/>
      <c r="J229" s="116"/>
      <c r="K229" s="116"/>
      <c r="L229" s="116"/>
      <c r="M229" s="116"/>
      <c r="N229" s="116"/>
      <c r="O229" s="116"/>
    </row>
    <row r="230" spans="1:15" s="352" customFormat="1">
      <c r="A230" s="349">
        <v>2270000</v>
      </c>
      <c r="B230" s="349" t="s">
        <v>1242</v>
      </c>
      <c r="C230" s="360">
        <v>66084.27</v>
      </c>
      <c r="D230" s="497">
        <v>40555</v>
      </c>
      <c r="E230" s="588">
        <v>0</v>
      </c>
      <c r="F230" s="351">
        <f t="shared" ref="F230:F263" si="57">+C230*$F$4</f>
        <v>0</v>
      </c>
      <c r="G230" s="60">
        <f t="shared" ref="G230:G263" si="58">+F230+C230</f>
        <v>66084.27</v>
      </c>
      <c r="H230" s="588">
        <v>66084.27</v>
      </c>
      <c r="I230" s="589">
        <f t="shared" ref="I230:I263" si="59">H230*$I$4</f>
        <v>0</v>
      </c>
      <c r="J230" s="62">
        <f t="shared" ref="J230:J263" si="60">+I230+H230</f>
        <v>66084.27</v>
      </c>
      <c r="K230" s="60">
        <f t="shared" ref="K230:K263" si="61">+G230-J230</f>
        <v>0</v>
      </c>
      <c r="L230" s="63">
        <v>0</v>
      </c>
      <c r="M230" s="63">
        <f>J230+L230</f>
        <v>66084.27</v>
      </c>
      <c r="N230" s="63">
        <v>0</v>
      </c>
      <c r="O230" s="63">
        <f t="shared" ref="O230:O263" si="62">G230-M230</f>
        <v>0</v>
      </c>
    </row>
    <row r="231" spans="1:15" s="352" customFormat="1">
      <c r="A231" s="349">
        <v>2270000</v>
      </c>
      <c r="B231" s="349" t="s">
        <v>1241</v>
      </c>
      <c r="C231" s="360">
        <v>751751.77800000005</v>
      </c>
      <c r="D231" s="497">
        <v>40556</v>
      </c>
      <c r="E231" s="588">
        <v>0</v>
      </c>
      <c r="F231" s="351">
        <f t="shared" si="57"/>
        <v>0</v>
      </c>
      <c r="G231" s="60">
        <f t="shared" si="58"/>
        <v>751751.77800000005</v>
      </c>
      <c r="H231" s="588">
        <v>751751.77800000005</v>
      </c>
      <c r="I231" s="589">
        <f t="shared" si="59"/>
        <v>0</v>
      </c>
      <c r="J231" s="62">
        <f t="shared" si="60"/>
        <v>751751.77800000005</v>
      </c>
      <c r="K231" s="60">
        <f t="shared" si="61"/>
        <v>0</v>
      </c>
      <c r="L231" s="63">
        <v>0</v>
      </c>
      <c r="M231" s="63">
        <f t="shared" ref="M231:M263" si="63">J231+L231</f>
        <v>751751.77800000005</v>
      </c>
      <c r="N231" s="63">
        <v>0</v>
      </c>
      <c r="O231" s="63">
        <f t="shared" si="62"/>
        <v>0</v>
      </c>
    </row>
    <row r="232" spans="1:15" s="352" customFormat="1">
      <c r="A232" s="349">
        <v>2270000</v>
      </c>
      <c r="B232" s="349" t="s">
        <v>1240</v>
      </c>
      <c r="C232" s="360">
        <v>57610.17</v>
      </c>
      <c r="D232" s="497">
        <v>40578</v>
      </c>
      <c r="E232" s="588">
        <v>0</v>
      </c>
      <c r="F232" s="351">
        <f t="shared" si="57"/>
        <v>0</v>
      </c>
      <c r="G232" s="60">
        <f t="shared" si="58"/>
        <v>57610.17</v>
      </c>
      <c r="H232" s="588">
        <v>57610.17</v>
      </c>
      <c r="I232" s="589">
        <f t="shared" si="59"/>
        <v>0</v>
      </c>
      <c r="J232" s="62">
        <f t="shared" si="60"/>
        <v>57610.17</v>
      </c>
      <c r="K232" s="60">
        <f t="shared" si="61"/>
        <v>0</v>
      </c>
      <c r="L232" s="63">
        <v>0</v>
      </c>
      <c r="M232" s="63">
        <f t="shared" si="63"/>
        <v>57610.17</v>
      </c>
      <c r="N232" s="63">
        <v>0</v>
      </c>
      <c r="O232" s="63">
        <f t="shared" si="62"/>
        <v>0</v>
      </c>
    </row>
    <row r="233" spans="1:15" s="352" customFormat="1">
      <c r="A233" s="349">
        <v>2270000</v>
      </c>
      <c r="B233" s="349" t="s">
        <v>1239</v>
      </c>
      <c r="C233" s="360">
        <v>6289421.7599999998</v>
      </c>
      <c r="D233" s="497">
        <v>40602</v>
      </c>
      <c r="E233" s="588">
        <v>0</v>
      </c>
      <c r="F233" s="351">
        <f t="shared" si="57"/>
        <v>0</v>
      </c>
      <c r="G233" s="60">
        <f t="shared" si="58"/>
        <v>6289421.7599999998</v>
      </c>
      <c r="H233" s="588">
        <v>6289421.7599999998</v>
      </c>
      <c r="I233" s="589">
        <f t="shared" si="59"/>
        <v>0</v>
      </c>
      <c r="J233" s="62">
        <f t="shared" si="60"/>
        <v>6289421.7599999998</v>
      </c>
      <c r="K233" s="60">
        <f t="shared" si="61"/>
        <v>0</v>
      </c>
      <c r="L233" s="63">
        <v>0</v>
      </c>
      <c r="M233" s="63">
        <f t="shared" si="63"/>
        <v>6289421.7599999998</v>
      </c>
      <c r="N233" s="63">
        <v>0</v>
      </c>
      <c r="O233" s="63">
        <f t="shared" si="62"/>
        <v>0</v>
      </c>
    </row>
    <row r="234" spans="1:15" s="352" customFormat="1">
      <c r="A234" s="349">
        <v>2270000</v>
      </c>
      <c r="B234" s="349" t="s">
        <v>1238</v>
      </c>
      <c r="C234" s="360">
        <v>341443.39500000002</v>
      </c>
      <c r="D234" s="497">
        <v>40602</v>
      </c>
      <c r="E234" s="588">
        <v>0</v>
      </c>
      <c r="F234" s="351">
        <f t="shared" si="57"/>
        <v>0</v>
      </c>
      <c r="G234" s="60">
        <f t="shared" si="58"/>
        <v>341443.39500000002</v>
      </c>
      <c r="H234" s="588">
        <v>341443.39500000002</v>
      </c>
      <c r="I234" s="589">
        <f t="shared" si="59"/>
        <v>0</v>
      </c>
      <c r="J234" s="62">
        <f t="shared" si="60"/>
        <v>341443.39500000002</v>
      </c>
      <c r="K234" s="60">
        <f t="shared" si="61"/>
        <v>0</v>
      </c>
      <c r="L234" s="63">
        <v>0</v>
      </c>
      <c r="M234" s="63">
        <f t="shared" si="63"/>
        <v>341443.39500000002</v>
      </c>
      <c r="N234" s="63">
        <v>0</v>
      </c>
      <c r="O234" s="63">
        <f t="shared" si="62"/>
        <v>0</v>
      </c>
    </row>
    <row r="235" spans="1:15" s="352" customFormat="1">
      <c r="A235" s="349">
        <v>2270000</v>
      </c>
      <c r="B235" s="349" t="s">
        <v>1237</v>
      </c>
      <c r="C235" s="360">
        <v>251977.995</v>
      </c>
      <c r="D235" s="497">
        <v>40602</v>
      </c>
      <c r="E235" s="588">
        <v>0</v>
      </c>
      <c r="F235" s="351">
        <f t="shared" si="57"/>
        <v>0</v>
      </c>
      <c r="G235" s="60">
        <f t="shared" si="58"/>
        <v>251977.995</v>
      </c>
      <c r="H235" s="588">
        <v>251977.995</v>
      </c>
      <c r="I235" s="589">
        <f t="shared" si="59"/>
        <v>0</v>
      </c>
      <c r="J235" s="62">
        <f t="shared" si="60"/>
        <v>251977.995</v>
      </c>
      <c r="K235" s="60">
        <f t="shared" si="61"/>
        <v>0</v>
      </c>
      <c r="L235" s="63">
        <v>0</v>
      </c>
      <c r="M235" s="63">
        <f t="shared" si="63"/>
        <v>251977.995</v>
      </c>
      <c r="N235" s="63">
        <v>0</v>
      </c>
      <c r="O235" s="63">
        <f t="shared" si="62"/>
        <v>0</v>
      </c>
    </row>
    <row r="236" spans="1:15" s="352" customFormat="1">
      <c r="A236" s="349">
        <v>2270000</v>
      </c>
      <c r="B236" s="349" t="s">
        <v>1236</v>
      </c>
      <c r="C236" s="360">
        <v>989183.23900000006</v>
      </c>
      <c r="D236" s="497">
        <v>40618</v>
      </c>
      <c r="E236" s="588">
        <v>0</v>
      </c>
      <c r="F236" s="351">
        <f t="shared" si="57"/>
        <v>0</v>
      </c>
      <c r="G236" s="60">
        <f t="shared" si="58"/>
        <v>989183.23900000006</v>
      </c>
      <c r="H236" s="588">
        <v>989183.23900000006</v>
      </c>
      <c r="I236" s="589">
        <f t="shared" si="59"/>
        <v>0</v>
      </c>
      <c r="J236" s="62">
        <f t="shared" si="60"/>
        <v>989183.23900000006</v>
      </c>
      <c r="K236" s="60">
        <f t="shared" si="61"/>
        <v>0</v>
      </c>
      <c r="L236" s="63">
        <v>0</v>
      </c>
      <c r="M236" s="63">
        <f t="shared" si="63"/>
        <v>989183.23900000006</v>
      </c>
      <c r="N236" s="63">
        <v>0</v>
      </c>
      <c r="O236" s="63">
        <f t="shared" si="62"/>
        <v>0</v>
      </c>
    </row>
    <row r="237" spans="1:15" s="352" customFormat="1">
      <c r="A237" s="349">
        <v>2270000</v>
      </c>
      <c r="B237" s="349" t="s">
        <v>1235</v>
      </c>
      <c r="C237" s="360">
        <v>1680805.6629999999</v>
      </c>
      <c r="D237" s="497">
        <v>40620</v>
      </c>
      <c r="E237" s="588">
        <v>0</v>
      </c>
      <c r="F237" s="351">
        <f t="shared" si="57"/>
        <v>0</v>
      </c>
      <c r="G237" s="60">
        <f t="shared" si="58"/>
        <v>1680805.6629999999</v>
      </c>
      <c r="H237" s="588">
        <v>1680805.6629999999</v>
      </c>
      <c r="I237" s="589">
        <f t="shared" si="59"/>
        <v>0</v>
      </c>
      <c r="J237" s="62">
        <f t="shared" si="60"/>
        <v>1680805.6629999999</v>
      </c>
      <c r="K237" s="60">
        <f t="shared" si="61"/>
        <v>0</v>
      </c>
      <c r="L237" s="63">
        <v>0</v>
      </c>
      <c r="M237" s="63">
        <f t="shared" si="63"/>
        <v>1680805.6629999999</v>
      </c>
      <c r="N237" s="63">
        <v>0</v>
      </c>
      <c r="O237" s="63">
        <f t="shared" si="62"/>
        <v>0</v>
      </c>
    </row>
    <row r="238" spans="1:15" s="352" customFormat="1">
      <c r="A238" s="349">
        <v>2270000</v>
      </c>
      <c r="B238" s="349" t="s">
        <v>1234</v>
      </c>
      <c r="C238" s="360">
        <v>38107.370000000003</v>
      </c>
      <c r="D238" s="497">
        <v>40620</v>
      </c>
      <c r="E238" s="588">
        <v>0</v>
      </c>
      <c r="F238" s="351">
        <f t="shared" si="57"/>
        <v>0</v>
      </c>
      <c r="G238" s="60">
        <f t="shared" si="58"/>
        <v>38107.370000000003</v>
      </c>
      <c r="H238" s="588">
        <v>38107.370000000003</v>
      </c>
      <c r="I238" s="589">
        <f t="shared" si="59"/>
        <v>0</v>
      </c>
      <c r="J238" s="62">
        <f t="shared" si="60"/>
        <v>38107.370000000003</v>
      </c>
      <c r="K238" s="60">
        <f t="shared" si="61"/>
        <v>0</v>
      </c>
      <c r="L238" s="63">
        <v>0</v>
      </c>
      <c r="M238" s="63">
        <f t="shared" si="63"/>
        <v>38107.370000000003</v>
      </c>
      <c r="N238" s="63">
        <v>0</v>
      </c>
      <c r="O238" s="63">
        <f t="shared" si="62"/>
        <v>0</v>
      </c>
    </row>
    <row r="239" spans="1:15" s="352" customFormat="1">
      <c r="A239" s="349">
        <v>2270000</v>
      </c>
      <c r="B239" s="349" t="s">
        <v>1233</v>
      </c>
      <c r="C239" s="360">
        <v>163492.91</v>
      </c>
      <c r="D239" s="497">
        <v>40625</v>
      </c>
      <c r="E239" s="588">
        <v>0</v>
      </c>
      <c r="F239" s="351">
        <f t="shared" si="57"/>
        <v>0</v>
      </c>
      <c r="G239" s="60">
        <f t="shared" si="58"/>
        <v>163492.91</v>
      </c>
      <c r="H239" s="588">
        <v>163492.91</v>
      </c>
      <c r="I239" s="589">
        <f t="shared" si="59"/>
        <v>0</v>
      </c>
      <c r="J239" s="62">
        <f t="shared" si="60"/>
        <v>163492.91</v>
      </c>
      <c r="K239" s="60">
        <f t="shared" si="61"/>
        <v>0</v>
      </c>
      <c r="L239" s="63">
        <v>0</v>
      </c>
      <c r="M239" s="63">
        <f t="shared" si="63"/>
        <v>163492.91</v>
      </c>
      <c r="N239" s="63">
        <v>0</v>
      </c>
      <c r="O239" s="63">
        <f t="shared" si="62"/>
        <v>0</v>
      </c>
    </row>
    <row r="240" spans="1:15" s="352" customFormat="1">
      <c r="A240" s="349">
        <v>2270000</v>
      </c>
      <c r="B240" s="349" t="s">
        <v>1232</v>
      </c>
      <c r="C240" s="360">
        <v>338049.25</v>
      </c>
      <c r="D240" s="497">
        <v>40632</v>
      </c>
      <c r="E240" s="588">
        <v>0</v>
      </c>
      <c r="F240" s="351">
        <f t="shared" si="57"/>
        <v>0</v>
      </c>
      <c r="G240" s="60">
        <f t="shared" si="58"/>
        <v>338049.25</v>
      </c>
      <c r="H240" s="588">
        <v>338049.25</v>
      </c>
      <c r="I240" s="589">
        <f t="shared" si="59"/>
        <v>0</v>
      </c>
      <c r="J240" s="62">
        <f t="shared" si="60"/>
        <v>338049.25</v>
      </c>
      <c r="K240" s="60">
        <f t="shared" si="61"/>
        <v>0</v>
      </c>
      <c r="L240" s="63">
        <v>0</v>
      </c>
      <c r="M240" s="63">
        <f t="shared" si="63"/>
        <v>338049.25</v>
      </c>
      <c r="N240" s="63">
        <v>0</v>
      </c>
      <c r="O240" s="63">
        <f t="shared" si="62"/>
        <v>0</v>
      </c>
    </row>
    <row r="241" spans="1:15" s="352" customFormat="1">
      <c r="A241" s="349">
        <v>2270000</v>
      </c>
      <c r="B241" s="349" t="s">
        <v>1231</v>
      </c>
      <c r="C241" s="360">
        <v>968050.125</v>
      </c>
      <c r="D241" s="497">
        <v>40632</v>
      </c>
      <c r="E241" s="588">
        <v>0</v>
      </c>
      <c r="F241" s="351">
        <f t="shared" si="57"/>
        <v>0</v>
      </c>
      <c r="G241" s="60">
        <f t="shared" si="58"/>
        <v>968050.125</v>
      </c>
      <c r="H241" s="588">
        <v>968050.125</v>
      </c>
      <c r="I241" s="589">
        <f t="shared" si="59"/>
        <v>0</v>
      </c>
      <c r="J241" s="62">
        <f t="shared" si="60"/>
        <v>968050.125</v>
      </c>
      <c r="K241" s="60">
        <f t="shared" si="61"/>
        <v>0</v>
      </c>
      <c r="L241" s="63">
        <v>0</v>
      </c>
      <c r="M241" s="63">
        <f t="shared" si="63"/>
        <v>968050.125</v>
      </c>
      <c r="N241" s="63">
        <v>0</v>
      </c>
      <c r="O241" s="63">
        <f t="shared" si="62"/>
        <v>0</v>
      </c>
    </row>
    <row r="242" spans="1:15" s="352" customFormat="1">
      <c r="A242" s="349">
        <v>2270000</v>
      </c>
      <c r="B242" s="349" t="s">
        <v>1230</v>
      </c>
      <c r="C242" s="360">
        <v>1289599.2660000001</v>
      </c>
      <c r="D242" s="497">
        <v>40632</v>
      </c>
      <c r="E242" s="588">
        <v>0</v>
      </c>
      <c r="F242" s="351">
        <f t="shared" si="57"/>
        <v>0</v>
      </c>
      <c r="G242" s="60">
        <f t="shared" si="58"/>
        <v>1289599.2660000001</v>
      </c>
      <c r="H242" s="588">
        <v>1289599.2660000001</v>
      </c>
      <c r="I242" s="589">
        <f t="shared" si="59"/>
        <v>0</v>
      </c>
      <c r="J242" s="62">
        <f t="shared" si="60"/>
        <v>1289599.2660000001</v>
      </c>
      <c r="K242" s="60">
        <f t="shared" si="61"/>
        <v>0</v>
      </c>
      <c r="L242" s="63">
        <v>0</v>
      </c>
      <c r="M242" s="63">
        <f t="shared" si="63"/>
        <v>1289599.2660000001</v>
      </c>
      <c r="N242" s="63">
        <v>0</v>
      </c>
      <c r="O242" s="63">
        <f t="shared" si="62"/>
        <v>0</v>
      </c>
    </row>
    <row r="243" spans="1:15" s="352" customFormat="1">
      <c r="A243" s="349">
        <v>2270000</v>
      </c>
      <c r="B243" s="349" t="s">
        <v>1229</v>
      </c>
      <c r="C243" s="360">
        <v>250725.628</v>
      </c>
      <c r="D243" s="497">
        <v>40633</v>
      </c>
      <c r="E243" s="588">
        <v>0</v>
      </c>
      <c r="F243" s="351">
        <f t="shared" si="57"/>
        <v>0</v>
      </c>
      <c r="G243" s="60">
        <f t="shared" si="58"/>
        <v>250725.628</v>
      </c>
      <c r="H243" s="588">
        <v>250725.628</v>
      </c>
      <c r="I243" s="589">
        <f t="shared" si="59"/>
        <v>0</v>
      </c>
      <c r="J243" s="62">
        <f t="shared" si="60"/>
        <v>250725.628</v>
      </c>
      <c r="K243" s="60">
        <f t="shared" si="61"/>
        <v>0</v>
      </c>
      <c r="L243" s="63">
        <v>0</v>
      </c>
      <c r="M243" s="63">
        <f t="shared" si="63"/>
        <v>250725.628</v>
      </c>
      <c r="N243" s="63">
        <v>0</v>
      </c>
      <c r="O243" s="63">
        <f t="shared" si="62"/>
        <v>0</v>
      </c>
    </row>
    <row r="244" spans="1:15" s="352" customFormat="1">
      <c r="A244" s="349">
        <v>2270000</v>
      </c>
      <c r="B244" s="349" t="s">
        <v>1228</v>
      </c>
      <c r="C244" s="360">
        <v>3689743.75</v>
      </c>
      <c r="D244" s="497">
        <v>40653</v>
      </c>
      <c r="E244" s="588">
        <v>0</v>
      </c>
      <c r="F244" s="351">
        <f t="shared" si="57"/>
        <v>0</v>
      </c>
      <c r="G244" s="60">
        <f t="shared" si="58"/>
        <v>3689743.75</v>
      </c>
      <c r="H244" s="588">
        <v>3689743.75</v>
      </c>
      <c r="I244" s="589">
        <f t="shared" si="59"/>
        <v>0</v>
      </c>
      <c r="J244" s="62">
        <f t="shared" si="60"/>
        <v>3689743.75</v>
      </c>
      <c r="K244" s="60">
        <f t="shared" si="61"/>
        <v>0</v>
      </c>
      <c r="L244" s="63">
        <v>0</v>
      </c>
      <c r="M244" s="63">
        <f t="shared" si="63"/>
        <v>3689743.75</v>
      </c>
      <c r="N244" s="63">
        <v>0</v>
      </c>
      <c r="O244" s="63">
        <f t="shared" si="62"/>
        <v>0</v>
      </c>
    </row>
    <row r="245" spans="1:15" s="352" customFormat="1">
      <c r="A245" s="349">
        <v>2270000</v>
      </c>
      <c r="B245" s="349" t="s">
        <v>1227</v>
      </c>
      <c r="C245" s="360">
        <v>248055.75200000001</v>
      </c>
      <c r="D245" s="497">
        <v>40675</v>
      </c>
      <c r="E245" s="588">
        <v>0</v>
      </c>
      <c r="F245" s="351">
        <f t="shared" si="57"/>
        <v>0</v>
      </c>
      <c r="G245" s="60">
        <f t="shared" si="58"/>
        <v>248055.75200000001</v>
      </c>
      <c r="H245" s="588">
        <v>248055.75200000001</v>
      </c>
      <c r="I245" s="589">
        <f t="shared" si="59"/>
        <v>0</v>
      </c>
      <c r="J245" s="62">
        <f t="shared" si="60"/>
        <v>248055.75200000001</v>
      </c>
      <c r="K245" s="60">
        <f t="shared" si="61"/>
        <v>0</v>
      </c>
      <c r="L245" s="63">
        <v>0</v>
      </c>
      <c r="M245" s="63">
        <f t="shared" si="63"/>
        <v>248055.75200000001</v>
      </c>
      <c r="N245" s="63">
        <v>0</v>
      </c>
      <c r="O245" s="63">
        <f t="shared" si="62"/>
        <v>0</v>
      </c>
    </row>
    <row r="246" spans="1:15" s="352" customFormat="1">
      <c r="A246" s="349">
        <v>2270000</v>
      </c>
      <c r="B246" s="349" t="s">
        <v>1226</v>
      </c>
      <c r="C246" s="360">
        <v>3921490.65</v>
      </c>
      <c r="D246" s="497">
        <v>40693</v>
      </c>
      <c r="E246" s="588">
        <v>0</v>
      </c>
      <c r="F246" s="351">
        <f t="shared" si="57"/>
        <v>0</v>
      </c>
      <c r="G246" s="60">
        <f t="shared" si="58"/>
        <v>3921490.65</v>
      </c>
      <c r="H246" s="588">
        <v>3921490.65</v>
      </c>
      <c r="I246" s="589">
        <f t="shared" si="59"/>
        <v>0</v>
      </c>
      <c r="J246" s="62">
        <f t="shared" si="60"/>
        <v>3921490.65</v>
      </c>
      <c r="K246" s="60">
        <f t="shared" si="61"/>
        <v>0</v>
      </c>
      <c r="L246" s="63">
        <v>0</v>
      </c>
      <c r="M246" s="63">
        <f t="shared" si="63"/>
        <v>3921490.65</v>
      </c>
      <c r="N246" s="63">
        <v>0</v>
      </c>
      <c r="O246" s="63">
        <f t="shared" si="62"/>
        <v>0</v>
      </c>
    </row>
    <row r="247" spans="1:15" s="352" customFormat="1">
      <c r="A247" s="349">
        <v>2270000</v>
      </c>
      <c r="B247" s="349" t="s">
        <v>1225</v>
      </c>
      <c r="C247" s="360">
        <v>48456.800000000003</v>
      </c>
      <c r="D247" s="497">
        <v>40702</v>
      </c>
      <c r="E247" s="588">
        <v>0</v>
      </c>
      <c r="F247" s="351">
        <f t="shared" si="57"/>
        <v>0</v>
      </c>
      <c r="G247" s="60">
        <f t="shared" si="58"/>
        <v>48456.800000000003</v>
      </c>
      <c r="H247" s="588">
        <v>48456.800000000003</v>
      </c>
      <c r="I247" s="589">
        <f t="shared" si="59"/>
        <v>0</v>
      </c>
      <c r="J247" s="62">
        <f t="shared" si="60"/>
        <v>48456.800000000003</v>
      </c>
      <c r="K247" s="60">
        <f t="shared" si="61"/>
        <v>0</v>
      </c>
      <c r="L247" s="63">
        <v>0</v>
      </c>
      <c r="M247" s="63">
        <f t="shared" si="63"/>
        <v>48456.800000000003</v>
      </c>
      <c r="N247" s="63">
        <v>0</v>
      </c>
      <c r="O247" s="63">
        <f t="shared" si="62"/>
        <v>0</v>
      </c>
    </row>
    <row r="248" spans="1:15" s="352" customFormat="1">
      <c r="A248" s="349">
        <v>2270000</v>
      </c>
      <c r="B248" s="349" t="s">
        <v>1224</v>
      </c>
      <c r="C248" s="360">
        <v>238226.25200000001</v>
      </c>
      <c r="D248" s="497">
        <v>40711</v>
      </c>
      <c r="E248" s="588">
        <v>0</v>
      </c>
      <c r="F248" s="351">
        <f t="shared" si="57"/>
        <v>0</v>
      </c>
      <c r="G248" s="60">
        <f t="shared" si="58"/>
        <v>238226.25200000001</v>
      </c>
      <c r="H248" s="588">
        <v>238226.25200000001</v>
      </c>
      <c r="I248" s="589">
        <f t="shared" si="59"/>
        <v>0</v>
      </c>
      <c r="J248" s="62">
        <f t="shared" si="60"/>
        <v>238226.25200000001</v>
      </c>
      <c r="K248" s="60">
        <f t="shared" si="61"/>
        <v>0</v>
      </c>
      <c r="L248" s="63">
        <v>0</v>
      </c>
      <c r="M248" s="63">
        <f t="shared" si="63"/>
        <v>238226.25200000001</v>
      </c>
      <c r="N248" s="63">
        <v>0</v>
      </c>
      <c r="O248" s="63">
        <f t="shared" si="62"/>
        <v>0</v>
      </c>
    </row>
    <row r="249" spans="1:15" s="352" customFormat="1">
      <c r="A249" s="349">
        <v>2270000</v>
      </c>
      <c r="B249" s="349" t="s">
        <v>1223</v>
      </c>
      <c r="C249" s="360">
        <v>14412064.211999999</v>
      </c>
      <c r="D249" s="497">
        <v>40722</v>
      </c>
      <c r="E249" s="588">
        <v>0</v>
      </c>
      <c r="F249" s="351">
        <f t="shared" si="57"/>
        <v>0</v>
      </c>
      <c r="G249" s="60">
        <f t="shared" si="58"/>
        <v>14412064.211999999</v>
      </c>
      <c r="H249" s="588">
        <v>14412064.211999999</v>
      </c>
      <c r="I249" s="589">
        <f t="shared" si="59"/>
        <v>0</v>
      </c>
      <c r="J249" s="62">
        <f t="shared" si="60"/>
        <v>14412064.211999999</v>
      </c>
      <c r="K249" s="60">
        <f t="shared" si="61"/>
        <v>0</v>
      </c>
      <c r="L249" s="63">
        <v>0</v>
      </c>
      <c r="M249" s="63">
        <f t="shared" si="63"/>
        <v>14412064.211999999</v>
      </c>
      <c r="N249" s="63">
        <v>0</v>
      </c>
      <c r="O249" s="63">
        <f t="shared" si="62"/>
        <v>0</v>
      </c>
    </row>
    <row r="250" spans="1:15" s="352" customFormat="1">
      <c r="A250" s="349">
        <v>2270000</v>
      </c>
      <c r="B250" s="349" t="s">
        <v>1222</v>
      </c>
      <c r="C250" s="360">
        <v>1636628.42</v>
      </c>
      <c r="D250" s="497">
        <v>40724</v>
      </c>
      <c r="E250" s="588">
        <v>0</v>
      </c>
      <c r="F250" s="351">
        <f t="shared" si="57"/>
        <v>0</v>
      </c>
      <c r="G250" s="60">
        <f t="shared" si="58"/>
        <v>1636628.42</v>
      </c>
      <c r="H250" s="588">
        <v>1636628.42</v>
      </c>
      <c r="I250" s="589">
        <f t="shared" si="59"/>
        <v>0</v>
      </c>
      <c r="J250" s="62">
        <f t="shared" si="60"/>
        <v>1636628.42</v>
      </c>
      <c r="K250" s="60">
        <f t="shared" si="61"/>
        <v>0</v>
      </c>
      <c r="L250" s="63">
        <v>0</v>
      </c>
      <c r="M250" s="63">
        <f t="shared" si="63"/>
        <v>1636628.42</v>
      </c>
      <c r="N250" s="63">
        <v>0</v>
      </c>
      <c r="O250" s="63">
        <f t="shared" si="62"/>
        <v>0</v>
      </c>
    </row>
    <row r="251" spans="1:15" s="352" customFormat="1">
      <c r="A251" s="349">
        <v>2270000</v>
      </c>
      <c r="B251" s="349" t="s">
        <v>1221</v>
      </c>
      <c r="C251" s="360">
        <v>128083.742</v>
      </c>
      <c r="D251" s="497">
        <v>40724</v>
      </c>
      <c r="E251" s="588">
        <v>0</v>
      </c>
      <c r="F251" s="351">
        <f t="shared" si="57"/>
        <v>0</v>
      </c>
      <c r="G251" s="60">
        <f t="shared" si="58"/>
        <v>128083.742</v>
      </c>
      <c r="H251" s="588">
        <v>128083.742</v>
      </c>
      <c r="I251" s="589">
        <f t="shared" si="59"/>
        <v>0</v>
      </c>
      <c r="J251" s="62">
        <f t="shared" si="60"/>
        <v>128083.742</v>
      </c>
      <c r="K251" s="60">
        <f t="shared" si="61"/>
        <v>0</v>
      </c>
      <c r="L251" s="63">
        <v>0</v>
      </c>
      <c r="M251" s="63">
        <f t="shared" si="63"/>
        <v>128083.742</v>
      </c>
      <c r="N251" s="63">
        <v>0</v>
      </c>
      <c r="O251" s="63">
        <f t="shared" si="62"/>
        <v>0</v>
      </c>
    </row>
    <row r="252" spans="1:15" s="352" customFormat="1">
      <c r="A252" s="349">
        <v>2270000</v>
      </c>
      <c r="B252" s="349" t="s">
        <v>1220</v>
      </c>
      <c r="C252" s="360">
        <v>192237.36</v>
      </c>
      <c r="D252" s="497">
        <v>40728</v>
      </c>
      <c r="E252" s="588">
        <v>0</v>
      </c>
      <c r="F252" s="351">
        <f t="shared" si="57"/>
        <v>0</v>
      </c>
      <c r="G252" s="60">
        <f t="shared" si="58"/>
        <v>192237.36</v>
      </c>
      <c r="H252" s="588">
        <v>192237.36</v>
      </c>
      <c r="I252" s="589">
        <f t="shared" si="59"/>
        <v>0</v>
      </c>
      <c r="J252" s="62">
        <f t="shared" si="60"/>
        <v>192237.36</v>
      </c>
      <c r="K252" s="60">
        <f t="shared" si="61"/>
        <v>0</v>
      </c>
      <c r="L252" s="63">
        <v>0</v>
      </c>
      <c r="M252" s="63">
        <f t="shared" si="63"/>
        <v>192237.36</v>
      </c>
      <c r="N252" s="63">
        <v>0</v>
      </c>
      <c r="O252" s="63">
        <f t="shared" si="62"/>
        <v>0</v>
      </c>
    </row>
    <row r="253" spans="1:15" s="352" customFormat="1">
      <c r="A253" s="349">
        <v>2270000</v>
      </c>
      <c r="B253" s="349" t="s">
        <v>1219</v>
      </c>
      <c r="C253" s="360">
        <v>1184035.0549999999</v>
      </c>
      <c r="D253" s="497">
        <v>40757</v>
      </c>
      <c r="E253" s="588">
        <v>0</v>
      </c>
      <c r="F253" s="351">
        <f t="shared" si="57"/>
        <v>0</v>
      </c>
      <c r="G253" s="60">
        <f t="shared" si="58"/>
        <v>1184035.0549999999</v>
      </c>
      <c r="H253" s="588">
        <v>1184035.0549999999</v>
      </c>
      <c r="I253" s="589">
        <f t="shared" si="59"/>
        <v>0</v>
      </c>
      <c r="J253" s="62">
        <f t="shared" si="60"/>
        <v>1184035.0549999999</v>
      </c>
      <c r="K253" s="60">
        <f t="shared" si="61"/>
        <v>0</v>
      </c>
      <c r="L253" s="63">
        <v>0</v>
      </c>
      <c r="M253" s="63">
        <f t="shared" si="63"/>
        <v>1184035.0549999999</v>
      </c>
      <c r="N253" s="63">
        <v>0</v>
      </c>
      <c r="O253" s="63">
        <f t="shared" si="62"/>
        <v>0</v>
      </c>
    </row>
    <row r="254" spans="1:15" s="352" customFormat="1">
      <c r="A254" s="349">
        <v>2270000</v>
      </c>
      <c r="B254" s="349" t="s">
        <v>1218</v>
      </c>
      <c r="C254" s="360">
        <v>1033194.89</v>
      </c>
      <c r="D254" s="497">
        <v>40764</v>
      </c>
      <c r="E254" s="588">
        <v>0</v>
      </c>
      <c r="F254" s="351">
        <f t="shared" si="57"/>
        <v>0</v>
      </c>
      <c r="G254" s="60">
        <f t="shared" si="58"/>
        <v>1033194.89</v>
      </c>
      <c r="H254" s="588">
        <v>1033194.89</v>
      </c>
      <c r="I254" s="589">
        <f t="shared" si="59"/>
        <v>0</v>
      </c>
      <c r="J254" s="62">
        <f t="shared" si="60"/>
        <v>1033194.89</v>
      </c>
      <c r="K254" s="60">
        <f t="shared" si="61"/>
        <v>0</v>
      </c>
      <c r="L254" s="63">
        <v>0</v>
      </c>
      <c r="M254" s="63">
        <f t="shared" si="63"/>
        <v>1033194.89</v>
      </c>
      <c r="N254" s="63">
        <v>0</v>
      </c>
      <c r="O254" s="63">
        <f t="shared" si="62"/>
        <v>0</v>
      </c>
    </row>
    <row r="255" spans="1:15" s="352" customFormat="1">
      <c r="A255" s="349">
        <v>2270000</v>
      </c>
      <c r="B255" s="349" t="s">
        <v>1217</v>
      </c>
      <c r="C255" s="360">
        <v>517648.98499999999</v>
      </c>
      <c r="D255" s="497">
        <v>40777</v>
      </c>
      <c r="E255" s="588">
        <v>0</v>
      </c>
      <c r="F255" s="351">
        <f t="shared" si="57"/>
        <v>0</v>
      </c>
      <c r="G255" s="60">
        <f t="shared" si="58"/>
        <v>517648.98499999999</v>
      </c>
      <c r="H255" s="588">
        <v>517648.98499999999</v>
      </c>
      <c r="I255" s="589">
        <f t="shared" si="59"/>
        <v>0</v>
      </c>
      <c r="J255" s="62">
        <f t="shared" si="60"/>
        <v>517648.98499999999</v>
      </c>
      <c r="K255" s="60">
        <f t="shared" si="61"/>
        <v>0</v>
      </c>
      <c r="L255" s="63">
        <v>0</v>
      </c>
      <c r="M255" s="63">
        <f t="shared" si="63"/>
        <v>517648.98499999999</v>
      </c>
      <c r="N255" s="63">
        <v>0</v>
      </c>
      <c r="O255" s="63">
        <f t="shared" si="62"/>
        <v>0</v>
      </c>
    </row>
    <row r="256" spans="1:15" s="352" customFormat="1">
      <c r="A256" s="349">
        <v>2270000</v>
      </c>
      <c r="B256" s="349" t="s">
        <v>1216</v>
      </c>
      <c r="C256" s="360">
        <v>1802900.932</v>
      </c>
      <c r="D256" s="497">
        <v>40801</v>
      </c>
      <c r="E256" s="588">
        <v>0</v>
      </c>
      <c r="F256" s="351">
        <f t="shared" si="57"/>
        <v>0</v>
      </c>
      <c r="G256" s="60">
        <f t="shared" si="58"/>
        <v>1802900.932</v>
      </c>
      <c r="H256" s="588">
        <v>1802900.932</v>
      </c>
      <c r="I256" s="589">
        <f t="shared" si="59"/>
        <v>0</v>
      </c>
      <c r="J256" s="62">
        <f t="shared" si="60"/>
        <v>1802900.932</v>
      </c>
      <c r="K256" s="60">
        <f t="shared" si="61"/>
        <v>0</v>
      </c>
      <c r="L256" s="63">
        <v>0</v>
      </c>
      <c r="M256" s="63">
        <f t="shared" si="63"/>
        <v>1802900.932</v>
      </c>
      <c r="N256" s="63">
        <v>0</v>
      </c>
      <c r="O256" s="63">
        <f t="shared" si="62"/>
        <v>0</v>
      </c>
    </row>
    <row r="257" spans="1:15" s="352" customFormat="1">
      <c r="A257" s="349">
        <v>2270000</v>
      </c>
      <c r="B257" s="349" t="s">
        <v>1180</v>
      </c>
      <c r="C257" s="360">
        <v>47980.800000000003</v>
      </c>
      <c r="D257" s="497">
        <v>40821</v>
      </c>
      <c r="E257" s="588">
        <v>0</v>
      </c>
      <c r="F257" s="351">
        <f t="shared" si="57"/>
        <v>0</v>
      </c>
      <c r="G257" s="60">
        <f t="shared" si="58"/>
        <v>47980.800000000003</v>
      </c>
      <c r="H257" s="588">
        <v>47980.800000000003</v>
      </c>
      <c r="I257" s="589">
        <f t="shared" si="59"/>
        <v>0</v>
      </c>
      <c r="J257" s="62">
        <f t="shared" si="60"/>
        <v>47980.800000000003</v>
      </c>
      <c r="K257" s="60">
        <f t="shared" si="61"/>
        <v>0</v>
      </c>
      <c r="L257" s="63">
        <v>0</v>
      </c>
      <c r="M257" s="63">
        <f t="shared" si="63"/>
        <v>47980.800000000003</v>
      </c>
      <c r="N257" s="63">
        <v>0</v>
      </c>
      <c r="O257" s="63">
        <f t="shared" si="62"/>
        <v>0</v>
      </c>
    </row>
    <row r="258" spans="1:15" s="352" customFormat="1">
      <c r="A258" s="349">
        <v>2270000</v>
      </c>
      <c r="B258" s="349" t="s">
        <v>1215</v>
      </c>
      <c r="C258" s="360">
        <v>1578315.3119999999</v>
      </c>
      <c r="D258" s="497">
        <v>40830</v>
      </c>
      <c r="E258" s="588">
        <v>0</v>
      </c>
      <c r="F258" s="351">
        <f t="shared" si="57"/>
        <v>0</v>
      </c>
      <c r="G258" s="60">
        <f t="shared" si="58"/>
        <v>1578315.3119999999</v>
      </c>
      <c r="H258" s="588">
        <v>1578315.3119999999</v>
      </c>
      <c r="I258" s="589">
        <f t="shared" si="59"/>
        <v>0</v>
      </c>
      <c r="J258" s="62">
        <f t="shared" si="60"/>
        <v>1578315.3119999999</v>
      </c>
      <c r="K258" s="60">
        <f t="shared" si="61"/>
        <v>0</v>
      </c>
      <c r="L258" s="63">
        <v>0</v>
      </c>
      <c r="M258" s="63">
        <f t="shared" si="63"/>
        <v>1578315.3119999999</v>
      </c>
      <c r="N258" s="63">
        <v>0</v>
      </c>
      <c r="O258" s="63">
        <f t="shared" si="62"/>
        <v>0</v>
      </c>
    </row>
    <row r="259" spans="1:15" s="352" customFormat="1">
      <c r="A259" s="349">
        <v>2270000</v>
      </c>
      <c r="B259" s="349" t="s">
        <v>1214</v>
      </c>
      <c r="C259" s="360">
        <v>1908589.5360000001</v>
      </c>
      <c r="D259" s="497">
        <v>40830</v>
      </c>
      <c r="E259" s="588">
        <v>0</v>
      </c>
      <c r="F259" s="351">
        <f t="shared" si="57"/>
        <v>0</v>
      </c>
      <c r="G259" s="60">
        <f t="shared" si="58"/>
        <v>1908589.5360000001</v>
      </c>
      <c r="H259" s="588">
        <v>1908589.5360000001</v>
      </c>
      <c r="I259" s="589">
        <f t="shared" si="59"/>
        <v>0</v>
      </c>
      <c r="J259" s="62">
        <f t="shared" si="60"/>
        <v>1908589.5360000001</v>
      </c>
      <c r="K259" s="60">
        <f t="shared" si="61"/>
        <v>0</v>
      </c>
      <c r="L259" s="63">
        <v>0</v>
      </c>
      <c r="M259" s="63">
        <f t="shared" si="63"/>
        <v>1908589.5360000001</v>
      </c>
      <c r="N259" s="63">
        <v>0</v>
      </c>
      <c r="O259" s="63">
        <f t="shared" si="62"/>
        <v>0</v>
      </c>
    </row>
    <row r="260" spans="1:15" s="352" customFormat="1">
      <c r="A260" s="349">
        <v>2270000</v>
      </c>
      <c r="B260" s="349" t="s">
        <v>1213</v>
      </c>
      <c r="C260" s="360">
        <v>829481</v>
      </c>
      <c r="D260" s="497">
        <v>40855</v>
      </c>
      <c r="E260" s="588">
        <v>0</v>
      </c>
      <c r="F260" s="351">
        <f t="shared" si="57"/>
        <v>0</v>
      </c>
      <c r="G260" s="60">
        <f t="shared" si="58"/>
        <v>829481</v>
      </c>
      <c r="H260" s="588">
        <v>829481</v>
      </c>
      <c r="I260" s="589">
        <f t="shared" si="59"/>
        <v>0</v>
      </c>
      <c r="J260" s="62">
        <f t="shared" si="60"/>
        <v>829481</v>
      </c>
      <c r="K260" s="60">
        <f t="shared" si="61"/>
        <v>0</v>
      </c>
      <c r="L260" s="63">
        <v>0</v>
      </c>
      <c r="M260" s="63">
        <f t="shared" si="63"/>
        <v>829481</v>
      </c>
      <c r="N260" s="63">
        <v>0</v>
      </c>
      <c r="O260" s="63">
        <f t="shared" si="62"/>
        <v>0</v>
      </c>
    </row>
    <row r="261" spans="1:15" s="352" customFormat="1">
      <c r="A261" s="349">
        <v>2270000</v>
      </c>
      <c r="B261" s="349" t="s">
        <v>1212</v>
      </c>
      <c r="C261" s="360">
        <v>60180</v>
      </c>
      <c r="D261" s="497">
        <v>40869</v>
      </c>
      <c r="E261" s="588">
        <v>0</v>
      </c>
      <c r="F261" s="351">
        <f t="shared" si="57"/>
        <v>0</v>
      </c>
      <c r="G261" s="60">
        <f t="shared" si="58"/>
        <v>60180</v>
      </c>
      <c r="H261" s="588">
        <v>60180</v>
      </c>
      <c r="I261" s="589">
        <f t="shared" si="59"/>
        <v>0</v>
      </c>
      <c r="J261" s="62">
        <f t="shared" si="60"/>
        <v>60180</v>
      </c>
      <c r="K261" s="60">
        <f t="shared" si="61"/>
        <v>0</v>
      </c>
      <c r="L261" s="63">
        <v>0</v>
      </c>
      <c r="M261" s="63">
        <f t="shared" si="63"/>
        <v>60180</v>
      </c>
      <c r="N261" s="63">
        <v>0</v>
      </c>
      <c r="O261" s="63">
        <f t="shared" si="62"/>
        <v>0</v>
      </c>
    </row>
    <row r="262" spans="1:15" s="352" customFormat="1">
      <c r="A262" s="349">
        <v>2270000</v>
      </c>
      <c r="B262" s="349" t="s">
        <v>1211</v>
      </c>
      <c r="C262" s="360">
        <v>905919.63</v>
      </c>
      <c r="D262" s="497">
        <v>40877</v>
      </c>
      <c r="E262" s="588">
        <v>0</v>
      </c>
      <c r="F262" s="351">
        <f t="shared" si="57"/>
        <v>0</v>
      </c>
      <c r="G262" s="60">
        <f t="shared" si="58"/>
        <v>905919.63</v>
      </c>
      <c r="H262" s="588">
        <v>905919.63</v>
      </c>
      <c r="I262" s="589">
        <f t="shared" si="59"/>
        <v>0</v>
      </c>
      <c r="J262" s="62">
        <f t="shared" si="60"/>
        <v>905919.63</v>
      </c>
      <c r="K262" s="60">
        <f t="shared" si="61"/>
        <v>0</v>
      </c>
      <c r="L262" s="63">
        <v>0</v>
      </c>
      <c r="M262" s="63">
        <f t="shared" si="63"/>
        <v>905919.63</v>
      </c>
      <c r="N262" s="63">
        <v>0</v>
      </c>
      <c r="O262" s="63">
        <f t="shared" si="62"/>
        <v>0</v>
      </c>
    </row>
    <row r="263" spans="1:15" s="352" customFormat="1">
      <c r="A263" s="349">
        <v>2270000</v>
      </c>
      <c r="B263" s="349" t="s">
        <v>1210</v>
      </c>
      <c r="C263" s="360">
        <v>916661.76000000001</v>
      </c>
      <c r="D263" s="497">
        <v>40877</v>
      </c>
      <c r="E263" s="588">
        <v>0</v>
      </c>
      <c r="F263" s="351">
        <f t="shared" si="57"/>
        <v>0</v>
      </c>
      <c r="G263" s="60">
        <f t="shared" si="58"/>
        <v>916661.76000000001</v>
      </c>
      <c r="H263" s="588">
        <v>916661.76000000001</v>
      </c>
      <c r="I263" s="589">
        <f t="shared" si="59"/>
        <v>0</v>
      </c>
      <c r="J263" s="62">
        <f t="shared" si="60"/>
        <v>916661.76000000001</v>
      </c>
      <c r="K263" s="60">
        <f t="shared" si="61"/>
        <v>0</v>
      </c>
      <c r="L263" s="63">
        <v>0</v>
      </c>
      <c r="M263" s="63">
        <f t="shared" si="63"/>
        <v>916661.76000000001</v>
      </c>
      <c r="N263" s="63">
        <v>0</v>
      </c>
      <c r="O263" s="63">
        <f t="shared" si="62"/>
        <v>0</v>
      </c>
    </row>
    <row r="264" spans="1:15">
      <c r="C264" s="647">
        <f>SUM(C230:C263)</f>
        <v>48776197.656999998</v>
      </c>
      <c r="D264" s="647"/>
      <c r="E264" s="647"/>
      <c r="F264" s="647">
        <f t="shared" ref="F264:M264" si="64">SUM(F230:F263)</f>
        <v>0</v>
      </c>
      <c r="G264" s="647">
        <f t="shared" si="64"/>
        <v>48776197.656999998</v>
      </c>
      <c r="H264" s="647">
        <f t="shared" si="64"/>
        <v>48776197.656999998</v>
      </c>
      <c r="I264" s="647">
        <f t="shared" si="64"/>
        <v>0</v>
      </c>
      <c r="J264" s="647">
        <f t="shared" si="64"/>
        <v>48776197.656999998</v>
      </c>
      <c r="K264" s="647">
        <f t="shared" si="64"/>
        <v>0</v>
      </c>
      <c r="L264" s="647">
        <f t="shared" si="64"/>
        <v>0</v>
      </c>
      <c r="M264" s="647">
        <f t="shared" si="64"/>
        <v>48776197.656999998</v>
      </c>
      <c r="N264" s="647"/>
      <c r="O264" s="647">
        <f>SUM(O230:O263)</f>
        <v>0</v>
      </c>
    </row>
    <row r="267" spans="1:15">
      <c r="A267" s="97">
        <v>2012</v>
      </c>
    </row>
    <row r="268" spans="1:15" s="498" customFormat="1">
      <c r="A268" s="103">
        <v>2270000</v>
      </c>
      <c r="B268" s="103" t="s">
        <v>1209</v>
      </c>
      <c r="C268" s="562">
        <v>113050</v>
      </c>
      <c r="D268" s="563">
        <v>40928</v>
      </c>
      <c r="E268" s="568">
        <v>1</v>
      </c>
      <c r="F268" s="90"/>
      <c r="G268" s="70">
        <f t="shared" ref="G268:G304" si="65">+F268+C268</f>
        <v>113050</v>
      </c>
      <c r="H268" s="134">
        <v>111479.86111111111</v>
      </c>
      <c r="I268" s="134">
        <f t="shared" ref="I268:I297" si="66">H268*$I$4</f>
        <v>0</v>
      </c>
      <c r="J268" s="71">
        <f t="shared" ref="J268:J303" si="67">+I268+H268</f>
        <v>111479.86111111111</v>
      </c>
      <c r="K268" s="70">
        <f t="shared" ref="K268:K304" si="68">+G268-J268</f>
        <v>1570.1388888888905</v>
      </c>
      <c r="L268" s="68">
        <f>K268/E268*1</f>
        <v>1570.1388888888905</v>
      </c>
      <c r="M268" s="68">
        <f t="shared" ref="M268:M304" si="69">J268+L268</f>
        <v>113050</v>
      </c>
      <c r="N268" s="68">
        <v>0</v>
      </c>
      <c r="O268" s="68">
        <f t="shared" ref="O268:O304" si="70">G268-M268</f>
        <v>0</v>
      </c>
    </row>
    <row r="269" spans="1:15" s="498" customFormat="1">
      <c r="A269" s="103">
        <v>2270000</v>
      </c>
      <c r="B269" s="103" t="s">
        <v>1208</v>
      </c>
      <c r="C269" s="562">
        <v>220983</v>
      </c>
      <c r="D269" s="563">
        <v>40968</v>
      </c>
      <c r="E269" s="568">
        <v>4</v>
      </c>
      <c r="F269" s="90"/>
      <c r="G269" s="70">
        <f t="shared" si="65"/>
        <v>220983</v>
      </c>
      <c r="H269" s="134">
        <v>209178.35256410256</v>
      </c>
      <c r="I269" s="134">
        <f t="shared" si="66"/>
        <v>0</v>
      </c>
      <c r="J269" s="71">
        <f t="shared" si="67"/>
        <v>209178.35256410256</v>
      </c>
      <c r="K269" s="70">
        <f t="shared" si="68"/>
        <v>11804.647435897437</v>
      </c>
      <c r="L269" s="68">
        <f>K269/E269*4</f>
        <v>11804.647435897437</v>
      </c>
      <c r="M269" s="68">
        <f t="shared" si="69"/>
        <v>220983</v>
      </c>
      <c r="N269" s="68">
        <f>E269-4</f>
        <v>0</v>
      </c>
      <c r="O269" s="68">
        <f t="shared" si="70"/>
        <v>0</v>
      </c>
    </row>
    <row r="270" spans="1:15" s="498" customFormat="1">
      <c r="A270" s="103">
        <v>2270000</v>
      </c>
      <c r="B270" s="103" t="s">
        <v>1207</v>
      </c>
      <c r="C270" s="562">
        <v>41650</v>
      </c>
      <c r="D270" s="563">
        <v>40974</v>
      </c>
      <c r="E270" s="568">
        <v>6</v>
      </c>
      <c r="F270" s="90"/>
      <c r="G270" s="70">
        <f t="shared" si="65"/>
        <v>41650</v>
      </c>
      <c r="H270" s="134">
        <v>38371.990740740745</v>
      </c>
      <c r="I270" s="134">
        <f t="shared" si="66"/>
        <v>0</v>
      </c>
      <c r="J270" s="71">
        <f t="shared" si="67"/>
        <v>38371.990740740745</v>
      </c>
      <c r="K270" s="70">
        <f t="shared" si="68"/>
        <v>3278.0092592592555</v>
      </c>
      <c r="L270" s="68">
        <f>K270/E270*6</f>
        <v>3278.0092592592555</v>
      </c>
      <c r="M270" s="68">
        <f t="shared" si="69"/>
        <v>41650</v>
      </c>
      <c r="N270" s="68">
        <f>E270-6</f>
        <v>0</v>
      </c>
      <c r="O270" s="68">
        <f t="shared" si="70"/>
        <v>0</v>
      </c>
    </row>
    <row r="271" spans="1:15" s="498" customFormat="1">
      <c r="A271" s="103">
        <v>2270000</v>
      </c>
      <c r="B271" s="103" t="s">
        <v>1206</v>
      </c>
      <c r="C271" s="562">
        <v>753715</v>
      </c>
      <c r="D271" s="563">
        <v>40976</v>
      </c>
      <c r="E271" s="568">
        <v>6</v>
      </c>
      <c r="F271" s="90"/>
      <c r="G271" s="70">
        <f t="shared" si="65"/>
        <v>753715</v>
      </c>
      <c r="H271" s="134">
        <v>694394.83796296292</v>
      </c>
      <c r="I271" s="134">
        <f t="shared" si="66"/>
        <v>0</v>
      </c>
      <c r="J271" s="71">
        <f t="shared" si="67"/>
        <v>694394.83796296292</v>
      </c>
      <c r="K271" s="70">
        <f t="shared" si="68"/>
        <v>59320.16203703708</v>
      </c>
      <c r="L271" s="68">
        <f>K271/E271*6</f>
        <v>59320.16203703708</v>
      </c>
      <c r="M271" s="68">
        <f t="shared" si="69"/>
        <v>753715</v>
      </c>
      <c r="N271" s="68">
        <f t="shared" ref="N271:N276" si="71">E271-6</f>
        <v>0</v>
      </c>
      <c r="O271" s="68">
        <f t="shared" si="70"/>
        <v>0</v>
      </c>
    </row>
    <row r="272" spans="1:15" s="498" customFormat="1">
      <c r="A272" s="103">
        <v>2270000</v>
      </c>
      <c r="B272" s="103" t="s">
        <v>1205</v>
      </c>
      <c r="C272" s="562">
        <v>304462</v>
      </c>
      <c r="D272" s="563">
        <v>40988</v>
      </c>
      <c r="E272" s="568">
        <v>6</v>
      </c>
      <c r="F272" s="90"/>
      <c r="G272" s="70">
        <f t="shared" si="65"/>
        <v>304462</v>
      </c>
      <c r="H272" s="134">
        <v>280499.71296296298</v>
      </c>
      <c r="I272" s="134">
        <f t="shared" si="66"/>
        <v>0</v>
      </c>
      <c r="J272" s="71">
        <f t="shared" si="67"/>
        <v>280499.71296296298</v>
      </c>
      <c r="K272" s="70">
        <f t="shared" si="68"/>
        <v>23962.287037037022</v>
      </c>
      <c r="L272" s="68">
        <f t="shared" ref="L272:L276" si="72">K272/E272*6</f>
        <v>23962.287037037022</v>
      </c>
      <c r="M272" s="68">
        <f t="shared" si="69"/>
        <v>304462</v>
      </c>
      <c r="N272" s="68">
        <f t="shared" si="71"/>
        <v>0</v>
      </c>
      <c r="O272" s="68">
        <f t="shared" si="70"/>
        <v>0</v>
      </c>
    </row>
    <row r="273" spans="1:15" s="498" customFormat="1">
      <c r="A273" s="103">
        <v>2270000</v>
      </c>
      <c r="B273" s="103" t="s">
        <v>1200</v>
      </c>
      <c r="C273" s="562">
        <v>113050</v>
      </c>
      <c r="D273" s="563">
        <v>40995</v>
      </c>
      <c r="E273" s="568">
        <v>6</v>
      </c>
      <c r="F273" s="90"/>
      <c r="G273" s="70">
        <f t="shared" si="65"/>
        <v>113050</v>
      </c>
      <c r="H273" s="134">
        <v>104152.54629629629</v>
      </c>
      <c r="I273" s="134">
        <f t="shared" si="66"/>
        <v>0</v>
      </c>
      <c r="J273" s="71">
        <f t="shared" si="67"/>
        <v>104152.54629629629</v>
      </c>
      <c r="K273" s="70">
        <f t="shared" si="68"/>
        <v>8897.453703703708</v>
      </c>
      <c r="L273" s="68">
        <f t="shared" si="72"/>
        <v>8897.453703703708</v>
      </c>
      <c r="M273" s="68">
        <f t="shared" si="69"/>
        <v>113050</v>
      </c>
      <c r="N273" s="68">
        <f t="shared" si="71"/>
        <v>0</v>
      </c>
      <c r="O273" s="68">
        <f t="shared" si="70"/>
        <v>0</v>
      </c>
    </row>
    <row r="274" spans="1:15" s="498" customFormat="1">
      <c r="A274" s="103">
        <v>2270000</v>
      </c>
      <c r="B274" s="103" t="s">
        <v>1204</v>
      </c>
      <c r="C274" s="562">
        <v>113050</v>
      </c>
      <c r="D274" s="563">
        <v>40995</v>
      </c>
      <c r="E274" s="568">
        <v>6</v>
      </c>
      <c r="F274" s="90"/>
      <c r="G274" s="70">
        <f t="shared" si="65"/>
        <v>113050</v>
      </c>
      <c r="H274" s="134">
        <v>104152.54629629629</v>
      </c>
      <c r="I274" s="134">
        <f t="shared" si="66"/>
        <v>0</v>
      </c>
      <c r="J274" s="71">
        <f t="shared" si="67"/>
        <v>104152.54629629629</v>
      </c>
      <c r="K274" s="70">
        <f t="shared" si="68"/>
        <v>8897.453703703708</v>
      </c>
      <c r="L274" s="68">
        <f t="shared" si="72"/>
        <v>8897.453703703708</v>
      </c>
      <c r="M274" s="68">
        <f t="shared" si="69"/>
        <v>113050</v>
      </c>
      <c r="N274" s="68">
        <f t="shared" si="71"/>
        <v>0</v>
      </c>
      <c r="O274" s="68">
        <f t="shared" si="70"/>
        <v>0</v>
      </c>
    </row>
    <row r="275" spans="1:15" s="498" customFormat="1">
      <c r="A275" s="103">
        <v>2270000</v>
      </c>
      <c r="B275" s="103" t="s">
        <v>1203</v>
      </c>
      <c r="C275" s="562">
        <v>5451093</v>
      </c>
      <c r="D275" s="563">
        <v>40995</v>
      </c>
      <c r="E275" s="568">
        <v>6</v>
      </c>
      <c r="F275" s="90"/>
      <c r="G275" s="70">
        <f t="shared" si="65"/>
        <v>5451093</v>
      </c>
      <c r="H275" s="134">
        <v>5022071.791666667</v>
      </c>
      <c r="I275" s="134">
        <f t="shared" si="66"/>
        <v>0</v>
      </c>
      <c r="J275" s="71">
        <f t="shared" si="67"/>
        <v>5022071.791666667</v>
      </c>
      <c r="K275" s="70">
        <f t="shared" si="68"/>
        <v>429021.20833333302</v>
      </c>
      <c r="L275" s="68">
        <f t="shared" si="72"/>
        <v>429021.20833333302</v>
      </c>
      <c r="M275" s="68">
        <f t="shared" si="69"/>
        <v>5451093</v>
      </c>
      <c r="N275" s="68">
        <f t="shared" si="71"/>
        <v>0</v>
      </c>
      <c r="O275" s="68">
        <f t="shared" si="70"/>
        <v>0</v>
      </c>
    </row>
    <row r="276" spans="1:15" s="498" customFormat="1">
      <c r="A276" s="103">
        <v>2270000</v>
      </c>
      <c r="B276" s="103" t="s">
        <v>1202</v>
      </c>
      <c r="C276" s="562">
        <v>1437101</v>
      </c>
      <c r="D276" s="563">
        <v>40998</v>
      </c>
      <c r="E276" s="568">
        <v>6</v>
      </c>
      <c r="F276" s="90"/>
      <c r="G276" s="70">
        <f t="shared" si="65"/>
        <v>1437101</v>
      </c>
      <c r="H276" s="134">
        <v>1323995.8287037036</v>
      </c>
      <c r="I276" s="134">
        <f t="shared" si="66"/>
        <v>0</v>
      </c>
      <c r="J276" s="71">
        <f t="shared" si="67"/>
        <v>1323995.8287037036</v>
      </c>
      <c r="K276" s="70">
        <f t="shared" si="68"/>
        <v>113105.17129629641</v>
      </c>
      <c r="L276" s="68">
        <f t="shared" si="72"/>
        <v>113105.17129629641</v>
      </c>
      <c r="M276" s="68">
        <f t="shared" si="69"/>
        <v>1437101</v>
      </c>
      <c r="N276" s="68">
        <f t="shared" si="71"/>
        <v>0</v>
      </c>
      <c r="O276" s="68">
        <f t="shared" si="70"/>
        <v>0</v>
      </c>
    </row>
    <row r="277" spans="1:15" s="498" customFormat="1">
      <c r="A277" s="103">
        <v>2270000</v>
      </c>
      <c r="B277" s="103" t="s">
        <v>1201</v>
      </c>
      <c r="C277" s="562">
        <v>2943822</v>
      </c>
      <c r="D277" s="563">
        <v>41012</v>
      </c>
      <c r="E277" s="568">
        <v>8</v>
      </c>
      <c r="F277" s="90"/>
      <c r="G277" s="70">
        <f t="shared" si="65"/>
        <v>2943822</v>
      </c>
      <c r="H277" s="134">
        <v>2640094.333333333</v>
      </c>
      <c r="I277" s="134">
        <f t="shared" si="66"/>
        <v>0</v>
      </c>
      <c r="J277" s="71">
        <f t="shared" si="67"/>
        <v>2640094.333333333</v>
      </c>
      <c r="K277" s="70">
        <f t="shared" si="68"/>
        <v>303727.66666666698</v>
      </c>
      <c r="L277" s="68">
        <f>K277/E277*8</f>
        <v>303727.66666666698</v>
      </c>
      <c r="M277" s="68">
        <f t="shared" si="69"/>
        <v>2943822</v>
      </c>
      <c r="N277" s="68">
        <f>E277-8</f>
        <v>0</v>
      </c>
      <c r="O277" s="68">
        <f t="shared" si="70"/>
        <v>0</v>
      </c>
    </row>
    <row r="278" spans="1:15" s="498" customFormat="1">
      <c r="A278" s="103">
        <v>2270000</v>
      </c>
      <c r="B278" s="103" t="s">
        <v>1200</v>
      </c>
      <c r="C278" s="562">
        <v>113050</v>
      </c>
      <c r="D278" s="563">
        <v>41016</v>
      </c>
      <c r="E278" s="568">
        <v>8</v>
      </c>
      <c r="F278" s="90"/>
      <c r="G278" s="70">
        <f t="shared" si="65"/>
        <v>113050</v>
      </c>
      <c r="H278" s="134">
        <v>101386.11111111111</v>
      </c>
      <c r="I278" s="134">
        <f t="shared" si="66"/>
        <v>0</v>
      </c>
      <c r="J278" s="71">
        <f t="shared" si="67"/>
        <v>101386.11111111111</v>
      </c>
      <c r="K278" s="70">
        <f t="shared" si="68"/>
        <v>11663.888888888891</v>
      </c>
      <c r="L278" s="68">
        <f>K278/E278*8</f>
        <v>11663.888888888891</v>
      </c>
      <c r="M278" s="68">
        <f t="shared" si="69"/>
        <v>113050</v>
      </c>
      <c r="N278" s="68">
        <f>E278-8</f>
        <v>0</v>
      </c>
      <c r="O278" s="68">
        <f t="shared" si="70"/>
        <v>0</v>
      </c>
    </row>
    <row r="279" spans="1:15" s="498" customFormat="1">
      <c r="A279" s="103">
        <v>2270000</v>
      </c>
      <c r="B279" s="103" t="s">
        <v>1199</v>
      </c>
      <c r="C279" s="562">
        <v>580720</v>
      </c>
      <c r="D279" s="563">
        <v>41016</v>
      </c>
      <c r="E279" s="568">
        <v>8</v>
      </c>
      <c r="F279" s="90"/>
      <c r="G279" s="70">
        <f t="shared" si="65"/>
        <v>580720</v>
      </c>
      <c r="H279" s="134">
        <v>520804.44444444444</v>
      </c>
      <c r="I279" s="134">
        <f t="shared" si="66"/>
        <v>0</v>
      </c>
      <c r="J279" s="71">
        <f t="shared" si="67"/>
        <v>520804.44444444444</v>
      </c>
      <c r="K279" s="70">
        <f t="shared" si="68"/>
        <v>59915.555555555562</v>
      </c>
      <c r="L279" s="68">
        <f>K279/E279*8</f>
        <v>59915.555555555562</v>
      </c>
      <c r="M279" s="68">
        <f t="shared" si="69"/>
        <v>580720</v>
      </c>
      <c r="N279" s="68">
        <f>E279-8</f>
        <v>0</v>
      </c>
      <c r="O279" s="68">
        <f t="shared" si="70"/>
        <v>0</v>
      </c>
    </row>
    <row r="280" spans="1:15" s="498" customFormat="1">
      <c r="A280" s="103">
        <v>2270000</v>
      </c>
      <c r="B280" s="103" t="s">
        <v>1198</v>
      </c>
      <c r="C280" s="562">
        <v>18300000</v>
      </c>
      <c r="D280" s="563">
        <v>41029</v>
      </c>
      <c r="E280" s="568">
        <v>8</v>
      </c>
      <c r="F280" s="90"/>
      <c r="G280" s="70">
        <f t="shared" si="65"/>
        <v>18300000</v>
      </c>
      <c r="H280" s="134">
        <v>16411904.761904761</v>
      </c>
      <c r="I280" s="134">
        <f t="shared" si="66"/>
        <v>0</v>
      </c>
      <c r="J280" s="71">
        <f t="shared" si="67"/>
        <v>16411904.761904761</v>
      </c>
      <c r="K280" s="70">
        <f t="shared" si="68"/>
        <v>1888095.2380952388</v>
      </c>
      <c r="L280" s="68">
        <f>K280/E280*8</f>
        <v>1888095.2380952388</v>
      </c>
      <c r="M280" s="68">
        <f t="shared" si="69"/>
        <v>18300000</v>
      </c>
      <c r="N280" s="68">
        <f>E280-8</f>
        <v>0</v>
      </c>
      <c r="O280" s="68">
        <f t="shared" si="70"/>
        <v>0</v>
      </c>
    </row>
    <row r="281" spans="1:15" s="498" customFormat="1">
      <c r="A281" s="103">
        <v>2270000</v>
      </c>
      <c r="B281" s="103" t="s">
        <v>1197</v>
      </c>
      <c r="C281" s="562">
        <v>65450</v>
      </c>
      <c r="D281" s="563">
        <v>41039</v>
      </c>
      <c r="E281" s="568">
        <v>10</v>
      </c>
      <c r="F281" s="90"/>
      <c r="G281" s="70">
        <f t="shared" si="65"/>
        <v>65450</v>
      </c>
      <c r="H281" s="134">
        <v>57143.366858237547</v>
      </c>
      <c r="I281" s="134">
        <f t="shared" si="66"/>
        <v>0</v>
      </c>
      <c r="J281" s="71">
        <f t="shared" si="67"/>
        <v>57143.366858237547</v>
      </c>
      <c r="K281" s="70">
        <f t="shared" si="68"/>
        <v>8306.6331417624533</v>
      </c>
      <c r="L281" s="68">
        <f>K281/E281*10</f>
        <v>8306.6331417624533</v>
      </c>
      <c r="M281" s="68">
        <f t="shared" si="69"/>
        <v>65450</v>
      </c>
      <c r="N281" s="68">
        <f>E281-10</f>
        <v>0</v>
      </c>
      <c r="O281" s="68">
        <f t="shared" si="70"/>
        <v>0</v>
      </c>
    </row>
    <row r="282" spans="1:15" s="498" customFormat="1">
      <c r="A282" s="103">
        <v>2270000</v>
      </c>
      <c r="B282" s="103" t="s">
        <v>1196</v>
      </c>
      <c r="C282" s="562">
        <v>237941</v>
      </c>
      <c r="D282" s="563">
        <v>41045</v>
      </c>
      <c r="E282" s="568">
        <v>10</v>
      </c>
      <c r="F282" s="90"/>
      <c r="G282" s="70">
        <f t="shared" si="65"/>
        <v>237941</v>
      </c>
      <c r="H282" s="134">
        <v>207742.54932950193</v>
      </c>
      <c r="I282" s="134">
        <f t="shared" si="66"/>
        <v>0</v>
      </c>
      <c r="J282" s="71">
        <f t="shared" si="67"/>
        <v>207742.54932950193</v>
      </c>
      <c r="K282" s="70">
        <f t="shared" si="68"/>
        <v>30198.450670498074</v>
      </c>
      <c r="L282" s="68">
        <f>K282/E282*10</f>
        <v>30198.450670498074</v>
      </c>
      <c r="M282" s="68">
        <f t="shared" si="69"/>
        <v>237941</v>
      </c>
      <c r="N282" s="68">
        <f>E282-10</f>
        <v>0</v>
      </c>
      <c r="O282" s="68">
        <f t="shared" si="70"/>
        <v>0</v>
      </c>
    </row>
    <row r="283" spans="1:15" s="498" customFormat="1">
      <c r="A283" s="103">
        <v>2270000</v>
      </c>
      <c r="B283" s="103" t="s">
        <v>1196</v>
      </c>
      <c r="C283" s="562">
        <v>237940</v>
      </c>
      <c r="D283" s="563">
        <v>41045</v>
      </c>
      <c r="E283" s="568">
        <v>10</v>
      </c>
      <c r="F283" s="90"/>
      <c r="G283" s="70">
        <f t="shared" si="65"/>
        <v>237940</v>
      </c>
      <c r="H283" s="134">
        <v>207741.67624521072</v>
      </c>
      <c r="I283" s="134">
        <f t="shared" si="66"/>
        <v>0</v>
      </c>
      <c r="J283" s="71">
        <f t="shared" si="67"/>
        <v>207741.67624521072</v>
      </c>
      <c r="K283" s="70">
        <f t="shared" si="68"/>
        <v>30198.323754789279</v>
      </c>
      <c r="L283" s="68">
        <f>K283/E283*10</f>
        <v>30198.323754789279</v>
      </c>
      <c r="M283" s="68">
        <f t="shared" si="69"/>
        <v>237940</v>
      </c>
      <c r="N283" s="68">
        <f>E283-10</f>
        <v>0</v>
      </c>
      <c r="O283" s="68">
        <f t="shared" si="70"/>
        <v>0</v>
      </c>
    </row>
    <row r="284" spans="1:15" s="498" customFormat="1">
      <c r="A284" s="103">
        <v>2270000</v>
      </c>
      <c r="B284" s="103" t="s">
        <v>1195</v>
      </c>
      <c r="C284" s="562">
        <v>36000</v>
      </c>
      <c r="D284" s="563">
        <v>41051</v>
      </c>
      <c r="E284" s="568">
        <v>10</v>
      </c>
      <c r="F284" s="90"/>
      <c r="G284" s="70">
        <f t="shared" si="65"/>
        <v>36000</v>
      </c>
      <c r="H284" s="134">
        <v>31431.034482758623</v>
      </c>
      <c r="I284" s="134">
        <f t="shared" si="66"/>
        <v>0</v>
      </c>
      <c r="J284" s="71">
        <f t="shared" si="67"/>
        <v>31431.034482758623</v>
      </c>
      <c r="K284" s="70">
        <f t="shared" si="68"/>
        <v>4568.9655172413768</v>
      </c>
      <c r="L284" s="68">
        <f>K284/E284*10</f>
        <v>4568.9655172413768</v>
      </c>
      <c r="M284" s="68">
        <f t="shared" si="69"/>
        <v>36000</v>
      </c>
      <c r="N284" s="68">
        <f>E284-10</f>
        <v>0</v>
      </c>
      <c r="O284" s="68">
        <f t="shared" si="70"/>
        <v>0</v>
      </c>
    </row>
    <row r="285" spans="1:15" s="498" customFormat="1">
      <c r="A285" s="103">
        <v>2270000</v>
      </c>
      <c r="B285" s="103" t="s">
        <v>1194</v>
      </c>
      <c r="C285" s="562">
        <v>1192737</v>
      </c>
      <c r="D285" s="563">
        <v>41061</v>
      </c>
      <c r="E285" s="568">
        <v>12</v>
      </c>
      <c r="F285" s="90"/>
      <c r="G285" s="70">
        <f t="shared" si="65"/>
        <v>1192737</v>
      </c>
      <c r="H285" s="134">
        <v>1013826.45</v>
      </c>
      <c r="I285" s="134">
        <f t="shared" si="66"/>
        <v>0</v>
      </c>
      <c r="J285" s="71">
        <f t="shared" si="67"/>
        <v>1013826.45</v>
      </c>
      <c r="K285" s="70">
        <f t="shared" si="68"/>
        <v>178910.55000000005</v>
      </c>
      <c r="L285" s="68">
        <f t="shared" ref="L285:L304" si="73">K285/E285*$L$1</f>
        <v>178910.55000000005</v>
      </c>
      <c r="M285" s="68">
        <f t="shared" si="69"/>
        <v>1192737</v>
      </c>
      <c r="N285" s="68">
        <f t="shared" ref="N285:N304" si="74">E285-$L$1</f>
        <v>0</v>
      </c>
      <c r="O285" s="68">
        <f t="shared" si="70"/>
        <v>0</v>
      </c>
    </row>
    <row r="286" spans="1:15" s="498" customFormat="1">
      <c r="A286" s="103">
        <v>2270000</v>
      </c>
      <c r="B286" s="103" t="s">
        <v>1193</v>
      </c>
      <c r="C286" s="562">
        <v>1282154</v>
      </c>
      <c r="D286" s="563">
        <v>41080</v>
      </c>
      <c r="E286" s="568">
        <v>12</v>
      </c>
      <c r="F286" s="90"/>
      <c r="G286" s="70">
        <f t="shared" si="65"/>
        <v>1282154</v>
      </c>
      <c r="H286" s="134">
        <v>1089830.8999999999</v>
      </c>
      <c r="I286" s="134">
        <f t="shared" si="66"/>
        <v>0</v>
      </c>
      <c r="J286" s="71">
        <f t="shared" si="67"/>
        <v>1089830.8999999999</v>
      </c>
      <c r="K286" s="70">
        <f t="shared" si="68"/>
        <v>192323.10000000009</v>
      </c>
      <c r="L286" s="68">
        <f t="shared" si="73"/>
        <v>192323.10000000009</v>
      </c>
      <c r="M286" s="68">
        <f t="shared" si="69"/>
        <v>1282154</v>
      </c>
      <c r="N286" s="68">
        <f t="shared" si="74"/>
        <v>0</v>
      </c>
      <c r="O286" s="68">
        <f t="shared" si="70"/>
        <v>0</v>
      </c>
    </row>
    <row r="287" spans="1:15" s="498" customFormat="1">
      <c r="A287" s="103">
        <v>2270000</v>
      </c>
      <c r="B287" s="103" t="s">
        <v>1192</v>
      </c>
      <c r="C287" s="562">
        <v>60990</v>
      </c>
      <c r="D287" s="563">
        <v>41081</v>
      </c>
      <c r="E287" s="568">
        <v>12</v>
      </c>
      <c r="F287" s="90"/>
      <c r="G287" s="70">
        <f t="shared" si="65"/>
        <v>60990</v>
      </c>
      <c r="H287" s="134">
        <v>51841.5</v>
      </c>
      <c r="I287" s="134">
        <f t="shared" si="66"/>
        <v>0</v>
      </c>
      <c r="J287" s="71">
        <f t="shared" si="67"/>
        <v>51841.5</v>
      </c>
      <c r="K287" s="70">
        <f t="shared" si="68"/>
        <v>9148.5</v>
      </c>
      <c r="L287" s="68">
        <f t="shared" si="73"/>
        <v>9148.5</v>
      </c>
      <c r="M287" s="68">
        <f t="shared" si="69"/>
        <v>60990</v>
      </c>
      <c r="N287" s="68">
        <f t="shared" si="74"/>
        <v>0</v>
      </c>
      <c r="O287" s="68">
        <f t="shared" si="70"/>
        <v>0</v>
      </c>
    </row>
    <row r="288" spans="1:15">
      <c r="A288" s="23">
        <v>2270000</v>
      </c>
      <c r="B288" s="25" t="s">
        <v>1191</v>
      </c>
      <c r="C288" s="20">
        <v>714054</v>
      </c>
      <c r="D288" s="65">
        <v>41110</v>
      </c>
      <c r="E288" s="119">
        <v>14</v>
      </c>
      <c r="F288" s="42"/>
      <c r="G288" s="6">
        <f t="shared" si="65"/>
        <v>714054</v>
      </c>
      <c r="H288" s="111">
        <v>590886.08333333326</v>
      </c>
      <c r="I288" s="111">
        <f t="shared" si="66"/>
        <v>0</v>
      </c>
      <c r="J288" s="7">
        <f t="shared" si="67"/>
        <v>590886.08333333326</v>
      </c>
      <c r="K288" s="6">
        <f t="shared" si="68"/>
        <v>123167.91666666674</v>
      </c>
      <c r="L288" s="10">
        <f t="shared" si="73"/>
        <v>105572.50000000007</v>
      </c>
      <c r="M288" s="10">
        <f t="shared" si="69"/>
        <v>696458.58333333337</v>
      </c>
      <c r="N288" s="10">
        <f t="shared" si="74"/>
        <v>2</v>
      </c>
      <c r="O288" s="10">
        <f t="shared" si="70"/>
        <v>17595.416666666628</v>
      </c>
    </row>
    <row r="289" spans="1:15">
      <c r="A289" s="23">
        <v>2270000</v>
      </c>
      <c r="B289" s="25" t="s">
        <v>1190</v>
      </c>
      <c r="C289" s="20">
        <v>155084</v>
      </c>
      <c r="D289" s="65">
        <v>41116</v>
      </c>
      <c r="E289" s="119">
        <v>14</v>
      </c>
      <c r="F289" s="42"/>
      <c r="G289" s="6">
        <f t="shared" si="65"/>
        <v>155084</v>
      </c>
      <c r="H289" s="111">
        <v>128333.39964157707</v>
      </c>
      <c r="I289" s="111">
        <f t="shared" si="66"/>
        <v>0</v>
      </c>
      <c r="J289" s="7">
        <f t="shared" si="67"/>
        <v>128333.39964157707</v>
      </c>
      <c r="K289" s="6">
        <f t="shared" si="68"/>
        <v>26750.600358422933</v>
      </c>
      <c r="L289" s="10">
        <f t="shared" si="73"/>
        <v>22929.086021505369</v>
      </c>
      <c r="M289" s="10">
        <f t="shared" si="69"/>
        <v>151262.48566308245</v>
      </c>
      <c r="N289" s="10">
        <f t="shared" si="74"/>
        <v>2</v>
      </c>
      <c r="O289" s="10">
        <f t="shared" si="70"/>
        <v>3821.5143369175494</v>
      </c>
    </row>
    <row r="290" spans="1:15">
      <c r="A290" s="23">
        <v>2270000</v>
      </c>
      <c r="B290" s="25" t="s">
        <v>1189</v>
      </c>
      <c r="C290" s="20">
        <v>162129</v>
      </c>
      <c r="D290" s="65">
        <v>41120</v>
      </c>
      <c r="E290" s="119">
        <v>14</v>
      </c>
      <c r="F290" s="42"/>
      <c r="G290" s="6">
        <f t="shared" si="65"/>
        <v>162129</v>
      </c>
      <c r="H290" s="111">
        <v>134163.20026881719</v>
      </c>
      <c r="I290" s="111">
        <f t="shared" si="66"/>
        <v>0</v>
      </c>
      <c r="J290" s="7">
        <f t="shared" si="67"/>
        <v>134163.20026881719</v>
      </c>
      <c r="K290" s="6">
        <f t="shared" si="68"/>
        <v>27965.799731182808</v>
      </c>
      <c r="L290" s="10">
        <f t="shared" si="73"/>
        <v>23970.685483870977</v>
      </c>
      <c r="M290" s="10">
        <f t="shared" si="69"/>
        <v>158133.88575268816</v>
      </c>
      <c r="N290" s="10">
        <f t="shared" si="74"/>
        <v>2</v>
      </c>
      <c r="O290" s="10">
        <f t="shared" si="70"/>
        <v>3995.114247311838</v>
      </c>
    </row>
    <row r="291" spans="1:15">
      <c r="A291" s="23">
        <v>2270000</v>
      </c>
      <c r="B291" s="25" t="s">
        <v>1188</v>
      </c>
      <c r="C291" s="20">
        <v>89250</v>
      </c>
      <c r="D291" s="65">
        <v>41129</v>
      </c>
      <c r="E291" s="119">
        <v>16</v>
      </c>
      <c r="F291" s="42"/>
      <c r="G291" s="6">
        <f t="shared" si="65"/>
        <v>89250</v>
      </c>
      <c r="H291" s="111">
        <v>71895.833333333328</v>
      </c>
      <c r="I291" s="111">
        <f t="shared" si="66"/>
        <v>0</v>
      </c>
      <c r="J291" s="7">
        <f t="shared" si="67"/>
        <v>71895.833333333328</v>
      </c>
      <c r="K291" s="6">
        <f t="shared" si="68"/>
        <v>17354.166666666672</v>
      </c>
      <c r="L291" s="10">
        <f t="shared" si="73"/>
        <v>13015.625000000004</v>
      </c>
      <c r="M291" s="10">
        <f t="shared" si="69"/>
        <v>84911.458333333328</v>
      </c>
      <c r="N291" s="10">
        <f t="shared" si="74"/>
        <v>4</v>
      </c>
      <c r="O291" s="10">
        <f t="shared" si="70"/>
        <v>4338.5416666666715</v>
      </c>
    </row>
    <row r="292" spans="1:15">
      <c r="A292" s="23">
        <v>2270000</v>
      </c>
      <c r="B292" s="25" t="s">
        <v>1187</v>
      </c>
      <c r="C292" s="20">
        <v>545716</v>
      </c>
      <c r="D292" s="65">
        <v>41137</v>
      </c>
      <c r="E292" s="119">
        <v>16</v>
      </c>
      <c r="F292" s="42"/>
      <c r="G292" s="6">
        <f t="shared" si="65"/>
        <v>545716</v>
      </c>
      <c r="H292" s="111">
        <v>439604.55555555556</v>
      </c>
      <c r="I292" s="111">
        <f t="shared" si="66"/>
        <v>0</v>
      </c>
      <c r="J292" s="7">
        <f t="shared" si="67"/>
        <v>439604.55555555556</v>
      </c>
      <c r="K292" s="6">
        <f t="shared" si="68"/>
        <v>106111.44444444444</v>
      </c>
      <c r="L292" s="10">
        <f t="shared" si="73"/>
        <v>79583.583333333328</v>
      </c>
      <c r="M292" s="10">
        <f t="shared" si="69"/>
        <v>519188.13888888888</v>
      </c>
      <c r="N292" s="10">
        <f t="shared" si="74"/>
        <v>4</v>
      </c>
      <c r="O292" s="10">
        <f t="shared" si="70"/>
        <v>26527.861111111124</v>
      </c>
    </row>
    <row r="293" spans="1:15">
      <c r="A293" s="23">
        <v>2270000</v>
      </c>
      <c r="B293" s="25" t="s">
        <v>1186</v>
      </c>
      <c r="C293" s="20">
        <v>132804</v>
      </c>
      <c r="D293" s="65">
        <v>41138</v>
      </c>
      <c r="E293" s="119">
        <v>16</v>
      </c>
      <c r="F293" s="42"/>
      <c r="G293" s="6">
        <f t="shared" si="65"/>
        <v>132804</v>
      </c>
      <c r="H293" s="111">
        <v>106981</v>
      </c>
      <c r="I293" s="111">
        <f t="shared" si="66"/>
        <v>0</v>
      </c>
      <c r="J293" s="7">
        <f t="shared" si="67"/>
        <v>106981</v>
      </c>
      <c r="K293" s="6">
        <f t="shared" si="68"/>
        <v>25823</v>
      </c>
      <c r="L293" s="10">
        <f t="shared" si="73"/>
        <v>19367.25</v>
      </c>
      <c r="M293" s="10">
        <f t="shared" si="69"/>
        <v>126348.25</v>
      </c>
      <c r="N293" s="10">
        <f t="shared" si="74"/>
        <v>4</v>
      </c>
      <c r="O293" s="10">
        <f t="shared" si="70"/>
        <v>6455.75</v>
      </c>
    </row>
    <row r="294" spans="1:15">
      <c r="A294" s="23">
        <v>2270000</v>
      </c>
      <c r="B294" s="25" t="s">
        <v>1186</v>
      </c>
      <c r="C294" s="20">
        <v>132804</v>
      </c>
      <c r="D294" s="65">
        <v>41138</v>
      </c>
      <c r="E294" s="119">
        <v>16</v>
      </c>
      <c r="F294" s="42"/>
      <c r="G294" s="6">
        <f t="shared" si="65"/>
        <v>132804</v>
      </c>
      <c r="H294" s="111">
        <v>106981</v>
      </c>
      <c r="I294" s="111">
        <f t="shared" si="66"/>
        <v>0</v>
      </c>
      <c r="J294" s="7">
        <f t="shared" si="67"/>
        <v>106981</v>
      </c>
      <c r="K294" s="6">
        <f t="shared" si="68"/>
        <v>25823</v>
      </c>
      <c r="L294" s="10">
        <f t="shared" si="73"/>
        <v>19367.25</v>
      </c>
      <c r="M294" s="10">
        <f t="shared" si="69"/>
        <v>126348.25</v>
      </c>
      <c r="N294" s="10">
        <f t="shared" si="74"/>
        <v>4</v>
      </c>
      <c r="O294" s="10">
        <f t="shared" si="70"/>
        <v>6455.75</v>
      </c>
    </row>
    <row r="295" spans="1:15">
      <c r="A295" s="23">
        <v>2270000</v>
      </c>
      <c r="B295" s="25" t="s">
        <v>1185</v>
      </c>
      <c r="C295" s="20">
        <v>13090000</v>
      </c>
      <c r="D295" s="65">
        <v>41151</v>
      </c>
      <c r="E295" s="119">
        <v>16</v>
      </c>
      <c r="F295" s="42"/>
      <c r="G295" s="6">
        <f t="shared" si="65"/>
        <v>13090000</v>
      </c>
      <c r="H295" s="111">
        <v>10544722.222222222</v>
      </c>
      <c r="I295" s="111">
        <f t="shared" si="66"/>
        <v>0</v>
      </c>
      <c r="J295" s="7">
        <f t="shared" si="67"/>
        <v>10544722.222222222</v>
      </c>
      <c r="K295" s="6">
        <f t="shared" si="68"/>
        <v>2545277.777777778</v>
      </c>
      <c r="L295" s="10">
        <f t="shared" si="73"/>
        <v>1908958.3333333335</v>
      </c>
      <c r="M295" s="10">
        <f t="shared" si="69"/>
        <v>12453680.555555556</v>
      </c>
      <c r="N295" s="10">
        <f t="shared" si="74"/>
        <v>4</v>
      </c>
      <c r="O295" s="10">
        <f t="shared" si="70"/>
        <v>636319.44444444403</v>
      </c>
    </row>
    <row r="296" spans="1:15">
      <c r="A296" s="23">
        <v>2270000</v>
      </c>
      <c r="B296" s="25" t="s">
        <v>1184</v>
      </c>
      <c r="C296" s="20">
        <v>545139</v>
      </c>
      <c r="D296" s="65">
        <v>41198</v>
      </c>
      <c r="E296" s="119">
        <v>20</v>
      </c>
      <c r="F296" s="42"/>
      <c r="G296" s="6">
        <f t="shared" si="65"/>
        <v>545139</v>
      </c>
      <c r="H296" s="149">
        <v>415980.25</v>
      </c>
      <c r="I296" s="111">
        <f t="shared" si="66"/>
        <v>0</v>
      </c>
      <c r="J296" s="7">
        <f t="shared" si="67"/>
        <v>415980.25</v>
      </c>
      <c r="K296" s="6">
        <f t="shared" si="68"/>
        <v>129158.75</v>
      </c>
      <c r="L296" s="10">
        <f t="shared" si="73"/>
        <v>77495.25</v>
      </c>
      <c r="M296" s="10">
        <f t="shared" si="69"/>
        <v>493475.5</v>
      </c>
      <c r="N296" s="10">
        <f t="shared" si="74"/>
        <v>8</v>
      </c>
      <c r="O296" s="10">
        <f t="shared" si="70"/>
        <v>51663.5</v>
      </c>
    </row>
    <row r="297" spans="1:15">
      <c r="A297" s="46">
        <v>2270000</v>
      </c>
      <c r="B297" s="146" t="s">
        <v>1183</v>
      </c>
      <c r="C297" s="144">
        <v>631890</v>
      </c>
      <c r="D297" s="145">
        <v>41213</v>
      </c>
      <c r="E297" s="150">
        <v>20</v>
      </c>
      <c r="F297" s="42"/>
      <c r="G297" s="141">
        <f t="shared" si="65"/>
        <v>631890</v>
      </c>
      <c r="H297" s="149">
        <v>482177.5</v>
      </c>
      <c r="I297" s="143">
        <f t="shared" si="66"/>
        <v>0</v>
      </c>
      <c r="J297" s="142">
        <f t="shared" si="67"/>
        <v>482177.5</v>
      </c>
      <c r="K297" s="141">
        <f t="shared" si="68"/>
        <v>149712.5</v>
      </c>
      <c r="L297" s="10">
        <f t="shared" si="73"/>
        <v>89827.5</v>
      </c>
      <c r="M297" s="140">
        <f t="shared" si="69"/>
        <v>572005</v>
      </c>
      <c r="N297" s="10">
        <f t="shared" si="74"/>
        <v>8</v>
      </c>
      <c r="O297" s="140">
        <f t="shared" si="70"/>
        <v>59885</v>
      </c>
    </row>
    <row r="298" spans="1:15">
      <c r="A298" s="23">
        <v>2270000</v>
      </c>
      <c r="B298" s="25" t="s">
        <v>1182</v>
      </c>
      <c r="C298" s="20">
        <v>481950</v>
      </c>
      <c r="D298" s="65">
        <v>41227</v>
      </c>
      <c r="E298" s="119">
        <v>22</v>
      </c>
      <c r="F298" s="42">
        <f t="shared" ref="F298:F304" si="75">+C298*0</f>
        <v>0</v>
      </c>
      <c r="G298" s="141">
        <f t="shared" si="65"/>
        <v>481950</v>
      </c>
      <c r="H298" s="111">
        <v>357828.75</v>
      </c>
      <c r="I298" s="111"/>
      <c r="J298" s="142">
        <f t="shared" si="67"/>
        <v>357828.75</v>
      </c>
      <c r="K298" s="141">
        <f t="shared" si="68"/>
        <v>124121.25</v>
      </c>
      <c r="L298" s="10">
        <f t="shared" si="73"/>
        <v>67702.5</v>
      </c>
      <c r="M298" s="140">
        <f t="shared" si="69"/>
        <v>425531.25</v>
      </c>
      <c r="N298" s="10">
        <f t="shared" si="74"/>
        <v>10</v>
      </c>
      <c r="O298" s="140">
        <f t="shared" si="70"/>
        <v>56418.75</v>
      </c>
    </row>
    <row r="299" spans="1:15">
      <c r="A299" s="23">
        <v>2270000</v>
      </c>
      <c r="B299" s="25" t="s">
        <v>1181</v>
      </c>
      <c r="C299" s="20">
        <v>21420</v>
      </c>
      <c r="D299" s="65">
        <v>41233</v>
      </c>
      <c r="E299" s="119">
        <v>22</v>
      </c>
      <c r="F299" s="42">
        <f t="shared" si="75"/>
        <v>0</v>
      </c>
      <c r="G299" s="141">
        <f t="shared" si="65"/>
        <v>21420</v>
      </c>
      <c r="H299" s="111">
        <v>15903.5</v>
      </c>
      <c r="I299" s="111"/>
      <c r="J299" s="142">
        <f t="shared" si="67"/>
        <v>15903.5</v>
      </c>
      <c r="K299" s="141">
        <f t="shared" si="68"/>
        <v>5516.5</v>
      </c>
      <c r="L299" s="10">
        <f t="shared" si="73"/>
        <v>3009</v>
      </c>
      <c r="M299" s="140">
        <f t="shared" si="69"/>
        <v>18912.5</v>
      </c>
      <c r="N299" s="10">
        <f t="shared" si="74"/>
        <v>10</v>
      </c>
      <c r="O299" s="140">
        <f t="shared" si="70"/>
        <v>2507.5</v>
      </c>
    </row>
    <row r="300" spans="1:15">
      <c r="A300" s="23">
        <v>2270000</v>
      </c>
      <c r="B300" s="25" t="s">
        <v>1180</v>
      </c>
      <c r="C300" s="20">
        <v>65450</v>
      </c>
      <c r="D300" s="65">
        <v>41243</v>
      </c>
      <c r="E300" s="119">
        <v>22</v>
      </c>
      <c r="F300" s="42">
        <f t="shared" si="75"/>
        <v>0</v>
      </c>
      <c r="G300" s="141">
        <f t="shared" si="65"/>
        <v>65450</v>
      </c>
      <c r="H300" s="111">
        <v>48594.027777777781</v>
      </c>
      <c r="I300" s="111"/>
      <c r="J300" s="142">
        <f t="shared" si="67"/>
        <v>48594.027777777781</v>
      </c>
      <c r="K300" s="141">
        <f t="shared" si="68"/>
        <v>16855.972222222219</v>
      </c>
      <c r="L300" s="10">
        <f t="shared" si="73"/>
        <v>9194.1666666666642</v>
      </c>
      <c r="M300" s="140">
        <f t="shared" si="69"/>
        <v>57788.194444444445</v>
      </c>
      <c r="N300" s="10">
        <f t="shared" si="74"/>
        <v>10</v>
      </c>
      <c r="O300" s="140">
        <f t="shared" si="70"/>
        <v>7661.8055555555547</v>
      </c>
    </row>
    <row r="301" spans="1:15">
      <c r="A301" s="23">
        <v>2270000</v>
      </c>
      <c r="B301" s="25" t="s">
        <v>1179</v>
      </c>
      <c r="C301" s="20">
        <v>156485</v>
      </c>
      <c r="D301" s="65">
        <v>41254</v>
      </c>
      <c r="E301" s="119">
        <v>24</v>
      </c>
      <c r="F301" s="42">
        <f t="shared" si="75"/>
        <v>0</v>
      </c>
      <c r="G301" s="141">
        <f t="shared" si="65"/>
        <v>156485</v>
      </c>
      <c r="H301" s="111">
        <v>113016.94444444444</v>
      </c>
      <c r="I301" s="111"/>
      <c r="J301" s="142">
        <f t="shared" si="67"/>
        <v>113016.94444444444</v>
      </c>
      <c r="K301" s="141">
        <f t="shared" si="68"/>
        <v>43468.055555555562</v>
      </c>
      <c r="L301" s="10">
        <f t="shared" si="73"/>
        <v>21734.027777777781</v>
      </c>
      <c r="M301" s="140">
        <f t="shared" si="69"/>
        <v>134750.97222222222</v>
      </c>
      <c r="N301" s="10">
        <f t="shared" si="74"/>
        <v>12</v>
      </c>
      <c r="O301" s="140">
        <f t="shared" si="70"/>
        <v>21734.027777777781</v>
      </c>
    </row>
    <row r="302" spans="1:15">
      <c r="A302" s="23">
        <v>2270000</v>
      </c>
      <c r="B302" s="25" t="s">
        <v>1178</v>
      </c>
      <c r="C302" s="20">
        <v>16964640</v>
      </c>
      <c r="D302" s="65">
        <v>41269</v>
      </c>
      <c r="E302" s="119">
        <v>24</v>
      </c>
      <c r="F302" s="42">
        <f t="shared" si="75"/>
        <v>0</v>
      </c>
      <c r="G302" s="141">
        <f t="shared" si="65"/>
        <v>16964640</v>
      </c>
      <c r="H302" s="111">
        <v>12252240</v>
      </c>
      <c r="I302" s="111"/>
      <c r="J302" s="142">
        <f t="shared" si="67"/>
        <v>12252240</v>
      </c>
      <c r="K302" s="141">
        <f t="shared" si="68"/>
        <v>4712400</v>
      </c>
      <c r="L302" s="10">
        <f t="shared" si="73"/>
        <v>2356200</v>
      </c>
      <c r="M302" s="140">
        <f t="shared" si="69"/>
        <v>14608440</v>
      </c>
      <c r="N302" s="10">
        <f t="shared" si="74"/>
        <v>12</v>
      </c>
      <c r="O302" s="140">
        <f t="shared" si="70"/>
        <v>2356200</v>
      </c>
    </row>
    <row r="303" spans="1:15">
      <c r="A303" s="23">
        <v>2270000</v>
      </c>
      <c r="B303" s="25" t="s">
        <v>1177</v>
      </c>
      <c r="C303" s="20">
        <v>806820</v>
      </c>
      <c r="D303" s="65">
        <v>41270</v>
      </c>
      <c r="E303" s="119">
        <v>24</v>
      </c>
      <c r="F303" s="42">
        <f t="shared" si="75"/>
        <v>0</v>
      </c>
      <c r="G303" s="141">
        <f t="shared" si="65"/>
        <v>806820</v>
      </c>
      <c r="H303" s="111">
        <v>582703.33333333337</v>
      </c>
      <c r="I303" s="111"/>
      <c r="J303" s="142">
        <f t="shared" si="67"/>
        <v>582703.33333333337</v>
      </c>
      <c r="K303" s="141">
        <f t="shared" si="68"/>
        <v>224116.66666666663</v>
      </c>
      <c r="L303" s="10">
        <f t="shared" si="73"/>
        <v>112058.33333333331</v>
      </c>
      <c r="M303" s="140">
        <f t="shared" si="69"/>
        <v>694761.66666666674</v>
      </c>
      <c r="N303" s="10">
        <f t="shared" si="74"/>
        <v>12</v>
      </c>
      <c r="O303" s="140">
        <f t="shared" si="70"/>
        <v>112058.33333333326</v>
      </c>
    </row>
    <row r="304" spans="1:15">
      <c r="A304" s="23">
        <v>2270000</v>
      </c>
      <c r="B304" s="25" t="s">
        <v>1176</v>
      </c>
      <c r="C304" s="20">
        <v>2181666</v>
      </c>
      <c r="D304" s="65">
        <v>41274</v>
      </c>
      <c r="E304" s="119">
        <v>24</v>
      </c>
      <c r="F304" s="42">
        <f t="shared" si="75"/>
        <v>0</v>
      </c>
      <c r="G304" s="141">
        <f t="shared" si="65"/>
        <v>2181666</v>
      </c>
      <c r="H304" s="111">
        <v>1575647.6666666667</v>
      </c>
      <c r="I304" s="111"/>
      <c r="J304" s="142">
        <f>+I304+H304</f>
        <v>1575647.6666666667</v>
      </c>
      <c r="K304" s="141">
        <f t="shared" si="68"/>
        <v>606018.33333333326</v>
      </c>
      <c r="L304" s="10">
        <f t="shared" si="73"/>
        <v>303009.16666666663</v>
      </c>
      <c r="M304" s="140">
        <f t="shared" si="69"/>
        <v>1878656.8333333335</v>
      </c>
      <c r="N304" s="10">
        <f t="shared" si="74"/>
        <v>12</v>
      </c>
      <c r="O304" s="140">
        <f t="shared" si="70"/>
        <v>303009.16666666651</v>
      </c>
    </row>
    <row r="305" spans="1:15">
      <c r="C305" s="148">
        <f>SUM(C268:C304)</f>
        <v>70476259</v>
      </c>
      <c r="D305" s="148"/>
      <c r="E305" s="148"/>
      <c r="F305" s="148">
        <f t="shared" ref="F305:M305" si="76">SUM(F268:F304)</f>
        <v>0</v>
      </c>
      <c r="G305" s="148">
        <f t="shared" si="76"/>
        <v>70476259</v>
      </c>
      <c r="H305" s="148">
        <f t="shared" si="76"/>
        <v>58189703.862591259</v>
      </c>
      <c r="I305" s="148">
        <f t="shared" si="76"/>
        <v>0</v>
      </c>
      <c r="J305" s="148">
        <f t="shared" si="76"/>
        <v>58189703.862591259</v>
      </c>
      <c r="K305" s="148">
        <f t="shared" si="76"/>
        <v>12286555.137408737</v>
      </c>
      <c r="L305" s="148">
        <f t="shared" si="76"/>
        <v>8609907.6616022866</v>
      </c>
      <c r="M305" s="148">
        <f t="shared" si="76"/>
        <v>66799611.524193555</v>
      </c>
      <c r="N305" s="148"/>
      <c r="O305" s="148">
        <f>SUM(O268:O304)</f>
        <v>3676647.4758064509</v>
      </c>
    </row>
    <row r="306" spans="1:15" s="287" customFormat="1"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</row>
    <row r="307" spans="1:15" s="287" customFormat="1" ht="18.75">
      <c r="A307" s="289">
        <v>2013</v>
      </c>
      <c r="B307" s="75"/>
      <c r="C307" s="290"/>
      <c r="D307" s="290"/>
      <c r="E307" s="290"/>
      <c r="F307" s="290"/>
      <c r="G307" s="290"/>
      <c r="H307" s="290"/>
      <c r="I307" s="290"/>
      <c r="J307" s="290"/>
      <c r="K307" s="290"/>
      <c r="L307" s="290"/>
      <c r="M307" s="290"/>
      <c r="N307" s="290"/>
      <c r="O307" s="290"/>
    </row>
    <row r="308" spans="1:15" s="287" customFormat="1">
      <c r="A308" s="72">
        <v>2270000</v>
      </c>
      <c r="B308" s="25" t="s">
        <v>1407</v>
      </c>
      <c r="C308" s="20">
        <v>464100</v>
      </c>
      <c r="D308" s="65">
        <v>41282</v>
      </c>
      <c r="E308" s="291">
        <v>13</v>
      </c>
      <c r="F308" s="291"/>
      <c r="G308" s="141">
        <f t="shared" ref="G308:G331" si="77">+F308+C308</f>
        <v>464100</v>
      </c>
      <c r="H308" s="291">
        <v>380304.16666666663</v>
      </c>
      <c r="I308" s="291"/>
      <c r="J308" s="142">
        <f>+I308+H308</f>
        <v>380304.16666666663</v>
      </c>
      <c r="K308" s="141">
        <f t="shared" ref="K308:K331" si="78">+G308-J308</f>
        <v>83795.833333333372</v>
      </c>
      <c r="L308" s="10">
        <f t="shared" ref="L308:L331" si="79">K308/E308*$L$1</f>
        <v>77350.000000000044</v>
      </c>
      <c r="M308" s="140">
        <f t="shared" ref="M308:M331" si="80">J308+L308</f>
        <v>457654.16666666669</v>
      </c>
      <c r="N308" s="10">
        <f t="shared" ref="N308:N331" si="81">E308-$L$1</f>
        <v>1</v>
      </c>
      <c r="O308" s="140">
        <f t="shared" ref="O308:O331" si="82">G308-M308</f>
        <v>6445.8333333333139</v>
      </c>
    </row>
    <row r="309" spans="1:15" s="287" customFormat="1">
      <c r="A309" s="72">
        <v>2270000</v>
      </c>
      <c r="B309" s="25" t="s">
        <v>1408</v>
      </c>
      <c r="C309" s="20">
        <v>160650</v>
      </c>
      <c r="D309" s="65">
        <v>41289</v>
      </c>
      <c r="E309" s="291">
        <v>13</v>
      </c>
      <c r="F309" s="291"/>
      <c r="G309" s="141">
        <f t="shared" si="77"/>
        <v>160650</v>
      </c>
      <c r="H309" s="291">
        <v>131643.75</v>
      </c>
      <c r="I309" s="291"/>
      <c r="J309" s="142">
        <f t="shared" ref="J309:J331" si="83">+I309+H309</f>
        <v>131643.75</v>
      </c>
      <c r="K309" s="141">
        <f t="shared" si="78"/>
        <v>29006.25</v>
      </c>
      <c r="L309" s="10">
        <f t="shared" si="79"/>
        <v>26775</v>
      </c>
      <c r="M309" s="140">
        <f t="shared" si="80"/>
        <v>158418.75</v>
      </c>
      <c r="N309" s="10">
        <f t="shared" si="81"/>
        <v>1</v>
      </c>
      <c r="O309" s="140">
        <f t="shared" si="82"/>
        <v>2231.25</v>
      </c>
    </row>
    <row r="310" spans="1:15" s="287" customFormat="1">
      <c r="A310" s="72">
        <v>2270000</v>
      </c>
      <c r="B310" s="25" t="s">
        <v>1409</v>
      </c>
      <c r="C310" s="20">
        <v>2841720</v>
      </c>
      <c r="D310" s="65">
        <v>41353</v>
      </c>
      <c r="E310" s="291">
        <v>15</v>
      </c>
      <c r="F310" s="291"/>
      <c r="G310" s="141">
        <f t="shared" si="77"/>
        <v>2841720</v>
      </c>
      <c r="H310" s="291">
        <v>2249695</v>
      </c>
      <c r="I310" s="291"/>
      <c r="J310" s="142">
        <f t="shared" si="83"/>
        <v>2249695</v>
      </c>
      <c r="K310" s="141">
        <f t="shared" si="78"/>
        <v>592025</v>
      </c>
      <c r="L310" s="10">
        <f t="shared" si="79"/>
        <v>473620</v>
      </c>
      <c r="M310" s="140">
        <f t="shared" si="80"/>
        <v>2723315</v>
      </c>
      <c r="N310" s="10">
        <f t="shared" si="81"/>
        <v>3</v>
      </c>
      <c r="O310" s="140">
        <f t="shared" si="82"/>
        <v>118405</v>
      </c>
    </row>
    <row r="311" spans="1:15" s="287" customFormat="1">
      <c r="A311" s="72">
        <v>2270000</v>
      </c>
      <c r="B311" s="25" t="s">
        <v>1410</v>
      </c>
      <c r="C311" s="20">
        <v>160650</v>
      </c>
      <c r="D311" s="65">
        <v>41361</v>
      </c>
      <c r="E311" s="291">
        <v>15</v>
      </c>
      <c r="F311" s="291"/>
      <c r="G311" s="141">
        <f t="shared" si="77"/>
        <v>160650</v>
      </c>
      <c r="H311" s="291">
        <v>127181.25</v>
      </c>
      <c r="I311" s="291"/>
      <c r="J311" s="142">
        <f t="shared" si="83"/>
        <v>127181.25</v>
      </c>
      <c r="K311" s="141">
        <f t="shared" si="78"/>
        <v>33468.75</v>
      </c>
      <c r="L311" s="10">
        <f t="shared" si="79"/>
        <v>26775</v>
      </c>
      <c r="M311" s="140">
        <f t="shared" si="80"/>
        <v>153956.25</v>
      </c>
      <c r="N311" s="10">
        <f t="shared" si="81"/>
        <v>3</v>
      </c>
      <c r="O311" s="140">
        <f t="shared" si="82"/>
        <v>6693.75</v>
      </c>
    </row>
    <row r="312" spans="1:15" s="287" customFormat="1">
      <c r="A312" s="72">
        <v>2270000</v>
      </c>
      <c r="B312" s="25" t="s">
        <v>1411</v>
      </c>
      <c r="C312" s="20">
        <v>160650</v>
      </c>
      <c r="D312" s="65">
        <v>41393</v>
      </c>
      <c r="E312" s="291">
        <v>16</v>
      </c>
      <c r="F312" s="291"/>
      <c r="G312" s="141">
        <f t="shared" si="77"/>
        <v>160650</v>
      </c>
      <c r="H312" s="291">
        <v>124950</v>
      </c>
      <c r="I312" s="291"/>
      <c r="J312" s="142">
        <f t="shared" si="83"/>
        <v>124950</v>
      </c>
      <c r="K312" s="141">
        <f t="shared" si="78"/>
        <v>35700</v>
      </c>
      <c r="L312" s="10">
        <f t="shared" si="79"/>
        <v>26775</v>
      </c>
      <c r="M312" s="140">
        <f t="shared" si="80"/>
        <v>151725</v>
      </c>
      <c r="N312" s="10">
        <f t="shared" si="81"/>
        <v>4</v>
      </c>
      <c r="O312" s="140">
        <f t="shared" si="82"/>
        <v>8925</v>
      </c>
    </row>
    <row r="313" spans="1:15" s="287" customFormat="1">
      <c r="A313" s="72">
        <v>2270000</v>
      </c>
      <c r="B313" s="25" t="s">
        <v>1412</v>
      </c>
      <c r="C313" s="20">
        <v>17320450</v>
      </c>
      <c r="D313" s="65">
        <v>41425</v>
      </c>
      <c r="E313" s="291">
        <v>17</v>
      </c>
      <c r="F313" s="291"/>
      <c r="G313" s="141">
        <f t="shared" si="77"/>
        <v>17320450</v>
      </c>
      <c r="H313" s="291">
        <v>13230899.305555556</v>
      </c>
      <c r="I313" s="291"/>
      <c r="J313" s="142">
        <f t="shared" si="83"/>
        <v>13230899.305555556</v>
      </c>
      <c r="K313" s="141">
        <f t="shared" si="78"/>
        <v>4089550.694444444</v>
      </c>
      <c r="L313" s="10">
        <f t="shared" si="79"/>
        <v>2886741.6666666665</v>
      </c>
      <c r="M313" s="140">
        <f t="shared" si="80"/>
        <v>16117640.972222222</v>
      </c>
      <c r="N313" s="10">
        <f t="shared" si="81"/>
        <v>5</v>
      </c>
      <c r="O313" s="140">
        <f t="shared" si="82"/>
        <v>1202809.027777778</v>
      </c>
    </row>
    <row r="314" spans="1:15" s="287" customFormat="1">
      <c r="A314" s="72">
        <v>2270000</v>
      </c>
      <c r="B314" s="25" t="s">
        <v>1413</v>
      </c>
      <c r="C314" s="20">
        <v>1758818</v>
      </c>
      <c r="D314" s="65">
        <v>41432</v>
      </c>
      <c r="E314" s="291">
        <v>18</v>
      </c>
      <c r="F314" s="291"/>
      <c r="G314" s="141">
        <f t="shared" si="77"/>
        <v>1758818</v>
      </c>
      <c r="H314" s="291">
        <v>1319113.5</v>
      </c>
      <c r="I314" s="291"/>
      <c r="J314" s="142">
        <f t="shared" si="83"/>
        <v>1319113.5</v>
      </c>
      <c r="K314" s="141">
        <f t="shared" si="78"/>
        <v>439704.5</v>
      </c>
      <c r="L314" s="10">
        <f t="shared" si="79"/>
        <v>293136.33333333331</v>
      </c>
      <c r="M314" s="140">
        <f t="shared" si="80"/>
        <v>1612249.8333333333</v>
      </c>
      <c r="N314" s="10">
        <f t="shared" si="81"/>
        <v>6</v>
      </c>
      <c r="O314" s="140">
        <f t="shared" si="82"/>
        <v>146568.16666666674</v>
      </c>
    </row>
    <row r="315" spans="1:15" s="287" customFormat="1">
      <c r="A315" s="72">
        <v>2270000</v>
      </c>
      <c r="B315" s="25" t="s">
        <v>1414</v>
      </c>
      <c r="C315" s="20">
        <v>1148350</v>
      </c>
      <c r="D315" s="65">
        <v>41444</v>
      </c>
      <c r="E315" s="291">
        <v>18</v>
      </c>
      <c r="F315" s="291"/>
      <c r="G315" s="141">
        <f t="shared" si="77"/>
        <v>1148350</v>
      </c>
      <c r="H315" s="291">
        <v>861262.5</v>
      </c>
      <c r="I315" s="291"/>
      <c r="J315" s="142">
        <f t="shared" si="83"/>
        <v>861262.5</v>
      </c>
      <c r="K315" s="141">
        <f t="shared" si="78"/>
        <v>287087.5</v>
      </c>
      <c r="L315" s="10">
        <f t="shared" si="79"/>
        <v>191391.66666666666</v>
      </c>
      <c r="M315" s="140">
        <f t="shared" si="80"/>
        <v>1052654.1666666667</v>
      </c>
      <c r="N315" s="10">
        <f t="shared" si="81"/>
        <v>6</v>
      </c>
      <c r="O315" s="140">
        <f t="shared" si="82"/>
        <v>95695.833333333256</v>
      </c>
    </row>
    <row r="316" spans="1:15" s="287" customFormat="1">
      <c r="A316" s="72">
        <v>2270000</v>
      </c>
      <c r="B316" s="25" t="s">
        <v>1415</v>
      </c>
      <c r="C316" s="20">
        <v>95200</v>
      </c>
      <c r="D316" s="65">
        <v>41444</v>
      </c>
      <c r="E316" s="291">
        <v>18</v>
      </c>
      <c r="F316" s="291"/>
      <c r="G316" s="141">
        <f t="shared" si="77"/>
        <v>95200</v>
      </c>
      <c r="H316" s="291">
        <v>71400</v>
      </c>
      <c r="I316" s="291"/>
      <c r="J316" s="142">
        <f t="shared" si="83"/>
        <v>71400</v>
      </c>
      <c r="K316" s="141">
        <f t="shared" si="78"/>
        <v>23800</v>
      </c>
      <c r="L316" s="10">
        <f t="shared" si="79"/>
        <v>15866.666666666666</v>
      </c>
      <c r="M316" s="140">
        <f t="shared" si="80"/>
        <v>87266.666666666672</v>
      </c>
      <c r="N316" s="10">
        <f t="shared" si="81"/>
        <v>6</v>
      </c>
      <c r="O316" s="140">
        <f t="shared" si="82"/>
        <v>7933.3333333333285</v>
      </c>
    </row>
    <row r="317" spans="1:15" s="287" customFormat="1">
      <c r="A317" s="72">
        <v>2270000</v>
      </c>
      <c r="B317" s="25" t="s">
        <v>1416</v>
      </c>
      <c r="C317" s="20">
        <v>230384</v>
      </c>
      <c r="D317" s="65">
        <v>41467</v>
      </c>
      <c r="E317" s="291">
        <v>19</v>
      </c>
      <c r="F317" s="291"/>
      <c r="G317" s="141">
        <f t="shared" si="77"/>
        <v>230384</v>
      </c>
      <c r="H317" s="291">
        <v>169588.22222222225</v>
      </c>
      <c r="I317" s="291"/>
      <c r="J317" s="142">
        <f t="shared" si="83"/>
        <v>169588.22222222225</v>
      </c>
      <c r="K317" s="141">
        <f t="shared" si="78"/>
        <v>60795.777777777752</v>
      </c>
      <c r="L317" s="10">
        <f t="shared" si="79"/>
        <v>38397.333333333314</v>
      </c>
      <c r="M317" s="140">
        <f t="shared" si="80"/>
        <v>207985.55555555556</v>
      </c>
      <c r="N317" s="10">
        <f t="shared" si="81"/>
        <v>7</v>
      </c>
      <c r="O317" s="140">
        <f t="shared" si="82"/>
        <v>22398.444444444438</v>
      </c>
    </row>
    <row r="318" spans="1:15" s="287" customFormat="1">
      <c r="A318" s="72">
        <v>2270000</v>
      </c>
      <c r="B318" s="25" t="s">
        <v>1417</v>
      </c>
      <c r="C318" s="20">
        <v>625940</v>
      </c>
      <c r="D318" s="65">
        <v>41500</v>
      </c>
      <c r="E318" s="291">
        <v>20</v>
      </c>
      <c r="F318" s="291"/>
      <c r="G318" s="141">
        <f t="shared" si="77"/>
        <v>625940</v>
      </c>
      <c r="H318" s="291">
        <v>452067.77777777775</v>
      </c>
      <c r="I318" s="291"/>
      <c r="J318" s="142">
        <f t="shared" si="83"/>
        <v>452067.77777777775</v>
      </c>
      <c r="K318" s="141">
        <f t="shared" si="78"/>
        <v>173872.22222222225</v>
      </c>
      <c r="L318" s="10">
        <f t="shared" si="79"/>
        <v>104323.33333333336</v>
      </c>
      <c r="M318" s="140">
        <f t="shared" si="80"/>
        <v>556391.11111111112</v>
      </c>
      <c r="N318" s="10">
        <f t="shared" si="81"/>
        <v>8</v>
      </c>
      <c r="O318" s="140">
        <f t="shared" si="82"/>
        <v>69548.888888888876</v>
      </c>
    </row>
    <row r="319" spans="1:15" s="287" customFormat="1">
      <c r="A319" s="72">
        <v>2270000</v>
      </c>
      <c r="B319" s="25" t="s">
        <v>1418</v>
      </c>
      <c r="C319" s="20">
        <v>92463</v>
      </c>
      <c r="D319" s="65">
        <v>41540</v>
      </c>
      <c r="E319" s="291">
        <v>21</v>
      </c>
      <c r="F319" s="291"/>
      <c r="G319" s="141">
        <f t="shared" si="77"/>
        <v>92463</v>
      </c>
      <c r="H319" s="291">
        <v>65494.625</v>
      </c>
      <c r="I319" s="291"/>
      <c r="J319" s="142">
        <f t="shared" si="83"/>
        <v>65494.625</v>
      </c>
      <c r="K319" s="141">
        <f t="shared" si="78"/>
        <v>26968.375</v>
      </c>
      <c r="L319" s="10">
        <f t="shared" si="79"/>
        <v>15410.5</v>
      </c>
      <c r="M319" s="140">
        <f t="shared" si="80"/>
        <v>80905.125</v>
      </c>
      <c r="N319" s="10">
        <f t="shared" si="81"/>
        <v>9</v>
      </c>
      <c r="O319" s="140">
        <f t="shared" si="82"/>
        <v>11557.875</v>
      </c>
    </row>
    <row r="320" spans="1:15" s="287" customFormat="1">
      <c r="A320" s="72">
        <v>2270000</v>
      </c>
      <c r="B320" s="25" t="s">
        <v>1419</v>
      </c>
      <c r="C320" s="20">
        <v>1850450</v>
      </c>
      <c r="D320" s="65">
        <v>41540</v>
      </c>
      <c r="E320" s="291">
        <v>21</v>
      </c>
      <c r="F320" s="291"/>
      <c r="G320" s="141">
        <f t="shared" si="77"/>
        <v>1850450</v>
      </c>
      <c r="H320" s="291">
        <v>1310735.4166666667</v>
      </c>
      <c r="I320" s="291"/>
      <c r="J320" s="142">
        <f t="shared" si="83"/>
        <v>1310735.4166666667</v>
      </c>
      <c r="K320" s="141">
        <f t="shared" si="78"/>
        <v>539714.58333333326</v>
      </c>
      <c r="L320" s="10">
        <f t="shared" si="79"/>
        <v>308408.33333333331</v>
      </c>
      <c r="M320" s="140">
        <f t="shared" si="80"/>
        <v>1619143.75</v>
      </c>
      <c r="N320" s="10">
        <f t="shared" si="81"/>
        <v>9</v>
      </c>
      <c r="O320" s="140">
        <f t="shared" si="82"/>
        <v>231306.25</v>
      </c>
    </row>
    <row r="321" spans="1:15" s="287" customFormat="1">
      <c r="A321" s="72">
        <v>2270000</v>
      </c>
      <c r="B321" s="25" t="s">
        <v>1420</v>
      </c>
      <c r="C321" s="20">
        <v>68009</v>
      </c>
      <c r="D321" s="65">
        <v>41543</v>
      </c>
      <c r="E321" s="291">
        <v>21</v>
      </c>
      <c r="F321" s="291"/>
      <c r="G321" s="141">
        <f t="shared" si="77"/>
        <v>68009</v>
      </c>
      <c r="H321" s="291">
        <v>48173.041666666672</v>
      </c>
      <c r="I321" s="291"/>
      <c r="J321" s="142">
        <f t="shared" si="83"/>
        <v>48173.041666666672</v>
      </c>
      <c r="K321" s="141">
        <f t="shared" si="78"/>
        <v>19835.958333333328</v>
      </c>
      <c r="L321" s="10">
        <f t="shared" si="79"/>
        <v>11334.83333333333</v>
      </c>
      <c r="M321" s="140">
        <f t="shared" si="80"/>
        <v>59507.875</v>
      </c>
      <c r="N321" s="10">
        <f t="shared" si="81"/>
        <v>9</v>
      </c>
      <c r="O321" s="140">
        <f t="shared" si="82"/>
        <v>8501.125</v>
      </c>
    </row>
    <row r="322" spans="1:15" s="287" customFormat="1">
      <c r="A322" s="72">
        <v>2270000</v>
      </c>
      <c r="B322" s="25" t="s">
        <v>1421</v>
      </c>
      <c r="C322" s="20">
        <v>217175</v>
      </c>
      <c r="D322" s="65">
        <v>41561</v>
      </c>
      <c r="E322" s="291">
        <v>22</v>
      </c>
      <c r="F322" s="291"/>
      <c r="G322" s="141">
        <f t="shared" si="77"/>
        <v>217175</v>
      </c>
      <c r="H322" s="291">
        <v>150815.97222222222</v>
      </c>
      <c r="I322" s="291"/>
      <c r="J322" s="142">
        <f t="shared" si="83"/>
        <v>150815.97222222222</v>
      </c>
      <c r="K322" s="141">
        <f t="shared" si="78"/>
        <v>66359.027777777781</v>
      </c>
      <c r="L322" s="10">
        <f t="shared" si="79"/>
        <v>36195.833333333336</v>
      </c>
      <c r="M322" s="140">
        <f t="shared" si="80"/>
        <v>187011.80555555556</v>
      </c>
      <c r="N322" s="10">
        <f t="shared" si="81"/>
        <v>10</v>
      </c>
      <c r="O322" s="140">
        <f t="shared" si="82"/>
        <v>30163.194444444438</v>
      </c>
    </row>
    <row r="323" spans="1:15" s="287" customFormat="1">
      <c r="A323" s="72">
        <v>2270000</v>
      </c>
      <c r="B323" s="25" t="s">
        <v>1422</v>
      </c>
      <c r="C323" s="20">
        <v>440300</v>
      </c>
      <c r="D323" s="65">
        <v>41561</v>
      </c>
      <c r="E323" s="291">
        <v>22</v>
      </c>
      <c r="F323" s="291"/>
      <c r="G323" s="141">
        <f t="shared" si="77"/>
        <v>440300</v>
      </c>
      <c r="H323" s="291">
        <v>305763.88888888888</v>
      </c>
      <c r="I323" s="291"/>
      <c r="J323" s="142">
        <f t="shared" si="83"/>
        <v>305763.88888888888</v>
      </c>
      <c r="K323" s="141">
        <f t="shared" si="78"/>
        <v>134536.11111111112</v>
      </c>
      <c r="L323" s="10">
        <f t="shared" si="79"/>
        <v>73383.333333333343</v>
      </c>
      <c r="M323" s="140">
        <f t="shared" si="80"/>
        <v>379147.22222222225</v>
      </c>
      <c r="N323" s="10">
        <f t="shared" si="81"/>
        <v>10</v>
      </c>
      <c r="O323" s="140">
        <f t="shared" si="82"/>
        <v>61152.777777777752</v>
      </c>
    </row>
    <row r="324" spans="1:15" s="287" customFormat="1">
      <c r="A324" s="72">
        <v>2270000</v>
      </c>
      <c r="B324" s="25" t="s">
        <v>1423</v>
      </c>
      <c r="C324" s="20">
        <v>47600</v>
      </c>
      <c r="D324" s="65">
        <v>41565</v>
      </c>
      <c r="E324" s="291">
        <v>22</v>
      </c>
      <c r="F324" s="291"/>
      <c r="G324" s="141">
        <f t="shared" si="77"/>
        <v>47600</v>
      </c>
      <c r="H324" s="291">
        <v>33055.555555555555</v>
      </c>
      <c r="I324" s="291"/>
      <c r="J324" s="142">
        <f t="shared" si="83"/>
        <v>33055.555555555555</v>
      </c>
      <c r="K324" s="141">
        <f t="shared" si="78"/>
        <v>14544.444444444445</v>
      </c>
      <c r="L324" s="10">
        <f t="shared" si="79"/>
        <v>7933.3333333333339</v>
      </c>
      <c r="M324" s="140">
        <f t="shared" si="80"/>
        <v>40988.888888888891</v>
      </c>
      <c r="N324" s="10">
        <f t="shared" si="81"/>
        <v>10</v>
      </c>
      <c r="O324" s="140">
        <f t="shared" si="82"/>
        <v>6611.1111111111095</v>
      </c>
    </row>
    <row r="325" spans="1:15" s="287" customFormat="1">
      <c r="A325" s="72">
        <v>2270000</v>
      </c>
      <c r="B325" s="25" t="s">
        <v>1424</v>
      </c>
      <c r="C325" s="20">
        <v>74970</v>
      </c>
      <c r="D325" s="65">
        <v>41569</v>
      </c>
      <c r="E325" s="291">
        <v>22</v>
      </c>
      <c r="F325" s="291"/>
      <c r="G325" s="141">
        <f t="shared" si="77"/>
        <v>74970</v>
      </c>
      <c r="H325" s="291">
        <v>52062.5</v>
      </c>
      <c r="I325" s="291"/>
      <c r="J325" s="142">
        <f t="shared" si="83"/>
        <v>52062.5</v>
      </c>
      <c r="K325" s="141">
        <f t="shared" si="78"/>
        <v>22907.5</v>
      </c>
      <c r="L325" s="10">
        <f t="shared" si="79"/>
        <v>12495</v>
      </c>
      <c r="M325" s="140">
        <f t="shared" si="80"/>
        <v>64557.5</v>
      </c>
      <c r="N325" s="10">
        <f t="shared" si="81"/>
        <v>10</v>
      </c>
      <c r="O325" s="140">
        <f t="shared" si="82"/>
        <v>10412.5</v>
      </c>
    </row>
    <row r="326" spans="1:15" s="287" customFormat="1">
      <c r="A326" s="72">
        <v>2270000</v>
      </c>
      <c r="B326" s="25" t="s">
        <v>1425</v>
      </c>
      <c r="C326" s="20">
        <v>899024</v>
      </c>
      <c r="D326" s="65">
        <v>41575</v>
      </c>
      <c r="E326" s="291">
        <v>22</v>
      </c>
      <c r="F326" s="291"/>
      <c r="G326" s="141">
        <f t="shared" si="77"/>
        <v>899024</v>
      </c>
      <c r="H326" s="291">
        <v>624322.22222222225</v>
      </c>
      <c r="I326" s="291"/>
      <c r="J326" s="142">
        <f t="shared" si="83"/>
        <v>624322.22222222225</v>
      </c>
      <c r="K326" s="141">
        <f t="shared" si="78"/>
        <v>274701.77777777775</v>
      </c>
      <c r="L326" s="10">
        <f t="shared" si="79"/>
        <v>149837.33333333331</v>
      </c>
      <c r="M326" s="140">
        <f t="shared" si="80"/>
        <v>774159.5555555555</v>
      </c>
      <c r="N326" s="10">
        <f t="shared" si="81"/>
        <v>10</v>
      </c>
      <c r="O326" s="140">
        <f t="shared" si="82"/>
        <v>124864.4444444445</v>
      </c>
    </row>
    <row r="327" spans="1:15" s="287" customFormat="1">
      <c r="A327" s="72">
        <v>2270000</v>
      </c>
      <c r="B327" s="25" t="s">
        <v>1426</v>
      </c>
      <c r="C327" s="20">
        <v>473120</v>
      </c>
      <c r="D327" s="65">
        <v>41576</v>
      </c>
      <c r="E327" s="291">
        <v>22</v>
      </c>
      <c r="F327" s="291"/>
      <c r="G327" s="141">
        <f t="shared" si="77"/>
        <v>473120</v>
      </c>
      <c r="H327" s="291">
        <v>328555.55555555556</v>
      </c>
      <c r="I327" s="291"/>
      <c r="J327" s="142">
        <f t="shared" si="83"/>
        <v>328555.55555555556</v>
      </c>
      <c r="K327" s="141">
        <f t="shared" si="78"/>
        <v>144564.44444444444</v>
      </c>
      <c r="L327" s="10">
        <f t="shared" si="79"/>
        <v>78853.333333333328</v>
      </c>
      <c r="M327" s="140">
        <f t="shared" si="80"/>
        <v>407408.88888888888</v>
      </c>
      <c r="N327" s="10">
        <f t="shared" si="81"/>
        <v>10</v>
      </c>
      <c r="O327" s="140">
        <f t="shared" si="82"/>
        <v>65711.111111111124</v>
      </c>
    </row>
    <row r="328" spans="1:15" s="287" customFormat="1">
      <c r="A328" s="72">
        <v>2270000</v>
      </c>
      <c r="B328" s="25" t="s">
        <v>1427</v>
      </c>
      <c r="C328" s="20">
        <v>257635</v>
      </c>
      <c r="D328" s="65">
        <v>41576</v>
      </c>
      <c r="E328" s="291">
        <v>22</v>
      </c>
      <c r="F328" s="291"/>
      <c r="G328" s="141">
        <f t="shared" si="77"/>
        <v>257635</v>
      </c>
      <c r="H328" s="291">
        <v>178913.19444444444</v>
      </c>
      <c r="I328" s="291"/>
      <c r="J328" s="142">
        <f t="shared" si="83"/>
        <v>178913.19444444444</v>
      </c>
      <c r="K328" s="141">
        <f t="shared" si="78"/>
        <v>78721.805555555562</v>
      </c>
      <c r="L328" s="10">
        <f t="shared" si="79"/>
        <v>42939.166666666672</v>
      </c>
      <c r="M328" s="140">
        <f t="shared" si="80"/>
        <v>221852.36111111112</v>
      </c>
      <c r="N328" s="10">
        <f t="shared" si="81"/>
        <v>10</v>
      </c>
      <c r="O328" s="140">
        <f t="shared" si="82"/>
        <v>35782.638888888876</v>
      </c>
    </row>
    <row r="329" spans="1:15" s="287" customFormat="1">
      <c r="A329" s="72">
        <v>2270000</v>
      </c>
      <c r="B329" s="25" t="s">
        <v>1428</v>
      </c>
      <c r="C329" s="20">
        <v>305830</v>
      </c>
      <c r="D329" s="65">
        <v>41577</v>
      </c>
      <c r="E329" s="291">
        <v>22</v>
      </c>
      <c r="F329" s="291"/>
      <c r="G329" s="141">
        <f t="shared" si="77"/>
        <v>305830</v>
      </c>
      <c r="H329" s="291">
        <v>212381.94444444444</v>
      </c>
      <c r="I329" s="291"/>
      <c r="J329" s="142">
        <f t="shared" si="83"/>
        <v>212381.94444444444</v>
      </c>
      <c r="K329" s="141">
        <f t="shared" si="78"/>
        <v>93448.055555555562</v>
      </c>
      <c r="L329" s="10">
        <f t="shared" si="79"/>
        <v>50971.666666666672</v>
      </c>
      <c r="M329" s="140">
        <f t="shared" si="80"/>
        <v>263353.61111111112</v>
      </c>
      <c r="N329" s="10">
        <f t="shared" si="81"/>
        <v>10</v>
      </c>
      <c r="O329" s="140">
        <f t="shared" si="82"/>
        <v>42476.388888888876</v>
      </c>
    </row>
    <row r="330" spans="1:15" s="287" customFormat="1">
      <c r="A330" s="72">
        <v>2270000</v>
      </c>
      <c r="B330" s="25" t="s">
        <v>1429</v>
      </c>
      <c r="C330" s="20">
        <v>566440</v>
      </c>
      <c r="D330" s="65">
        <v>41596</v>
      </c>
      <c r="E330" s="291">
        <v>23</v>
      </c>
      <c r="F330" s="291"/>
      <c r="G330" s="141">
        <f t="shared" si="77"/>
        <v>566440</v>
      </c>
      <c r="H330" s="291">
        <v>385493.88888888888</v>
      </c>
      <c r="I330" s="291"/>
      <c r="J330" s="142">
        <f t="shared" si="83"/>
        <v>385493.88888888888</v>
      </c>
      <c r="K330" s="141">
        <f t="shared" si="78"/>
        <v>180946.11111111112</v>
      </c>
      <c r="L330" s="10">
        <f t="shared" si="79"/>
        <v>94406.666666666672</v>
      </c>
      <c r="M330" s="140">
        <f t="shared" si="80"/>
        <v>479900.55555555556</v>
      </c>
      <c r="N330" s="10">
        <f t="shared" si="81"/>
        <v>11</v>
      </c>
      <c r="O330" s="140">
        <f t="shared" si="82"/>
        <v>86539.444444444438</v>
      </c>
    </row>
    <row r="331" spans="1:15" s="287" customFormat="1">
      <c r="A331" s="72">
        <v>2270000</v>
      </c>
      <c r="B331" s="25" t="s">
        <v>1430</v>
      </c>
      <c r="C331" s="20">
        <v>39990</v>
      </c>
      <c r="D331" s="65">
        <v>41634</v>
      </c>
      <c r="E331" s="291">
        <v>24</v>
      </c>
      <c r="F331" s="291"/>
      <c r="G331" s="141">
        <f t="shared" si="77"/>
        <v>39990</v>
      </c>
      <c r="H331" s="291">
        <v>26660</v>
      </c>
      <c r="I331" s="291"/>
      <c r="J331" s="142">
        <f t="shared" si="83"/>
        <v>26660</v>
      </c>
      <c r="K331" s="141">
        <f t="shared" si="78"/>
        <v>13330</v>
      </c>
      <c r="L331" s="10">
        <f t="shared" si="79"/>
        <v>6665</v>
      </c>
      <c r="M331" s="140">
        <f t="shared" si="80"/>
        <v>33325</v>
      </c>
      <c r="N331" s="10">
        <f t="shared" si="81"/>
        <v>12</v>
      </c>
      <c r="O331" s="140">
        <f t="shared" si="82"/>
        <v>6665</v>
      </c>
    </row>
    <row r="332" spans="1:15" s="287" customFormat="1">
      <c r="A332" s="75"/>
      <c r="B332" s="75"/>
      <c r="C332" s="148">
        <f>SUM(C308:C331)</f>
        <v>30299918</v>
      </c>
      <c r="D332" s="148"/>
      <c r="E332" s="148"/>
      <c r="F332" s="148">
        <f t="shared" ref="F332:O332" si="84">SUM(F308:F331)</f>
        <v>0</v>
      </c>
      <c r="G332" s="148">
        <f t="shared" si="84"/>
        <v>30299918</v>
      </c>
      <c r="H332" s="148">
        <f t="shared" si="84"/>
        <v>22840533.277777784</v>
      </c>
      <c r="I332" s="148">
        <f t="shared" si="84"/>
        <v>0</v>
      </c>
      <c r="J332" s="148">
        <f t="shared" si="84"/>
        <v>22840533.277777784</v>
      </c>
      <c r="K332" s="148">
        <f t="shared" si="84"/>
        <v>7459384.7222222211</v>
      </c>
      <c r="L332" s="148">
        <f t="shared" si="84"/>
        <v>5049986.3333333321</v>
      </c>
      <c r="M332" s="148">
        <f t="shared" si="84"/>
        <v>27890519.611111116</v>
      </c>
      <c r="N332" s="148"/>
      <c r="O332" s="148">
        <f t="shared" si="84"/>
        <v>2409398.3888888895</v>
      </c>
    </row>
    <row r="333" spans="1:15" s="287" customFormat="1"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</row>
    <row r="334" spans="1:15" s="287" customFormat="1" ht="15.75">
      <c r="A334" s="418">
        <v>2014</v>
      </c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</row>
    <row r="335" spans="1:15" s="287" customFormat="1">
      <c r="A335" s="172">
        <v>2270000</v>
      </c>
      <c r="B335" s="25" t="s">
        <v>1574</v>
      </c>
      <c r="C335" s="20">
        <v>17850</v>
      </c>
      <c r="D335" s="65">
        <v>41655</v>
      </c>
      <c r="E335" s="291">
        <v>26</v>
      </c>
      <c r="F335" s="419"/>
      <c r="G335" s="6">
        <f t="shared" ref="G335:G362" si="85">+F335+C335</f>
        <v>17850</v>
      </c>
      <c r="H335" s="291">
        <v>11533.083333333334</v>
      </c>
      <c r="I335" s="419"/>
      <c r="J335" s="7">
        <f t="shared" ref="J335:J362" si="86">+I335+H335</f>
        <v>11533.083333333334</v>
      </c>
      <c r="K335" s="6">
        <f t="shared" ref="K335:K362" si="87">+G335-J335</f>
        <v>6316.9166666666661</v>
      </c>
      <c r="L335" s="10">
        <f t="shared" ref="L335:L362" si="88">K335/E335*$L$1</f>
        <v>2915.5</v>
      </c>
      <c r="M335" s="140">
        <f t="shared" ref="M335:M362" si="89">J335+L335</f>
        <v>14448.583333333334</v>
      </c>
      <c r="N335" s="10">
        <f t="shared" ref="N335:N362" si="90">E335-$L$1</f>
        <v>14</v>
      </c>
      <c r="O335" s="10">
        <f t="shared" ref="O335:O362" si="91">G335-M335</f>
        <v>3401.4166666666661</v>
      </c>
    </row>
    <row r="336" spans="1:15" s="287" customFormat="1">
      <c r="A336" s="172">
        <v>2270000</v>
      </c>
      <c r="B336" s="25" t="s">
        <v>1575</v>
      </c>
      <c r="C336" s="20">
        <v>3272500</v>
      </c>
      <c r="D336" s="65">
        <v>41698</v>
      </c>
      <c r="E336" s="291">
        <v>28</v>
      </c>
      <c r="F336" s="419"/>
      <c r="G336" s="6">
        <f t="shared" si="85"/>
        <v>3272500</v>
      </c>
      <c r="H336" s="291">
        <v>2048808.7606837605</v>
      </c>
      <c r="I336" s="419"/>
      <c r="J336" s="7">
        <f t="shared" si="86"/>
        <v>2048808.7606837605</v>
      </c>
      <c r="K336" s="6">
        <f t="shared" si="87"/>
        <v>1223691.2393162395</v>
      </c>
      <c r="L336" s="10">
        <f t="shared" si="88"/>
        <v>524439.10256410262</v>
      </c>
      <c r="M336" s="140">
        <f t="shared" si="89"/>
        <v>2573247.863247863</v>
      </c>
      <c r="N336" s="10">
        <f t="shared" si="90"/>
        <v>16</v>
      </c>
      <c r="O336" s="10">
        <f t="shared" si="91"/>
        <v>699252.13675213698</v>
      </c>
    </row>
    <row r="337" spans="1:15" s="287" customFormat="1">
      <c r="A337" s="172">
        <v>2270000</v>
      </c>
      <c r="B337" s="25" t="s">
        <v>1576</v>
      </c>
      <c r="C337" s="20">
        <v>122332</v>
      </c>
      <c r="D337" s="65">
        <v>41715</v>
      </c>
      <c r="E337" s="291">
        <v>30</v>
      </c>
      <c r="F337" s="419"/>
      <c r="G337" s="6">
        <f t="shared" si="85"/>
        <v>122332</v>
      </c>
      <c r="H337" s="291">
        <v>74192.092592592599</v>
      </c>
      <c r="I337" s="419"/>
      <c r="J337" s="7">
        <f t="shared" si="86"/>
        <v>74192.092592592599</v>
      </c>
      <c r="K337" s="6">
        <f t="shared" si="87"/>
        <v>48139.907407407401</v>
      </c>
      <c r="L337" s="10">
        <f t="shared" si="88"/>
        <v>19255.96296296296</v>
      </c>
      <c r="M337" s="140">
        <f t="shared" si="89"/>
        <v>93448.055555555562</v>
      </c>
      <c r="N337" s="10">
        <f t="shared" si="90"/>
        <v>18</v>
      </c>
      <c r="O337" s="10">
        <f t="shared" si="91"/>
        <v>28883.944444444438</v>
      </c>
    </row>
    <row r="338" spans="1:15" s="287" customFormat="1">
      <c r="A338" s="172">
        <v>2270000</v>
      </c>
      <c r="B338" s="25" t="s">
        <v>1577</v>
      </c>
      <c r="C338" s="20">
        <v>155800</v>
      </c>
      <c r="D338" s="65">
        <v>41715</v>
      </c>
      <c r="E338" s="291">
        <v>30</v>
      </c>
      <c r="F338" s="419"/>
      <c r="G338" s="6">
        <f t="shared" si="85"/>
        <v>155800</v>
      </c>
      <c r="H338" s="291">
        <v>94489.814814814818</v>
      </c>
      <c r="I338" s="419"/>
      <c r="J338" s="7">
        <f t="shared" si="86"/>
        <v>94489.814814814818</v>
      </c>
      <c r="K338" s="6">
        <f t="shared" si="87"/>
        <v>61310.185185185182</v>
      </c>
      <c r="L338" s="10">
        <f t="shared" si="88"/>
        <v>24524.074074074073</v>
      </c>
      <c r="M338" s="140">
        <f t="shared" si="89"/>
        <v>119013.88888888889</v>
      </c>
      <c r="N338" s="10">
        <f t="shared" si="90"/>
        <v>18</v>
      </c>
      <c r="O338" s="10">
        <f t="shared" si="91"/>
        <v>36786.111111111109</v>
      </c>
    </row>
    <row r="339" spans="1:15" s="287" customFormat="1">
      <c r="A339" s="172">
        <v>2270000</v>
      </c>
      <c r="B339" s="25" t="s">
        <v>1578</v>
      </c>
      <c r="C339" s="20">
        <v>3788960</v>
      </c>
      <c r="D339" s="65">
        <v>41716</v>
      </c>
      <c r="E339" s="291">
        <v>30</v>
      </c>
      <c r="F339" s="419"/>
      <c r="G339" s="6">
        <f t="shared" si="85"/>
        <v>3788960</v>
      </c>
      <c r="H339" s="291">
        <v>2297934.0740740742</v>
      </c>
      <c r="I339" s="419"/>
      <c r="J339" s="7">
        <f t="shared" si="86"/>
        <v>2297934.0740740742</v>
      </c>
      <c r="K339" s="6">
        <f t="shared" si="87"/>
        <v>1491025.9259259258</v>
      </c>
      <c r="L339" s="10">
        <f t="shared" si="88"/>
        <v>596410.37037037034</v>
      </c>
      <c r="M339" s="140">
        <f t="shared" si="89"/>
        <v>2894344.4444444445</v>
      </c>
      <c r="N339" s="10">
        <f t="shared" si="90"/>
        <v>18</v>
      </c>
      <c r="O339" s="10">
        <f t="shared" si="91"/>
        <v>894615.5555555555</v>
      </c>
    </row>
    <row r="340" spans="1:15" s="287" customFormat="1">
      <c r="A340" s="172">
        <v>2270000</v>
      </c>
      <c r="B340" s="25" t="s">
        <v>1579</v>
      </c>
      <c r="C340" s="20">
        <v>2284800</v>
      </c>
      <c r="D340" s="65">
        <v>41718</v>
      </c>
      <c r="E340" s="291">
        <v>30</v>
      </c>
      <c r="F340" s="419"/>
      <c r="G340" s="6">
        <f t="shared" si="85"/>
        <v>2284800</v>
      </c>
      <c r="H340" s="291">
        <v>1385688.888888889</v>
      </c>
      <c r="I340" s="419"/>
      <c r="J340" s="7">
        <f t="shared" si="86"/>
        <v>1385688.888888889</v>
      </c>
      <c r="K340" s="6">
        <f t="shared" si="87"/>
        <v>899111.11111111101</v>
      </c>
      <c r="L340" s="10">
        <f t="shared" si="88"/>
        <v>359644.44444444444</v>
      </c>
      <c r="M340" s="140">
        <f t="shared" si="89"/>
        <v>1745333.3333333335</v>
      </c>
      <c r="N340" s="10">
        <f t="shared" si="90"/>
        <v>18</v>
      </c>
      <c r="O340" s="10">
        <f t="shared" si="91"/>
        <v>539466.66666666651</v>
      </c>
    </row>
    <row r="341" spans="1:15" s="287" customFormat="1">
      <c r="A341" s="172">
        <v>2270000</v>
      </c>
      <c r="B341" s="25" t="s">
        <v>1580</v>
      </c>
      <c r="C341" s="20">
        <v>681870</v>
      </c>
      <c r="D341" s="65">
        <v>41726</v>
      </c>
      <c r="E341" s="291">
        <v>30</v>
      </c>
      <c r="F341" s="419"/>
      <c r="G341" s="6">
        <f t="shared" si="85"/>
        <v>681870</v>
      </c>
      <c r="H341" s="291">
        <v>413541.52777777775</v>
      </c>
      <c r="I341" s="419"/>
      <c r="J341" s="7">
        <f t="shared" si="86"/>
        <v>413541.52777777775</v>
      </c>
      <c r="K341" s="6">
        <f t="shared" si="87"/>
        <v>268328.47222222225</v>
      </c>
      <c r="L341" s="10">
        <f t="shared" si="88"/>
        <v>107331.38888888891</v>
      </c>
      <c r="M341" s="140">
        <f t="shared" si="89"/>
        <v>520872.91666666663</v>
      </c>
      <c r="N341" s="10">
        <f t="shared" si="90"/>
        <v>18</v>
      </c>
      <c r="O341" s="10">
        <f t="shared" si="91"/>
        <v>160997.08333333337</v>
      </c>
    </row>
    <row r="342" spans="1:15" s="287" customFormat="1">
      <c r="A342" s="172">
        <v>2270000</v>
      </c>
      <c r="B342" s="25" t="s">
        <v>1581</v>
      </c>
      <c r="C342" s="20">
        <v>119000</v>
      </c>
      <c r="D342" s="65">
        <v>41729</v>
      </c>
      <c r="E342" s="291">
        <v>30</v>
      </c>
      <c r="F342" s="419"/>
      <c r="G342" s="6">
        <f t="shared" si="85"/>
        <v>119000</v>
      </c>
      <c r="H342" s="291">
        <v>72171.296296296292</v>
      </c>
      <c r="I342" s="419"/>
      <c r="J342" s="7">
        <f t="shared" si="86"/>
        <v>72171.296296296292</v>
      </c>
      <c r="K342" s="6">
        <f t="shared" si="87"/>
        <v>46828.703703703708</v>
      </c>
      <c r="L342" s="10">
        <f t="shared" si="88"/>
        <v>18731.481481481485</v>
      </c>
      <c r="M342" s="140">
        <f t="shared" si="89"/>
        <v>90902.777777777781</v>
      </c>
      <c r="N342" s="10">
        <f t="shared" si="90"/>
        <v>18</v>
      </c>
      <c r="O342" s="10">
        <f t="shared" si="91"/>
        <v>28097.222222222219</v>
      </c>
    </row>
    <row r="343" spans="1:15" s="287" customFormat="1">
      <c r="A343" s="172">
        <v>2270000</v>
      </c>
      <c r="B343" s="25" t="s">
        <v>1582</v>
      </c>
      <c r="C343" s="20">
        <v>821100</v>
      </c>
      <c r="D343" s="65">
        <v>41736</v>
      </c>
      <c r="E343" s="291">
        <v>32</v>
      </c>
      <c r="F343" s="419"/>
      <c r="G343" s="6">
        <f t="shared" si="85"/>
        <v>821100</v>
      </c>
      <c r="H343" s="291">
        <v>482233.33333333331</v>
      </c>
      <c r="I343" s="419"/>
      <c r="J343" s="7">
        <f t="shared" si="86"/>
        <v>482233.33333333331</v>
      </c>
      <c r="K343" s="6">
        <f t="shared" si="87"/>
        <v>338866.66666666669</v>
      </c>
      <c r="L343" s="10">
        <f t="shared" si="88"/>
        <v>127075</v>
      </c>
      <c r="M343" s="140">
        <f t="shared" si="89"/>
        <v>609308.33333333326</v>
      </c>
      <c r="N343" s="10">
        <f t="shared" si="90"/>
        <v>20</v>
      </c>
      <c r="O343" s="10">
        <f t="shared" si="91"/>
        <v>211791.66666666674</v>
      </c>
    </row>
    <row r="344" spans="1:15" s="287" customFormat="1">
      <c r="A344" s="172">
        <v>2270000</v>
      </c>
      <c r="B344" s="25" t="s">
        <v>1583</v>
      </c>
      <c r="C344" s="20">
        <v>1456560</v>
      </c>
      <c r="D344" s="65">
        <v>41750</v>
      </c>
      <c r="E344" s="291">
        <v>32</v>
      </c>
      <c r="F344" s="419"/>
      <c r="G344" s="6">
        <f t="shared" si="85"/>
        <v>1456560</v>
      </c>
      <c r="H344" s="291">
        <v>855440</v>
      </c>
      <c r="I344" s="419"/>
      <c r="J344" s="7">
        <f t="shared" si="86"/>
        <v>855440</v>
      </c>
      <c r="K344" s="6">
        <f t="shared" si="87"/>
        <v>601120</v>
      </c>
      <c r="L344" s="10">
        <f t="shared" si="88"/>
        <v>225420</v>
      </c>
      <c r="M344" s="140">
        <f t="shared" si="89"/>
        <v>1080860</v>
      </c>
      <c r="N344" s="10">
        <f t="shared" si="90"/>
        <v>20</v>
      </c>
      <c r="O344" s="10">
        <f t="shared" si="91"/>
        <v>375700</v>
      </c>
    </row>
    <row r="345" spans="1:15" s="287" customFormat="1">
      <c r="A345" s="172">
        <v>2270000</v>
      </c>
      <c r="B345" s="25" t="s">
        <v>1584</v>
      </c>
      <c r="C345" s="20">
        <v>5423985</v>
      </c>
      <c r="D345" s="65">
        <v>41757</v>
      </c>
      <c r="E345" s="291">
        <v>32</v>
      </c>
      <c r="F345" s="419"/>
      <c r="G345" s="6">
        <f t="shared" si="85"/>
        <v>5423985</v>
      </c>
      <c r="H345" s="291">
        <v>3185515</v>
      </c>
      <c r="I345" s="419"/>
      <c r="J345" s="7">
        <f t="shared" si="86"/>
        <v>3185515</v>
      </c>
      <c r="K345" s="6">
        <f t="shared" si="87"/>
        <v>2238470</v>
      </c>
      <c r="L345" s="10">
        <f t="shared" si="88"/>
        <v>839426.25</v>
      </c>
      <c r="M345" s="140">
        <f t="shared" si="89"/>
        <v>4024941.25</v>
      </c>
      <c r="N345" s="10">
        <f t="shared" si="90"/>
        <v>20</v>
      </c>
      <c r="O345" s="10">
        <f t="shared" si="91"/>
        <v>1399043.75</v>
      </c>
    </row>
    <row r="346" spans="1:15" s="287" customFormat="1">
      <c r="A346" s="172">
        <v>2270000</v>
      </c>
      <c r="B346" s="25" t="s">
        <v>1585</v>
      </c>
      <c r="C346" s="20">
        <v>30940</v>
      </c>
      <c r="D346" s="65">
        <v>41759</v>
      </c>
      <c r="E346" s="291">
        <v>32</v>
      </c>
      <c r="F346" s="419"/>
      <c r="G346" s="6">
        <f t="shared" si="85"/>
        <v>30940</v>
      </c>
      <c r="H346" s="291">
        <v>18171.111111111109</v>
      </c>
      <c r="I346" s="419"/>
      <c r="J346" s="7">
        <f t="shared" si="86"/>
        <v>18171.111111111109</v>
      </c>
      <c r="K346" s="6">
        <f t="shared" si="87"/>
        <v>12768.888888888891</v>
      </c>
      <c r="L346" s="10">
        <f t="shared" si="88"/>
        <v>4788.3333333333339</v>
      </c>
      <c r="M346" s="140">
        <f t="shared" si="89"/>
        <v>22959.444444444445</v>
      </c>
      <c r="N346" s="10">
        <f t="shared" si="90"/>
        <v>20</v>
      </c>
      <c r="O346" s="10">
        <f t="shared" si="91"/>
        <v>7980.5555555555547</v>
      </c>
    </row>
    <row r="347" spans="1:15" s="287" customFormat="1">
      <c r="A347" s="172">
        <v>2270000</v>
      </c>
      <c r="B347" s="25" t="s">
        <v>1586</v>
      </c>
      <c r="C347" s="20">
        <v>1533672</v>
      </c>
      <c r="D347" s="65">
        <v>41779</v>
      </c>
      <c r="E347" s="291">
        <v>34</v>
      </c>
      <c r="F347" s="419"/>
      <c r="G347" s="6">
        <f t="shared" si="85"/>
        <v>1533672</v>
      </c>
      <c r="H347" s="291">
        <v>871871.96551724139</v>
      </c>
      <c r="I347" s="419"/>
      <c r="J347" s="7">
        <f t="shared" si="86"/>
        <v>871871.96551724139</v>
      </c>
      <c r="K347" s="6">
        <f t="shared" si="87"/>
        <v>661800.03448275861</v>
      </c>
      <c r="L347" s="10">
        <f t="shared" si="88"/>
        <v>233576.4827586207</v>
      </c>
      <c r="M347" s="140">
        <f t="shared" si="89"/>
        <v>1105448.448275862</v>
      </c>
      <c r="N347" s="10">
        <f t="shared" si="90"/>
        <v>22</v>
      </c>
      <c r="O347" s="10">
        <f t="shared" si="91"/>
        <v>428223.55172413797</v>
      </c>
    </row>
    <row r="348" spans="1:15" s="287" customFormat="1">
      <c r="A348" s="172">
        <v>2270000</v>
      </c>
      <c r="B348" s="25" t="s">
        <v>1587</v>
      </c>
      <c r="C348" s="20">
        <v>1324300</v>
      </c>
      <c r="D348" s="65">
        <v>41782</v>
      </c>
      <c r="E348" s="291">
        <v>34</v>
      </c>
      <c r="F348" s="419"/>
      <c r="G348" s="6">
        <f t="shared" si="85"/>
        <v>1324300</v>
      </c>
      <c r="H348" s="291">
        <v>752846.79118773947</v>
      </c>
      <c r="I348" s="419"/>
      <c r="J348" s="7">
        <f t="shared" si="86"/>
        <v>752846.79118773947</v>
      </c>
      <c r="K348" s="6">
        <f t="shared" si="87"/>
        <v>571453.20881226053</v>
      </c>
      <c r="L348" s="10">
        <f t="shared" si="88"/>
        <v>201689.36781609198</v>
      </c>
      <c r="M348" s="140">
        <f t="shared" si="89"/>
        <v>954536.15900383145</v>
      </c>
      <c r="N348" s="10">
        <f t="shared" si="90"/>
        <v>22</v>
      </c>
      <c r="O348" s="10">
        <f t="shared" si="91"/>
        <v>369763.84099616855</v>
      </c>
    </row>
    <row r="349" spans="1:15" s="287" customFormat="1">
      <c r="A349" s="172">
        <v>2270000</v>
      </c>
      <c r="B349" s="25" t="s">
        <v>1588</v>
      </c>
      <c r="C349" s="20">
        <v>2042040</v>
      </c>
      <c r="D349" s="65">
        <v>41810</v>
      </c>
      <c r="E349" s="291">
        <v>36</v>
      </c>
      <c r="F349" s="419"/>
      <c r="G349" s="6">
        <f t="shared" si="85"/>
        <v>2042040</v>
      </c>
      <c r="H349" s="291">
        <v>1123122</v>
      </c>
      <c r="I349" s="419"/>
      <c r="J349" s="7">
        <f t="shared" si="86"/>
        <v>1123122</v>
      </c>
      <c r="K349" s="6">
        <f t="shared" si="87"/>
        <v>918918</v>
      </c>
      <c r="L349" s="10">
        <f t="shared" si="88"/>
        <v>306306</v>
      </c>
      <c r="M349" s="140">
        <f t="shared" si="89"/>
        <v>1429428</v>
      </c>
      <c r="N349" s="10">
        <f t="shared" si="90"/>
        <v>24</v>
      </c>
      <c r="O349" s="10">
        <f t="shared" si="91"/>
        <v>612612</v>
      </c>
    </row>
    <row r="350" spans="1:15" s="287" customFormat="1">
      <c r="A350" s="172">
        <v>2270000</v>
      </c>
      <c r="B350" s="25" t="s">
        <v>1589</v>
      </c>
      <c r="C350" s="20">
        <v>459340</v>
      </c>
      <c r="D350" s="65">
        <v>41810</v>
      </c>
      <c r="E350" s="291">
        <v>36</v>
      </c>
      <c r="F350" s="419"/>
      <c r="G350" s="6">
        <f t="shared" si="85"/>
        <v>459340</v>
      </c>
      <c r="H350" s="291">
        <v>252637</v>
      </c>
      <c r="I350" s="419"/>
      <c r="J350" s="7">
        <f t="shared" si="86"/>
        <v>252637</v>
      </c>
      <c r="K350" s="6">
        <f t="shared" si="87"/>
        <v>206703</v>
      </c>
      <c r="L350" s="10">
        <f t="shared" si="88"/>
        <v>68901</v>
      </c>
      <c r="M350" s="140">
        <f t="shared" si="89"/>
        <v>321538</v>
      </c>
      <c r="N350" s="10">
        <f t="shared" si="90"/>
        <v>24</v>
      </c>
      <c r="O350" s="10">
        <f t="shared" si="91"/>
        <v>137802</v>
      </c>
    </row>
    <row r="351" spans="1:15" s="287" customFormat="1">
      <c r="A351" s="172">
        <v>2270000</v>
      </c>
      <c r="B351" s="25" t="s">
        <v>1590</v>
      </c>
      <c r="C351" s="20">
        <v>2665600</v>
      </c>
      <c r="D351" s="65">
        <v>41823</v>
      </c>
      <c r="E351" s="291">
        <v>38</v>
      </c>
      <c r="F351" s="419"/>
      <c r="G351" s="6">
        <f t="shared" si="85"/>
        <v>2665600</v>
      </c>
      <c r="H351" s="291">
        <v>1417592.8315412188</v>
      </c>
      <c r="I351" s="419"/>
      <c r="J351" s="7">
        <f t="shared" si="86"/>
        <v>1417592.8315412188</v>
      </c>
      <c r="K351" s="6">
        <f t="shared" si="87"/>
        <v>1248007.1684587812</v>
      </c>
      <c r="L351" s="10">
        <f t="shared" si="88"/>
        <v>394107.52688172041</v>
      </c>
      <c r="M351" s="140">
        <f t="shared" si="89"/>
        <v>1811700.3584229392</v>
      </c>
      <c r="N351" s="10">
        <f t="shared" si="90"/>
        <v>26</v>
      </c>
      <c r="O351" s="10">
        <f t="shared" si="91"/>
        <v>853899.6415770608</v>
      </c>
    </row>
    <row r="352" spans="1:15" s="287" customFormat="1">
      <c r="A352" s="172">
        <v>2270000</v>
      </c>
      <c r="B352" s="25" t="s">
        <v>1591</v>
      </c>
      <c r="C352" s="20">
        <v>961478</v>
      </c>
      <c r="D352" s="65">
        <v>41870</v>
      </c>
      <c r="E352" s="291">
        <v>40</v>
      </c>
      <c r="F352" s="419"/>
      <c r="G352" s="6">
        <f t="shared" si="85"/>
        <v>961478</v>
      </c>
      <c r="H352" s="291">
        <v>494092.86111111112</v>
      </c>
      <c r="I352" s="419"/>
      <c r="J352" s="7">
        <f t="shared" si="86"/>
        <v>494092.86111111112</v>
      </c>
      <c r="K352" s="6">
        <f t="shared" si="87"/>
        <v>467385.13888888888</v>
      </c>
      <c r="L352" s="10">
        <f t="shared" si="88"/>
        <v>140215.54166666669</v>
      </c>
      <c r="M352" s="140">
        <f t="shared" si="89"/>
        <v>634308.40277777775</v>
      </c>
      <c r="N352" s="10">
        <f t="shared" si="90"/>
        <v>28</v>
      </c>
      <c r="O352" s="10">
        <f t="shared" si="91"/>
        <v>327169.59722222225</v>
      </c>
    </row>
    <row r="353" spans="1:15" s="287" customFormat="1">
      <c r="A353" s="172">
        <v>2270000</v>
      </c>
      <c r="B353" s="25" t="s">
        <v>1592</v>
      </c>
      <c r="C353" s="20">
        <v>307020</v>
      </c>
      <c r="D353" s="65">
        <v>41882</v>
      </c>
      <c r="E353" s="291">
        <v>40</v>
      </c>
      <c r="F353" s="419"/>
      <c r="G353" s="6">
        <f t="shared" si="85"/>
        <v>307020</v>
      </c>
      <c r="H353" s="291">
        <v>157774.16666666666</v>
      </c>
      <c r="I353" s="419"/>
      <c r="J353" s="7">
        <f t="shared" si="86"/>
        <v>157774.16666666666</v>
      </c>
      <c r="K353" s="6">
        <f t="shared" si="87"/>
        <v>149245.83333333334</v>
      </c>
      <c r="L353" s="10">
        <f t="shared" si="88"/>
        <v>44773.75</v>
      </c>
      <c r="M353" s="140">
        <f t="shared" si="89"/>
        <v>202547.91666666666</v>
      </c>
      <c r="N353" s="10">
        <f t="shared" si="90"/>
        <v>28</v>
      </c>
      <c r="O353" s="10">
        <f t="shared" si="91"/>
        <v>104472.08333333334</v>
      </c>
    </row>
    <row r="354" spans="1:15" s="287" customFormat="1">
      <c r="A354" s="172">
        <v>2270000</v>
      </c>
      <c r="B354" s="25" t="s">
        <v>1593</v>
      </c>
      <c r="C354" s="20">
        <v>717309</v>
      </c>
      <c r="D354" s="65">
        <v>41918</v>
      </c>
      <c r="E354" s="291">
        <v>44</v>
      </c>
      <c r="F354" s="419"/>
      <c r="G354" s="6">
        <f t="shared" si="85"/>
        <v>717309</v>
      </c>
      <c r="H354" s="291">
        <v>343417.54411764711</v>
      </c>
      <c r="I354" s="419"/>
      <c r="J354" s="7">
        <f t="shared" si="86"/>
        <v>343417.54411764711</v>
      </c>
      <c r="K354" s="6">
        <f t="shared" si="87"/>
        <v>373891.45588235289</v>
      </c>
      <c r="L354" s="10">
        <f t="shared" si="88"/>
        <v>101970.39705882352</v>
      </c>
      <c r="M354" s="140">
        <f t="shared" si="89"/>
        <v>445387.9411764706</v>
      </c>
      <c r="N354" s="10">
        <f t="shared" si="90"/>
        <v>32</v>
      </c>
      <c r="O354" s="10">
        <f t="shared" si="91"/>
        <v>271921.0588235294</v>
      </c>
    </row>
    <row r="355" spans="1:15" s="287" customFormat="1">
      <c r="A355" s="172">
        <v>2270000</v>
      </c>
      <c r="B355" s="25" t="s">
        <v>1594</v>
      </c>
      <c r="C355" s="20">
        <v>179980</v>
      </c>
      <c r="D355" s="65">
        <v>41927</v>
      </c>
      <c r="E355" s="291">
        <v>44</v>
      </c>
      <c r="F355" s="419"/>
      <c r="G355" s="6">
        <f t="shared" si="85"/>
        <v>179980</v>
      </c>
      <c r="H355" s="291">
        <v>86166.895424836592</v>
      </c>
      <c r="I355" s="419"/>
      <c r="J355" s="7">
        <f t="shared" si="86"/>
        <v>86166.895424836592</v>
      </c>
      <c r="K355" s="6">
        <f t="shared" si="87"/>
        <v>93813.104575163408</v>
      </c>
      <c r="L355" s="10">
        <f t="shared" si="88"/>
        <v>25585.392156862748</v>
      </c>
      <c r="M355" s="140">
        <f t="shared" si="89"/>
        <v>111752.28758169935</v>
      </c>
      <c r="N355" s="10">
        <f t="shared" si="90"/>
        <v>32</v>
      </c>
      <c r="O355" s="10">
        <f t="shared" si="91"/>
        <v>68227.712418300653</v>
      </c>
    </row>
    <row r="356" spans="1:15" s="287" customFormat="1">
      <c r="A356" s="172">
        <v>2270000</v>
      </c>
      <c r="B356" s="25" t="s">
        <v>1595</v>
      </c>
      <c r="C356" s="20">
        <v>307020</v>
      </c>
      <c r="D356" s="65">
        <v>41971</v>
      </c>
      <c r="E356" s="291">
        <v>46</v>
      </c>
      <c r="F356" s="419"/>
      <c r="G356" s="6">
        <f t="shared" si="85"/>
        <v>307020</v>
      </c>
      <c r="H356" s="291">
        <v>141692.16666666666</v>
      </c>
      <c r="I356" s="419"/>
      <c r="J356" s="7">
        <f t="shared" si="86"/>
        <v>141692.16666666666</v>
      </c>
      <c r="K356" s="6">
        <f t="shared" si="87"/>
        <v>165327.83333333334</v>
      </c>
      <c r="L356" s="10">
        <f t="shared" si="88"/>
        <v>43129</v>
      </c>
      <c r="M356" s="140">
        <f t="shared" si="89"/>
        <v>184821.16666666666</v>
      </c>
      <c r="N356" s="10">
        <f t="shared" si="90"/>
        <v>34</v>
      </c>
      <c r="O356" s="10">
        <f t="shared" si="91"/>
        <v>122198.83333333334</v>
      </c>
    </row>
    <row r="357" spans="1:15" s="287" customFormat="1">
      <c r="A357" s="172">
        <v>2270000</v>
      </c>
      <c r="B357" s="25" t="s">
        <v>1596</v>
      </c>
      <c r="C357" s="20">
        <v>1660859</v>
      </c>
      <c r="D357" s="65">
        <v>41978</v>
      </c>
      <c r="E357" s="291">
        <v>48</v>
      </c>
      <c r="F357" s="419"/>
      <c r="G357" s="6">
        <f t="shared" si="85"/>
        <v>1660859</v>
      </c>
      <c r="H357" s="291">
        <v>738159.5555555555</v>
      </c>
      <c r="I357" s="419"/>
      <c r="J357" s="7">
        <f t="shared" si="86"/>
        <v>738159.5555555555</v>
      </c>
      <c r="K357" s="6">
        <f t="shared" si="87"/>
        <v>922699.4444444445</v>
      </c>
      <c r="L357" s="10">
        <f t="shared" si="88"/>
        <v>230674.86111111112</v>
      </c>
      <c r="M357" s="140">
        <f t="shared" si="89"/>
        <v>968834.41666666663</v>
      </c>
      <c r="N357" s="10">
        <f t="shared" si="90"/>
        <v>36</v>
      </c>
      <c r="O357" s="10">
        <f t="shared" si="91"/>
        <v>692024.58333333337</v>
      </c>
    </row>
    <row r="358" spans="1:15" s="287" customFormat="1">
      <c r="A358" s="172">
        <v>2270000</v>
      </c>
      <c r="B358" s="25" t="s">
        <v>1589</v>
      </c>
      <c r="C358" s="20">
        <v>480760</v>
      </c>
      <c r="D358" s="65">
        <v>41985</v>
      </c>
      <c r="E358" s="291">
        <v>48</v>
      </c>
      <c r="F358" s="419"/>
      <c r="G358" s="6">
        <f t="shared" si="85"/>
        <v>480760</v>
      </c>
      <c r="H358" s="291">
        <v>213671.11111111109</v>
      </c>
      <c r="I358" s="419"/>
      <c r="J358" s="7">
        <f t="shared" si="86"/>
        <v>213671.11111111109</v>
      </c>
      <c r="K358" s="6">
        <f t="shared" si="87"/>
        <v>267088.88888888888</v>
      </c>
      <c r="L358" s="10">
        <f t="shared" si="88"/>
        <v>66772.222222222219</v>
      </c>
      <c r="M358" s="140">
        <f t="shared" si="89"/>
        <v>280443.33333333331</v>
      </c>
      <c r="N358" s="10">
        <f t="shared" si="90"/>
        <v>36</v>
      </c>
      <c r="O358" s="10">
        <f t="shared" si="91"/>
        <v>200316.66666666669</v>
      </c>
    </row>
    <row r="359" spans="1:15" s="287" customFormat="1">
      <c r="A359" s="172">
        <v>2270000</v>
      </c>
      <c r="B359" s="25" t="s">
        <v>1597</v>
      </c>
      <c r="C359" s="20">
        <v>125664</v>
      </c>
      <c r="D359" s="65">
        <v>42003</v>
      </c>
      <c r="E359" s="291">
        <v>48</v>
      </c>
      <c r="F359" s="419"/>
      <c r="G359" s="6">
        <f t="shared" si="85"/>
        <v>125664</v>
      </c>
      <c r="H359" s="291">
        <v>55850.666666666664</v>
      </c>
      <c r="I359" s="419"/>
      <c r="J359" s="7">
        <f t="shared" si="86"/>
        <v>55850.666666666664</v>
      </c>
      <c r="K359" s="6">
        <f t="shared" si="87"/>
        <v>69813.333333333343</v>
      </c>
      <c r="L359" s="10">
        <f t="shared" si="88"/>
        <v>17453.333333333336</v>
      </c>
      <c r="M359" s="140">
        <f t="shared" si="89"/>
        <v>73304</v>
      </c>
      <c r="N359" s="10">
        <f t="shared" si="90"/>
        <v>36</v>
      </c>
      <c r="O359" s="10">
        <f t="shared" si="91"/>
        <v>52360</v>
      </c>
    </row>
    <row r="360" spans="1:15" s="287" customFormat="1">
      <c r="A360" s="172">
        <v>2270000</v>
      </c>
      <c r="B360" s="25" t="s">
        <v>1598</v>
      </c>
      <c r="C360" s="20">
        <v>285600</v>
      </c>
      <c r="D360" s="65">
        <v>42004</v>
      </c>
      <c r="E360" s="291">
        <v>48</v>
      </c>
      <c r="F360" s="419"/>
      <c r="G360" s="6">
        <f t="shared" si="85"/>
        <v>285600</v>
      </c>
      <c r="H360" s="291">
        <v>126933.33333333334</v>
      </c>
      <c r="I360" s="419"/>
      <c r="J360" s="7">
        <f t="shared" si="86"/>
        <v>126933.33333333334</v>
      </c>
      <c r="K360" s="6">
        <f t="shared" si="87"/>
        <v>158666.66666666666</v>
      </c>
      <c r="L360" s="10">
        <f t="shared" si="88"/>
        <v>39666.666666666664</v>
      </c>
      <c r="M360" s="140">
        <f t="shared" si="89"/>
        <v>166600</v>
      </c>
      <c r="N360" s="10">
        <f t="shared" si="90"/>
        <v>36</v>
      </c>
      <c r="O360" s="10">
        <f t="shared" si="91"/>
        <v>119000</v>
      </c>
    </row>
    <row r="361" spans="1:15" s="287" customFormat="1">
      <c r="A361" s="172">
        <v>2270000</v>
      </c>
      <c r="B361" s="25" t="s">
        <v>1599</v>
      </c>
      <c r="C361" s="20">
        <v>107100</v>
      </c>
      <c r="D361" s="65">
        <v>42004</v>
      </c>
      <c r="E361" s="291">
        <v>48</v>
      </c>
      <c r="F361" s="419"/>
      <c r="G361" s="6">
        <f t="shared" si="85"/>
        <v>107100</v>
      </c>
      <c r="H361" s="291">
        <v>47600</v>
      </c>
      <c r="I361" s="419"/>
      <c r="J361" s="7">
        <f t="shared" si="86"/>
        <v>47600</v>
      </c>
      <c r="K361" s="6">
        <f t="shared" si="87"/>
        <v>59500</v>
      </c>
      <c r="L361" s="10">
        <f t="shared" si="88"/>
        <v>14875</v>
      </c>
      <c r="M361" s="140">
        <f t="shared" si="89"/>
        <v>62475</v>
      </c>
      <c r="N361" s="10">
        <f t="shared" si="90"/>
        <v>36</v>
      </c>
      <c r="O361" s="10">
        <f t="shared" si="91"/>
        <v>44625</v>
      </c>
    </row>
    <row r="362" spans="1:15" s="287" customFormat="1">
      <c r="A362" s="172">
        <v>2270000</v>
      </c>
      <c r="B362" s="25" t="s">
        <v>1600</v>
      </c>
      <c r="C362" s="20">
        <v>831513</v>
      </c>
      <c r="D362" s="65">
        <v>42004</v>
      </c>
      <c r="E362" s="291">
        <v>48</v>
      </c>
      <c r="F362" s="419"/>
      <c r="G362" s="6">
        <f t="shared" si="85"/>
        <v>831513</v>
      </c>
      <c r="H362" s="291">
        <v>369561.33333333337</v>
      </c>
      <c r="I362" s="419"/>
      <c r="J362" s="7">
        <f t="shared" si="86"/>
        <v>369561.33333333337</v>
      </c>
      <c r="K362" s="6">
        <f t="shared" si="87"/>
        <v>461951.66666666663</v>
      </c>
      <c r="L362" s="10">
        <f t="shared" si="88"/>
        <v>115487.91666666666</v>
      </c>
      <c r="M362" s="140">
        <f t="shared" si="89"/>
        <v>485049.25</v>
      </c>
      <c r="N362" s="10">
        <f t="shared" si="90"/>
        <v>36</v>
      </c>
      <c r="O362" s="10">
        <f t="shared" si="91"/>
        <v>346463.75</v>
      </c>
    </row>
    <row r="363" spans="1:15" s="287" customFormat="1">
      <c r="C363" s="148">
        <f>SUM(C335:C362)</f>
        <v>32164952</v>
      </c>
      <c r="D363" s="148"/>
      <c r="E363" s="148"/>
      <c r="F363" s="148">
        <f t="shared" ref="F363:O363" si="92">SUM(F335:F362)</f>
        <v>0</v>
      </c>
      <c r="G363" s="148">
        <f t="shared" si="92"/>
        <v>32164952</v>
      </c>
      <c r="H363" s="148">
        <f t="shared" si="92"/>
        <v>18132709.205139112</v>
      </c>
      <c r="I363" s="148">
        <f t="shared" si="92"/>
        <v>0</v>
      </c>
      <c r="J363" s="148">
        <f t="shared" si="92"/>
        <v>18132709.205139112</v>
      </c>
      <c r="K363" s="148">
        <f t="shared" si="92"/>
        <v>14032242.794860886</v>
      </c>
      <c r="L363" s="148">
        <f t="shared" si="92"/>
        <v>4895146.3664584439</v>
      </c>
      <c r="M363" s="148">
        <f t="shared" si="92"/>
        <v>23027855.571597558</v>
      </c>
      <c r="N363" s="148"/>
      <c r="O363" s="148">
        <f t="shared" si="92"/>
        <v>9137096.4284024443</v>
      </c>
    </row>
    <row r="364" spans="1:15" s="287" customFormat="1"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</row>
    <row r="365" spans="1:15" s="287" customFormat="1"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</row>
    <row r="366" spans="1:15" s="287" customFormat="1">
      <c r="A366" s="5">
        <v>2270000</v>
      </c>
      <c r="B366" s="442" t="s">
        <v>1670</v>
      </c>
      <c r="C366" s="6">
        <v>2520420</v>
      </c>
      <c r="D366" s="438">
        <v>42109</v>
      </c>
      <c r="E366" s="291">
        <v>39</v>
      </c>
      <c r="F366" s="419"/>
      <c r="G366" s="6">
        <f t="shared" ref="G366:G378" si="93">+F366+C366</f>
        <v>2520420</v>
      </c>
      <c r="H366" s="291">
        <v>1155192.5</v>
      </c>
      <c r="I366" s="419"/>
      <c r="J366" s="7">
        <f t="shared" ref="J366:J378" si="94">+I366+H366</f>
        <v>1155192.5</v>
      </c>
      <c r="K366" s="6">
        <f>+G366-J366</f>
        <v>1365227.5</v>
      </c>
      <c r="L366" s="10">
        <f t="shared" ref="L366:L378" si="95">K366/E366*$L$1</f>
        <v>420070</v>
      </c>
      <c r="M366" s="140">
        <f>J366+L366</f>
        <v>1575262.5</v>
      </c>
      <c r="N366" s="10">
        <f t="shared" ref="N366:N378" si="96">E366-$L$1</f>
        <v>27</v>
      </c>
      <c r="O366" s="10">
        <f>G366-M366</f>
        <v>945157.5</v>
      </c>
    </row>
    <row r="367" spans="1:15" s="287" customFormat="1">
      <c r="A367" s="5">
        <v>2270000</v>
      </c>
      <c r="B367" s="442" t="s">
        <v>1671</v>
      </c>
      <c r="C367" s="6">
        <v>10162590</v>
      </c>
      <c r="D367" s="438">
        <v>42117</v>
      </c>
      <c r="E367" s="291">
        <v>40</v>
      </c>
      <c r="F367" s="419"/>
      <c r="G367" s="6">
        <f t="shared" si="93"/>
        <v>10162590</v>
      </c>
      <c r="H367" s="291">
        <v>4516706.666666667</v>
      </c>
      <c r="I367" s="419"/>
      <c r="J367" s="7">
        <f t="shared" si="94"/>
        <v>4516706.666666667</v>
      </c>
      <c r="K367" s="6">
        <f t="shared" ref="K367:K378" si="97">+G367-J367</f>
        <v>5645883.333333333</v>
      </c>
      <c r="L367" s="10">
        <f t="shared" si="95"/>
        <v>1693764.9999999998</v>
      </c>
      <c r="M367" s="140">
        <f t="shared" ref="M367:M378" si="98">J367+L367</f>
        <v>6210471.666666667</v>
      </c>
      <c r="N367" s="10">
        <f t="shared" si="96"/>
        <v>28</v>
      </c>
      <c r="O367" s="10">
        <f t="shared" ref="O367:O378" si="99">G367-M367</f>
        <v>3952118.333333333</v>
      </c>
    </row>
    <row r="368" spans="1:15" s="287" customFormat="1">
      <c r="A368" s="5">
        <v>2270000</v>
      </c>
      <c r="B368" s="442" t="s">
        <v>1672</v>
      </c>
      <c r="C368" s="6">
        <v>2898840</v>
      </c>
      <c r="D368" s="438">
        <v>42121</v>
      </c>
      <c r="E368" s="291">
        <v>40</v>
      </c>
      <c r="F368" s="419"/>
      <c r="G368" s="6">
        <f t="shared" si="93"/>
        <v>2898840</v>
      </c>
      <c r="H368" s="291">
        <v>1288373.3333333333</v>
      </c>
      <c r="I368" s="419"/>
      <c r="J368" s="7">
        <f t="shared" si="94"/>
        <v>1288373.3333333333</v>
      </c>
      <c r="K368" s="6">
        <f t="shared" si="97"/>
        <v>1610466.6666666667</v>
      </c>
      <c r="L368" s="10">
        <f t="shared" si="95"/>
        <v>483140.00000000006</v>
      </c>
      <c r="M368" s="140">
        <f t="shared" si="98"/>
        <v>1771513.3333333333</v>
      </c>
      <c r="N368" s="10">
        <f t="shared" si="96"/>
        <v>28</v>
      </c>
      <c r="O368" s="10">
        <f t="shared" si="99"/>
        <v>1127326.6666666667</v>
      </c>
    </row>
    <row r="369" spans="1:15" s="287" customFormat="1">
      <c r="A369" s="5">
        <v>2270000</v>
      </c>
      <c r="B369" s="442" t="s">
        <v>1673</v>
      </c>
      <c r="C369" s="6">
        <v>1409100</v>
      </c>
      <c r="D369" s="438">
        <v>42124</v>
      </c>
      <c r="E369" s="291">
        <v>40</v>
      </c>
      <c r="F369" s="419"/>
      <c r="G369" s="6">
        <f t="shared" si="93"/>
        <v>1409100</v>
      </c>
      <c r="H369" s="291">
        <v>626266.66666666663</v>
      </c>
      <c r="I369" s="419"/>
      <c r="J369" s="7">
        <f t="shared" si="94"/>
        <v>626266.66666666663</v>
      </c>
      <c r="K369" s="6">
        <f t="shared" si="97"/>
        <v>782833.33333333337</v>
      </c>
      <c r="L369" s="10">
        <f t="shared" si="95"/>
        <v>234850.00000000003</v>
      </c>
      <c r="M369" s="140">
        <f t="shared" si="98"/>
        <v>861116.66666666663</v>
      </c>
      <c r="N369" s="10">
        <f t="shared" si="96"/>
        <v>28</v>
      </c>
      <c r="O369" s="10">
        <f t="shared" si="99"/>
        <v>547983.33333333337</v>
      </c>
    </row>
    <row r="370" spans="1:15" s="287" customFormat="1">
      <c r="A370" s="5">
        <v>2270000</v>
      </c>
      <c r="B370" s="442" t="s">
        <v>1674</v>
      </c>
      <c r="C370" s="6">
        <v>294525</v>
      </c>
      <c r="D370" s="438">
        <v>42144</v>
      </c>
      <c r="E370" s="291">
        <v>41</v>
      </c>
      <c r="F370" s="419"/>
      <c r="G370" s="6">
        <f t="shared" si="93"/>
        <v>294525</v>
      </c>
      <c r="H370" s="291">
        <v>126809.375</v>
      </c>
      <c r="I370" s="419"/>
      <c r="J370" s="7">
        <f t="shared" si="94"/>
        <v>126809.375</v>
      </c>
      <c r="K370" s="6">
        <f t="shared" si="97"/>
        <v>167715.625</v>
      </c>
      <c r="L370" s="10">
        <f t="shared" si="95"/>
        <v>49087.5</v>
      </c>
      <c r="M370" s="140">
        <f t="shared" si="98"/>
        <v>175896.875</v>
      </c>
      <c r="N370" s="10">
        <f t="shared" si="96"/>
        <v>29</v>
      </c>
      <c r="O370" s="10">
        <f t="shared" si="99"/>
        <v>118628.125</v>
      </c>
    </row>
    <row r="371" spans="1:15" s="287" customFormat="1">
      <c r="A371" s="5">
        <v>2270000</v>
      </c>
      <c r="B371" s="442" t="s">
        <v>1675</v>
      </c>
      <c r="C371" s="6">
        <v>1535100</v>
      </c>
      <c r="D371" s="438">
        <v>42155</v>
      </c>
      <c r="E371" s="291">
        <v>41</v>
      </c>
      <c r="F371" s="419"/>
      <c r="G371" s="6">
        <f t="shared" si="93"/>
        <v>1535100</v>
      </c>
      <c r="H371" s="291">
        <v>660945.83333333337</v>
      </c>
      <c r="I371" s="419"/>
      <c r="J371" s="7">
        <f t="shared" si="94"/>
        <v>660945.83333333337</v>
      </c>
      <c r="K371" s="6">
        <f t="shared" si="97"/>
        <v>874154.16666666663</v>
      </c>
      <c r="L371" s="10">
        <f t="shared" si="95"/>
        <v>255850</v>
      </c>
      <c r="M371" s="140">
        <f t="shared" si="98"/>
        <v>916795.83333333337</v>
      </c>
      <c r="N371" s="10">
        <f t="shared" si="96"/>
        <v>29</v>
      </c>
      <c r="O371" s="10">
        <f t="shared" si="99"/>
        <v>618304.16666666663</v>
      </c>
    </row>
    <row r="372" spans="1:15" s="287" customFormat="1">
      <c r="A372" s="5">
        <v>2270000</v>
      </c>
      <c r="B372" s="442" t="s">
        <v>1676</v>
      </c>
      <c r="C372" s="6">
        <v>597618</v>
      </c>
      <c r="D372" s="438">
        <v>42179</v>
      </c>
      <c r="E372" s="291">
        <v>42</v>
      </c>
      <c r="F372" s="419"/>
      <c r="G372" s="6">
        <f t="shared" si="93"/>
        <v>597618</v>
      </c>
      <c r="H372" s="291">
        <v>249007.5</v>
      </c>
      <c r="I372" s="419"/>
      <c r="J372" s="7">
        <f t="shared" si="94"/>
        <v>249007.5</v>
      </c>
      <c r="K372" s="6">
        <f t="shared" si="97"/>
        <v>348610.5</v>
      </c>
      <c r="L372" s="10">
        <f t="shared" si="95"/>
        <v>99603</v>
      </c>
      <c r="M372" s="140">
        <f t="shared" si="98"/>
        <v>348610.5</v>
      </c>
      <c r="N372" s="10">
        <f t="shared" si="96"/>
        <v>30</v>
      </c>
      <c r="O372" s="10">
        <f t="shared" si="99"/>
        <v>249007.5</v>
      </c>
    </row>
    <row r="373" spans="1:15" s="287" customFormat="1">
      <c r="A373" s="5">
        <v>2270000</v>
      </c>
      <c r="B373" s="442" t="s">
        <v>1677</v>
      </c>
      <c r="C373" s="6">
        <v>211106</v>
      </c>
      <c r="D373" s="438">
        <v>42179</v>
      </c>
      <c r="E373" s="291">
        <v>42</v>
      </c>
      <c r="F373" s="419"/>
      <c r="G373" s="6">
        <f t="shared" si="93"/>
        <v>211106</v>
      </c>
      <c r="H373" s="291">
        <v>87960.833333333343</v>
      </c>
      <c r="I373" s="419"/>
      <c r="J373" s="7">
        <f t="shared" si="94"/>
        <v>87960.833333333343</v>
      </c>
      <c r="K373" s="6">
        <f t="shared" si="97"/>
        <v>123145.16666666666</v>
      </c>
      <c r="L373" s="10">
        <f t="shared" si="95"/>
        <v>35184.333333333328</v>
      </c>
      <c r="M373" s="140">
        <f t="shared" si="98"/>
        <v>123145.16666666667</v>
      </c>
      <c r="N373" s="10">
        <f t="shared" si="96"/>
        <v>30</v>
      </c>
      <c r="O373" s="10">
        <f t="shared" si="99"/>
        <v>87960.833333333328</v>
      </c>
    </row>
    <row r="374" spans="1:15" s="287" customFormat="1">
      <c r="A374" s="5">
        <v>2270000</v>
      </c>
      <c r="B374" s="442" t="s">
        <v>1678</v>
      </c>
      <c r="C374" s="6">
        <v>678145</v>
      </c>
      <c r="D374" s="438">
        <v>42185</v>
      </c>
      <c r="E374" s="291">
        <v>42</v>
      </c>
      <c r="F374" s="419"/>
      <c r="G374" s="6">
        <f t="shared" si="93"/>
        <v>678145</v>
      </c>
      <c r="H374" s="291">
        <v>282560.41666666663</v>
      </c>
      <c r="I374" s="419"/>
      <c r="J374" s="7">
        <f t="shared" si="94"/>
        <v>282560.41666666663</v>
      </c>
      <c r="K374" s="6">
        <f t="shared" si="97"/>
        <v>395584.58333333337</v>
      </c>
      <c r="L374" s="10">
        <f t="shared" si="95"/>
        <v>113024.16666666669</v>
      </c>
      <c r="M374" s="140">
        <f t="shared" si="98"/>
        <v>395584.58333333331</v>
      </c>
      <c r="N374" s="10">
        <f t="shared" si="96"/>
        <v>30</v>
      </c>
      <c r="O374" s="10">
        <f t="shared" si="99"/>
        <v>282560.41666666669</v>
      </c>
    </row>
    <row r="375" spans="1:15" s="287" customFormat="1">
      <c r="A375" s="5">
        <v>2270000</v>
      </c>
      <c r="B375" s="442" t="s">
        <v>1679</v>
      </c>
      <c r="C375" s="6">
        <v>835169</v>
      </c>
      <c r="D375" s="438">
        <v>42205</v>
      </c>
      <c r="E375" s="291">
        <v>43</v>
      </c>
      <c r="F375" s="419"/>
      <c r="G375" s="6">
        <f t="shared" si="93"/>
        <v>835169</v>
      </c>
      <c r="H375" s="291">
        <v>336387.51388888888</v>
      </c>
      <c r="I375" s="419"/>
      <c r="J375" s="7">
        <f t="shared" si="94"/>
        <v>336387.51388888888</v>
      </c>
      <c r="K375" s="6">
        <f t="shared" si="97"/>
        <v>498781.48611111112</v>
      </c>
      <c r="L375" s="10">
        <f t="shared" si="95"/>
        <v>139194.83333333334</v>
      </c>
      <c r="M375" s="140">
        <f t="shared" si="98"/>
        <v>475582.34722222225</v>
      </c>
      <c r="N375" s="10">
        <f t="shared" si="96"/>
        <v>31</v>
      </c>
      <c r="O375" s="10">
        <f t="shared" si="99"/>
        <v>359586.65277777775</v>
      </c>
    </row>
    <row r="376" spans="1:15" s="287" customFormat="1">
      <c r="A376" s="5">
        <v>2270000</v>
      </c>
      <c r="B376" s="442" t="s">
        <v>1680</v>
      </c>
      <c r="C376" s="6">
        <v>636698</v>
      </c>
      <c r="D376" s="438">
        <v>42209</v>
      </c>
      <c r="E376" s="291">
        <v>43</v>
      </c>
      <c r="F376" s="419"/>
      <c r="G376" s="6">
        <f t="shared" si="93"/>
        <v>636698</v>
      </c>
      <c r="H376" s="291">
        <v>256447.80555555556</v>
      </c>
      <c r="I376" s="419"/>
      <c r="J376" s="7">
        <f t="shared" si="94"/>
        <v>256447.80555555556</v>
      </c>
      <c r="K376" s="6">
        <f t="shared" si="97"/>
        <v>380250.19444444444</v>
      </c>
      <c r="L376" s="10">
        <f t="shared" si="95"/>
        <v>106116.33333333333</v>
      </c>
      <c r="M376" s="140">
        <f t="shared" si="98"/>
        <v>362564.13888888888</v>
      </c>
      <c r="N376" s="10">
        <f t="shared" si="96"/>
        <v>31</v>
      </c>
      <c r="O376" s="10">
        <f t="shared" si="99"/>
        <v>274133.86111111112</v>
      </c>
    </row>
    <row r="377" spans="1:15" s="287" customFormat="1">
      <c r="A377" s="5">
        <v>2270000</v>
      </c>
      <c r="B377" s="442" t="s">
        <v>1681</v>
      </c>
      <c r="C377" s="6">
        <v>442710</v>
      </c>
      <c r="D377" s="438">
        <v>42240</v>
      </c>
      <c r="E377" s="291">
        <v>44</v>
      </c>
      <c r="F377" s="419"/>
      <c r="G377" s="6">
        <f t="shared" si="93"/>
        <v>442710</v>
      </c>
      <c r="H377" s="291">
        <v>172165</v>
      </c>
      <c r="I377" s="419"/>
      <c r="J377" s="7">
        <f t="shared" si="94"/>
        <v>172165</v>
      </c>
      <c r="K377" s="6">
        <f t="shared" si="97"/>
        <v>270545</v>
      </c>
      <c r="L377" s="10">
        <f t="shared" si="95"/>
        <v>73785</v>
      </c>
      <c r="M377" s="140">
        <f t="shared" si="98"/>
        <v>245950</v>
      </c>
      <c r="N377" s="10">
        <f t="shared" si="96"/>
        <v>32</v>
      </c>
      <c r="O377" s="10">
        <f t="shared" si="99"/>
        <v>196760</v>
      </c>
    </row>
    <row r="378" spans="1:15" s="287" customFormat="1">
      <c r="A378" s="5">
        <v>2270000</v>
      </c>
      <c r="B378" s="442" t="s">
        <v>1682</v>
      </c>
      <c r="C378" s="6">
        <v>46886</v>
      </c>
      <c r="D378" s="438">
        <v>42300</v>
      </c>
      <c r="E378" s="291">
        <v>46</v>
      </c>
      <c r="F378" s="419"/>
      <c r="G378" s="6">
        <f t="shared" si="93"/>
        <v>46886</v>
      </c>
      <c r="H378" s="291">
        <v>16931.055555555555</v>
      </c>
      <c r="I378" s="419"/>
      <c r="J378" s="7">
        <f t="shared" si="94"/>
        <v>16931.055555555555</v>
      </c>
      <c r="K378" s="6">
        <f t="shared" si="97"/>
        <v>29954.944444444445</v>
      </c>
      <c r="L378" s="10">
        <f t="shared" si="95"/>
        <v>7814.3333333333339</v>
      </c>
      <c r="M378" s="140">
        <f t="shared" si="98"/>
        <v>24745.388888888891</v>
      </c>
      <c r="N378" s="10">
        <f t="shared" si="96"/>
        <v>34</v>
      </c>
      <c r="O378" s="10">
        <f t="shared" si="99"/>
        <v>22140.611111111109</v>
      </c>
    </row>
    <row r="379" spans="1:15" s="287" customFormat="1">
      <c r="A379" s="1"/>
      <c r="B379" s="444"/>
      <c r="C379" s="148">
        <f>SUM(C366:C378)</f>
        <v>22268907</v>
      </c>
      <c r="D379" s="148"/>
      <c r="E379" s="148"/>
      <c r="F379" s="148">
        <f t="shared" ref="F379:M379" si="100">SUM(F366:F378)</f>
        <v>0</v>
      </c>
      <c r="G379" s="148">
        <f t="shared" si="100"/>
        <v>22268907</v>
      </c>
      <c r="H379" s="148">
        <f t="shared" si="100"/>
        <v>9775754.5</v>
      </c>
      <c r="I379" s="148">
        <f t="shared" si="100"/>
        <v>0</v>
      </c>
      <c r="J379" s="148">
        <f t="shared" si="100"/>
        <v>9775754.5</v>
      </c>
      <c r="K379" s="148">
        <f t="shared" si="100"/>
        <v>12493152.5</v>
      </c>
      <c r="L379" s="148">
        <f t="shared" si="100"/>
        <v>3711484.5000000005</v>
      </c>
      <c r="M379" s="148">
        <f t="shared" si="100"/>
        <v>13487238.999999998</v>
      </c>
      <c r="N379" s="148"/>
      <c r="O379" s="148">
        <f>SUM(O366:O378)</f>
        <v>8781668.0000000019</v>
      </c>
    </row>
    <row r="380" spans="1:15" s="287" customFormat="1">
      <c r="A380" s="1"/>
      <c r="B380" s="444"/>
      <c r="C380" s="445"/>
      <c r="D380" s="440"/>
      <c r="E380" s="1"/>
      <c r="F380" s="39"/>
      <c r="G380" s="1"/>
      <c r="H380" s="106"/>
      <c r="I380" s="1"/>
      <c r="J380" s="1"/>
      <c r="K380" s="445"/>
      <c r="L380" s="1"/>
      <c r="M380" s="1"/>
      <c r="N380" s="1"/>
      <c r="O380" s="1"/>
    </row>
    <row r="381" spans="1:15" s="287" customFormat="1">
      <c r="A381" s="1"/>
      <c r="B381" s="444"/>
      <c r="C381" s="445"/>
      <c r="D381" s="440"/>
      <c r="E381" s="1"/>
      <c r="F381" s="39"/>
      <c r="G381" s="1"/>
      <c r="H381" s="106"/>
      <c r="I381" s="1"/>
      <c r="J381" s="1"/>
      <c r="K381" s="445"/>
      <c r="L381" s="1"/>
      <c r="M381" s="1"/>
      <c r="N381" s="1"/>
      <c r="O381" s="1"/>
    </row>
    <row r="382" spans="1:15" s="287" customFormat="1">
      <c r="A382" s="1"/>
      <c r="B382" s="444"/>
      <c r="C382" s="445"/>
      <c r="D382" s="440"/>
      <c r="E382" s="1"/>
      <c r="F382" s="39"/>
      <c r="G382" s="1"/>
      <c r="H382" s="106"/>
      <c r="I382" s="1"/>
      <c r="J382" s="1"/>
      <c r="K382" s="445"/>
      <c r="L382" s="1"/>
      <c r="M382" s="1"/>
      <c r="N382" s="1"/>
      <c r="O382" s="1"/>
    </row>
    <row r="383" spans="1:15" s="287" customFormat="1">
      <c r="A383" s="5">
        <v>2270001</v>
      </c>
      <c r="B383" s="442" t="s">
        <v>1683</v>
      </c>
      <c r="C383" s="6">
        <v>291790</v>
      </c>
      <c r="D383" s="438">
        <v>42208</v>
      </c>
      <c r="E383" s="291">
        <v>43</v>
      </c>
      <c r="F383" s="419"/>
      <c r="G383" s="6">
        <f t="shared" ref="G383:G390" si="101">+F383+C383</f>
        <v>291790</v>
      </c>
      <c r="H383" s="291">
        <v>117526.52777777778</v>
      </c>
      <c r="I383" s="419"/>
      <c r="J383" s="7">
        <f t="shared" ref="J383:J390" si="102">+I383+H383</f>
        <v>117526.52777777778</v>
      </c>
      <c r="K383" s="6">
        <f>+G383-J383</f>
        <v>174263.47222222222</v>
      </c>
      <c r="L383" s="10">
        <f t="shared" ref="L383:L390" si="103">K383/E383*$L$1</f>
        <v>48631.666666666664</v>
      </c>
      <c r="M383" s="140">
        <f>J383+L383</f>
        <v>166158.19444444444</v>
      </c>
      <c r="N383" s="10">
        <f t="shared" ref="N383:N390" si="104">E383-$L$1</f>
        <v>31</v>
      </c>
      <c r="O383" s="10">
        <f>G383-M383</f>
        <v>125631.80555555556</v>
      </c>
    </row>
    <row r="384" spans="1:15" s="287" customFormat="1">
      <c r="A384" s="5">
        <v>2270001</v>
      </c>
      <c r="B384" s="442" t="s">
        <v>1684</v>
      </c>
      <c r="C384" s="6">
        <v>1040893</v>
      </c>
      <c r="D384" s="438">
        <v>42298</v>
      </c>
      <c r="E384" s="291">
        <v>46</v>
      </c>
      <c r="F384" s="419"/>
      <c r="G384" s="6">
        <f t="shared" si="101"/>
        <v>1040893</v>
      </c>
      <c r="H384" s="291">
        <v>375878.02777777775</v>
      </c>
      <c r="I384" s="419"/>
      <c r="J384" s="7">
        <f t="shared" si="102"/>
        <v>375878.02777777775</v>
      </c>
      <c r="K384" s="6">
        <f t="shared" ref="K384:K390" si="105">+G384-J384</f>
        <v>665014.97222222225</v>
      </c>
      <c r="L384" s="10">
        <f t="shared" si="103"/>
        <v>173482.16666666669</v>
      </c>
      <c r="M384" s="140">
        <f t="shared" ref="M384:M390" si="106">J384+L384</f>
        <v>549360.1944444445</v>
      </c>
      <c r="N384" s="10">
        <f t="shared" si="104"/>
        <v>34</v>
      </c>
      <c r="O384" s="10">
        <f t="shared" ref="O384:O390" si="107">G384-M384</f>
        <v>491532.8055555555</v>
      </c>
    </row>
    <row r="385" spans="1:15" s="287" customFormat="1">
      <c r="A385" s="5">
        <v>2270001</v>
      </c>
      <c r="B385" s="442" t="s">
        <v>1685</v>
      </c>
      <c r="C385" s="6">
        <v>2998800</v>
      </c>
      <c r="D385" s="438">
        <v>42324</v>
      </c>
      <c r="E385" s="291">
        <v>47</v>
      </c>
      <c r="F385" s="419"/>
      <c r="G385" s="6">
        <f t="shared" si="101"/>
        <v>2998800</v>
      </c>
      <c r="H385" s="291">
        <v>1041250</v>
      </c>
      <c r="I385" s="419"/>
      <c r="J385" s="7">
        <f t="shared" si="102"/>
        <v>1041250</v>
      </c>
      <c r="K385" s="6">
        <f t="shared" si="105"/>
        <v>1957550</v>
      </c>
      <c r="L385" s="10">
        <f t="shared" si="103"/>
        <v>499800</v>
      </c>
      <c r="M385" s="140">
        <f t="shared" si="106"/>
        <v>1541050</v>
      </c>
      <c r="N385" s="10">
        <f t="shared" si="104"/>
        <v>35</v>
      </c>
      <c r="O385" s="10">
        <f t="shared" si="107"/>
        <v>1457750</v>
      </c>
    </row>
    <row r="386" spans="1:15" s="287" customFormat="1">
      <c r="A386" s="5">
        <v>2270001</v>
      </c>
      <c r="B386" s="442" t="s">
        <v>1686</v>
      </c>
      <c r="C386" s="6">
        <v>2065840</v>
      </c>
      <c r="D386" s="438">
        <v>42333</v>
      </c>
      <c r="E386" s="291">
        <v>47</v>
      </c>
      <c r="F386" s="419"/>
      <c r="G386" s="6">
        <f t="shared" si="101"/>
        <v>2065840</v>
      </c>
      <c r="H386" s="291">
        <v>717305.5555555555</v>
      </c>
      <c r="I386" s="419"/>
      <c r="J386" s="7">
        <f t="shared" si="102"/>
        <v>717305.5555555555</v>
      </c>
      <c r="K386" s="6">
        <f t="shared" si="105"/>
        <v>1348534.4444444445</v>
      </c>
      <c r="L386" s="10">
        <f t="shared" si="103"/>
        <v>344306.66666666669</v>
      </c>
      <c r="M386" s="140">
        <f t="shared" si="106"/>
        <v>1061612.2222222222</v>
      </c>
      <c r="N386" s="10">
        <f t="shared" si="104"/>
        <v>35</v>
      </c>
      <c r="O386" s="10">
        <f t="shared" si="107"/>
        <v>1004227.7777777778</v>
      </c>
    </row>
    <row r="387" spans="1:15" s="287" customFormat="1">
      <c r="A387" s="5">
        <v>2270001</v>
      </c>
      <c r="B387" s="442" t="s">
        <v>1687</v>
      </c>
      <c r="C387" s="6">
        <v>5121251</v>
      </c>
      <c r="D387" s="438">
        <v>42333</v>
      </c>
      <c r="E387" s="291">
        <v>47</v>
      </c>
      <c r="F387" s="419"/>
      <c r="G387" s="6">
        <f t="shared" si="101"/>
        <v>5121251</v>
      </c>
      <c r="H387" s="291">
        <v>1778212.152777778</v>
      </c>
      <c r="I387" s="419"/>
      <c r="J387" s="7">
        <f t="shared" si="102"/>
        <v>1778212.152777778</v>
      </c>
      <c r="K387" s="6">
        <f t="shared" si="105"/>
        <v>3343038.847222222</v>
      </c>
      <c r="L387" s="10">
        <f t="shared" si="103"/>
        <v>853541.83333333326</v>
      </c>
      <c r="M387" s="140">
        <f t="shared" si="106"/>
        <v>2631753.986111111</v>
      </c>
      <c r="N387" s="10">
        <f t="shared" si="104"/>
        <v>35</v>
      </c>
      <c r="O387" s="10">
        <f t="shared" si="107"/>
        <v>2489497.013888889</v>
      </c>
    </row>
    <row r="388" spans="1:15" s="287" customFormat="1">
      <c r="A388" s="5">
        <v>2270001</v>
      </c>
      <c r="B388" s="442" t="s">
        <v>1733</v>
      </c>
      <c r="C388" s="6">
        <v>1103266</v>
      </c>
      <c r="D388" s="438">
        <v>42338</v>
      </c>
      <c r="E388" s="291">
        <v>47</v>
      </c>
      <c r="F388" s="419"/>
      <c r="G388" s="6">
        <f t="shared" si="101"/>
        <v>1103266</v>
      </c>
      <c r="H388" s="291">
        <v>383078.47222222219</v>
      </c>
      <c r="I388" s="419"/>
      <c r="J388" s="7">
        <f t="shared" si="102"/>
        <v>383078.47222222219</v>
      </c>
      <c r="K388" s="6">
        <f t="shared" si="105"/>
        <v>720187.52777777775</v>
      </c>
      <c r="L388" s="10">
        <f t="shared" si="103"/>
        <v>183877.66666666666</v>
      </c>
      <c r="M388" s="140">
        <f t="shared" si="106"/>
        <v>566956.13888888888</v>
      </c>
      <c r="N388" s="10">
        <f t="shared" si="104"/>
        <v>35</v>
      </c>
      <c r="O388" s="10">
        <f t="shared" si="107"/>
        <v>536309.86111111112</v>
      </c>
    </row>
    <row r="389" spans="1:15" s="287" customFormat="1">
      <c r="A389" s="5">
        <v>2270001</v>
      </c>
      <c r="B389" s="442" t="s">
        <v>1688</v>
      </c>
      <c r="C389" s="6">
        <v>1192779</v>
      </c>
      <c r="D389" s="438">
        <v>42356</v>
      </c>
      <c r="E389" s="291">
        <v>47</v>
      </c>
      <c r="F389" s="419"/>
      <c r="G389" s="6">
        <f t="shared" si="101"/>
        <v>1192779</v>
      </c>
      <c r="H389" s="291">
        <v>414159.375</v>
      </c>
      <c r="I389" s="419"/>
      <c r="J389" s="7">
        <f t="shared" si="102"/>
        <v>414159.375</v>
      </c>
      <c r="K389" s="6">
        <f t="shared" si="105"/>
        <v>778619.625</v>
      </c>
      <c r="L389" s="10">
        <f t="shared" si="103"/>
        <v>198796.5</v>
      </c>
      <c r="M389" s="140">
        <f t="shared" si="106"/>
        <v>612955.875</v>
      </c>
      <c r="N389" s="10">
        <f t="shared" si="104"/>
        <v>35</v>
      </c>
      <c r="O389" s="10">
        <f t="shared" si="107"/>
        <v>579823.125</v>
      </c>
    </row>
    <row r="390" spans="1:15" s="287" customFormat="1">
      <c r="A390" s="5">
        <v>2270001</v>
      </c>
      <c r="B390" s="442" t="s">
        <v>1689</v>
      </c>
      <c r="C390" s="6">
        <v>142800</v>
      </c>
      <c r="D390" s="438">
        <v>42360</v>
      </c>
      <c r="E390" s="291">
        <v>47</v>
      </c>
      <c r="F390" s="419"/>
      <c r="G390" s="6">
        <f t="shared" si="101"/>
        <v>142800</v>
      </c>
      <c r="H390" s="291">
        <v>49583.333333333328</v>
      </c>
      <c r="I390" s="419"/>
      <c r="J390" s="7">
        <f t="shared" si="102"/>
        <v>49583.333333333328</v>
      </c>
      <c r="K390" s="6">
        <f t="shared" si="105"/>
        <v>93216.666666666672</v>
      </c>
      <c r="L390" s="10">
        <f t="shared" si="103"/>
        <v>23800</v>
      </c>
      <c r="M390" s="140">
        <f t="shared" si="106"/>
        <v>73383.333333333328</v>
      </c>
      <c r="N390" s="10">
        <f t="shared" si="104"/>
        <v>35</v>
      </c>
      <c r="O390" s="10">
        <f t="shared" si="107"/>
        <v>69416.666666666672</v>
      </c>
    </row>
    <row r="391" spans="1:15" s="287" customFormat="1">
      <c r="A391" s="1"/>
      <c r="B391" s="1"/>
      <c r="C391" s="148">
        <f>SUM(C383:C390)</f>
        <v>13957419</v>
      </c>
      <c r="D391" s="148"/>
      <c r="E391" s="148"/>
      <c r="F391" s="148">
        <f t="shared" ref="F391:M391" si="108">SUM(F383:F390)</f>
        <v>0</v>
      </c>
      <c r="G391" s="148">
        <f t="shared" si="108"/>
        <v>13957419</v>
      </c>
      <c r="H391" s="148">
        <f t="shared" si="108"/>
        <v>4876993.444444444</v>
      </c>
      <c r="I391" s="148">
        <f t="shared" si="108"/>
        <v>0</v>
      </c>
      <c r="J391" s="148">
        <f t="shared" si="108"/>
        <v>4876993.444444444</v>
      </c>
      <c r="K391" s="148">
        <f t="shared" si="108"/>
        <v>9080425.5555555541</v>
      </c>
      <c r="L391" s="148">
        <f t="shared" si="108"/>
        <v>2326236.5</v>
      </c>
      <c r="M391" s="148">
        <f t="shared" si="108"/>
        <v>7203229.944444444</v>
      </c>
      <c r="N391" s="148"/>
      <c r="O391" s="148">
        <f>SUM(O383:O390)</f>
        <v>6754189.055555556</v>
      </c>
    </row>
    <row r="392" spans="1:15">
      <c r="B392" s="444">
        <v>2016</v>
      </c>
    </row>
    <row r="393" spans="1:15" s="162" customFormat="1">
      <c r="C393" s="499"/>
      <c r="F393" s="500"/>
      <c r="H393" s="499"/>
    </row>
    <row r="394" spans="1:15" s="287" customFormat="1">
      <c r="A394" s="5">
        <v>2270000</v>
      </c>
      <c r="B394" s="442" t="s">
        <v>1994</v>
      </c>
      <c r="C394" s="421">
        <v>569980</v>
      </c>
      <c r="D394" s="438">
        <v>42403</v>
      </c>
      <c r="E394" s="291">
        <v>49</v>
      </c>
      <c r="F394" s="419"/>
      <c r="G394" s="6">
        <f t="shared" ref="G394:G403" si="109">+F394+C394</f>
        <v>569980</v>
      </c>
      <c r="H394" s="291">
        <v>182076.94444444444</v>
      </c>
      <c r="I394" s="419"/>
      <c r="J394" s="7">
        <f t="shared" ref="J394:J401" si="110">+I394+H394</f>
        <v>182076.94444444444</v>
      </c>
      <c r="K394" s="6">
        <f t="shared" ref="K394:K401" si="111">+G394-J394</f>
        <v>387903.05555555556</v>
      </c>
      <c r="L394" s="10">
        <f t="shared" ref="L394:L403" si="112">K394/E394*$L$1</f>
        <v>94996.666666666657</v>
      </c>
      <c r="M394" s="140">
        <f t="shared" ref="M394:M401" si="113">J394+L394</f>
        <v>277073.61111111112</v>
      </c>
      <c r="N394" s="10">
        <f t="shared" ref="N394:N403" si="114">E394-$L$1</f>
        <v>37</v>
      </c>
      <c r="O394" s="10">
        <f t="shared" ref="O394:O401" si="115">G394-M394</f>
        <v>292906.38888888888</v>
      </c>
    </row>
    <row r="395" spans="1:15" s="287" customFormat="1">
      <c r="A395" s="5">
        <v>2270000</v>
      </c>
      <c r="B395" s="442" t="s">
        <v>1995</v>
      </c>
      <c r="C395" s="421">
        <v>678751</v>
      </c>
      <c r="D395" s="438">
        <v>42422</v>
      </c>
      <c r="E395" s="291">
        <v>50</v>
      </c>
      <c r="F395" s="419"/>
      <c r="G395" s="6">
        <f t="shared" si="109"/>
        <v>678751</v>
      </c>
      <c r="H395" s="291">
        <v>207396.13888888888</v>
      </c>
      <c r="I395" s="419"/>
      <c r="J395" s="7">
        <f t="shared" si="110"/>
        <v>207396.13888888888</v>
      </c>
      <c r="K395" s="6">
        <f t="shared" si="111"/>
        <v>471354.86111111112</v>
      </c>
      <c r="L395" s="10">
        <f t="shared" si="112"/>
        <v>113125.16666666667</v>
      </c>
      <c r="M395" s="140">
        <f t="shared" si="113"/>
        <v>320521.30555555556</v>
      </c>
      <c r="N395" s="10">
        <f t="shared" si="114"/>
        <v>38</v>
      </c>
      <c r="O395" s="10">
        <f t="shared" si="115"/>
        <v>358229.69444444444</v>
      </c>
    </row>
    <row r="396" spans="1:15" s="287" customFormat="1">
      <c r="A396" s="5">
        <v>2270000</v>
      </c>
      <c r="B396" s="442" t="s">
        <v>1996</v>
      </c>
      <c r="C396" s="421">
        <v>820736</v>
      </c>
      <c r="D396" s="438">
        <v>42486</v>
      </c>
      <c r="E396" s="291">
        <v>52</v>
      </c>
      <c r="F396" s="419"/>
      <c r="G396" s="6">
        <f t="shared" si="109"/>
        <v>820736</v>
      </c>
      <c r="H396" s="291">
        <v>227982.22222222225</v>
      </c>
      <c r="I396" s="419"/>
      <c r="J396" s="7">
        <f t="shared" si="110"/>
        <v>227982.22222222225</v>
      </c>
      <c r="K396" s="6">
        <f t="shared" si="111"/>
        <v>592753.77777777775</v>
      </c>
      <c r="L396" s="10">
        <f t="shared" si="112"/>
        <v>136789.33333333334</v>
      </c>
      <c r="M396" s="140">
        <f t="shared" si="113"/>
        <v>364771.55555555562</v>
      </c>
      <c r="N396" s="10">
        <f t="shared" si="114"/>
        <v>40</v>
      </c>
      <c r="O396" s="10">
        <f t="shared" si="115"/>
        <v>455964.44444444438</v>
      </c>
    </row>
    <row r="397" spans="1:15" s="287" customFormat="1">
      <c r="A397" s="5">
        <v>2270000</v>
      </c>
      <c r="B397" s="442" t="s">
        <v>1997</v>
      </c>
      <c r="C397" s="421">
        <v>1246882</v>
      </c>
      <c r="D397" s="438">
        <v>42490</v>
      </c>
      <c r="E397" s="291">
        <v>52</v>
      </c>
      <c r="F397" s="419"/>
      <c r="G397" s="6">
        <f t="shared" si="109"/>
        <v>1246882</v>
      </c>
      <c r="H397" s="291">
        <v>346356.11111111112</v>
      </c>
      <c r="I397" s="419"/>
      <c r="J397" s="7">
        <f t="shared" si="110"/>
        <v>346356.11111111112</v>
      </c>
      <c r="K397" s="6">
        <f t="shared" si="111"/>
        <v>900525.88888888888</v>
      </c>
      <c r="L397" s="10">
        <f t="shared" si="112"/>
        <v>207813.66666666666</v>
      </c>
      <c r="M397" s="140">
        <f t="shared" si="113"/>
        <v>554169.77777777775</v>
      </c>
      <c r="N397" s="10">
        <f t="shared" si="114"/>
        <v>40</v>
      </c>
      <c r="O397" s="10">
        <f t="shared" si="115"/>
        <v>692712.22222222225</v>
      </c>
    </row>
    <row r="398" spans="1:15" s="287" customFormat="1">
      <c r="A398" s="5">
        <v>2270000</v>
      </c>
      <c r="B398" s="442" t="s">
        <v>2004</v>
      </c>
      <c r="C398" s="421">
        <v>14577500</v>
      </c>
      <c r="D398" s="438">
        <v>42517</v>
      </c>
      <c r="E398" s="291">
        <v>53</v>
      </c>
      <c r="F398" s="419"/>
      <c r="G398" s="6">
        <f t="shared" si="109"/>
        <v>14577500</v>
      </c>
      <c r="H398" s="291">
        <v>3846840.277777778</v>
      </c>
      <c r="I398" s="419"/>
      <c r="J398" s="7">
        <f t="shared" si="110"/>
        <v>3846840.277777778</v>
      </c>
      <c r="K398" s="6">
        <f t="shared" si="111"/>
        <v>10730659.722222222</v>
      </c>
      <c r="L398" s="10">
        <f t="shared" si="112"/>
        <v>2429583.3333333335</v>
      </c>
      <c r="M398" s="140">
        <f t="shared" si="113"/>
        <v>6276423.6111111119</v>
      </c>
      <c r="N398" s="10">
        <f t="shared" si="114"/>
        <v>41</v>
      </c>
      <c r="O398" s="10">
        <f t="shared" si="115"/>
        <v>8301076.3888888881</v>
      </c>
    </row>
    <row r="399" spans="1:15" s="287" customFormat="1">
      <c r="A399" s="5">
        <v>2270000</v>
      </c>
      <c r="B399" s="442" t="s">
        <v>2005</v>
      </c>
      <c r="C399" s="421">
        <v>293940</v>
      </c>
      <c r="D399" s="438">
        <v>42520</v>
      </c>
      <c r="E399" s="291">
        <v>53</v>
      </c>
      <c r="F399" s="419"/>
      <c r="G399" s="6">
        <f t="shared" si="109"/>
        <v>293940</v>
      </c>
      <c r="H399" s="291">
        <v>77567.5</v>
      </c>
      <c r="I399" s="419"/>
      <c r="J399" s="7">
        <f t="shared" si="110"/>
        <v>77567.5</v>
      </c>
      <c r="K399" s="6">
        <f t="shared" si="111"/>
        <v>216372.5</v>
      </c>
      <c r="L399" s="10">
        <f t="shared" si="112"/>
        <v>48990</v>
      </c>
      <c r="M399" s="140">
        <f t="shared" si="113"/>
        <v>126557.5</v>
      </c>
      <c r="N399" s="10">
        <f t="shared" si="114"/>
        <v>41</v>
      </c>
      <c r="O399" s="10">
        <f t="shared" si="115"/>
        <v>167382.5</v>
      </c>
    </row>
    <row r="400" spans="1:15" s="287" customFormat="1">
      <c r="A400" s="5">
        <v>2270000</v>
      </c>
      <c r="B400" s="442" t="s">
        <v>2006</v>
      </c>
      <c r="C400" s="421">
        <v>6949658</v>
      </c>
      <c r="D400" s="438">
        <v>42542</v>
      </c>
      <c r="E400" s="291">
        <v>54</v>
      </c>
      <c r="F400" s="419"/>
      <c r="G400" s="6">
        <f t="shared" si="109"/>
        <v>6949658</v>
      </c>
      <c r="H400" s="291">
        <v>1737414.5</v>
      </c>
      <c r="I400" s="419"/>
      <c r="J400" s="7">
        <f t="shared" si="110"/>
        <v>1737414.5</v>
      </c>
      <c r="K400" s="6">
        <f t="shared" si="111"/>
        <v>5212243.5</v>
      </c>
      <c r="L400" s="10">
        <f t="shared" si="112"/>
        <v>1158276.3333333335</v>
      </c>
      <c r="M400" s="140">
        <f t="shared" si="113"/>
        <v>2895690.8333333335</v>
      </c>
      <c r="N400" s="10">
        <f t="shared" si="114"/>
        <v>42</v>
      </c>
      <c r="O400" s="10">
        <f t="shared" si="115"/>
        <v>4053967.1666666665</v>
      </c>
    </row>
    <row r="401" spans="1:15" s="287" customFormat="1">
      <c r="A401" s="512">
        <v>2270001</v>
      </c>
      <c r="B401" s="513" t="s">
        <v>1998</v>
      </c>
      <c r="C401" s="517">
        <v>89250</v>
      </c>
      <c r="D401" s="514">
        <v>42490</v>
      </c>
      <c r="E401" s="515">
        <v>52</v>
      </c>
      <c r="F401" s="516"/>
      <c r="G401" s="141">
        <f t="shared" si="109"/>
        <v>89250</v>
      </c>
      <c r="H401" s="515">
        <v>24791.666666666664</v>
      </c>
      <c r="I401" s="516"/>
      <c r="J401" s="142">
        <f t="shared" si="110"/>
        <v>24791.666666666664</v>
      </c>
      <c r="K401" s="141">
        <f t="shared" si="111"/>
        <v>64458.333333333336</v>
      </c>
      <c r="L401" s="10">
        <f t="shared" si="112"/>
        <v>14875.000000000002</v>
      </c>
      <c r="M401" s="140">
        <f t="shared" si="113"/>
        <v>39666.666666666664</v>
      </c>
      <c r="N401" s="10">
        <f t="shared" si="114"/>
        <v>40</v>
      </c>
      <c r="O401" s="140">
        <f t="shared" si="115"/>
        <v>49583.333333333336</v>
      </c>
    </row>
    <row r="402" spans="1:15" s="287" customFormat="1">
      <c r="A402" s="292">
        <v>2270000</v>
      </c>
      <c r="B402" s="5" t="s">
        <v>2014</v>
      </c>
      <c r="C402" s="6">
        <v>272510</v>
      </c>
      <c r="D402" s="438">
        <v>42731</v>
      </c>
      <c r="E402" s="291">
        <v>60</v>
      </c>
      <c r="F402" s="419"/>
      <c r="G402" s="6">
        <f t="shared" si="109"/>
        <v>272510</v>
      </c>
      <c r="H402" s="291">
        <v>45418.333333333336</v>
      </c>
      <c r="I402" s="419"/>
      <c r="J402" s="7">
        <f>+I402+H402</f>
        <v>45418.333333333336</v>
      </c>
      <c r="K402" s="421">
        <f>+G402-J402</f>
        <v>227091.66666666666</v>
      </c>
      <c r="L402" s="10">
        <f t="shared" si="112"/>
        <v>45418.333333333328</v>
      </c>
      <c r="M402" s="10">
        <f>J402+L402</f>
        <v>90836.666666666657</v>
      </c>
      <c r="N402" s="10">
        <f t="shared" si="114"/>
        <v>48</v>
      </c>
      <c r="O402" s="10">
        <f>G402-M402</f>
        <v>181673.33333333334</v>
      </c>
    </row>
    <row r="403" spans="1:15" s="287" customFormat="1">
      <c r="A403" s="292">
        <v>2270001</v>
      </c>
      <c r="B403" s="5" t="s">
        <v>2015</v>
      </c>
      <c r="C403" s="6">
        <v>1285200</v>
      </c>
      <c r="D403" s="438">
        <v>42633</v>
      </c>
      <c r="E403" s="291">
        <v>57</v>
      </c>
      <c r="F403" s="419"/>
      <c r="G403" s="6">
        <f t="shared" si="109"/>
        <v>1285200</v>
      </c>
      <c r="H403" s="291">
        <v>267750</v>
      </c>
      <c r="I403" s="419"/>
      <c r="J403" s="7">
        <f>+I403+H403</f>
        <v>267750</v>
      </c>
      <c r="K403" s="421">
        <f>+G403-J403</f>
        <v>1017450</v>
      </c>
      <c r="L403" s="10">
        <f t="shared" si="112"/>
        <v>214200</v>
      </c>
      <c r="M403" s="10">
        <f>J403+L403</f>
        <v>481950</v>
      </c>
      <c r="N403" s="10">
        <f t="shared" si="114"/>
        <v>45</v>
      </c>
      <c r="O403" s="10">
        <f>G403-M403</f>
        <v>803250</v>
      </c>
    </row>
    <row r="404" spans="1:15" s="287" customFormat="1">
      <c r="A404" s="1"/>
      <c r="B404" s="1"/>
      <c r="C404" s="148">
        <f>SUM(C394:C403)</f>
        <v>26784407</v>
      </c>
      <c r="D404" s="148"/>
      <c r="E404" s="148"/>
      <c r="F404" s="148">
        <f t="shared" ref="F404" si="116">SUM(F397:F400)</f>
        <v>0</v>
      </c>
      <c r="G404" s="148">
        <f>SUM(G394:G403)</f>
        <v>26784407</v>
      </c>
      <c r="H404" s="148">
        <f>SUM(H394:H403)</f>
        <v>6963593.694444445</v>
      </c>
      <c r="I404" s="148">
        <f t="shared" ref="I404:J404" si="117">SUM(I394:I403)</f>
        <v>0</v>
      </c>
      <c r="J404" s="148">
        <f t="shared" si="117"/>
        <v>6963593.694444445</v>
      </c>
      <c r="K404" s="148">
        <f>SUM(K394:K403)</f>
        <v>19820813.305555556</v>
      </c>
      <c r="L404" s="148">
        <f>SUM(L394:L403)</f>
        <v>4464067.833333334</v>
      </c>
      <c r="M404" s="148">
        <f>SUM(M394:M403)</f>
        <v>11427661.527777778</v>
      </c>
      <c r="N404" s="148"/>
      <c r="O404" s="148">
        <f>SUM(O394:O403)</f>
        <v>15356745.472222222</v>
      </c>
    </row>
    <row r="406" spans="1:15" s="287" customFormat="1">
      <c r="A406" s="292">
        <v>2270001</v>
      </c>
      <c r="B406" s="5" t="s">
        <v>2038</v>
      </c>
      <c r="C406" s="6">
        <v>907750</v>
      </c>
      <c r="D406" s="438">
        <v>42808</v>
      </c>
      <c r="E406" s="291">
        <v>63</v>
      </c>
      <c r="F406" s="419"/>
      <c r="G406" s="6">
        <f t="shared" ref="G406:G426" si="118">+F406+C406</f>
        <v>907750</v>
      </c>
      <c r="H406" s="291">
        <v>113468.75</v>
      </c>
      <c r="I406" s="419"/>
      <c r="J406" s="7">
        <f t="shared" ref="J406:J423" si="119">+I406+H406</f>
        <v>113468.75</v>
      </c>
      <c r="K406" s="421">
        <f t="shared" ref="K406:K415" si="120">+G406-J406</f>
        <v>794281.25</v>
      </c>
      <c r="L406" s="10">
        <f t="shared" ref="L406:L426" si="121">K406/E406*$L$1</f>
        <v>151291.66666666666</v>
      </c>
      <c r="M406" s="10">
        <f t="shared" ref="M406:M415" si="122">J406+L406</f>
        <v>264760.41666666663</v>
      </c>
      <c r="N406" s="10">
        <f t="shared" ref="N406:N426" si="123">E406-$L$1</f>
        <v>51</v>
      </c>
      <c r="O406" s="10">
        <f t="shared" ref="O406:O415" si="124">G406-M406</f>
        <v>642989.58333333337</v>
      </c>
    </row>
    <row r="407" spans="1:15" s="287" customFormat="1">
      <c r="A407" s="292">
        <v>2270001</v>
      </c>
      <c r="B407" s="5" t="s">
        <v>2039</v>
      </c>
      <c r="C407" s="6">
        <v>805960</v>
      </c>
      <c r="D407" s="438">
        <v>42811</v>
      </c>
      <c r="E407" s="291">
        <v>63</v>
      </c>
      <c r="F407" s="419"/>
      <c r="G407" s="6">
        <f t="shared" si="118"/>
        <v>805960</v>
      </c>
      <c r="H407" s="291">
        <v>100745</v>
      </c>
      <c r="I407" s="419"/>
      <c r="J407" s="7">
        <f t="shared" si="119"/>
        <v>100745</v>
      </c>
      <c r="K407" s="421">
        <f t="shared" si="120"/>
        <v>705215</v>
      </c>
      <c r="L407" s="10">
        <f t="shared" si="121"/>
        <v>134326.66666666666</v>
      </c>
      <c r="M407" s="10">
        <f t="shared" si="122"/>
        <v>235071.66666666666</v>
      </c>
      <c r="N407" s="10">
        <f t="shared" si="123"/>
        <v>51</v>
      </c>
      <c r="O407" s="10">
        <f t="shared" si="124"/>
        <v>570888.33333333337</v>
      </c>
    </row>
    <row r="408" spans="1:15" s="287" customFormat="1">
      <c r="A408" s="292">
        <v>2270001</v>
      </c>
      <c r="B408" s="5" t="s">
        <v>2040</v>
      </c>
      <c r="C408" s="6">
        <v>253990</v>
      </c>
      <c r="D408" s="438">
        <v>42811</v>
      </c>
      <c r="E408" s="291">
        <v>63</v>
      </c>
      <c r="F408" s="419"/>
      <c r="G408" s="6">
        <f t="shared" si="118"/>
        <v>253990</v>
      </c>
      <c r="H408" s="291">
        <v>31748.75</v>
      </c>
      <c r="I408" s="419"/>
      <c r="J408" s="7">
        <f t="shared" si="119"/>
        <v>31748.75</v>
      </c>
      <c r="K408" s="421">
        <f t="shared" si="120"/>
        <v>222241.25</v>
      </c>
      <c r="L408" s="10">
        <f t="shared" si="121"/>
        <v>42331.666666666664</v>
      </c>
      <c r="M408" s="10">
        <f t="shared" si="122"/>
        <v>74080.416666666657</v>
      </c>
      <c r="N408" s="10">
        <f t="shared" si="123"/>
        <v>51</v>
      </c>
      <c r="O408" s="10">
        <f t="shared" si="124"/>
        <v>179909.58333333334</v>
      </c>
    </row>
    <row r="409" spans="1:15" s="287" customFormat="1">
      <c r="A409" s="292">
        <v>2270001</v>
      </c>
      <c r="B409" s="5" t="s">
        <v>2041</v>
      </c>
      <c r="C409" s="6">
        <v>229990</v>
      </c>
      <c r="D409" s="438">
        <v>42812</v>
      </c>
      <c r="E409" s="291">
        <v>63</v>
      </c>
      <c r="F409" s="419"/>
      <c r="G409" s="6">
        <f t="shared" si="118"/>
        <v>229990</v>
      </c>
      <c r="H409" s="291">
        <v>28748.75</v>
      </c>
      <c r="I409" s="419"/>
      <c r="J409" s="7">
        <f t="shared" si="119"/>
        <v>28748.75</v>
      </c>
      <c r="K409" s="421">
        <f t="shared" si="120"/>
        <v>201241.25</v>
      </c>
      <c r="L409" s="10">
        <f t="shared" si="121"/>
        <v>38331.666666666672</v>
      </c>
      <c r="M409" s="10">
        <f t="shared" si="122"/>
        <v>67080.416666666672</v>
      </c>
      <c r="N409" s="10">
        <f t="shared" si="123"/>
        <v>51</v>
      </c>
      <c r="O409" s="10">
        <f t="shared" si="124"/>
        <v>162909.58333333331</v>
      </c>
    </row>
    <row r="410" spans="1:15" s="287" customFormat="1">
      <c r="A410" s="292">
        <v>2270001</v>
      </c>
      <c r="B410" s="5" t="s">
        <v>2042</v>
      </c>
      <c r="C410" s="6">
        <v>599969</v>
      </c>
      <c r="D410" s="438">
        <v>42816</v>
      </c>
      <c r="E410" s="291">
        <v>63</v>
      </c>
      <c r="F410" s="419"/>
      <c r="G410" s="6">
        <f t="shared" si="118"/>
        <v>599969</v>
      </c>
      <c r="H410" s="291">
        <v>74996.125</v>
      </c>
      <c r="I410" s="419"/>
      <c r="J410" s="7">
        <f t="shared" si="119"/>
        <v>74996.125</v>
      </c>
      <c r="K410" s="421">
        <f t="shared" si="120"/>
        <v>524972.875</v>
      </c>
      <c r="L410" s="10">
        <f t="shared" si="121"/>
        <v>99994.833333333328</v>
      </c>
      <c r="M410" s="10">
        <f t="shared" si="122"/>
        <v>174990.95833333331</v>
      </c>
      <c r="N410" s="10">
        <f t="shared" si="123"/>
        <v>51</v>
      </c>
      <c r="O410" s="10">
        <f t="shared" si="124"/>
        <v>424978.04166666669</v>
      </c>
    </row>
    <row r="411" spans="1:15" s="287" customFormat="1">
      <c r="A411" s="292">
        <v>2270001</v>
      </c>
      <c r="B411" s="5" t="s">
        <v>2043</v>
      </c>
      <c r="C411" s="6">
        <v>5829553</v>
      </c>
      <c r="D411" s="438">
        <v>42818</v>
      </c>
      <c r="E411" s="291">
        <v>63</v>
      </c>
      <c r="F411" s="419"/>
      <c r="G411" s="6">
        <f t="shared" si="118"/>
        <v>5829553</v>
      </c>
      <c r="H411" s="291">
        <v>728694.125</v>
      </c>
      <c r="I411" s="419"/>
      <c r="J411" s="7">
        <f t="shared" si="119"/>
        <v>728694.125</v>
      </c>
      <c r="K411" s="421">
        <f t="shared" si="120"/>
        <v>5100858.875</v>
      </c>
      <c r="L411" s="10">
        <f t="shared" si="121"/>
        <v>971592.16666666674</v>
      </c>
      <c r="M411" s="10">
        <f t="shared" si="122"/>
        <v>1700286.2916666667</v>
      </c>
      <c r="N411" s="10">
        <f t="shared" si="123"/>
        <v>51</v>
      </c>
      <c r="O411" s="10">
        <f t="shared" si="124"/>
        <v>4129266.708333333</v>
      </c>
    </row>
    <row r="412" spans="1:15" s="287" customFormat="1">
      <c r="A412" s="292">
        <v>2270001</v>
      </c>
      <c r="B412" s="5" t="s">
        <v>2044</v>
      </c>
      <c r="C412" s="6">
        <v>7935703</v>
      </c>
      <c r="D412" s="438">
        <v>42831</v>
      </c>
      <c r="E412" s="291">
        <v>63</v>
      </c>
      <c r="F412" s="419"/>
      <c r="G412" s="6">
        <f t="shared" si="118"/>
        <v>7935703</v>
      </c>
      <c r="H412" s="291">
        <v>991962.875</v>
      </c>
      <c r="I412" s="419"/>
      <c r="J412" s="7">
        <f t="shared" si="119"/>
        <v>991962.875</v>
      </c>
      <c r="K412" s="421">
        <f t="shared" si="120"/>
        <v>6943740.125</v>
      </c>
      <c r="L412" s="10">
        <f t="shared" si="121"/>
        <v>1322617.1666666665</v>
      </c>
      <c r="M412" s="10">
        <f t="shared" si="122"/>
        <v>2314580.0416666665</v>
      </c>
      <c r="N412" s="10">
        <f t="shared" si="123"/>
        <v>51</v>
      </c>
      <c r="O412" s="10">
        <f t="shared" si="124"/>
        <v>5621122.958333334</v>
      </c>
    </row>
    <row r="413" spans="1:15" s="287" customFormat="1">
      <c r="A413" s="292">
        <v>2270001</v>
      </c>
      <c r="B413" s="5" t="s">
        <v>2045</v>
      </c>
      <c r="C413" s="6">
        <v>1919940</v>
      </c>
      <c r="D413" s="438">
        <v>42921</v>
      </c>
      <c r="E413" s="291">
        <v>66</v>
      </c>
      <c r="F413" s="419"/>
      <c r="G413" s="6">
        <f t="shared" si="118"/>
        <v>1919940</v>
      </c>
      <c r="H413" s="291">
        <v>159995</v>
      </c>
      <c r="I413" s="419"/>
      <c r="J413" s="7">
        <f t="shared" si="119"/>
        <v>159995</v>
      </c>
      <c r="K413" s="421">
        <f t="shared" si="120"/>
        <v>1759945</v>
      </c>
      <c r="L413" s="10">
        <f t="shared" si="121"/>
        <v>319990</v>
      </c>
      <c r="M413" s="10">
        <f t="shared" si="122"/>
        <v>479985</v>
      </c>
      <c r="N413" s="10">
        <f t="shared" si="123"/>
        <v>54</v>
      </c>
      <c r="O413" s="10">
        <f t="shared" si="124"/>
        <v>1439955</v>
      </c>
    </row>
    <row r="414" spans="1:15" s="287" customFormat="1">
      <c r="A414" s="292">
        <v>2270001</v>
      </c>
      <c r="B414" s="5" t="s">
        <v>2046</v>
      </c>
      <c r="C414" s="6">
        <v>659989</v>
      </c>
      <c r="D414" s="438">
        <v>42934</v>
      </c>
      <c r="E414" s="291">
        <v>67</v>
      </c>
      <c r="F414" s="419"/>
      <c r="G414" s="6">
        <f t="shared" si="118"/>
        <v>659989</v>
      </c>
      <c r="H414" s="291">
        <v>45832.569444444445</v>
      </c>
      <c r="I414" s="419"/>
      <c r="J414" s="7">
        <f t="shared" si="119"/>
        <v>45832.569444444445</v>
      </c>
      <c r="K414" s="421">
        <f t="shared" si="120"/>
        <v>614156.4305555555</v>
      </c>
      <c r="L414" s="10">
        <f t="shared" si="121"/>
        <v>109998.16666666666</v>
      </c>
      <c r="M414" s="10">
        <f t="shared" si="122"/>
        <v>155830.73611111109</v>
      </c>
      <c r="N414" s="10">
        <f t="shared" si="123"/>
        <v>55</v>
      </c>
      <c r="O414" s="10">
        <f t="shared" si="124"/>
        <v>504158.26388888888</v>
      </c>
    </row>
    <row r="415" spans="1:15" s="287" customFormat="1">
      <c r="A415" s="292">
        <v>2270001</v>
      </c>
      <c r="B415" s="5" t="s">
        <v>2047</v>
      </c>
      <c r="C415" s="6">
        <v>1639850</v>
      </c>
      <c r="D415" s="438">
        <v>42976</v>
      </c>
      <c r="E415" s="291">
        <v>68</v>
      </c>
      <c r="F415" s="419"/>
      <c r="G415" s="6">
        <f t="shared" si="118"/>
        <v>1639850</v>
      </c>
      <c r="H415" s="291">
        <v>91102.777777777781</v>
      </c>
      <c r="I415" s="419"/>
      <c r="J415" s="7">
        <f t="shared" si="119"/>
        <v>91102.777777777781</v>
      </c>
      <c r="K415" s="421">
        <f t="shared" si="120"/>
        <v>1548747.2222222222</v>
      </c>
      <c r="L415" s="10">
        <f t="shared" si="121"/>
        <v>273308.33333333337</v>
      </c>
      <c r="M415" s="10">
        <f t="shared" si="122"/>
        <v>364411.11111111112</v>
      </c>
      <c r="N415" s="10">
        <f t="shared" si="123"/>
        <v>56</v>
      </c>
      <c r="O415" s="10">
        <f t="shared" si="124"/>
        <v>1275438.888888889</v>
      </c>
    </row>
    <row r="416" spans="1:15" s="287" customFormat="1">
      <c r="A416" s="292">
        <v>2270001</v>
      </c>
      <c r="B416" s="5" t="s">
        <v>2055</v>
      </c>
      <c r="C416" s="6">
        <v>499681</v>
      </c>
      <c r="D416" s="438">
        <v>43005</v>
      </c>
      <c r="E416" s="291">
        <v>69</v>
      </c>
      <c r="F416" s="419"/>
      <c r="G416" s="6">
        <f t="shared" si="118"/>
        <v>499681</v>
      </c>
      <c r="H416" s="291">
        <v>20820.041666666664</v>
      </c>
      <c r="I416" s="419"/>
      <c r="J416" s="7">
        <f t="shared" ref="J416:J419" si="125">+I416+H416</f>
        <v>20820.041666666664</v>
      </c>
      <c r="K416" s="421">
        <f t="shared" ref="K416:K419" si="126">+G416-J416</f>
        <v>478860.95833333331</v>
      </c>
      <c r="L416" s="10">
        <f t="shared" si="121"/>
        <v>83280.166666666657</v>
      </c>
      <c r="M416" s="10">
        <f t="shared" ref="M416:M419" si="127">J416+L416</f>
        <v>104100.20833333331</v>
      </c>
      <c r="N416" s="10">
        <f t="shared" si="123"/>
        <v>57</v>
      </c>
      <c r="O416" s="10">
        <f t="shared" ref="O416:O419" si="128">G416-M416</f>
        <v>395580.79166666669</v>
      </c>
    </row>
    <row r="417" spans="1:15" s="287" customFormat="1">
      <c r="A417" s="292">
        <v>2270001</v>
      </c>
      <c r="B417" s="5" t="s">
        <v>2056</v>
      </c>
      <c r="C417" s="6">
        <v>2279207</v>
      </c>
      <c r="D417" s="438">
        <v>43005</v>
      </c>
      <c r="E417" s="291">
        <v>69</v>
      </c>
      <c r="F417" s="419"/>
      <c r="G417" s="6">
        <f t="shared" si="118"/>
        <v>2279207</v>
      </c>
      <c r="H417" s="291">
        <v>94966.958333333328</v>
      </c>
      <c r="I417" s="419"/>
      <c r="J417" s="7">
        <f t="shared" si="125"/>
        <v>94966.958333333328</v>
      </c>
      <c r="K417" s="421">
        <f t="shared" si="126"/>
        <v>2184240.0416666665</v>
      </c>
      <c r="L417" s="10">
        <f t="shared" si="121"/>
        <v>379867.83333333326</v>
      </c>
      <c r="M417" s="10">
        <f t="shared" si="127"/>
        <v>474834.79166666657</v>
      </c>
      <c r="N417" s="10">
        <f t="shared" si="123"/>
        <v>57</v>
      </c>
      <c r="O417" s="10">
        <f t="shared" si="128"/>
        <v>1804372.2083333335</v>
      </c>
    </row>
    <row r="418" spans="1:15" s="287" customFormat="1">
      <c r="A418" s="292">
        <v>2270001</v>
      </c>
      <c r="B418" s="5" t="s">
        <v>2057</v>
      </c>
      <c r="C418" s="6">
        <v>1784405</v>
      </c>
      <c r="D418" s="438">
        <v>43005</v>
      </c>
      <c r="E418" s="291">
        <v>69</v>
      </c>
      <c r="F418" s="419"/>
      <c r="G418" s="6">
        <f t="shared" si="118"/>
        <v>1784405</v>
      </c>
      <c r="H418" s="291">
        <v>74350.208333333328</v>
      </c>
      <c r="I418" s="419"/>
      <c r="J418" s="7">
        <f t="shared" si="125"/>
        <v>74350.208333333328</v>
      </c>
      <c r="K418" s="421">
        <f t="shared" si="126"/>
        <v>1710054.7916666667</v>
      </c>
      <c r="L418" s="10">
        <f t="shared" si="121"/>
        <v>297400.83333333331</v>
      </c>
      <c r="M418" s="10">
        <f t="shared" si="127"/>
        <v>371751.04166666663</v>
      </c>
      <c r="N418" s="10">
        <f t="shared" si="123"/>
        <v>57</v>
      </c>
      <c r="O418" s="10">
        <f t="shared" si="128"/>
        <v>1412653.9583333335</v>
      </c>
    </row>
    <row r="419" spans="1:15" s="287" customFormat="1">
      <c r="A419" s="292">
        <v>2270001</v>
      </c>
      <c r="B419" s="5" t="s">
        <v>2058</v>
      </c>
      <c r="C419" s="6">
        <v>129990</v>
      </c>
      <c r="D419" s="438">
        <v>43008</v>
      </c>
      <c r="E419" s="291">
        <v>69</v>
      </c>
      <c r="F419" s="419"/>
      <c r="G419" s="6">
        <f t="shared" si="118"/>
        <v>129990</v>
      </c>
      <c r="H419" s="291">
        <v>5416.25</v>
      </c>
      <c r="I419" s="419"/>
      <c r="J419" s="7">
        <f t="shared" si="125"/>
        <v>5416.25</v>
      </c>
      <c r="K419" s="421">
        <f t="shared" si="126"/>
        <v>124573.75</v>
      </c>
      <c r="L419" s="10">
        <f t="shared" si="121"/>
        <v>21665</v>
      </c>
      <c r="M419" s="10">
        <f t="shared" si="127"/>
        <v>27081.25</v>
      </c>
      <c r="N419" s="10">
        <f t="shared" si="123"/>
        <v>57</v>
      </c>
      <c r="O419" s="10">
        <f t="shared" si="128"/>
        <v>102908.75</v>
      </c>
    </row>
    <row r="420" spans="1:15" s="287" customFormat="1">
      <c r="A420" s="292">
        <v>2270000</v>
      </c>
      <c r="B420" s="5" t="s">
        <v>2051</v>
      </c>
      <c r="C420" s="6">
        <v>349990</v>
      </c>
      <c r="D420" s="438">
        <v>43026</v>
      </c>
      <c r="E420" s="291">
        <v>70</v>
      </c>
      <c r="F420" s="419"/>
      <c r="G420" s="6">
        <f t="shared" si="118"/>
        <v>349990</v>
      </c>
      <c r="H420" s="291">
        <v>9721.9444444444453</v>
      </c>
      <c r="I420" s="419"/>
      <c r="J420" s="7">
        <f t="shared" si="119"/>
        <v>9721.9444444444453</v>
      </c>
      <c r="K420" s="421">
        <f t="shared" ref="K420:K423" si="129">+G420-J420</f>
        <v>340268.05555555556</v>
      </c>
      <c r="L420" s="10">
        <f t="shared" si="121"/>
        <v>58331.666666666672</v>
      </c>
      <c r="M420" s="10">
        <f t="shared" ref="M420:M423" si="130">J420+L420</f>
        <v>68053.611111111124</v>
      </c>
      <c r="N420" s="10">
        <f t="shared" si="123"/>
        <v>58</v>
      </c>
      <c r="O420" s="10">
        <f t="shared" ref="O420:O423" si="131">G420-M420</f>
        <v>281936.38888888888</v>
      </c>
    </row>
    <row r="421" spans="1:15" s="287" customFormat="1">
      <c r="A421" s="292">
        <v>2270000</v>
      </c>
      <c r="B421" s="5" t="s">
        <v>2052</v>
      </c>
      <c r="C421" s="6">
        <v>508561</v>
      </c>
      <c r="D421" s="438">
        <v>43026</v>
      </c>
      <c r="E421" s="291">
        <v>70</v>
      </c>
      <c r="F421" s="419"/>
      <c r="G421" s="6">
        <f t="shared" si="118"/>
        <v>508561</v>
      </c>
      <c r="H421" s="291">
        <v>14126.694444444445</v>
      </c>
      <c r="I421" s="419"/>
      <c r="J421" s="7">
        <f t="shared" si="119"/>
        <v>14126.694444444445</v>
      </c>
      <c r="K421" s="421">
        <f t="shared" si="129"/>
        <v>494434.30555555556</v>
      </c>
      <c r="L421" s="10">
        <f t="shared" si="121"/>
        <v>84760.166666666672</v>
      </c>
      <c r="M421" s="10">
        <f t="shared" si="130"/>
        <v>98886.861111111124</v>
      </c>
      <c r="N421" s="10">
        <f t="shared" si="123"/>
        <v>58</v>
      </c>
      <c r="O421" s="10">
        <f t="shared" si="131"/>
        <v>409674.13888888888</v>
      </c>
    </row>
    <row r="422" spans="1:15" s="287" customFormat="1">
      <c r="A422" s="292">
        <v>2270000</v>
      </c>
      <c r="B422" s="5" t="s">
        <v>2053</v>
      </c>
      <c r="C422" s="6">
        <v>204980</v>
      </c>
      <c r="D422" s="438">
        <v>43027</v>
      </c>
      <c r="E422" s="291">
        <v>70</v>
      </c>
      <c r="F422" s="419"/>
      <c r="G422" s="6">
        <f t="shared" si="118"/>
        <v>204980</v>
      </c>
      <c r="H422" s="291">
        <v>5693.8888888888887</v>
      </c>
      <c r="I422" s="419"/>
      <c r="J422" s="7">
        <f t="shared" si="119"/>
        <v>5693.8888888888887</v>
      </c>
      <c r="K422" s="421">
        <f t="shared" si="129"/>
        <v>199286.11111111112</v>
      </c>
      <c r="L422" s="10">
        <f t="shared" si="121"/>
        <v>34163.333333333336</v>
      </c>
      <c r="M422" s="10">
        <f t="shared" si="130"/>
        <v>39857.222222222226</v>
      </c>
      <c r="N422" s="10">
        <f t="shared" si="123"/>
        <v>58</v>
      </c>
      <c r="O422" s="10">
        <f t="shared" si="131"/>
        <v>165122.77777777778</v>
      </c>
    </row>
    <row r="423" spans="1:15" s="287" customFormat="1">
      <c r="A423" s="292">
        <v>2270000</v>
      </c>
      <c r="B423" s="5" t="s">
        <v>2054</v>
      </c>
      <c r="C423" s="6">
        <v>6828660</v>
      </c>
      <c r="D423" s="438">
        <v>43039</v>
      </c>
      <c r="E423" s="291">
        <v>70</v>
      </c>
      <c r="F423" s="419"/>
      <c r="G423" s="6">
        <f t="shared" si="118"/>
        <v>6828660</v>
      </c>
      <c r="H423" s="291">
        <v>189685</v>
      </c>
      <c r="I423" s="419"/>
      <c r="J423" s="7">
        <f t="shared" si="119"/>
        <v>189685</v>
      </c>
      <c r="K423" s="421">
        <f t="shared" si="129"/>
        <v>6638975</v>
      </c>
      <c r="L423" s="10">
        <f t="shared" si="121"/>
        <v>1138110</v>
      </c>
      <c r="M423" s="10">
        <f t="shared" si="130"/>
        <v>1327795</v>
      </c>
      <c r="N423" s="10">
        <f t="shared" si="123"/>
        <v>58</v>
      </c>
      <c r="O423" s="10">
        <f t="shared" si="131"/>
        <v>5500865</v>
      </c>
    </row>
    <row r="424" spans="1:15" s="287" customFormat="1">
      <c r="A424" s="292">
        <v>2270000</v>
      </c>
      <c r="B424" s="5" t="s">
        <v>2071</v>
      </c>
      <c r="C424" s="6">
        <v>503751</v>
      </c>
      <c r="D424" s="438">
        <v>43068</v>
      </c>
      <c r="E424" s="291">
        <v>71</v>
      </c>
      <c r="F424" s="419"/>
      <c r="G424" s="6">
        <f t="shared" si="118"/>
        <v>503751</v>
      </c>
      <c r="H424" s="291">
        <v>6996.541666666667</v>
      </c>
      <c r="I424" s="419"/>
      <c r="J424" s="7">
        <f t="shared" ref="J424:J426" si="132">+I424+H424</f>
        <v>6996.541666666667</v>
      </c>
      <c r="K424" s="421">
        <f t="shared" ref="K424:K426" si="133">+G424-J424</f>
        <v>496754.45833333331</v>
      </c>
      <c r="L424" s="10">
        <f t="shared" si="121"/>
        <v>83958.5</v>
      </c>
      <c r="M424" s="10">
        <f t="shared" ref="M424:M426" si="134">J424+L424</f>
        <v>90955.041666666672</v>
      </c>
      <c r="N424" s="10">
        <f t="shared" si="123"/>
        <v>59</v>
      </c>
      <c r="O424" s="10">
        <f t="shared" ref="O424:O426" si="135">G424-M424</f>
        <v>412795.95833333331</v>
      </c>
    </row>
    <row r="425" spans="1:15" s="287" customFormat="1">
      <c r="A425" s="292">
        <v>2270000</v>
      </c>
      <c r="B425" s="5" t="s">
        <v>2072</v>
      </c>
      <c r="C425" s="6">
        <v>26513</v>
      </c>
      <c r="D425" s="438">
        <v>43068</v>
      </c>
      <c r="E425" s="291">
        <v>71</v>
      </c>
      <c r="F425" s="419"/>
      <c r="G425" s="6">
        <f t="shared" si="118"/>
        <v>26513</v>
      </c>
      <c r="H425" s="291">
        <v>368.23611111111109</v>
      </c>
      <c r="I425" s="419"/>
      <c r="J425" s="7">
        <f t="shared" si="132"/>
        <v>368.23611111111109</v>
      </c>
      <c r="K425" s="421">
        <f t="shared" si="133"/>
        <v>26144.763888888891</v>
      </c>
      <c r="L425" s="10">
        <f t="shared" si="121"/>
        <v>4418.8333333333339</v>
      </c>
      <c r="M425" s="10">
        <f t="shared" si="134"/>
        <v>4787.0694444444453</v>
      </c>
      <c r="N425" s="10">
        <f t="shared" si="123"/>
        <v>59</v>
      </c>
      <c r="O425" s="10">
        <f t="shared" si="135"/>
        <v>21725.930555555555</v>
      </c>
    </row>
    <row r="426" spans="1:15" s="287" customFormat="1">
      <c r="A426" s="292">
        <v>2270000</v>
      </c>
      <c r="B426" s="5" t="s">
        <v>2073</v>
      </c>
      <c r="C426" s="6">
        <v>118881</v>
      </c>
      <c r="D426" s="438">
        <v>43100</v>
      </c>
      <c r="E426" s="291">
        <v>72</v>
      </c>
      <c r="F426" s="419"/>
      <c r="G426" s="6">
        <f t="shared" si="118"/>
        <v>118881</v>
      </c>
      <c r="H426" s="291">
        <v>0</v>
      </c>
      <c r="I426" s="419"/>
      <c r="J426" s="7">
        <f t="shared" si="132"/>
        <v>0</v>
      </c>
      <c r="K426" s="421">
        <f t="shared" si="133"/>
        <v>118881</v>
      </c>
      <c r="L426" s="10">
        <f t="shared" si="121"/>
        <v>19813.5</v>
      </c>
      <c r="M426" s="10">
        <f t="shared" si="134"/>
        <v>19813.5</v>
      </c>
      <c r="N426" s="10">
        <f t="shared" si="123"/>
        <v>60</v>
      </c>
      <c r="O426" s="10">
        <f t="shared" si="135"/>
        <v>99067.5</v>
      </c>
    </row>
    <row r="427" spans="1:15" s="287" customFormat="1">
      <c r="A427" s="553"/>
      <c r="B427" s="30"/>
      <c r="C427" s="554"/>
      <c r="D427" s="466"/>
      <c r="E427" s="555"/>
      <c r="F427" s="556"/>
      <c r="G427" s="554"/>
      <c r="H427" s="555"/>
      <c r="I427" s="556"/>
      <c r="J427" s="557"/>
      <c r="K427" s="425"/>
      <c r="L427" s="402"/>
      <c r="M427" s="402"/>
      <c r="N427" s="402"/>
      <c r="O427" s="402"/>
    </row>
    <row r="428" spans="1:15" s="287" customFormat="1">
      <c r="A428" s="553"/>
      <c r="B428" s="30"/>
      <c r="C428" s="554"/>
      <c r="D428" s="466"/>
      <c r="E428" s="555"/>
      <c r="F428" s="556"/>
      <c r="G428" s="554"/>
      <c r="H428" s="555"/>
      <c r="I428" s="556"/>
      <c r="J428" s="557"/>
      <c r="K428" s="425"/>
      <c r="L428" s="402"/>
      <c r="M428" s="402"/>
      <c r="N428" s="402"/>
      <c r="O428" s="402"/>
    </row>
    <row r="429" spans="1:15" s="287" customFormat="1">
      <c r="A429" s="1"/>
      <c r="B429" s="1"/>
      <c r="C429" s="148">
        <f>SUM(C406:C426)</f>
        <v>34017313</v>
      </c>
      <c r="D429" s="148"/>
      <c r="E429" s="148"/>
      <c r="F429" s="148">
        <f t="shared" ref="F429" si="136">SUM(F406:F423)</f>
        <v>0</v>
      </c>
      <c r="G429" s="148">
        <f>SUM(G406:G426)</f>
        <v>34017313</v>
      </c>
      <c r="H429" s="148">
        <f>SUM(H406:H426)</f>
        <v>2789440.4861111115</v>
      </c>
      <c r="I429" s="148">
        <f t="shared" ref="I429:J429" si="137">SUM(I406:I426)</f>
        <v>0</v>
      </c>
      <c r="J429" s="148">
        <f t="shared" si="137"/>
        <v>2789440.4861111115</v>
      </c>
      <c r="K429" s="148">
        <f>SUM(K406:K426)</f>
        <v>31227872.513888892</v>
      </c>
      <c r="L429" s="148">
        <f>SUM(L406:L426)</f>
        <v>5669552.166666666</v>
      </c>
      <c r="M429" s="148">
        <f>SUM(M406:M426)</f>
        <v>8458992.6527777761</v>
      </c>
      <c r="N429" s="148"/>
      <c r="O429" s="148">
        <f>SUM(O406:O426)</f>
        <v>25558320.347222216</v>
      </c>
    </row>
    <row r="431" spans="1:15">
      <c r="A431" s="1">
        <v>2270000</v>
      </c>
      <c r="B431" s="444" t="s">
        <v>2084</v>
      </c>
      <c r="C431" s="496">
        <v>63860</v>
      </c>
      <c r="D431" s="494">
        <v>43123</v>
      </c>
      <c r="E431" s="291">
        <v>72</v>
      </c>
      <c r="F431" s="419"/>
      <c r="G431" s="6">
        <f t="shared" ref="G431:G440" si="138">+F431+C431</f>
        <v>63860</v>
      </c>
      <c r="H431" s="291">
        <v>0</v>
      </c>
      <c r="I431" s="419"/>
      <c r="J431" s="7">
        <f t="shared" ref="J431:J440" si="139">+I431+H431</f>
        <v>0</v>
      </c>
      <c r="K431" s="421">
        <f t="shared" ref="K431:K440" si="140">+G431-J431</f>
        <v>63860</v>
      </c>
      <c r="L431" s="10">
        <f t="shared" ref="L431:L436" si="141">K431/E431*7</f>
        <v>6208.6111111111113</v>
      </c>
      <c r="M431" s="10">
        <f t="shared" ref="M431:M440" si="142">J431+L431</f>
        <v>6208.6111111111113</v>
      </c>
      <c r="N431" s="10">
        <f>E431-7</f>
        <v>65</v>
      </c>
      <c r="O431" s="10">
        <f t="shared" ref="O431:O440" si="143">G431-M431</f>
        <v>57651.388888888891</v>
      </c>
    </row>
    <row r="432" spans="1:15">
      <c r="A432" s="1">
        <v>2270000</v>
      </c>
      <c r="B432" s="444" t="s">
        <v>2085</v>
      </c>
      <c r="C432" s="496">
        <v>88285</v>
      </c>
      <c r="D432" s="494">
        <v>43125</v>
      </c>
      <c r="E432" s="291">
        <v>72</v>
      </c>
      <c r="F432" s="419"/>
      <c r="G432" s="6">
        <f t="shared" si="138"/>
        <v>88285</v>
      </c>
      <c r="H432" s="291">
        <v>0</v>
      </c>
      <c r="I432" s="419"/>
      <c r="J432" s="7">
        <f t="shared" si="139"/>
        <v>0</v>
      </c>
      <c r="K432" s="421">
        <f t="shared" si="140"/>
        <v>88285</v>
      </c>
      <c r="L432" s="10">
        <f t="shared" si="141"/>
        <v>8583.2638888888905</v>
      </c>
      <c r="M432" s="10">
        <f t="shared" si="142"/>
        <v>8583.2638888888905</v>
      </c>
      <c r="N432" s="10">
        <f t="shared" ref="N432:N436" si="144">E432-7</f>
        <v>65</v>
      </c>
      <c r="O432" s="10">
        <f t="shared" si="143"/>
        <v>79701.736111111109</v>
      </c>
    </row>
    <row r="433" spans="1:15">
      <c r="A433" s="1">
        <v>2270000</v>
      </c>
      <c r="B433" s="444" t="s">
        <v>2086</v>
      </c>
      <c r="C433" s="496">
        <v>47588</v>
      </c>
      <c r="D433" s="494">
        <v>43130</v>
      </c>
      <c r="E433" s="291">
        <v>72</v>
      </c>
      <c r="F433" s="419"/>
      <c r="G433" s="6">
        <f t="shared" si="138"/>
        <v>47588</v>
      </c>
      <c r="H433" s="291">
        <v>0</v>
      </c>
      <c r="I433" s="419"/>
      <c r="J433" s="7">
        <f t="shared" si="139"/>
        <v>0</v>
      </c>
      <c r="K433" s="421">
        <f t="shared" si="140"/>
        <v>47588</v>
      </c>
      <c r="L433" s="10">
        <f t="shared" si="141"/>
        <v>4626.6111111111113</v>
      </c>
      <c r="M433" s="10">
        <f t="shared" si="142"/>
        <v>4626.6111111111113</v>
      </c>
      <c r="N433" s="10">
        <f t="shared" si="144"/>
        <v>65</v>
      </c>
      <c r="O433" s="10">
        <f t="shared" si="143"/>
        <v>42961.388888888891</v>
      </c>
    </row>
    <row r="434" spans="1:15">
      <c r="A434" s="1">
        <v>2270000</v>
      </c>
      <c r="B434" s="444" t="s">
        <v>2087</v>
      </c>
      <c r="C434" s="496">
        <v>143980</v>
      </c>
      <c r="D434" s="494">
        <v>43130</v>
      </c>
      <c r="E434" s="291">
        <v>72</v>
      </c>
      <c r="F434" s="419"/>
      <c r="G434" s="6">
        <f t="shared" si="138"/>
        <v>143980</v>
      </c>
      <c r="H434" s="291">
        <v>0</v>
      </c>
      <c r="I434" s="419"/>
      <c r="J434" s="7">
        <f t="shared" si="139"/>
        <v>0</v>
      </c>
      <c r="K434" s="421">
        <f t="shared" si="140"/>
        <v>143980</v>
      </c>
      <c r="L434" s="10">
        <f t="shared" si="141"/>
        <v>13998.055555555555</v>
      </c>
      <c r="M434" s="10">
        <f t="shared" si="142"/>
        <v>13998.055555555555</v>
      </c>
      <c r="N434" s="10">
        <f t="shared" si="144"/>
        <v>65</v>
      </c>
      <c r="O434" s="10">
        <f t="shared" si="143"/>
        <v>129981.94444444444</v>
      </c>
    </row>
    <row r="435" spans="1:15">
      <c r="A435" s="1">
        <v>2270000</v>
      </c>
      <c r="B435" s="444" t="s">
        <v>2088</v>
      </c>
      <c r="C435" s="496">
        <v>501985</v>
      </c>
      <c r="D435" s="494">
        <v>43136</v>
      </c>
      <c r="E435" s="291">
        <v>72</v>
      </c>
      <c r="F435" s="419"/>
      <c r="G435" s="6">
        <f t="shared" si="138"/>
        <v>501985</v>
      </c>
      <c r="H435" s="291">
        <v>0</v>
      </c>
      <c r="I435" s="419"/>
      <c r="J435" s="7">
        <f t="shared" si="139"/>
        <v>0</v>
      </c>
      <c r="K435" s="421">
        <f t="shared" si="140"/>
        <v>501985</v>
      </c>
      <c r="L435" s="10">
        <f t="shared" si="141"/>
        <v>48804.097222222219</v>
      </c>
      <c r="M435" s="10">
        <f t="shared" si="142"/>
        <v>48804.097222222219</v>
      </c>
      <c r="N435" s="10">
        <f t="shared" si="144"/>
        <v>65</v>
      </c>
      <c r="O435" s="10">
        <f t="shared" si="143"/>
        <v>453180.90277777775</v>
      </c>
    </row>
    <row r="436" spans="1:15">
      <c r="A436" s="1">
        <v>2270000</v>
      </c>
      <c r="B436" s="444" t="s">
        <v>2088</v>
      </c>
      <c r="C436" s="496">
        <v>501985</v>
      </c>
      <c r="D436" s="494">
        <v>43136</v>
      </c>
      <c r="E436" s="291">
        <v>72</v>
      </c>
      <c r="F436" s="419"/>
      <c r="G436" s="6">
        <f t="shared" si="138"/>
        <v>501985</v>
      </c>
      <c r="H436" s="291">
        <v>0</v>
      </c>
      <c r="I436" s="419"/>
      <c r="J436" s="7">
        <f t="shared" si="139"/>
        <v>0</v>
      </c>
      <c r="K436" s="421">
        <f t="shared" si="140"/>
        <v>501985</v>
      </c>
      <c r="L436" s="10">
        <f t="shared" si="141"/>
        <v>48804.097222222219</v>
      </c>
      <c r="M436" s="10">
        <f t="shared" si="142"/>
        <v>48804.097222222219</v>
      </c>
      <c r="N436" s="10">
        <f t="shared" si="144"/>
        <v>65</v>
      </c>
      <c r="O436" s="10">
        <f t="shared" si="143"/>
        <v>453180.90277777775</v>
      </c>
    </row>
    <row r="437" spans="1:15">
      <c r="A437" s="1">
        <v>2270000</v>
      </c>
      <c r="B437" s="444" t="s">
        <v>2089</v>
      </c>
      <c r="C437" s="496">
        <v>1003970</v>
      </c>
      <c r="D437" s="494">
        <v>43187</v>
      </c>
      <c r="E437" s="291">
        <v>72</v>
      </c>
      <c r="F437" s="419"/>
      <c r="G437" s="6">
        <f t="shared" si="138"/>
        <v>1003970</v>
      </c>
      <c r="H437" s="291">
        <v>0</v>
      </c>
      <c r="I437" s="419"/>
      <c r="J437" s="7">
        <f t="shared" si="139"/>
        <v>0</v>
      </c>
      <c r="K437" s="421">
        <f t="shared" si="140"/>
        <v>1003970</v>
      </c>
      <c r="L437" s="10">
        <f>K437/E437*6</f>
        <v>83664.166666666657</v>
      </c>
      <c r="M437" s="10">
        <f t="shared" si="142"/>
        <v>83664.166666666657</v>
      </c>
      <c r="N437" s="10">
        <f>E437-6</f>
        <v>66</v>
      </c>
      <c r="O437" s="10">
        <f t="shared" si="143"/>
        <v>920305.83333333337</v>
      </c>
    </row>
    <row r="438" spans="1:15">
      <c r="A438" s="1">
        <v>2270000</v>
      </c>
      <c r="B438" s="444" t="s">
        <v>2090</v>
      </c>
      <c r="C438" s="496">
        <v>2320980</v>
      </c>
      <c r="D438" s="494">
        <v>43206</v>
      </c>
      <c r="E438" s="291">
        <v>72</v>
      </c>
      <c r="F438" s="419"/>
      <c r="G438" s="6">
        <f t="shared" si="138"/>
        <v>2320980</v>
      </c>
      <c r="H438" s="291">
        <v>0</v>
      </c>
      <c r="I438" s="419"/>
      <c r="J438" s="7">
        <f t="shared" si="139"/>
        <v>0</v>
      </c>
      <c r="K438" s="421">
        <f t="shared" si="140"/>
        <v>2320980</v>
      </c>
      <c r="L438" s="10">
        <f>K438/E438*4</f>
        <v>128943.33333333333</v>
      </c>
      <c r="M438" s="10">
        <f t="shared" si="142"/>
        <v>128943.33333333333</v>
      </c>
      <c r="N438" s="10">
        <f>E438-4</f>
        <v>68</v>
      </c>
      <c r="O438" s="10">
        <f t="shared" si="143"/>
        <v>2192036.6666666665</v>
      </c>
    </row>
    <row r="439" spans="1:15">
      <c r="A439" s="1">
        <v>2270000</v>
      </c>
      <c r="B439" s="444" t="s">
        <v>2091</v>
      </c>
      <c r="C439" s="496">
        <v>4620857</v>
      </c>
      <c r="D439" s="494">
        <v>43213</v>
      </c>
      <c r="E439" s="291">
        <v>72</v>
      </c>
      <c r="F439" s="419"/>
      <c r="G439" s="6">
        <f t="shared" si="138"/>
        <v>4620857</v>
      </c>
      <c r="H439" s="291">
        <v>0</v>
      </c>
      <c r="I439" s="419"/>
      <c r="J439" s="7">
        <f t="shared" si="139"/>
        <v>0</v>
      </c>
      <c r="K439" s="421">
        <f t="shared" si="140"/>
        <v>4620857</v>
      </c>
      <c r="L439" s="10">
        <f t="shared" ref="L439:L440" si="145">K439/E439*4</f>
        <v>256714.27777777778</v>
      </c>
      <c r="M439" s="10">
        <f t="shared" si="142"/>
        <v>256714.27777777778</v>
      </c>
      <c r="N439" s="10">
        <f t="shared" ref="N439:N440" si="146">E439-4</f>
        <v>68</v>
      </c>
      <c r="O439" s="10">
        <f t="shared" si="143"/>
        <v>4364142.722222222</v>
      </c>
    </row>
    <row r="440" spans="1:15">
      <c r="A440" s="1">
        <v>2270000</v>
      </c>
      <c r="B440" s="444" t="s">
        <v>2092</v>
      </c>
      <c r="C440" s="496">
        <v>953737</v>
      </c>
      <c r="D440" s="494">
        <v>43213</v>
      </c>
      <c r="E440" s="291">
        <v>72</v>
      </c>
      <c r="F440" s="419"/>
      <c r="G440" s="6">
        <f t="shared" si="138"/>
        <v>953737</v>
      </c>
      <c r="H440" s="291">
        <v>0</v>
      </c>
      <c r="I440" s="419"/>
      <c r="J440" s="7">
        <f t="shared" si="139"/>
        <v>0</v>
      </c>
      <c r="K440" s="421">
        <f t="shared" si="140"/>
        <v>953737</v>
      </c>
      <c r="L440" s="10">
        <f t="shared" si="145"/>
        <v>52985.388888888891</v>
      </c>
      <c r="M440" s="10">
        <f t="shared" si="142"/>
        <v>52985.388888888891</v>
      </c>
      <c r="N440" s="10">
        <f t="shared" si="146"/>
        <v>68</v>
      </c>
      <c r="O440" s="10">
        <f t="shared" si="143"/>
        <v>900751.61111111112</v>
      </c>
    </row>
    <row r="441" spans="1:15">
      <c r="A441" s="1">
        <v>2270000</v>
      </c>
      <c r="B441" s="444" t="s">
        <v>2093</v>
      </c>
      <c r="C441" s="496">
        <v>2118200</v>
      </c>
      <c r="D441" s="494">
        <v>43214</v>
      </c>
      <c r="E441" s="291">
        <v>72</v>
      </c>
      <c r="F441" s="419"/>
      <c r="G441" s="6">
        <f t="shared" ref="G441:G447" si="147">+F441+C441</f>
        <v>2118200</v>
      </c>
      <c r="H441" s="291"/>
      <c r="I441" s="419"/>
      <c r="J441" s="7">
        <f t="shared" ref="J441:J448" si="148">+I441+H441</f>
        <v>0</v>
      </c>
      <c r="K441" s="421">
        <f t="shared" ref="K441:K448" si="149">+G441-J441</f>
        <v>2118200</v>
      </c>
      <c r="L441" s="10">
        <f t="shared" ref="L441:L448" si="150">K441/E441*4</f>
        <v>117677.77777777778</v>
      </c>
      <c r="M441" s="10">
        <f t="shared" ref="M441:M448" si="151">J441+L441</f>
        <v>117677.77777777778</v>
      </c>
      <c r="N441" s="10">
        <f t="shared" ref="N441:N448" si="152">E441-4</f>
        <v>68</v>
      </c>
      <c r="O441" s="10">
        <f t="shared" ref="O441:O448" si="153">G441-M441</f>
        <v>2000522.2222222222</v>
      </c>
    </row>
    <row r="442" spans="1:15">
      <c r="A442" s="1">
        <v>2270000</v>
      </c>
      <c r="B442" s="444" t="s">
        <v>2094</v>
      </c>
      <c r="C442" s="496">
        <v>4165000</v>
      </c>
      <c r="D442" s="494">
        <v>43217</v>
      </c>
      <c r="E442" s="291">
        <v>72</v>
      </c>
      <c r="F442" s="419"/>
      <c r="G442" s="6">
        <f t="shared" si="147"/>
        <v>4165000</v>
      </c>
      <c r="H442" s="291"/>
      <c r="I442" s="419"/>
      <c r="J442" s="7">
        <f t="shared" si="148"/>
        <v>0</v>
      </c>
      <c r="K442" s="421">
        <f t="shared" si="149"/>
        <v>4165000</v>
      </c>
      <c r="L442" s="10">
        <f t="shared" si="150"/>
        <v>231388.88888888888</v>
      </c>
      <c r="M442" s="10">
        <f t="shared" si="151"/>
        <v>231388.88888888888</v>
      </c>
      <c r="N442" s="10">
        <f t="shared" si="152"/>
        <v>68</v>
      </c>
      <c r="O442" s="10">
        <f t="shared" si="153"/>
        <v>3933611.111111111</v>
      </c>
    </row>
    <row r="443" spans="1:15">
      <c r="A443" s="1">
        <v>2270000</v>
      </c>
      <c r="B443" s="444" t="s">
        <v>2143</v>
      </c>
      <c r="C443" s="496">
        <v>341524</v>
      </c>
      <c r="D443" s="494">
        <v>43220</v>
      </c>
      <c r="E443" s="291">
        <v>72</v>
      </c>
      <c r="F443" s="419"/>
      <c r="G443" s="6">
        <f t="shared" si="147"/>
        <v>341524</v>
      </c>
      <c r="H443" s="291"/>
      <c r="I443" s="419"/>
      <c r="J443" s="7">
        <f t="shared" si="148"/>
        <v>0</v>
      </c>
      <c r="K443" s="421">
        <f t="shared" si="149"/>
        <v>341524</v>
      </c>
      <c r="L443" s="10">
        <f t="shared" si="150"/>
        <v>18973.555555555555</v>
      </c>
      <c r="M443" s="10">
        <f t="shared" si="151"/>
        <v>18973.555555555555</v>
      </c>
      <c r="N443" s="10">
        <f t="shared" si="152"/>
        <v>68</v>
      </c>
      <c r="O443" s="10">
        <f t="shared" si="153"/>
        <v>322550.44444444444</v>
      </c>
    </row>
    <row r="444" spans="1:15">
      <c r="A444" s="1">
        <v>2270000</v>
      </c>
      <c r="B444" s="444" t="s">
        <v>2143</v>
      </c>
      <c r="C444" s="496">
        <v>341524</v>
      </c>
      <c r="D444" s="494">
        <v>43220</v>
      </c>
      <c r="E444" s="291">
        <v>72</v>
      </c>
      <c r="F444" s="419"/>
      <c r="G444" s="6">
        <f t="shared" si="147"/>
        <v>341524</v>
      </c>
      <c r="H444" s="291"/>
      <c r="I444" s="419"/>
      <c r="J444" s="7">
        <f t="shared" si="148"/>
        <v>0</v>
      </c>
      <c r="K444" s="421">
        <f t="shared" si="149"/>
        <v>341524</v>
      </c>
      <c r="L444" s="10">
        <f t="shared" si="150"/>
        <v>18973.555555555555</v>
      </c>
      <c r="M444" s="10">
        <f t="shared" si="151"/>
        <v>18973.555555555555</v>
      </c>
      <c r="N444" s="10">
        <f t="shared" si="152"/>
        <v>68</v>
      </c>
      <c r="O444" s="10">
        <f t="shared" si="153"/>
        <v>322550.44444444444</v>
      </c>
    </row>
    <row r="445" spans="1:15">
      <c r="A445" s="1">
        <v>2270000</v>
      </c>
      <c r="B445" s="444" t="s">
        <v>2143</v>
      </c>
      <c r="C445" s="496">
        <v>99221</v>
      </c>
      <c r="D445" s="494">
        <v>43220</v>
      </c>
      <c r="E445" s="291">
        <v>72</v>
      </c>
      <c r="F445" s="419"/>
      <c r="G445" s="6">
        <f t="shared" si="147"/>
        <v>99221</v>
      </c>
      <c r="H445" s="291"/>
      <c r="I445" s="419"/>
      <c r="J445" s="7">
        <f t="shared" si="148"/>
        <v>0</v>
      </c>
      <c r="K445" s="421">
        <f t="shared" si="149"/>
        <v>99221</v>
      </c>
      <c r="L445" s="10">
        <f t="shared" si="150"/>
        <v>5512.2777777777774</v>
      </c>
      <c r="M445" s="10">
        <f t="shared" si="151"/>
        <v>5512.2777777777774</v>
      </c>
      <c r="N445" s="10">
        <f t="shared" si="152"/>
        <v>68</v>
      </c>
      <c r="O445" s="10">
        <f t="shared" si="153"/>
        <v>93708.722222222219</v>
      </c>
    </row>
    <row r="446" spans="1:15">
      <c r="A446" s="1">
        <v>2270000</v>
      </c>
      <c r="B446" s="444" t="s">
        <v>2143</v>
      </c>
      <c r="C446" s="496">
        <v>99221</v>
      </c>
      <c r="D446" s="494">
        <v>43220</v>
      </c>
      <c r="E446" s="291">
        <v>72</v>
      </c>
      <c r="F446" s="419"/>
      <c r="G446" s="6">
        <f t="shared" si="147"/>
        <v>99221</v>
      </c>
      <c r="H446" s="291"/>
      <c r="I446" s="419"/>
      <c r="J446" s="7">
        <f t="shared" si="148"/>
        <v>0</v>
      </c>
      <c r="K446" s="421">
        <f t="shared" si="149"/>
        <v>99221</v>
      </c>
      <c r="L446" s="10">
        <f t="shared" si="150"/>
        <v>5512.2777777777774</v>
      </c>
      <c r="M446" s="10">
        <f t="shared" si="151"/>
        <v>5512.2777777777774</v>
      </c>
      <c r="N446" s="10">
        <f t="shared" si="152"/>
        <v>68</v>
      </c>
      <c r="O446" s="10">
        <f t="shared" si="153"/>
        <v>93708.722222222219</v>
      </c>
    </row>
    <row r="447" spans="1:15">
      <c r="A447" s="1">
        <v>2270000</v>
      </c>
      <c r="B447" s="444" t="s">
        <v>2143</v>
      </c>
      <c r="C447" s="496">
        <v>690474</v>
      </c>
      <c r="D447" s="494">
        <v>43220</v>
      </c>
      <c r="E447" s="291">
        <v>72</v>
      </c>
      <c r="F447" s="419"/>
      <c r="G447" s="6">
        <f t="shared" si="147"/>
        <v>690474</v>
      </c>
      <c r="H447" s="291"/>
      <c r="I447" s="419"/>
      <c r="J447" s="7">
        <f t="shared" si="148"/>
        <v>0</v>
      </c>
      <c r="K447" s="421">
        <f t="shared" si="149"/>
        <v>690474</v>
      </c>
      <c r="L447" s="10">
        <f t="shared" si="150"/>
        <v>38359.666666666664</v>
      </c>
      <c r="M447" s="10">
        <f t="shared" si="151"/>
        <v>38359.666666666664</v>
      </c>
      <c r="N447" s="10">
        <f t="shared" si="152"/>
        <v>68</v>
      </c>
      <c r="O447" s="10">
        <f t="shared" si="153"/>
        <v>652114.33333333337</v>
      </c>
    </row>
    <row r="448" spans="1:15">
      <c r="A448" s="1">
        <v>2270000</v>
      </c>
      <c r="B448" s="444" t="s">
        <v>2278</v>
      </c>
      <c r="C448" s="496">
        <v>1109970</v>
      </c>
      <c r="D448" s="494">
        <v>43242</v>
      </c>
      <c r="E448" s="291">
        <v>72</v>
      </c>
      <c r="F448" s="419"/>
      <c r="G448" s="6">
        <f t="shared" ref="G448:G458" si="154">+F448+C448</f>
        <v>1109970</v>
      </c>
      <c r="H448" s="291">
        <v>0</v>
      </c>
      <c r="I448" s="419"/>
      <c r="J448" s="7">
        <f t="shared" si="148"/>
        <v>0</v>
      </c>
      <c r="K448" s="421">
        <f t="shared" si="149"/>
        <v>1109970</v>
      </c>
      <c r="L448" s="10">
        <f t="shared" si="150"/>
        <v>61665</v>
      </c>
      <c r="M448" s="10">
        <f t="shared" si="151"/>
        <v>61665</v>
      </c>
      <c r="N448" s="10">
        <f t="shared" si="152"/>
        <v>68</v>
      </c>
      <c r="O448" s="10">
        <f t="shared" si="153"/>
        <v>1048305</v>
      </c>
    </row>
    <row r="449" spans="1:15">
      <c r="A449" s="1">
        <v>2270000</v>
      </c>
      <c r="B449" s="444" t="s">
        <v>2114</v>
      </c>
      <c r="C449" s="496">
        <v>267289</v>
      </c>
      <c r="D449" s="494">
        <v>43242</v>
      </c>
      <c r="E449" s="291">
        <v>72</v>
      </c>
      <c r="F449" s="419"/>
      <c r="G449" s="6">
        <f t="shared" si="154"/>
        <v>267289</v>
      </c>
      <c r="H449" s="291">
        <v>0</v>
      </c>
      <c r="I449" s="419"/>
      <c r="J449" s="7">
        <f t="shared" ref="J449:J458" si="155">+I449+H449</f>
        <v>0</v>
      </c>
      <c r="K449" s="421">
        <f t="shared" ref="K449:K458" si="156">+G449-J449</f>
        <v>267289</v>
      </c>
      <c r="L449" s="10">
        <f t="shared" ref="L449:L456" si="157">K449/E449*3</f>
        <v>11137.041666666666</v>
      </c>
      <c r="M449" s="10">
        <f t="shared" ref="M449:M458" si="158">J449+L449</f>
        <v>11137.041666666666</v>
      </c>
      <c r="N449" s="10">
        <f>E449-3</f>
        <v>69</v>
      </c>
      <c r="O449" s="10">
        <f t="shared" ref="O449:O458" si="159">G449-M449</f>
        <v>256151.95833333334</v>
      </c>
    </row>
    <row r="450" spans="1:15">
      <c r="A450" s="1">
        <v>2270000</v>
      </c>
      <c r="B450" s="444" t="s">
        <v>2278</v>
      </c>
      <c r="C450" s="496">
        <v>-1109970</v>
      </c>
      <c r="D450" s="494">
        <v>43242</v>
      </c>
      <c r="E450" s="291">
        <v>72</v>
      </c>
      <c r="F450" s="419"/>
      <c r="G450" s="6">
        <f t="shared" si="154"/>
        <v>-1109970</v>
      </c>
      <c r="H450" s="291">
        <v>0</v>
      </c>
      <c r="I450" s="419"/>
      <c r="J450" s="7">
        <f t="shared" si="155"/>
        <v>0</v>
      </c>
      <c r="K450" s="421">
        <f t="shared" si="156"/>
        <v>-1109970</v>
      </c>
      <c r="L450" s="10">
        <f t="shared" si="157"/>
        <v>-46248.75</v>
      </c>
      <c r="M450" s="10">
        <f t="shared" si="158"/>
        <v>-46248.75</v>
      </c>
      <c r="N450" s="10">
        <f t="shared" ref="N450:N456" si="160">E450-3</f>
        <v>69</v>
      </c>
      <c r="O450" s="10">
        <f t="shared" si="159"/>
        <v>-1063721.25</v>
      </c>
    </row>
    <row r="451" spans="1:15">
      <c r="A451" s="1">
        <v>2270000</v>
      </c>
      <c r="B451" s="444" t="s">
        <v>2115</v>
      </c>
      <c r="C451" s="496">
        <v>999981</v>
      </c>
      <c r="D451" s="494">
        <v>43243</v>
      </c>
      <c r="E451" s="291">
        <v>72</v>
      </c>
      <c r="F451" s="419"/>
      <c r="G451" s="6">
        <f t="shared" si="154"/>
        <v>999981</v>
      </c>
      <c r="H451" s="291">
        <v>0</v>
      </c>
      <c r="I451" s="419"/>
      <c r="J451" s="7">
        <f t="shared" si="155"/>
        <v>0</v>
      </c>
      <c r="K451" s="421">
        <f t="shared" si="156"/>
        <v>999981</v>
      </c>
      <c r="L451" s="10">
        <f t="shared" si="157"/>
        <v>41665.875</v>
      </c>
      <c r="M451" s="10">
        <f t="shared" si="158"/>
        <v>41665.875</v>
      </c>
      <c r="N451" s="10">
        <f t="shared" si="160"/>
        <v>69</v>
      </c>
      <c r="O451" s="10">
        <f t="shared" si="159"/>
        <v>958315.125</v>
      </c>
    </row>
    <row r="452" spans="1:15">
      <c r="A452" s="1">
        <v>2270000</v>
      </c>
      <c r="B452" s="444" t="s">
        <v>2116</v>
      </c>
      <c r="C452" s="496">
        <v>109989</v>
      </c>
      <c r="D452" s="494">
        <v>43243</v>
      </c>
      <c r="E452" s="291">
        <v>72</v>
      </c>
      <c r="F452" s="419"/>
      <c r="G452" s="6">
        <f t="shared" si="154"/>
        <v>109989</v>
      </c>
      <c r="H452" s="291">
        <v>0</v>
      </c>
      <c r="I452" s="419"/>
      <c r="J452" s="7">
        <f t="shared" si="155"/>
        <v>0</v>
      </c>
      <c r="K452" s="421">
        <f t="shared" si="156"/>
        <v>109989</v>
      </c>
      <c r="L452" s="10">
        <f t="shared" si="157"/>
        <v>4582.875</v>
      </c>
      <c r="M452" s="10">
        <f t="shared" si="158"/>
        <v>4582.875</v>
      </c>
      <c r="N452" s="10">
        <f t="shared" si="160"/>
        <v>69</v>
      </c>
      <c r="O452" s="10">
        <f t="shared" si="159"/>
        <v>105406.125</v>
      </c>
    </row>
    <row r="453" spans="1:15">
      <c r="A453" s="1">
        <v>2270000</v>
      </c>
      <c r="B453" s="444" t="s">
        <v>2117</v>
      </c>
      <c r="C453" s="496">
        <v>550137</v>
      </c>
      <c r="D453" s="494">
        <v>43249</v>
      </c>
      <c r="E453" s="291">
        <v>72</v>
      </c>
      <c r="F453" s="419"/>
      <c r="G453" s="6">
        <f t="shared" si="154"/>
        <v>550137</v>
      </c>
      <c r="H453" s="291">
        <v>0</v>
      </c>
      <c r="I453" s="419"/>
      <c r="J453" s="7">
        <f t="shared" si="155"/>
        <v>0</v>
      </c>
      <c r="K453" s="421">
        <f t="shared" si="156"/>
        <v>550137</v>
      </c>
      <c r="L453" s="10">
        <f t="shared" si="157"/>
        <v>22922.375</v>
      </c>
      <c r="M453" s="10">
        <f t="shared" si="158"/>
        <v>22922.375</v>
      </c>
      <c r="N453" s="10">
        <f t="shared" si="160"/>
        <v>69</v>
      </c>
      <c r="O453" s="10">
        <f t="shared" si="159"/>
        <v>527214.625</v>
      </c>
    </row>
    <row r="454" spans="1:15">
      <c r="A454" s="1">
        <v>2270000</v>
      </c>
      <c r="B454" s="444" t="s">
        <v>2118</v>
      </c>
      <c r="C454" s="496">
        <v>206465</v>
      </c>
      <c r="D454" s="494">
        <v>43249</v>
      </c>
      <c r="E454" s="291">
        <v>72</v>
      </c>
      <c r="F454" s="419"/>
      <c r="G454" s="6">
        <f t="shared" si="154"/>
        <v>206465</v>
      </c>
      <c r="H454" s="291">
        <v>0</v>
      </c>
      <c r="I454" s="419"/>
      <c r="J454" s="7">
        <f t="shared" si="155"/>
        <v>0</v>
      </c>
      <c r="K454" s="421">
        <f t="shared" si="156"/>
        <v>206465</v>
      </c>
      <c r="L454" s="10">
        <f t="shared" si="157"/>
        <v>8602.7083333333321</v>
      </c>
      <c r="M454" s="10">
        <f t="shared" si="158"/>
        <v>8602.7083333333321</v>
      </c>
      <c r="N454" s="10">
        <f t="shared" si="160"/>
        <v>69</v>
      </c>
      <c r="O454" s="10">
        <f t="shared" si="159"/>
        <v>197862.29166666666</v>
      </c>
    </row>
    <row r="455" spans="1:15">
      <c r="A455" s="1">
        <v>2270000</v>
      </c>
      <c r="B455" s="444" t="s">
        <v>2119</v>
      </c>
      <c r="C455" s="496">
        <v>286671</v>
      </c>
      <c r="D455" s="494">
        <v>43249</v>
      </c>
      <c r="E455" s="291">
        <v>72</v>
      </c>
      <c r="F455" s="419"/>
      <c r="G455" s="6">
        <f t="shared" si="154"/>
        <v>286671</v>
      </c>
      <c r="H455" s="291">
        <v>0</v>
      </c>
      <c r="I455" s="419"/>
      <c r="J455" s="7">
        <f t="shared" si="155"/>
        <v>0</v>
      </c>
      <c r="K455" s="421">
        <f t="shared" si="156"/>
        <v>286671</v>
      </c>
      <c r="L455" s="10">
        <f t="shared" si="157"/>
        <v>11944.625</v>
      </c>
      <c r="M455" s="10">
        <f t="shared" si="158"/>
        <v>11944.625</v>
      </c>
      <c r="N455" s="10">
        <f t="shared" si="160"/>
        <v>69</v>
      </c>
      <c r="O455" s="10">
        <f t="shared" si="159"/>
        <v>274726.375</v>
      </c>
    </row>
    <row r="456" spans="1:15">
      <c r="A456" s="1">
        <v>2270000</v>
      </c>
      <c r="B456" s="444" t="s">
        <v>2120</v>
      </c>
      <c r="C456" s="496">
        <v>6616997</v>
      </c>
      <c r="D456" s="494">
        <v>43251</v>
      </c>
      <c r="E456" s="291">
        <v>72</v>
      </c>
      <c r="F456" s="419"/>
      <c r="G456" s="6">
        <f t="shared" si="154"/>
        <v>6616997</v>
      </c>
      <c r="H456" s="291">
        <v>0</v>
      </c>
      <c r="I456" s="419"/>
      <c r="J456" s="7">
        <f t="shared" si="155"/>
        <v>0</v>
      </c>
      <c r="K456" s="421">
        <f t="shared" si="156"/>
        <v>6616997</v>
      </c>
      <c r="L456" s="10">
        <f t="shared" si="157"/>
        <v>275708.20833333331</v>
      </c>
      <c r="M456" s="10">
        <f t="shared" si="158"/>
        <v>275708.20833333331</v>
      </c>
      <c r="N456" s="10">
        <f t="shared" si="160"/>
        <v>69</v>
      </c>
      <c r="O456" s="10">
        <f t="shared" si="159"/>
        <v>6341288.791666667</v>
      </c>
    </row>
    <row r="457" spans="1:15">
      <c r="A457" s="1">
        <v>2270000</v>
      </c>
      <c r="B457" s="444" t="s">
        <v>2121</v>
      </c>
      <c r="C457" s="496">
        <v>4151315</v>
      </c>
      <c r="D457" s="494">
        <v>43256</v>
      </c>
      <c r="E457" s="291">
        <v>72</v>
      </c>
      <c r="F457" s="419"/>
      <c r="G457" s="6">
        <f t="shared" si="154"/>
        <v>4151315</v>
      </c>
      <c r="H457" s="291">
        <v>0</v>
      </c>
      <c r="I457" s="419"/>
      <c r="J457" s="7">
        <f t="shared" si="155"/>
        <v>0</v>
      </c>
      <c r="K457" s="421">
        <f t="shared" si="156"/>
        <v>4151315</v>
      </c>
      <c r="L457" s="10">
        <f>K457/E457*2</f>
        <v>115314.30555555556</v>
      </c>
      <c r="M457" s="10">
        <f t="shared" si="158"/>
        <v>115314.30555555556</v>
      </c>
      <c r="N457" s="10">
        <f>E457-2</f>
        <v>70</v>
      </c>
      <c r="O457" s="10">
        <f t="shared" si="159"/>
        <v>4036000.6944444445</v>
      </c>
    </row>
    <row r="458" spans="1:15">
      <c r="A458" s="1">
        <v>2270000</v>
      </c>
      <c r="B458" s="444" t="s">
        <v>2122</v>
      </c>
      <c r="C458" s="496">
        <v>399990</v>
      </c>
      <c r="D458" s="494">
        <v>43264</v>
      </c>
      <c r="E458" s="291">
        <v>72</v>
      </c>
      <c r="F458" s="419"/>
      <c r="G458" s="6">
        <f t="shared" si="154"/>
        <v>399990</v>
      </c>
      <c r="H458" s="291">
        <v>0</v>
      </c>
      <c r="I458" s="419"/>
      <c r="J458" s="7">
        <f t="shared" si="155"/>
        <v>0</v>
      </c>
      <c r="K458" s="421">
        <f t="shared" si="156"/>
        <v>399990</v>
      </c>
      <c r="L458" s="10">
        <f>K458/E458*1</f>
        <v>5555.416666666667</v>
      </c>
      <c r="M458" s="10">
        <f t="shared" si="158"/>
        <v>5555.416666666667</v>
      </c>
      <c r="N458" s="10">
        <f>E458-1</f>
        <v>71</v>
      </c>
      <c r="O458" s="10">
        <f t="shared" si="159"/>
        <v>394434.58333333331</v>
      </c>
    </row>
    <row r="459" spans="1:15">
      <c r="A459" s="1">
        <v>2270000</v>
      </c>
      <c r="B459" s="444" t="s">
        <v>2123</v>
      </c>
      <c r="C459" s="496">
        <v>1640522</v>
      </c>
      <c r="D459" s="494">
        <v>43273</v>
      </c>
      <c r="E459" s="291">
        <v>72</v>
      </c>
      <c r="F459" s="292"/>
      <c r="G459" s="6">
        <f t="shared" ref="G459:G460" si="161">+F459+C459</f>
        <v>1640522</v>
      </c>
      <c r="H459" s="291">
        <v>0</v>
      </c>
      <c r="I459" s="419"/>
      <c r="J459" s="7">
        <f t="shared" ref="J459:J460" si="162">+I459+H459</f>
        <v>0</v>
      </c>
      <c r="K459" s="421">
        <f t="shared" ref="K459:K460" si="163">+G459-J459</f>
        <v>1640522</v>
      </c>
      <c r="L459" s="10">
        <f t="shared" ref="L459:L460" si="164">K459/E459*1</f>
        <v>22785.027777777777</v>
      </c>
      <c r="M459" s="10">
        <f t="shared" ref="M459:M460" si="165">J459+L459</f>
        <v>22785.027777777777</v>
      </c>
      <c r="N459" s="10">
        <f t="shared" ref="N459:N460" si="166">E459-1</f>
        <v>71</v>
      </c>
      <c r="O459" s="10">
        <f t="shared" ref="O459:O460" si="167">G459-M459</f>
        <v>1617736.9722222222</v>
      </c>
    </row>
    <row r="460" spans="1:15">
      <c r="A460" s="1">
        <v>2270000</v>
      </c>
      <c r="B460" s="444" t="s">
        <v>2124</v>
      </c>
      <c r="C460" s="496">
        <v>4151315</v>
      </c>
      <c r="D460" s="494">
        <v>43300</v>
      </c>
      <c r="E460" s="291">
        <v>72</v>
      </c>
      <c r="F460" s="292"/>
      <c r="G460" s="6">
        <f t="shared" si="161"/>
        <v>4151315</v>
      </c>
      <c r="H460" s="291">
        <v>0</v>
      </c>
      <c r="I460" s="419"/>
      <c r="J460" s="7">
        <f t="shared" si="162"/>
        <v>0</v>
      </c>
      <c r="K460" s="421">
        <f t="shared" si="163"/>
        <v>4151315</v>
      </c>
      <c r="L460" s="10">
        <f t="shared" si="164"/>
        <v>57657.152777777781</v>
      </c>
      <c r="M460" s="10">
        <f t="shared" si="165"/>
        <v>57657.152777777781</v>
      </c>
      <c r="N460" s="10">
        <f t="shared" si="166"/>
        <v>71</v>
      </c>
      <c r="O460" s="10">
        <f t="shared" si="167"/>
        <v>4093657.847222222</v>
      </c>
    </row>
    <row r="461" spans="1:15">
      <c r="A461" s="1">
        <v>2270000</v>
      </c>
      <c r="B461" s="444" t="s">
        <v>2292</v>
      </c>
      <c r="C461" s="496">
        <v>4151315</v>
      </c>
      <c r="D461" s="494">
        <v>43300</v>
      </c>
      <c r="E461" s="291">
        <v>72</v>
      </c>
      <c r="F461" s="292"/>
      <c r="G461" s="6">
        <f t="shared" ref="G461:G465" si="168">+F461+C461</f>
        <v>4151315</v>
      </c>
      <c r="H461" s="291">
        <v>0</v>
      </c>
      <c r="I461" s="419"/>
      <c r="J461" s="7">
        <f t="shared" ref="J461:J465" si="169">+I461+H461</f>
        <v>0</v>
      </c>
      <c r="K461" s="421">
        <f t="shared" ref="K461:K465" si="170">+G461-J461</f>
        <v>4151315</v>
      </c>
      <c r="L461" s="10">
        <f t="shared" ref="L461:L465" si="171">K461/E461*1</f>
        <v>57657.152777777781</v>
      </c>
      <c r="M461" s="10">
        <f t="shared" ref="M461:M465" si="172">J461+L461</f>
        <v>57657.152777777781</v>
      </c>
      <c r="N461" s="10">
        <f t="shared" ref="N461:N465" si="173">E461-1</f>
        <v>71</v>
      </c>
      <c r="O461" s="10">
        <f t="shared" ref="O461:O465" si="174">G461-M461</f>
        <v>4093657.847222222</v>
      </c>
    </row>
    <row r="462" spans="1:15">
      <c r="A462" s="1">
        <v>2270000</v>
      </c>
      <c r="B462" s="444" t="s">
        <v>2295</v>
      </c>
      <c r="C462" s="496">
        <v>-4151315</v>
      </c>
      <c r="D462" s="494">
        <v>43300</v>
      </c>
      <c r="E462" s="291">
        <v>72</v>
      </c>
      <c r="F462" s="292"/>
      <c r="G462" s="6">
        <f t="shared" si="168"/>
        <v>-4151315</v>
      </c>
      <c r="H462" s="291">
        <v>0</v>
      </c>
      <c r="I462" s="419"/>
      <c r="J462" s="7">
        <f t="shared" si="169"/>
        <v>0</v>
      </c>
      <c r="K462" s="421">
        <f t="shared" si="170"/>
        <v>-4151315</v>
      </c>
      <c r="L462" s="10">
        <f t="shared" si="171"/>
        <v>-57657.152777777781</v>
      </c>
      <c r="M462" s="10">
        <f t="shared" si="172"/>
        <v>-57657.152777777781</v>
      </c>
      <c r="N462" s="10">
        <f t="shared" si="173"/>
        <v>71</v>
      </c>
      <c r="O462" s="10">
        <f t="shared" si="174"/>
        <v>-4093657.847222222</v>
      </c>
    </row>
    <row r="463" spans="1:15">
      <c r="A463" s="1">
        <v>2270000</v>
      </c>
      <c r="B463" s="444" t="s">
        <v>2125</v>
      </c>
      <c r="C463" s="496">
        <v>25893210</v>
      </c>
      <c r="D463" s="494">
        <v>43307</v>
      </c>
      <c r="E463" s="291">
        <v>72</v>
      </c>
      <c r="F463" s="292"/>
      <c r="G463" s="6">
        <f t="shared" si="168"/>
        <v>25893210</v>
      </c>
      <c r="H463" s="291">
        <v>0</v>
      </c>
      <c r="I463" s="419"/>
      <c r="J463" s="7">
        <f t="shared" si="169"/>
        <v>0</v>
      </c>
      <c r="K463" s="421">
        <f t="shared" si="170"/>
        <v>25893210</v>
      </c>
      <c r="L463" s="10">
        <f t="shared" si="171"/>
        <v>359627.91666666669</v>
      </c>
      <c r="M463" s="10">
        <f t="shared" si="172"/>
        <v>359627.91666666669</v>
      </c>
      <c r="N463" s="10">
        <f t="shared" si="173"/>
        <v>71</v>
      </c>
      <c r="O463" s="10">
        <f t="shared" si="174"/>
        <v>25533582.083333332</v>
      </c>
    </row>
    <row r="464" spans="1:15">
      <c r="A464" s="1">
        <v>2270000</v>
      </c>
      <c r="B464" s="444" t="s">
        <v>2126</v>
      </c>
      <c r="C464" s="496">
        <v>803258</v>
      </c>
      <c r="D464" s="494">
        <v>43308</v>
      </c>
      <c r="E464" s="291">
        <v>72</v>
      </c>
      <c r="F464" s="292"/>
      <c r="G464" s="6">
        <f t="shared" si="168"/>
        <v>803258</v>
      </c>
      <c r="H464" s="291">
        <v>0</v>
      </c>
      <c r="I464" s="419"/>
      <c r="J464" s="7">
        <f t="shared" si="169"/>
        <v>0</v>
      </c>
      <c r="K464" s="421">
        <f t="shared" si="170"/>
        <v>803258</v>
      </c>
      <c r="L464" s="10">
        <f t="shared" si="171"/>
        <v>11156.361111111111</v>
      </c>
      <c r="M464" s="10">
        <f t="shared" si="172"/>
        <v>11156.361111111111</v>
      </c>
      <c r="N464" s="10">
        <f t="shared" si="173"/>
        <v>71</v>
      </c>
      <c r="O464" s="10">
        <f t="shared" si="174"/>
        <v>792101.63888888888</v>
      </c>
    </row>
    <row r="465" spans="1:15">
      <c r="A465" s="1">
        <v>2270000</v>
      </c>
      <c r="B465" s="444" t="s">
        <v>2159</v>
      </c>
      <c r="C465" s="496">
        <v>1130500</v>
      </c>
      <c r="D465" s="494">
        <v>43342</v>
      </c>
      <c r="E465" s="291">
        <v>72</v>
      </c>
      <c r="F465" s="292"/>
      <c r="G465" s="6">
        <f t="shared" si="168"/>
        <v>1130500</v>
      </c>
      <c r="H465" s="291">
        <v>0</v>
      </c>
      <c r="I465" s="419"/>
      <c r="J465" s="7">
        <f t="shared" si="169"/>
        <v>0</v>
      </c>
      <c r="K465" s="421">
        <f t="shared" si="170"/>
        <v>1130500</v>
      </c>
      <c r="L465" s="10">
        <f t="shared" si="171"/>
        <v>15701.388888888889</v>
      </c>
      <c r="M465" s="10">
        <f t="shared" si="172"/>
        <v>15701.388888888889</v>
      </c>
      <c r="N465" s="10">
        <f t="shared" si="173"/>
        <v>71</v>
      </c>
      <c r="O465" s="10">
        <f t="shared" si="174"/>
        <v>1114798.611111111</v>
      </c>
    </row>
    <row r="466" spans="1:15">
      <c r="A466" s="1">
        <v>2270000</v>
      </c>
      <c r="B466" s="444" t="s">
        <v>2300</v>
      </c>
      <c r="C466" s="496">
        <v>3953299</v>
      </c>
      <c r="D466" s="494">
        <v>43368</v>
      </c>
      <c r="E466" s="291">
        <v>72</v>
      </c>
      <c r="F466" s="292"/>
      <c r="G466" s="6">
        <f t="shared" ref="G466:G471" si="175">+F466+C466</f>
        <v>3953299</v>
      </c>
      <c r="H466" s="291">
        <v>0</v>
      </c>
      <c r="I466" s="419"/>
      <c r="J466" s="7">
        <f t="shared" ref="J466:J471" si="176">+I466+H466</f>
        <v>0</v>
      </c>
      <c r="K466" s="421">
        <f t="shared" ref="K466:K471" si="177">+G466-J466</f>
        <v>3953299</v>
      </c>
      <c r="L466" s="10">
        <f t="shared" ref="L466:L471" si="178">K466/E466*1</f>
        <v>54906.930555555555</v>
      </c>
      <c r="M466" s="10">
        <f t="shared" ref="M466:M471" si="179">J466+L466</f>
        <v>54906.930555555555</v>
      </c>
      <c r="N466" s="10">
        <f t="shared" ref="N466:N471" si="180">E466-1</f>
        <v>71</v>
      </c>
      <c r="O466" s="10">
        <f t="shared" ref="O466:O471" si="181">G466-M466</f>
        <v>3898392.0694444445</v>
      </c>
    </row>
    <row r="467" spans="1:15">
      <c r="A467" s="1">
        <v>2270000</v>
      </c>
      <c r="B467" s="444" t="s">
        <v>2159</v>
      </c>
      <c r="C467" s="496">
        <v>1130500</v>
      </c>
      <c r="D467" s="494">
        <v>43391</v>
      </c>
      <c r="E467" s="291">
        <v>72</v>
      </c>
      <c r="F467" s="292"/>
      <c r="G467" s="6">
        <f t="shared" si="175"/>
        <v>1130500</v>
      </c>
      <c r="H467" s="291">
        <v>0</v>
      </c>
      <c r="I467" s="419"/>
      <c r="J467" s="7">
        <f t="shared" si="176"/>
        <v>0</v>
      </c>
      <c r="K467" s="421">
        <f t="shared" si="177"/>
        <v>1130500</v>
      </c>
      <c r="L467" s="10">
        <f t="shared" si="178"/>
        <v>15701.388888888889</v>
      </c>
      <c r="M467" s="10">
        <f t="shared" si="179"/>
        <v>15701.388888888889</v>
      </c>
      <c r="N467" s="10">
        <f t="shared" si="180"/>
        <v>71</v>
      </c>
      <c r="O467" s="10">
        <f t="shared" si="181"/>
        <v>1114798.611111111</v>
      </c>
    </row>
    <row r="468" spans="1:15">
      <c r="A468" s="1">
        <v>2270000</v>
      </c>
      <c r="B468" s="444" t="s">
        <v>2218</v>
      </c>
      <c r="C468" s="496">
        <v>453985</v>
      </c>
      <c r="D468" s="494">
        <v>43410</v>
      </c>
      <c r="E468" s="291">
        <v>72</v>
      </c>
      <c r="F468" s="292"/>
      <c r="G468" s="6">
        <f t="shared" si="175"/>
        <v>453985</v>
      </c>
      <c r="H468" s="291">
        <v>0</v>
      </c>
      <c r="I468" s="419"/>
      <c r="J468" s="7">
        <f t="shared" si="176"/>
        <v>0</v>
      </c>
      <c r="K468" s="421">
        <f t="shared" si="177"/>
        <v>453985</v>
      </c>
      <c r="L468" s="10">
        <f t="shared" si="178"/>
        <v>6305.3472222222226</v>
      </c>
      <c r="M468" s="10">
        <f t="shared" si="179"/>
        <v>6305.3472222222226</v>
      </c>
      <c r="N468" s="10">
        <f t="shared" si="180"/>
        <v>71</v>
      </c>
      <c r="O468" s="10">
        <f t="shared" si="181"/>
        <v>447679.65277777775</v>
      </c>
    </row>
    <row r="469" spans="1:15">
      <c r="A469" s="1">
        <v>2270000</v>
      </c>
      <c r="B469" s="444" t="s">
        <v>2221</v>
      </c>
      <c r="C469" s="496">
        <v>300235</v>
      </c>
      <c r="D469" s="494">
        <v>43424</v>
      </c>
      <c r="E469" s="291">
        <v>72</v>
      </c>
      <c r="F469" s="292"/>
      <c r="G469" s="6">
        <f t="shared" si="175"/>
        <v>300235</v>
      </c>
      <c r="H469" s="291">
        <v>0</v>
      </c>
      <c r="I469" s="419"/>
      <c r="J469" s="7">
        <f t="shared" si="176"/>
        <v>0</v>
      </c>
      <c r="K469" s="421">
        <f t="shared" si="177"/>
        <v>300235</v>
      </c>
      <c r="L469" s="10">
        <f t="shared" si="178"/>
        <v>4169.9305555555557</v>
      </c>
      <c r="M469" s="10">
        <f t="shared" si="179"/>
        <v>4169.9305555555557</v>
      </c>
      <c r="N469" s="10">
        <f t="shared" si="180"/>
        <v>71</v>
      </c>
      <c r="O469" s="10">
        <f t="shared" si="181"/>
        <v>296065.06944444444</v>
      </c>
    </row>
    <row r="470" spans="1:15">
      <c r="A470" s="1">
        <v>2270000</v>
      </c>
      <c r="B470" s="444" t="s">
        <v>2224</v>
      </c>
      <c r="C470" s="496">
        <v>8558867</v>
      </c>
      <c r="D470" s="494">
        <v>43447</v>
      </c>
      <c r="E470" s="291">
        <v>72</v>
      </c>
      <c r="F470" s="292"/>
      <c r="G470" s="6">
        <f t="shared" si="175"/>
        <v>8558867</v>
      </c>
      <c r="H470" s="291">
        <v>0</v>
      </c>
      <c r="I470" s="419"/>
      <c r="J470" s="7">
        <f t="shared" si="176"/>
        <v>0</v>
      </c>
      <c r="K470" s="421">
        <f t="shared" si="177"/>
        <v>8558867</v>
      </c>
      <c r="L470" s="10">
        <f t="shared" si="178"/>
        <v>118873.15277777778</v>
      </c>
      <c r="M470" s="10">
        <f t="shared" si="179"/>
        <v>118873.15277777778</v>
      </c>
      <c r="N470" s="10">
        <f t="shared" si="180"/>
        <v>71</v>
      </c>
      <c r="O470" s="10">
        <f t="shared" si="181"/>
        <v>8439993.847222222</v>
      </c>
    </row>
    <row r="471" spans="1:15">
      <c r="A471" s="1">
        <v>2270000</v>
      </c>
      <c r="B471" s="444" t="s">
        <v>2226</v>
      </c>
      <c r="C471" s="496">
        <v>1511300</v>
      </c>
      <c r="D471" s="494">
        <v>43460</v>
      </c>
      <c r="E471" s="291">
        <v>72</v>
      </c>
      <c r="F471" s="292"/>
      <c r="G471" s="6">
        <f t="shared" si="175"/>
        <v>1511300</v>
      </c>
      <c r="H471" s="291">
        <v>0</v>
      </c>
      <c r="I471" s="419"/>
      <c r="J471" s="7">
        <f t="shared" si="176"/>
        <v>0</v>
      </c>
      <c r="K471" s="421">
        <f t="shared" si="177"/>
        <v>1511300</v>
      </c>
      <c r="L471" s="10">
        <f t="shared" si="178"/>
        <v>20990.277777777777</v>
      </c>
      <c r="M471" s="10">
        <f t="shared" si="179"/>
        <v>20990.277777777777</v>
      </c>
      <c r="N471" s="10">
        <f t="shared" si="180"/>
        <v>71</v>
      </c>
      <c r="O471" s="10">
        <f t="shared" si="181"/>
        <v>1490309.7222222222</v>
      </c>
    </row>
    <row r="472" spans="1:15">
      <c r="A472"/>
      <c r="B472"/>
      <c r="C472" s="496"/>
      <c r="D472" s="574"/>
      <c r="E472" s="555"/>
      <c r="F472" s="553"/>
      <c r="G472" s="554"/>
      <c r="H472" s="555"/>
      <c r="I472" s="556"/>
      <c r="J472" s="557"/>
      <c r="K472" s="425"/>
      <c r="L472" s="402"/>
      <c r="M472" s="402"/>
      <c r="N472" s="402"/>
      <c r="O472" s="402"/>
    </row>
    <row r="473" spans="1:15">
      <c r="A473"/>
      <c r="B473"/>
      <c r="C473" s="496"/>
      <c r="D473" s="574"/>
      <c r="E473" s="555"/>
      <c r="F473" s="553"/>
      <c r="G473" s="554"/>
      <c r="H473" s="555"/>
      <c r="I473" s="556"/>
      <c r="J473" s="557"/>
      <c r="K473" s="425"/>
      <c r="L473" s="402"/>
      <c r="M473" s="402"/>
      <c r="N473" s="402"/>
      <c r="O473" s="402"/>
    </row>
    <row r="474" spans="1:15">
      <c r="A474"/>
      <c r="B474"/>
      <c r="C474" s="496"/>
      <c r="D474" s="574"/>
      <c r="E474" s="555"/>
      <c r="F474" s="553"/>
      <c r="G474" s="554"/>
      <c r="H474" s="555"/>
      <c r="I474" s="556"/>
      <c r="J474" s="557"/>
      <c r="K474" s="425"/>
      <c r="L474" s="402"/>
      <c r="M474" s="402"/>
      <c r="N474" s="402"/>
      <c r="O474" s="402"/>
    </row>
    <row r="476" spans="1:15">
      <c r="C476" s="148">
        <f>SUM(C431:C475)</f>
        <v>81218216</v>
      </c>
      <c r="D476" s="148"/>
      <c r="E476" s="148"/>
      <c r="F476" s="148">
        <f t="shared" ref="F476:O476" si="182">SUM(F431:F475)</f>
        <v>0</v>
      </c>
      <c r="G476" s="148">
        <f t="shared" si="182"/>
        <v>81218216</v>
      </c>
      <c r="H476" s="148">
        <f t="shared" si="182"/>
        <v>0</v>
      </c>
      <c r="I476" s="148">
        <f t="shared" si="182"/>
        <v>0</v>
      </c>
      <c r="J476" s="148">
        <f t="shared" si="182"/>
        <v>0</v>
      </c>
      <c r="K476" s="148">
        <f t="shared" si="182"/>
        <v>81218216</v>
      </c>
      <c r="L476" s="148">
        <f t="shared" si="182"/>
        <v>2290454.4583333335</v>
      </c>
      <c r="M476" s="148">
        <f t="shared" si="182"/>
        <v>2290454.4583333335</v>
      </c>
      <c r="N476" s="148">
        <f t="shared" si="182"/>
        <v>2820</v>
      </c>
      <c r="O476" s="148">
        <f t="shared" si="182"/>
        <v>78927761.541666672</v>
      </c>
    </row>
    <row r="479" spans="1:15">
      <c r="A479" s="139" t="s">
        <v>2023</v>
      </c>
      <c r="B479" s="45"/>
      <c r="C479" s="107">
        <f t="shared" ref="C479:O479" si="183">+C227+C191+C264+C305+C332+C363+C379+C391+C404+C429+C476</f>
        <v>847471029.54964614</v>
      </c>
      <c r="D479" s="107">
        <f t="shared" si="183"/>
        <v>0</v>
      </c>
      <c r="E479" s="107">
        <f t="shared" si="183"/>
        <v>0</v>
      </c>
      <c r="F479" s="107">
        <f t="shared" si="183"/>
        <v>0</v>
      </c>
      <c r="G479" s="107">
        <f t="shared" si="183"/>
        <v>847471029.54964614</v>
      </c>
      <c r="H479" s="107">
        <f t="shared" si="183"/>
        <v>659852338.79815435</v>
      </c>
      <c r="I479" s="107">
        <f t="shared" si="183"/>
        <v>0</v>
      </c>
      <c r="J479" s="107">
        <f t="shared" si="183"/>
        <v>659852338.79815435</v>
      </c>
      <c r="K479" s="107">
        <f t="shared" si="183"/>
        <v>187618662.52949184</v>
      </c>
      <c r="L479" s="107">
        <f t="shared" si="183"/>
        <v>37016835.819727398</v>
      </c>
      <c r="M479" s="107">
        <f t="shared" si="183"/>
        <v>696869174.61788189</v>
      </c>
      <c r="N479" s="107">
        <f t="shared" si="183"/>
        <v>2820</v>
      </c>
      <c r="O479" s="107">
        <f t="shared" si="183"/>
        <v>150601854.93176445</v>
      </c>
    </row>
    <row r="480" spans="1:15">
      <c r="B480" s="508"/>
      <c r="C480" s="518"/>
    </row>
    <row r="481" spans="1:13">
      <c r="B481" s="508"/>
      <c r="C481" s="518"/>
    </row>
    <row r="482" spans="1:13">
      <c r="A482" s="1" t="s">
        <v>2191</v>
      </c>
      <c r="B482" s="1" t="s">
        <v>2192</v>
      </c>
      <c r="C482" s="106" t="s">
        <v>2193</v>
      </c>
      <c r="D482" s="1" t="s">
        <v>2194</v>
      </c>
      <c r="E482" s="1" t="s">
        <v>2195</v>
      </c>
      <c r="F482" s="39" t="s">
        <v>2196</v>
      </c>
      <c r="G482" s="1" t="s">
        <v>2197</v>
      </c>
      <c r="H482" s="106" t="s">
        <v>2198</v>
      </c>
      <c r="I482" s="1" t="s">
        <v>2199</v>
      </c>
      <c r="J482" s="1" t="s">
        <v>2200</v>
      </c>
      <c r="K482" s="1" t="s">
        <v>2201</v>
      </c>
      <c r="L482" s="1" t="s">
        <v>2202</v>
      </c>
      <c r="M482" s="1" t="s">
        <v>2203</v>
      </c>
    </row>
    <row r="483" spans="1:13">
      <c r="A483" s="1">
        <v>105850</v>
      </c>
      <c r="B483" s="494">
        <v>43123</v>
      </c>
      <c r="C483" s="106" t="s">
        <v>2204</v>
      </c>
      <c r="D483" s="1" t="s">
        <v>2260</v>
      </c>
      <c r="E483" s="1">
        <v>2270000</v>
      </c>
      <c r="F483" s="39" t="s">
        <v>2084</v>
      </c>
      <c r="G483" s="445">
        <v>63860</v>
      </c>
      <c r="I483" s="1" t="s">
        <v>2261</v>
      </c>
      <c r="J483" s="1" t="s">
        <v>2207</v>
      </c>
      <c r="K483" s="1" t="s">
        <v>2208</v>
      </c>
      <c r="M483" s="1">
        <v>926001</v>
      </c>
    </row>
    <row r="484" spans="1:13">
      <c r="A484" s="1">
        <v>105903</v>
      </c>
      <c r="B484" s="494">
        <v>43125</v>
      </c>
      <c r="C484" s="106" t="s">
        <v>2204</v>
      </c>
      <c r="D484" s="1" t="s">
        <v>2262</v>
      </c>
      <c r="E484" s="1">
        <v>2270000</v>
      </c>
      <c r="F484" s="39" t="s">
        <v>2085</v>
      </c>
      <c r="G484" s="445">
        <v>88285</v>
      </c>
      <c r="I484" s="1" t="s">
        <v>2263</v>
      </c>
      <c r="J484" s="1" t="s">
        <v>2207</v>
      </c>
      <c r="K484" s="1" t="s">
        <v>2208</v>
      </c>
      <c r="M484" s="1">
        <v>926492</v>
      </c>
    </row>
    <row r="485" spans="1:13">
      <c r="A485" s="1">
        <v>105998</v>
      </c>
      <c r="B485" s="494">
        <v>43130</v>
      </c>
      <c r="C485" s="106" t="s">
        <v>2204</v>
      </c>
      <c r="D485" s="1" t="s">
        <v>2264</v>
      </c>
      <c r="E485" s="1">
        <v>2270000</v>
      </c>
      <c r="F485" s="39" t="s">
        <v>2086</v>
      </c>
      <c r="G485" s="445">
        <v>47588</v>
      </c>
      <c r="I485" s="1" t="s">
        <v>2265</v>
      </c>
      <c r="J485" s="1" t="s">
        <v>2207</v>
      </c>
      <c r="K485" s="1" t="s">
        <v>2208</v>
      </c>
      <c r="M485" s="1">
        <v>927247</v>
      </c>
    </row>
    <row r="486" spans="1:13">
      <c r="A486" s="1">
        <v>106017</v>
      </c>
      <c r="B486" s="494">
        <v>43130</v>
      </c>
      <c r="C486" s="106" t="s">
        <v>2204</v>
      </c>
      <c r="D486" s="1" t="s">
        <v>2266</v>
      </c>
      <c r="E486" s="1">
        <v>2270000</v>
      </c>
      <c r="F486" s="39" t="s">
        <v>2087</v>
      </c>
      <c r="G486" s="445">
        <v>143980</v>
      </c>
      <c r="I486" s="1" t="s">
        <v>2222</v>
      </c>
      <c r="J486" s="1" t="s">
        <v>2207</v>
      </c>
      <c r="K486" s="1" t="s">
        <v>2208</v>
      </c>
      <c r="M486" s="1">
        <v>928378</v>
      </c>
    </row>
    <row r="487" spans="1:13">
      <c r="A487" s="1">
        <v>106140</v>
      </c>
      <c r="B487" s="494">
        <v>43136</v>
      </c>
      <c r="C487" s="106" t="s">
        <v>2204</v>
      </c>
      <c r="D487" s="1" t="s">
        <v>2267</v>
      </c>
      <c r="E487" s="1">
        <v>2270000</v>
      </c>
      <c r="F487" s="39" t="s">
        <v>2088</v>
      </c>
      <c r="G487" s="445">
        <v>501985</v>
      </c>
      <c r="I487" s="1" t="s">
        <v>2268</v>
      </c>
      <c r="J487" s="1" t="s">
        <v>2207</v>
      </c>
      <c r="K487" s="1" t="s">
        <v>2208</v>
      </c>
      <c r="M487" s="1">
        <v>932959</v>
      </c>
    </row>
    <row r="488" spans="1:13">
      <c r="A488" s="1">
        <v>106140</v>
      </c>
      <c r="B488" s="494">
        <v>43136</v>
      </c>
      <c r="C488" s="106" t="s">
        <v>2204</v>
      </c>
      <c r="D488" s="1" t="s">
        <v>2267</v>
      </c>
      <c r="E488" s="1">
        <v>2270000</v>
      </c>
      <c r="F488" s="39" t="s">
        <v>2088</v>
      </c>
      <c r="G488" s="445">
        <v>501985</v>
      </c>
      <c r="I488" s="1" t="s">
        <v>2269</v>
      </c>
      <c r="J488" s="1" t="s">
        <v>2207</v>
      </c>
      <c r="K488" s="1" t="s">
        <v>2208</v>
      </c>
      <c r="M488" s="1">
        <v>932960</v>
      </c>
    </row>
    <row r="489" spans="1:13">
      <c r="A489" s="1">
        <v>107898</v>
      </c>
      <c r="B489" s="494">
        <v>43187</v>
      </c>
      <c r="C489" s="106" t="s">
        <v>2204</v>
      </c>
      <c r="D489" s="1" t="s">
        <v>2270</v>
      </c>
      <c r="E489" s="1">
        <v>2270000</v>
      </c>
      <c r="F489" s="39" t="s">
        <v>2089</v>
      </c>
      <c r="G489" s="445">
        <v>1003970</v>
      </c>
      <c r="I489" s="1" t="s">
        <v>2206</v>
      </c>
      <c r="J489" s="1" t="s">
        <v>2207</v>
      </c>
      <c r="K489" s="1" t="s">
        <v>2208</v>
      </c>
      <c r="M489" s="1">
        <v>947057</v>
      </c>
    </row>
    <row r="490" spans="1:13">
      <c r="A490" s="1">
        <v>108657</v>
      </c>
      <c r="B490" s="494">
        <v>43206</v>
      </c>
      <c r="C490" s="106" t="s">
        <v>2204</v>
      </c>
      <c r="D490" s="1" t="s">
        <v>2271</v>
      </c>
      <c r="E490" s="1">
        <v>2270000</v>
      </c>
      <c r="F490" s="39" t="s">
        <v>2090</v>
      </c>
      <c r="G490" s="445">
        <v>2320980</v>
      </c>
      <c r="I490" s="1" t="s">
        <v>2222</v>
      </c>
      <c r="J490" s="1" t="s">
        <v>2207</v>
      </c>
      <c r="K490" s="1" t="s">
        <v>2208</v>
      </c>
      <c r="M490" s="1">
        <v>956916</v>
      </c>
    </row>
    <row r="491" spans="1:13">
      <c r="A491" s="1">
        <v>108779</v>
      </c>
      <c r="B491" s="494">
        <v>43213</v>
      </c>
      <c r="C491" s="106" t="s">
        <v>2204</v>
      </c>
      <c r="D491" s="1" t="s">
        <v>2272</v>
      </c>
      <c r="E491" s="1">
        <v>2270000</v>
      </c>
      <c r="F491" s="39" t="s">
        <v>2091</v>
      </c>
      <c r="G491" s="445">
        <v>4620857</v>
      </c>
      <c r="I491" s="1" t="s">
        <v>2222</v>
      </c>
      <c r="J491" s="1" t="s">
        <v>2207</v>
      </c>
      <c r="K491" s="1" t="s">
        <v>2208</v>
      </c>
      <c r="M491" s="1">
        <v>960517</v>
      </c>
    </row>
    <row r="492" spans="1:13">
      <c r="A492" s="1">
        <v>108785</v>
      </c>
      <c r="B492" s="494">
        <v>43213</v>
      </c>
      <c r="C492" s="106" t="s">
        <v>2204</v>
      </c>
      <c r="D492" s="1" t="s">
        <v>2273</v>
      </c>
      <c r="E492" s="1">
        <v>2270000</v>
      </c>
      <c r="F492" s="39" t="s">
        <v>2092</v>
      </c>
      <c r="G492" s="445">
        <v>953737</v>
      </c>
      <c r="I492" s="1" t="s">
        <v>2228</v>
      </c>
      <c r="J492" s="1" t="s">
        <v>2207</v>
      </c>
      <c r="K492" s="1" t="s">
        <v>2208</v>
      </c>
      <c r="M492" s="1">
        <v>960533</v>
      </c>
    </row>
    <row r="493" spans="1:13">
      <c r="A493" s="1">
        <v>108826</v>
      </c>
      <c r="B493" s="494">
        <v>43214</v>
      </c>
      <c r="C493" s="106" t="s">
        <v>2204</v>
      </c>
      <c r="D493" s="1" t="s">
        <v>2274</v>
      </c>
      <c r="E493" s="1">
        <v>2270000</v>
      </c>
      <c r="F493" s="39" t="s">
        <v>2093</v>
      </c>
      <c r="G493" s="445">
        <v>2118200</v>
      </c>
      <c r="I493" s="1" t="s">
        <v>2222</v>
      </c>
      <c r="J493" s="1" t="s">
        <v>2207</v>
      </c>
      <c r="K493" s="1" t="s">
        <v>2208</v>
      </c>
      <c r="M493" s="1">
        <v>960663</v>
      </c>
    </row>
    <row r="494" spans="1:13">
      <c r="A494" s="1">
        <v>108917</v>
      </c>
      <c r="B494" s="494">
        <v>43217</v>
      </c>
      <c r="C494" s="106" t="s">
        <v>2204</v>
      </c>
      <c r="D494" s="1" t="s">
        <v>2275</v>
      </c>
      <c r="E494" s="1">
        <v>2270000</v>
      </c>
      <c r="F494" s="39" t="s">
        <v>2094</v>
      </c>
      <c r="G494" s="445">
        <v>4165000</v>
      </c>
      <c r="I494" s="1" t="s">
        <v>2222</v>
      </c>
      <c r="J494" s="1" t="s">
        <v>2207</v>
      </c>
      <c r="K494" s="1" t="s">
        <v>2208</v>
      </c>
      <c r="M494" s="1">
        <v>961075</v>
      </c>
    </row>
    <row r="495" spans="1:13">
      <c r="A495" s="1">
        <v>109344</v>
      </c>
      <c r="B495" s="494">
        <v>43220</v>
      </c>
      <c r="C495" s="106" t="s">
        <v>2204</v>
      </c>
      <c r="D495" s="1" t="s">
        <v>2276</v>
      </c>
      <c r="E495" s="1">
        <v>2270000</v>
      </c>
      <c r="F495" s="39" t="s">
        <v>2143</v>
      </c>
      <c r="G495" s="445">
        <v>341524</v>
      </c>
      <c r="I495" s="1" t="s">
        <v>2206</v>
      </c>
      <c r="J495" s="1" t="s">
        <v>2207</v>
      </c>
      <c r="K495" s="1" t="s">
        <v>2208</v>
      </c>
      <c r="M495" s="1">
        <v>966298</v>
      </c>
    </row>
    <row r="496" spans="1:13">
      <c r="A496" s="1">
        <v>109344</v>
      </c>
      <c r="B496" s="494">
        <v>43220</v>
      </c>
      <c r="C496" s="106" t="s">
        <v>2204</v>
      </c>
      <c r="D496" s="1" t="s">
        <v>2276</v>
      </c>
      <c r="E496" s="1">
        <v>2270000</v>
      </c>
      <c r="F496" s="39" t="s">
        <v>2143</v>
      </c>
      <c r="G496" s="445">
        <v>341524</v>
      </c>
      <c r="I496" s="1" t="s">
        <v>2206</v>
      </c>
      <c r="J496" s="1" t="s">
        <v>2207</v>
      </c>
      <c r="K496" s="1" t="s">
        <v>2208</v>
      </c>
      <c r="M496" s="1">
        <v>966299</v>
      </c>
    </row>
    <row r="497" spans="1:13">
      <c r="A497" s="1">
        <v>109344</v>
      </c>
      <c r="B497" s="494">
        <v>43220</v>
      </c>
      <c r="C497" s="106" t="s">
        <v>2204</v>
      </c>
      <c r="D497" s="1" t="s">
        <v>2276</v>
      </c>
      <c r="E497" s="1">
        <v>2270000</v>
      </c>
      <c r="F497" s="39" t="s">
        <v>2143</v>
      </c>
      <c r="G497" s="445">
        <v>99221</v>
      </c>
      <c r="I497" s="1" t="s">
        <v>2206</v>
      </c>
      <c r="J497" s="1" t="s">
        <v>2207</v>
      </c>
      <c r="K497" s="1" t="s">
        <v>2208</v>
      </c>
      <c r="M497" s="1">
        <v>966300</v>
      </c>
    </row>
    <row r="498" spans="1:13">
      <c r="A498" s="1">
        <v>109344</v>
      </c>
      <c r="B498" s="494">
        <v>43220</v>
      </c>
      <c r="C498" s="106" t="s">
        <v>2204</v>
      </c>
      <c r="D498" s="1" t="s">
        <v>2276</v>
      </c>
      <c r="E498" s="1">
        <v>2270000</v>
      </c>
      <c r="F498" s="39" t="s">
        <v>2143</v>
      </c>
      <c r="G498" s="445">
        <v>99221</v>
      </c>
      <c r="I498" s="1" t="s">
        <v>2206</v>
      </c>
      <c r="J498" s="1" t="s">
        <v>2207</v>
      </c>
      <c r="K498" s="1" t="s">
        <v>2208</v>
      </c>
      <c r="M498" s="1">
        <v>966301</v>
      </c>
    </row>
    <row r="499" spans="1:13">
      <c r="A499" s="1">
        <v>109344</v>
      </c>
      <c r="B499" s="494">
        <v>43220</v>
      </c>
      <c r="C499" s="106" t="s">
        <v>2204</v>
      </c>
      <c r="D499" s="1" t="s">
        <v>2276</v>
      </c>
      <c r="E499" s="1">
        <v>2270000</v>
      </c>
      <c r="F499" s="39" t="s">
        <v>2143</v>
      </c>
      <c r="G499" s="445">
        <v>690474</v>
      </c>
      <c r="I499" s="1" t="s">
        <v>2206</v>
      </c>
      <c r="J499" s="1" t="s">
        <v>2207</v>
      </c>
      <c r="K499" s="1" t="s">
        <v>2208</v>
      </c>
      <c r="M499" s="1">
        <v>966302</v>
      </c>
    </row>
    <row r="500" spans="1:13">
      <c r="A500" s="1">
        <v>109820</v>
      </c>
      <c r="B500" s="494">
        <v>43242</v>
      </c>
      <c r="C500" s="106" t="s">
        <v>2029</v>
      </c>
      <c r="D500" s="1" t="s">
        <v>2277</v>
      </c>
      <c r="E500" s="1">
        <v>2270000</v>
      </c>
      <c r="F500" s="39" t="s">
        <v>2278</v>
      </c>
      <c r="G500" s="445">
        <v>1109970</v>
      </c>
      <c r="I500" s="1" t="s">
        <v>2222</v>
      </c>
      <c r="J500" s="1" t="s">
        <v>2207</v>
      </c>
      <c r="K500" s="1" t="s">
        <v>2208</v>
      </c>
      <c r="M500" s="1">
        <v>968129</v>
      </c>
    </row>
    <row r="501" spans="1:13">
      <c r="A501" s="1">
        <v>109821</v>
      </c>
      <c r="B501" s="494">
        <v>43242</v>
      </c>
      <c r="C501" s="106" t="s">
        <v>2204</v>
      </c>
      <c r="D501" s="1" t="s">
        <v>2279</v>
      </c>
      <c r="E501" s="1">
        <v>2270000</v>
      </c>
      <c r="F501" s="39" t="s">
        <v>2114</v>
      </c>
      <c r="G501" s="445">
        <v>267289</v>
      </c>
      <c r="I501" s="1" t="s">
        <v>2280</v>
      </c>
      <c r="J501" s="1" t="s">
        <v>2207</v>
      </c>
      <c r="K501" s="1" t="s">
        <v>2208</v>
      </c>
      <c r="M501" s="1">
        <v>968131</v>
      </c>
    </row>
    <row r="502" spans="1:13">
      <c r="A502" s="1">
        <v>109822</v>
      </c>
      <c r="B502" s="494">
        <v>43242</v>
      </c>
      <c r="C502" s="106" t="s">
        <v>2029</v>
      </c>
      <c r="D502" s="1" t="s">
        <v>2277</v>
      </c>
      <c r="E502" s="1">
        <v>2270000</v>
      </c>
      <c r="F502" s="39" t="s">
        <v>2278</v>
      </c>
      <c r="G502" s="445">
        <v>-1109970</v>
      </c>
      <c r="I502" s="1" t="s">
        <v>2222</v>
      </c>
      <c r="J502" s="1" t="s">
        <v>2207</v>
      </c>
      <c r="K502" s="1" t="s">
        <v>2208</v>
      </c>
      <c r="M502" s="1">
        <v>968134</v>
      </c>
    </row>
    <row r="503" spans="1:13">
      <c r="A503" s="1">
        <v>109823</v>
      </c>
      <c r="B503" s="494">
        <v>43243</v>
      </c>
      <c r="C503" s="106" t="s">
        <v>2029</v>
      </c>
      <c r="D503" s="1" t="s">
        <v>2281</v>
      </c>
      <c r="E503" s="1">
        <v>2270000</v>
      </c>
      <c r="F503" s="39" t="s">
        <v>2115</v>
      </c>
      <c r="G503" s="445">
        <v>999981</v>
      </c>
      <c r="K503" s="1" t="s">
        <v>2208</v>
      </c>
      <c r="M503" s="1">
        <v>968135</v>
      </c>
    </row>
    <row r="504" spans="1:13">
      <c r="A504" s="1">
        <v>109823</v>
      </c>
      <c r="B504" s="494">
        <v>43243</v>
      </c>
      <c r="C504" s="106" t="s">
        <v>2029</v>
      </c>
      <c r="D504" s="1" t="s">
        <v>2281</v>
      </c>
      <c r="E504" s="1">
        <v>2270000</v>
      </c>
      <c r="F504" s="39" t="s">
        <v>2116</v>
      </c>
      <c r="G504" s="445">
        <v>109989</v>
      </c>
      <c r="K504" s="1" t="s">
        <v>2208</v>
      </c>
      <c r="M504" s="1">
        <v>968136</v>
      </c>
    </row>
    <row r="505" spans="1:13">
      <c r="A505" s="1">
        <v>109975</v>
      </c>
      <c r="B505" s="494">
        <v>43249</v>
      </c>
      <c r="C505" s="106" t="s">
        <v>2204</v>
      </c>
      <c r="D505" s="1" t="s">
        <v>2282</v>
      </c>
      <c r="E505" s="1">
        <v>2270000</v>
      </c>
      <c r="F505" s="39" t="s">
        <v>2117</v>
      </c>
      <c r="G505" s="445">
        <v>550137</v>
      </c>
      <c r="I505" s="1" t="s">
        <v>2222</v>
      </c>
      <c r="J505" s="1" t="s">
        <v>2207</v>
      </c>
      <c r="K505" s="1" t="s">
        <v>2208</v>
      </c>
      <c r="M505" s="1">
        <v>969130</v>
      </c>
    </row>
    <row r="506" spans="1:13">
      <c r="A506" s="1">
        <v>109976</v>
      </c>
      <c r="B506" s="494">
        <v>43249</v>
      </c>
      <c r="C506" s="106" t="s">
        <v>2204</v>
      </c>
      <c r="D506" s="1" t="s">
        <v>2283</v>
      </c>
      <c r="E506" s="1">
        <v>2270000</v>
      </c>
      <c r="F506" s="39" t="s">
        <v>2118</v>
      </c>
      <c r="G506" s="445">
        <v>206465</v>
      </c>
      <c r="I506" s="1" t="s">
        <v>2222</v>
      </c>
      <c r="J506" s="1" t="s">
        <v>2207</v>
      </c>
      <c r="K506" s="1" t="s">
        <v>2208</v>
      </c>
      <c r="M506" s="1">
        <v>969132</v>
      </c>
    </row>
    <row r="507" spans="1:13">
      <c r="A507" s="1">
        <v>110005</v>
      </c>
      <c r="B507" s="494">
        <v>43249</v>
      </c>
      <c r="C507" s="106" t="s">
        <v>2204</v>
      </c>
      <c r="D507" s="1" t="s">
        <v>2284</v>
      </c>
      <c r="E507" s="1">
        <v>2270000</v>
      </c>
      <c r="F507" s="39" t="s">
        <v>2119</v>
      </c>
      <c r="G507" s="445">
        <v>286671</v>
      </c>
      <c r="I507" s="1" t="s">
        <v>2222</v>
      </c>
      <c r="J507" s="1" t="s">
        <v>2207</v>
      </c>
      <c r="K507" s="1" t="s">
        <v>2208</v>
      </c>
      <c r="M507" s="1">
        <v>969201</v>
      </c>
    </row>
    <row r="508" spans="1:13">
      <c r="A508" s="1">
        <v>110434</v>
      </c>
      <c r="B508" s="494">
        <v>43251</v>
      </c>
      <c r="C508" s="106" t="s">
        <v>2204</v>
      </c>
      <c r="D508" s="1" t="s">
        <v>2285</v>
      </c>
      <c r="E508" s="1">
        <v>2270000</v>
      </c>
      <c r="F508" s="39" t="s">
        <v>2120</v>
      </c>
      <c r="G508" s="445">
        <v>6616997</v>
      </c>
      <c r="I508" s="1" t="s">
        <v>2222</v>
      </c>
      <c r="J508" s="1" t="s">
        <v>2207</v>
      </c>
      <c r="K508" s="1" t="s">
        <v>2208</v>
      </c>
      <c r="M508" s="1">
        <v>974932</v>
      </c>
    </row>
    <row r="509" spans="1:13">
      <c r="A509" s="1">
        <v>110084</v>
      </c>
      <c r="B509" s="494">
        <v>43256</v>
      </c>
      <c r="C509" s="106" t="s">
        <v>2204</v>
      </c>
      <c r="D509" s="1" t="s">
        <v>2286</v>
      </c>
      <c r="E509" s="1">
        <v>2270000</v>
      </c>
      <c r="F509" s="39" t="s">
        <v>2121</v>
      </c>
      <c r="G509" s="445">
        <v>4151315</v>
      </c>
      <c r="I509" s="1" t="s">
        <v>2212</v>
      </c>
      <c r="J509" s="1" t="s">
        <v>2211</v>
      </c>
      <c r="K509" s="1" t="s">
        <v>2208</v>
      </c>
      <c r="M509" s="1">
        <v>970605</v>
      </c>
    </row>
    <row r="510" spans="1:13">
      <c r="A510" s="1">
        <v>110358</v>
      </c>
      <c r="B510" s="494">
        <v>43264</v>
      </c>
      <c r="C510" s="106" t="s">
        <v>2204</v>
      </c>
      <c r="D510" s="1" t="s">
        <v>2287</v>
      </c>
      <c r="E510" s="1">
        <v>2270000</v>
      </c>
      <c r="F510" s="39" t="s">
        <v>2122</v>
      </c>
      <c r="G510" s="445">
        <v>399990</v>
      </c>
      <c r="I510" s="1" t="s">
        <v>2288</v>
      </c>
      <c r="J510" s="1" t="s">
        <v>2207</v>
      </c>
      <c r="K510" s="1" t="s">
        <v>2208</v>
      </c>
      <c r="M510" s="1">
        <v>972577</v>
      </c>
    </row>
    <row r="511" spans="1:13">
      <c r="A511" s="1">
        <v>110975</v>
      </c>
      <c r="B511" s="494">
        <v>43273</v>
      </c>
      <c r="C511" s="106" t="s">
        <v>2204</v>
      </c>
      <c r="D511" s="1" t="s">
        <v>2289</v>
      </c>
      <c r="E511" s="1">
        <v>2270000</v>
      </c>
      <c r="F511" s="39" t="s">
        <v>2123</v>
      </c>
      <c r="G511" s="445">
        <v>1640522</v>
      </c>
      <c r="I511" s="1" t="s">
        <v>2222</v>
      </c>
      <c r="J511" s="1" t="s">
        <v>2207</v>
      </c>
      <c r="K511" s="1" t="s">
        <v>2208</v>
      </c>
      <c r="M511" s="1">
        <v>976611</v>
      </c>
    </row>
    <row r="512" spans="1:13">
      <c r="A512" s="1">
        <v>111967</v>
      </c>
      <c r="B512" s="494">
        <v>43300</v>
      </c>
      <c r="C512" s="106" t="s">
        <v>2204</v>
      </c>
      <c r="D512" s="1" t="s">
        <v>2290</v>
      </c>
      <c r="E512" s="1">
        <v>2270000</v>
      </c>
      <c r="F512" s="39" t="s">
        <v>2124</v>
      </c>
      <c r="G512" s="445">
        <v>4151315</v>
      </c>
      <c r="I512" s="1" t="s">
        <v>2212</v>
      </c>
      <c r="J512" s="1" t="s">
        <v>2207</v>
      </c>
      <c r="K512" s="1" t="s">
        <v>2208</v>
      </c>
      <c r="M512" s="1">
        <v>983429</v>
      </c>
    </row>
    <row r="513" spans="1:13">
      <c r="A513" s="1">
        <v>111968</v>
      </c>
      <c r="B513" s="494">
        <v>43300</v>
      </c>
      <c r="C513" s="106" t="s">
        <v>2204</v>
      </c>
      <c r="D513" s="1" t="s">
        <v>2291</v>
      </c>
      <c r="E513" s="1">
        <v>2270000</v>
      </c>
      <c r="F513" s="39" t="s">
        <v>2292</v>
      </c>
      <c r="G513" s="445">
        <v>4151315</v>
      </c>
      <c r="I513" s="1" t="s">
        <v>2212</v>
      </c>
      <c r="J513" s="1" t="s">
        <v>2211</v>
      </c>
      <c r="K513" s="1" t="s">
        <v>2208</v>
      </c>
      <c r="M513" s="1">
        <v>983431</v>
      </c>
    </row>
    <row r="514" spans="1:13">
      <c r="A514" s="1">
        <v>111969</v>
      </c>
      <c r="B514" s="494">
        <v>43300</v>
      </c>
      <c r="C514" s="106" t="s">
        <v>2293</v>
      </c>
      <c r="D514" s="1" t="s">
        <v>2294</v>
      </c>
      <c r="E514" s="1">
        <v>2270000</v>
      </c>
      <c r="F514" s="39" t="s">
        <v>2295</v>
      </c>
      <c r="G514" s="236">
        <f>-H514</f>
        <v>-4151315</v>
      </c>
      <c r="H514" s="106">
        <v>4151315</v>
      </c>
      <c r="I514" s="1" t="s">
        <v>2212</v>
      </c>
      <c r="J514" s="1" t="s">
        <v>2211</v>
      </c>
      <c r="K514" s="1" t="s">
        <v>2208</v>
      </c>
      <c r="M514" s="1">
        <v>983433</v>
      </c>
    </row>
    <row r="515" spans="1:13">
      <c r="A515" s="1">
        <v>112127</v>
      </c>
      <c r="B515" s="494">
        <v>43307</v>
      </c>
      <c r="C515" s="106" t="s">
        <v>2204</v>
      </c>
      <c r="D515" s="1" t="s">
        <v>2296</v>
      </c>
      <c r="E515" s="1">
        <v>2270000</v>
      </c>
      <c r="F515" s="39" t="s">
        <v>2125</v>
      </c>
      <c r="G515" s="445">
        <v>25893210</v>
      </c>
      <c r="I515" s="1" t="s">
        <v>2222</v>
      </c>
      <c r="J515" s="1" t="s">
        <v>2207</v>
      </c>
      <c r="K515" s="1" t="s">
        <v>2208</v>
      </c>
      <c r="M515" s="1">
        <v>983937</v>
      </c>
    </row>
    <row r="516" spans="1:13">
      <c r="A516" s="1">
        <v>112189</v>
      </c>
      <c r="B516" s="494">
        <v>43308</v>
      </c>
      <c r="C516" s="106" t="s">
        <v>2204</v>
      </c>
      <c r="D516" s="1" t="s">
        <v>2297</v>
      </c>
      <c r="E516" s="1">
        <v>2270000</v>
      </c>
      <c r="F516" s="39" t="s">
        <v>2126</v>
      </c>
      <c r="G516" s="445">
        <v>803258</v>
      </c>
      <c r="I516" s="1" t="s">
        <v>2228</v>
      </c>
      <c r="J516" s="1" t="s">
        <v>2207</v>
      </c>
      <c r="K516" s="1" t="s">
        <v>2208</v>
      </c>
      <c r="M516" s="1">
        <v>984108</v>
      </c>
    </row>
    <row r="517" spans="1:13">
      <c r="A517" s="1">
        <v>114025</v>
      </c>
      <c r="B517" s="494">
        <v>43342</v>
      </c>
      <c r="C517" s="106" t="s">
        <v>2204</v>
      </c>
      <c r="D517" s="1" t="s">
        <v>2298</v>
      </c>
      <c r="E517" s="1">
        <v>2270000</v>
      </c>
      <c r="F517" s="39" t="s">
        <v>2159</v>
      </c>
      <c r="G517" s="445">
        <v>1130500</v>
      </c>
      <c r="I517" s="1" t="s">
        <v>2222</v>
      </c>
      <c r="J517" s="1" t="s">
        <v>2207</v>
      </c>
      <c r="K517" s="1" t="s">
        <v>2208</v>
      </c>
      <c r="M517" s="1">
        <v>1003130</v>
      </c>
    </row>
    <row r="518" spans="1:13">
      <c r="A518" s="1">
        <v>114764</v>
      </c>
      <c r="B518" s="494">
        <v>43368</v>
      </c>
      <c r="C518" s="106" t="s">
        <v>2204</v>
      </c>
      <c r="D518" s="1" t="s">
        <v>2299</v>
      </c>
      <c r="E518" s="1">
        <v>2270000</v>
      </c>
      <c r="F518" s="39" t="s">
        <v>2300</v>
      </c>
      <c r="G518" s="445">
        <v>3953299</v>
      </c>
      <c r="I518" s="1" t="s">
        <v>2222</v>
      </c>
      <c r="J518" s="1" t="s">
        <v>2207</v>
      </c>
      <c r="K518" s="1" t="s">
        <v>2208</v>
      </c>
      <c r="M518" s="1">
        <v>1007336</v>
      </c>
    </row>
    <row r="519" spans="1:13">
      <c r="A519" s="1">
        <v>115813</v>
      </c>
      <c r="B519" s="494">
        <v>43391</v>
      </c>
      <c r="C519" s="106" t="s">
        <v>2204</v>
      </c>
      <c r="D519" s="1" t="s">
        <v>2301</v>
      </c>
      <c r="E519" s="1">
        <v>2270000</v>
      </c>
      <c r="F519" s="39" t="s">
        <v>2159</v>
      </c>
      <c r="G519" s="445">
        <v>1130500</v>
      </c>
      <c r="I519" s="1" t="s">
        <v>2212</v>
      </c>
      <c r="J519" s="1" t="s">
        <v>2207</v>
      </c>
      <c r="K519" s="1" t="s">
        <v>2208</v>
      </c>
      <c r="M519" s="1">
        <v>1016911</v>
      </c>
    </row>
    <row r="520" spans="1:13">
      <c r="A520" s="1">
        <v>116300</v>
      </c>
      <c r="B520" s="494">
        <v>43410</v>
      </c>
      <c r="C520" s="106" t="s">
        <v>2204</v>
      </c>
      <c r="D520" s="1" t="s">
        <v>2217</v>
      </c>
      <c r="E520" s="1">
        <v>2270000</v>
      </c>
      <c r="F520" s="39" t="s">
        <v>2218</v>
      </c>
      <c r="G520" s="445">
        <v>453985</v>
      </c>
      <c r="I520" s="1" t="s">
        <v>2219</v>
      </c>
      <c r="J520" s="1" t="s">
        <v>2207</v>
      </c>
      <c r="K520" s="1" t="s">
        <v>2208</v>
      </c>
      <c r="M520" s="1">
        <v>1021505</v>
      </c>
    </row>
    <row r="521" spans="1:13">
      <c r="A521" s="1">
        <v>117020</v>
      </c>
      <c r="B521" s="494">
        <v>43424</v>
      </c>
      <c r="C521" s="106" t="s">
        <v>2204</v>
      </c>
      <c r="D521" s="1" t="s">
        <v>2220</v>
      </c>
      <c r="E521" s="1">
        <v>2270000</v>
      </c>
      <c r="F521" s="39" t="s">
        <v>2221</v>
      </c>
      <c r="G521" s="445">
        <v>300235</v>
      </c>
      <c r="I521" s="1" t="s">
        <v>2222</v>
      </c>
      <c r="J521" s="1" t="s">
        <v>2207</v>
      </c>
      <c r="K521" s="1" t="s">
        <v>2208</v>
      </c>
      <c r="M521" s="1">
        <v>1024689</v>
      </c>
    </row>
    <row r="522" spans="1:13">
      <c r="A522" s="1">
        <v>118376</v>
      </c>
      <c r="B522" s="494">
        <v>43447</v>
      </c>
      <c r="C522" s="106" t="s">
        <v>2204</v>
      </c>
      <c r="D522" s="1" t="s">
        <v>2223</v>
      </c>
      <c r="E522" s="1">
        <v>2270000</v>
      </c>
      <c r="F522" s="39" t="s">
        <v>2224</v>
      </c>
      <c r="G522" s="445">
        <v>8558867</v>
      </c>
      <c r="I522" s="1" t="s">
        <v>2210</v>
      </c>
      <c r="J522" s="1" t="s">
        <v>2211</v>
      </c>
      <c r="K522" s="1" t="s">
        <v>2208</v>
      </c>
      <c r="M522" s="1">
        <v>1032925</v>
      </c>
    </row>
    <row r="523" spans="1:13">
      <c r="A523" s="1">
        <v>118455</v>
      </c>
      <c r="B523" s="494">
        <v>43460</v>
      </c>
      <c r="C523" s="106" t="s">
        <v>2204</v>
      </c>
      <c r="D523" s="1" t="s">
        <v>2225</v>
      </c>
      <c r="E523" s="1">
        <v>2270000</v>
      </c>
      <c r="F523" s="39" t="s">
        <v>2226</v>
      </c>
      <c r="G523" s="445">
        <v>1511300</v>
      </c>
      <c r="I523" s="1" t="s">
        <v>2222</v>
      </c>
      <c r="J523" s="1" t="s">
        <v>2207</v>
      </c>
      <c r="K523" s="1" t="s">
        <v>2208</v>
      </c>
      <c r="M523" s="1">
        <v>1033287</v>
      </c>
    </row>
  </sheetData>
  <pageMargins left="0.7" right="0.7" top="0.75" bottom="0.75" header="0.3" footer="0.3"/>
  <pageSetup paperSize="9" scale="55" orientation="landscape" r:id="rId1"/>
  <legacyDrawing r:id="rId2"/>
  <oleObjects>
    <oleObject shapeId="12295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2:O14"/>
  <sheetViews>
    <sheetView zoomScale="80" zoomScaleNormal="80" workbookViewId="0">
      <pane ySplit="5" topLeftCell="A6" activePane="bottomLeft" state="frozenSplit"/>
      <selection pane="bottomLeft" activeCell="H15" sqref="H15:H16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3.28515625" style="3" bestFit="1" customWidth="1"/>
    <col min="4" max="4" width="10.140625" style="1" customWidth="1"/>
    <col min="5" max="5" width="11.7109375" style="1" bestFit="1" customWidth="1"/>
    <col min="6" max="6" width="11.140625" style="1" bestFit="1" customWidth="1"/>
    <col min="7" max="7" width="13.28515625" style="1" bestFit="1" customWidth="1"/>
    <col min="8" max="8" width="14.85546875" style="3" bestFit="1" customWidth="1"/>
    <col min="9" max="9" width="11.7109375" style="1" bestFit="1" customWidth="1"/>
    <col min="10" max="10" width="12.140625" style="1" bestFit="1" customWidth="1"/>
    <col min="11" max="11" width="13.28515625" style="1" bestFit="1" customWidth="1"/>
    <col min="12" max="12" width="13.7109375" style="1" customWidth="1"/>
    <col min="13" max="13" width="12.140625" style="1" bestFit="1" customWidth="1"/>
    <col min="14" max="14" width="7.5703125" style="31" customWidth="1"/>
    <col min="15" max="15" width="13.28515625" style="1" bestFit="1" customWidth="1"/>
    <col min="16" max="16384" width="11.42578125" style="1"/>
  </cols>
  <sheetData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12" t="s">
        <v>7</v>
      </c>
      <c r="H5" s="15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32" t="s">
        <v>2</v>
      </c>
      <c r="O5" s="12" t="s">
        <v>4</v>
      </c>
    </row>
    <row r="6" spans="1:15" ht="6.75" customHeight="1"/>
    <row r="7" spans="1:15">
      <c r="A7" s="9"/>
      <c r="B7" s="10"/>
      <c r="C7" s="4">
        <v>2521547</v>
      </c>
      <c r="D7" s="5"/>
      <c r="E7" s="5">
        <v>0</v>
      </c>
      <c r="F7" s="11">
        <f>+C7*$F$4</f>
        <v>0</v>
      </c>
      <c r="G7" s="6">
        <f>+F7+C7</f>
        <v>2521547</v>
      </c>
      <c r="H7" s="4">
        <v>2521547</v>
      </c>
      <c r="I7" s="4">
        <f>H7*$I$4</f>
        <v>0</v>
      </c>
      <c r="J7" s="7">
        <f>+I7+H7</f>
        <v>2521547</v>
      </c>
      <c r="K7" s="6">
        <v>0</v>
      </c>
      <c r="L7" s="10">
        <v>0</v>
      </c>
      <c r="M7" s="10">
        <f>J7+L7</f>
        <v>2521547</v>
      </c>
      <c r="N7" s="9">
        <v>0</v>
      </c>
      <c r="O7" s="10">
        <f>G7-M7</f>
        <v>0</v>
      </c>
    </row>
    <row r="8" spans="1:15">
      <c r="C8" s="19">
        <f>SUM(C7:C7)</f>
        <v>2521547</v>
      </c>
      <c r="D8" s="19"/>
      <c r="E8" s="19"/>
      <c r="F8" s="19">
        <f t="shared" ref="F8:M8" si="0">SUM(F7:F7)</f>
        <v>0</v>
      </c>
      <c r="G8" s="19">
        <f t="shared" si="0"/>
        <v>2521547</v>
      </c>
      <c r="H8" s="19">
        <f t="shared" si="0"/>
        <v>2521547</v>
      </c>
      <c r="I8" s="19">
        <f t="shared" si="0"/>
        <v>0</v>
      </c>
      <c r="J8" s="19">
        <f t="shared" si="0"/>
        <v>2521547</v>
      </c>
      <c r="K8" s="19">
        <f t="shared" si="0"/>
        <v>0</v>
      </c>
      <c r="L8" s="19">
        <f t="shared" si="0"/>
        <v>0</v>
      </c>
      <c r="M8" s="19">
        <f t="shared" si="0"/>
        <v>2521547</v>
      </c>
      <c r="N8" s="34"/>
      <c r="O8" s="19">
        <f>SUM(O7:O7)</f>
        <v>0</v>
      </c>
    </row>
    <row r="10" spans="1:15">
      <c r="A10" s="35">
        <v>2280000</v>
      </c>
      <c r="B10" s="5" t="s">
        <v>95</v>
      </c>
      <c r="C10" s="36">
        <v>10888747.014</v>
      </c>
      <c r="D10" s="37">
        <v>40340</v>
      </c>
      <c r="E10" s="5">
        <v>0</v>
      </c>
      <c r="F10" s="11">
        <f>+C10*$F$4</f>
        <v>0</v>
      </c>
      <c r="G10" s="6">
        <f>+F10+C10</f>
        <v>10888747.014</v>
      </c>
      <c r="H10" s="4">
        <v>10888747</v>
      </c>
      <c r="I10" s="4">
        <f>H10*$I$4</f>
        <v>0</v>
      </c>
      <c r="J10" s="7">
        <f>+I10+H10</f>
        <v>10888747</v>
      </c>
      <c r="K10" s="6">
        <v>0</v>
      </c>
      <c r="L10" s="10">
        <v>0</v>
      </c>
      <c r="M10" s="10">
        <f>J10+L10</f>
        <v>10888747</v>
      </c>
      <c r="N10" s="9">
        <v>0</v>
      </c>
      <c r="O10" s="10">
        <f>G10-M10</f>
        <v>1.4000000432133675E-2</v>
      </c>
    </row>
    <row r="11" spans="1:15">
      <c r="A11" s="33"/>
      <c r="B11" s="30"/>
      <c r="C11" s="38">
        <f>SUM(C10:C10)</f>
        <v>10888747.014</v>
      </c>
      <c r="D11" s="38"/>
      <c r="E11" s="38"/>
      <c r="F11" s="38">
        <f t="shared" ref="F11:M11" si="1">SUM(F10:F10)</f>
        <v>0</v>
      </c>
      <c r="G11" s="38">
        <f t="shared" si="1"/>
        <v>10888747.014</v>
      </c>
      <c r="H11" s="38">
        <f t="shared" si="1"/>
        <v>10888747</v>
      </c>
      <c r="I11" s="38">
        <f t="shared" si="1"/>
        <v>0</v>
      </c>
      <c r="J11" s="38">
        <f t="shared" si="1"/>
        <v>10888747</v>
      </c>
      <c r="K11" s="38">
        <f t="shared" si="1"/>
        <v>0</v>
      </c>
      <c r="L11" s="38">
        <f t="shared" si="1"/>
        <v>0</v>
      </c>
      <c r="M11" s="38">
        <f t="shared" si="1"/>
        <v>10888747</v>
      </c>
      <c r="N11" s="38"/>
      <c r="O11" s="38">
        <f>SUM(O10:O10)</f>
        <v>1.4000000432133675E-2</v>
      </c>
    </row>
    <row r="13" spans="1:15">
      <c r="A13" s="520" t="s">
        <v>144</v>
      </c>
      <c r="B13" s="521" t="s">
        <v>2016</v>
      </c>
      <c r="C13" s="24">
        <f t="shared" ref="C13:O13" si="2">C8+C11</f>
        <v>13410294.014</v>
      </c>
      <c r="D13" s="24">
        <f t="shared" si="2"/>
        <v>0</v>
      </c>
      <c r="E13" s="24">
        <f t="shared" si="2"/>
        <v>0</v>
      </c>
      <c r="F13" s="24">
        <f t="shared" si="2"/>
        <v>0</v>
      </c>
      <c r="G13" s="24">
        <f t="shared" si="2"/>
        <v>13410294.014</v>
      </c>
      <c r="H13" s="24">
        <f t="shared" si="2"/>
        <v>13410294</v>
      </c>
      <c r="I13" s="24">
        <f t="shared" si="2"/>
        <v>0</v>
      </c>
      <c r="J13" s="24">
        <f t="shared" si="2"/>
        <v>13410294</v>
      </c>
      <c r="K13" s="24">
        <f t="shared" si="2"/>
        <v>0</v>
      </c>
      <c r="L13" s="24">
        <f t="shared" si="2"/>
        <v>0</v>
      </c>
      <c r="M13" s="24">
        <f t="shared" si="2"/>
        <v>13410294</v>
      </c>
      <c r="N13" s="24">
        <f t="shared" si="2"/>
        <v>0</v>
      </c>
      <c r="O13" s="24">
        <f t="shared" si="2"/>
        <v>1.4000000432133675E-2</v>
      </c>
    </row>
    <row r="14" spans="1:15">
      <c r="F14" s="1" t="s">
        <v>1302</v>
      </c>
      <c r="G14" s="38">
        <v>73199933</v>
      </c>
      <c r="I14" s="1" t="s">
        <v>1302</v>
      </c>
      <c r="L14" s="1" t="s">
        <v>1302</v>
      </c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8193" r:id="rId3"/>
  </oleObjec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P1039"/>
  <sheetViews>
    <sheetView showGridLines="0" zoomScale="85" zoomScaleNormal="85" workbookViewId="0">
      <pane ySplit="5" topLeftCell="A1021" activePane="bottomLeft" state="frozenSplit"/>
      <selection activeCell="I678" sqref="I678"/>
      <selection pane="bottomLeft" activeCell="F1032" sqref="F1032"/>
    </sheetView>
  </sheetViews>
  <sheetFormatPr baseColWidth="10" defaultColWidth="11.42578125" defaultRowHeight="15"/>
  <cols>
    <col min="1" max="1" width="11.42578125" style="1" customWidth="1"/>
    <col min="2" max="2" width="24.85546875" style="1" customWidth="1"/>
    <col min="3" max="3" width="13.28515625" style="106" bestFit="1" customWidth="1"/>
    <col min="4" max="4" width="10.5703125" style="1" bestFit="1" customWidth="1"/>
    <col min="5" max="5" width="6.42578125" style="1" customWidth="1"/>
    <col min="6" max="6" width="12.140625" style="39" bestFit="1" customWidth="1"/>
    <col min="7" max="7" width="13.28515625" style="1" bestFit="1" customWidth="1"/>
    <col min="8" max="8" width="15.140625" style="1" bestFit="1" customWidth="1"/>
    <col min="9" max="9" width="11.7109375" style="1" bestFit="1" customWidth="1"/>
    <col min="10" max="11" width="13.28515625" style="1" bestFit="1" customWidth="1"/>
    <col min="12" max="12" width="13.7109375" style="1" customWidth="1"/>
    <col min="13" max="13" width="13.28515625" style="1" bestFit="1" customWidth="1"/>
    <col min="14" max="14" width="8.28515625" style="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138" t="s">
        <v>0</v>
      </c>
    </row>
    <row r="3" spans="1:15" ht="6" customHeight="1"/>
    <row r="4" spans="1:15" ht="15.75" thickBot="1">
      <c r="F4" s="137">
        <v>0</v>
      </c>
      <c r="I4" s="136">
        <v>0</v>
      </c>
    </row>
    <row r="5" spans="1:15" s="17" customFormat="1" ht="39" thickBot="1">
      <c r="A5" s="16" t="s">
        <v>5</v>
      </c>
      <c r="B5" s="16" t="s">
        <v>6</v>
      </c>
      <c r="C5" s="135" t="s">
        <v>1</v>
      </c>
      <c r="D5" s="13"/>
      <c r="E5" s="14" t="s">
        <v>2</v>
      </c>
      <c r="F5" s="41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498" customFormat="1">
      <c r="A7" s="569">
        <v>290011</v>
      </c>
      <c r="B7" s="648" t="s">
        <v>872</v>
      </c>
      <c r="C7" s="134">
        <v>111128.49576607329</v>
      </c>
      <c r="D7" s="69"/>
      <c r="E7" s="69">
        <v>4</v>
      </c>
      <c r="F7" s="90">
        <f t="shared" ref="F7:F38" si="0">+C7*$F$4</f>
        <v>0</v>
      </c>
      <c r="G7" s="134">
        <v>111128.49576607329</v>
      </c>
      <c r="H7" s="134">
        <v>106979.69859080655</v>
      </c>
      <c r="I7" s="134">
        <f t="shared" ref="I7:I38" si="1">H7*$I$4</f>
        <v>0</v>
      </c>
      <c r="J7" s="71">
        <f t="shared" ref="J7:J38" si="2">+I7+H7</f>
        <v>106979.69859080655</v>
      </c>
      <c r="K7" s="70">
        <f t="shared" ref="K7:K38" si="3">+G7-J7</f>
        <v>4148.7971752667363</v>
      </c>
      <c r="L7" s="68">
        <f>K7/E7*4</f>
        <v>4148.7971752667363</v>
      </c>
      <c r="M7" s="68">
        <f t="shared" ref="M7:M38" si="4">J7+L7</f>
        <v>111128.49576607329</v>
      </c>
      <c r="N7" s="68">
        <f>E7-4</f>
        <v>0</v>
      </c>
      <c r="O7" s="68">
        <f t="shared" ref="O7:O38" si="5">G7-M7</f>
        <v>0</v>
      </c>
    </row>
    <row r="8" spans="1:15" s="498" customFormat="1">
      <c r="A8" s="569">
        <v>290011</v>
      </c>
      <c r="B8" s="648" t="s">
        <v>871</v>
      </c>
      <c r="C8" s="134">
        <v>54280.609598860588</v>
      </c>
      <c r="D8" s="69"/>
      <c r="E8" s="69">
        <v>4</v>
      </c>
      <c r="F8" s="90">
        <f t="shared" si="0"/>
        <v>0</v>
      </c>
      <c r="G8" s="134">
        <v>54280.609598860588</v>
      </c>
      <c r="H8" s="134">
        <v>52254.133507169798</v>
      </c>
      <c r="I8" s="134">
        <f t="shared" si="1"/>
        <v>0</v>
      </c>
      <c r="J8" s="71">
        <f t="shared" si="2"/>
        <v>52254.133507169798</v>
      </c>
      <c r="K8" s="70">
        <f t="shared" si="3"/>
        <v>2026.4760916907908</v>
      </c>
      <c r="L8" s="68">
        <f>K8/E8*4</f>
        <v>2026.4760916907908</v>
      </c>
      <c r="M8" s="68">
        <f t="shared" si="4"/>
        <v>54280.609598860588</v>
      </c>
      <c r="N8" s="68">
        <f>E8-4</f>
        <v>0</v>
      </c>
      <c r="O8" s="68">
        <f t="shared" si="5"/>
        <v>0</v>
      </c>
    </row>
    <row r="9" spans="1:15" s="498" customFormat="1">
      <c r="A9" s="569">
        <v>290011</v>
      </c>
      <c r="B9" s="648" t="s">
        <v>870</v>
      </c>
      <c r="C9" s="134">
        <v>65411.063357650899</v>
      </c>
      <c r="D9" s="69"/>
      <c r="E9" s="69">
        <v>4</v>
      </c>
      <c r="F9" s="90">
        <f t="shared" si="0"/>
        <v>0</v>
      </c>
      <c r="G9" s="134">
        <v>65411.063357650899</v>
      </c>
      <c r="H9" s="134">
        <v>62969.050325631935</v>
      </c>
      <c r="I9" s="134">
        <f t="shared" si="1"/>
        <v>0</v>
      </c>
      <c r="J9" s="71">
        <f t="shared" si="2"/>
        <v>62969.050325631935</v>
      </c>
      <c r="K9" s="70">
        <f t="shared" si="3"/>
        <v>2442.0130320189637</v>
      </c>
      <c r="L9" s="68">
        <f>K9/E9*4</f>
        <v>2442.0130320189637</v>
      </c>
      <c r="M9" s="68">
        <f t="shared" si="4"/>
        <v>65411.063357650899</v>
      </c>
      <c r="N9" s="68">
        <f>E9-4</f>
        <v>0</v>
      </c>
      <c r="O9" s="68">
        <f t="shared" si="5"/>
        <v>0</v>
      </c>
    </row>
    <row r="10" spans="1:15" s="498" customFormat="1">
      <c r="A10" s="569">
        <v>29001</v>
      </c>
      <c r="B10" s="648" t="s">
        <v>869</v>
      </c>
      <c r="C10" s="134">
        <v>209616.05318588231</v>
      </c>
      <c r="D10" s="69"/>
      <c r="E10" s="69">
        <v>5</v>
      </c>
      <c r="F10" s="90">
        <f t="shared" si="0"/>
        <v>0</v>
      </c>
      <c r="G10" s="134">
        <v>209616.05318588231</v>
      </c>
      <c r="H10" s="134">
        <v>199844.34773621039</v>
      </c>
      <c r="I10" s="134">
        <f t="shared" si="1"/>
        <v>0</v>
      </c>
      <c r="J10" s="71">
        <f t="shared" si="2"/>
        <v>199844.34773621039</v>
      </c>
      <c r="K10" s="70">
        <f t="shared" si="3"/>
        <v>9771.7054496719211</v>
      </c>
      <c r="L10" s="68">
        <f>K10/E10*5</f>
        <v>9771.7054496719211</v>
      </c>
      <c r="M10" s="68">
        <f t="shared" si="4"/>
        <v>209616.05318588231</v>
      </c>
      <c r="N10" s="68">
        <f>E10-5</f>
        <v>0</v>
      </c>
      <c r="O10" s="68">
        <f t="shared" si="5"/>
        <v>0</v>
      </c>
    </row>
    <row r="11" spans="1:15" s="498" customFormat="1">
      <c r="A11" s="569">
        <v>290011</v>
      </c>
      <c r="B11" s="648" t="s">
        <v>868</v>
      </c>
      <c r="C11" s="134">
        <v>261316.17617096251</v>
      </c>
      <c r="D11" s="69"/>
      <c r="E11" s="69">
        <v>6</v>
      </c>
      <c r="F11" s="90">
        <f t="shared" si="0"/>
        <v>0</v>
      </c>
      <c r="G11" s="134">
        <v>261316.17617096251</v>
      </c>
      <c r="H11" s="134">
        <v>246713.21338493814</v>
      </c>
      <c r="I11" s="134">
        <f t="shared" si="1"/>
        <v>0</v>
      </c>
      <c r="J11" s="71">
        <f t="shared" si="2"/>
        <v>246713.21338493814</v>
      </c>
      <c r="K11" s="70">
        <f t="shared" si="3"/>
        <v>14602.962786024378</v>
      </c>
      <c r="L11" s="68">
        <f>K11/E11*6</f>
        <v>14602.962786024378</v>
      </c>
      <c r="M11" s="68">
        <f t="shared" si="4"/>
        <v>261316.17617096251</v>
      </c>
      <c r="N11" s="68">
        <f>E11-6</f>
        <v>0</v>
      </c>
      <c r="O11" s="68">
        <f t="shared" si="5"/>
        <v>0</v>
      </c>
    </row>
    <row r="12" spans="1:15" s="498" customFormat="1">
      <c r="A12" s="569">
        <v>290011</v>
      </c>
      <c r="B12" s="648" t="s">
        <v>867</v>
      </c>
      <c r="C12" s="134">
        <v>316723.37745364261</v>
      </c>
      <c r="D12" s="69"/>
      <c r="E12" s="69">
        <v>6</v>
      </c>
      <c r="F12" s="90">
        <f t="shared" si="0"/>
        <v>0</v>
      </c>
      <c r="G12" s="134">
        <v>316723.37745364261</v>
      </c>
      <c r="H12" s="134">
        <v>299024.12989005668</v>
      </c>
      <c r="I12" s="134">
        <f t="shared" si="1"/>
        <v>0</v>
      </c>
      <c r="J12" s="71">
        <f t="shared" si="2"/>
        <v>299024.12989005668</v>
      </c>
      <c r="K12" s="70">
        <f t="shared" si="3"/>
        <v>17699.24756358593</v>
      </c>
      <c r="L12" s="68">
        <f t="shared" ref="L12:L24" si="6">K12/E12*6</f>
        <v>17699.24756358593</v>
      </c>
      <c r="M12" s="68">
        <f t="shared" si="4"/>
        <v>316723.37745364261</v>
      </c>
      <c r="N12" s="68">
        <f t="shared" ref="N12:N24" si="7">E12-6</f>
        <v>0</v>
      </c>
      <c r="O12" s="68">
        <f t="shared" si="5"/>
        <v>0</v>
      </c>
    </row>
    <row r="13" spans="1:15" s="498" customFormat="1">
      <c r="A13" s="569">
        <v>290011</v>
      </c>
      <c r="B13" s="648" t="s">
        <v>866</v>
      </c>
      <c r="C13" s="134">
        <v>100843.52819868337</v>
      </c>
      <c r="D13" s="69"/>
      <c r="E13" s="69">
        <v>6</v>
      </c>
      <c r="F13" s="90">
        <f t="shared" si="0"/>
        <v>0</v>
      </c>
      <c r="G13" s="134">
        <v>100843.52819868337</v>
      </c>
      <c r="H13" s="134">
        <v>95208.154564051059</v>
      </c>
      <c r="I13" s="134">
        <f t="shared" si="1"/>
        <v>0</v>
      </c>
      <c r="J13" s="71">
        <f t="shared" si="2"/>
        <v>95208.154564051059</v>
      </c>
      <c r="K13" s="70">
        <f t="shared" si="3"/>
        <v>5635.373634632313</v>
      </c>
      <c r="L13" s="68">
        <f t="shared" si="6"/>
        <v>5635.373634632313</v>
      </c>
      <c r="M13" s="68">
        <f t="shared" si="4"/>
        <v>100843.52819868337</v>
      </c>
      <c r="N13" s="68">
        <f t="shared" si="7"/>
        <v>0</v>
      </c>
      <c r="O13" s="68">
        <f t="shared" si="5"/>
        <v>0</v>
      </c>
    </row>
    <row r="14" spans="1:15" s="498" customFormat="1">
      <c r="A14" s="569">
        <v>290011</v>
      </c>
      <c r="B14" s="648" t="s">
        <v>865</v>
      </c>
      <c r="C14" s="134">
        <v>14855.039494689338</v>
      </c>
      <c r="D14" s="69"/>
      <c r="E14" s="69">
        <v>6</v>
      </c>
      <c r="F14" s="90">
        <f t="shared" si="0"/>
        <v>0</v>
      </c>
      <c r="G14" s="134">
        <v>14855.039494689338</v>
      </c>
      <c r="H14" s="134">
        <v>14024.904934691993</v>
      </c>
      <c r="I14" s="134">
        <f t="shared" si="1"/>
        <v>0</v>
      </c>
      <c r="J14" s="71">
        <f t="shared" si="2"/>
        <v>14024.904934691993</v>
      </c>
      <c r="K14" s="70">
        <f t="shared" si="3"/>
        <v>830.1345599973447</v>
      </c>
      <c r="L14" s="68">
        <f t="shared" si="6"/>
        <v>830.1345599973447</v>
      </c>
      <c r="M14" s="68">
        <f t="shared" si="4"/>
        <v>14855.039494689338</v>
      </c>
      <c r="N14" s="68">
        <f t="shared" si="7"/>
        <v>0</v>
      </c>
      <c r="O14" s="68">
        <f t="shared" si="5"/>
        <v>0</v>
      </c>
    </row>
    <row r="15" spans="1:15" s="498" customFormat="1">
      <c r="A15" s="569">
        <v>290011</v>
      </c>
      <c r="B15" s="648" t="s">
        <v>864</v>
      </c>
      <c r="C15" s="134">
        <v>129081.59926010741</v>
      </c>
      <c r="D15" s="69"/>
      <c r="E15" s="69">
        <v>6</v>
      </c>
      <c r="F15" s="90">
        <f t="shared" si="0"/>
        <v>0</v>
      </c>
      <c r="G15" s="134">
        <v>129081.59926010741</v>
      </c>
      <c r="H15" s="134">
        <v>121868.21577204259</v>
      </c>
      <c r="I15" s="134">
        <f t="shared" si="1"/>
        <v>0</v>
      </c>
      <c r="J15" s="71">
        <f t="shared" si="2"/>
        <v>121868.21577204259</v>
      </c>
      <c r="K15" s="70">
        <f t="shared" si="3"/>
        <v>7213.383488064821</v>
      </c>
      <c r="L15" s="68">
        <f t="shared" si="6"/>
        <v>7213.383488064821</v>
      </c>
      <c r="M15" s="68">
        <f t="shared" si="4"/>
        <v>129081.59926010741</v>
      </c>
      <c r="N15" s="68">
        <f t="shared" si="7"/>
        <v>0</v>
      </c>
      <c r="O15" s="68">
        <f t="shared" si="5"/>
        <v>0</v>
      </c>
    </row>
    <row r="16" spans="1:15" s="498" customFormat="1">
      <c r="A16" s="569">
        <v>290011</v>
      </c>
      <c r="B16" s="648" t="s">
        <v>863</v>
      </c>
      <c r="C16" s="134">
        <v>34202.475608168446</v>
      </c>
      <c r="D16" s="69"/>
      <c r="E16" s="69">
        <v>6</v>
      </c>
      <c r="F16" s="90">
        <f t="shared" si="0"/>
        <v>0</v>
      </c>
      <c r="G16" s="134">
        <v>34202.475608168446</v>
      </c>
      <c r="H16" s="134">
        <v>32291.160794770796</v>
      </c>
      <c r="I16" s="134">
        <f t="shared" si="1"/>
        <v>0</v>
      </c>
      <c r="J16" s="71">
        <f t="shared" si="2"/>
        <v>32291.160794770796</v>
      </c>
      <c r="K16" s="70">
        <f t="shared" si="3"/>
        <v>1911.3148133976501</v>
      </c>
      <c r="L16" s="68">
        <f t="shared" si="6"/>
        <v>1911.3148133976501</v>
      </c>
      <c r="M16" s="68">
        <f t="shared" si="4"/>
        <v>34202.475608168446</v>
      </c>
      <c r="N16" s="68">
        <f t="shared" si="7"/>
        <v>0</v>
      </c>
      <c r="O16" s="68">
        <f t="shared" si="5"/>
        <v>0</v>
      </c>
    </row>
    <row r="17" spans="1:15" s="498" customFormat="1">
      <c r="A17" s="569">
        <v>290011</v>
      </c>
      <c r="B17" s="648" t="s">
        <v>862</v>
      </c>
      <c r="C17" s="134">
        <v>65765.380496912912</v>
      </c>
      <c r="D17" s="69"/>
      <c r="E17" s="69">
        <v>6</v>
      </c>
      <c r="F17" s="90">
        <f t="shared" si="0"/>
        <v>0</v>
      </c>
      <c r="G17" s="134">
        <v>65765.380496912912</v>
      </c>
      <c r="H17" s="134">
        <v>62090.256292673665</v>
      </c>
      <c r="I17" s="134">
        <f t="shared" si="1"/>
        <v>0</v>
      </c>
      <c r="J17" s="71">
        <f t="shared" si="2"/>
        <v>62090.256292673665</v>
      </c>
      <c r="K17" s="70">
        <f t="shared" si="3"/>
        <v>3675.1242042392478</v>
      </c>
      <c r="L17" s="68">
        <f t="shared" si="6"/>
        <v>3675.1242042392478</v>
      </c>
      <c r="M17" s="68">
        <f t="shared" si="4"/>
        <v>65765.380496912912</v>
      </c>
      <c r="N17" s="68">
        <f t="shared" si="7"/>
        <v>0</v>
      </c>
      <c r="O17" s="68">
        <f t="shared" si="5"/>
        <v>0</v>
      </c>
    </row>
    <row r="18" spans="1:15" s="498" customFormat="1">
      <c r="A18" s="569">
        <v>290011</v>
      </c>
      <c r="B18" s="648" t="s">
        <v>861</v>
      </c>
      <c r="C18" s="134">
        <v>651828.54545040033</v>
      </c>
      <c r="D18" s="69"/>
      <c r="E18" s="69">
        <v>6</v>
      </c>
      <c r="F18" s="90">
        <f t="shared" si="0"/>
        <v>0</v>
      </c>
      <c r="G18" s="134">
        <v>651828.54545040033</v>
      </c>
      <c r="H18" s="134">
        <v>615402.83261640731</v>
      </c>
      <c r="I18" s="134">
        <f t="shared" si="1"/>
        <v>0</v>
      </c>
      <c r="J18" s="71">
        <f t="shared" si="2"/>
        <v>615402.83261640731</v>
      </c>
      <c r="K18" s="70">
        <f t="shared" si="3"/>
        <v>36425.71283399302</v>
      </c>
      <c r="L18" s="68">
        <f t="shared" si="6"/>
        <v>36425.71283399302</v>
      </c>
      <c r="M18" s="68">
        <f t="shared" si="4"/>
        <v>651828.54545040033</v>
      </c>
      <c r="N18" s="68">
        <f t="shared" si="7"/>
        <v>0</v>
      </c>
      <c r="O18" s="68">
        <f t="shared" si="5"/>
        <v>0</v>
      </c>
    </row>
    <row r="19" spans="1:15" s="498" customFormat="1">
      <c r="A19" s="569">
        <v>290011</v>
      </c>
      <c r="B19" s="648" t="s">
        <v>860</v>
      </c>
      <c r="C19" s="134">
        <v>38844.47928715546</v>
      </c>
      <c r="D19" s="69"/>
      <c r="E19" s="69">
        <v>6</v>
      </c>
      <c r="F19" s="90">
        <f t="shared" si="0"/>
        <v>0</v>
      </c>
      <c r="G19" s="134">
        <v>38844.47928715546</v>
      </c>
      <c r="H19" s="134">
        <v>36673.758385814421</v>
      </c>
      <c r="I19" s="134">
        <f t="shared" si="1"/>
        <v>0</v>
      </c>
      <c r="J19" s="71">
        <f t="shared" si="2"/>
        <v>36673.758385814421</v>
      </c>
      <c r="K19" s="70">
        <f t="shared" si="3"/>
        <v>2170.7209013410393</v>
      </c>
      <c r="L19" s="68">
        <f t="shared" si="6"/>
        <v>2170.7209013410393</v>
      </c>
      <c r="M19" s="68">
        <f t="shared" si="4"/>
        <v>38844.47928715546</v>
      </c>
      <c r="N19" s="68">
        <f t="shared" si="7"/>
        <v>0</v>
      </c>
      <c r="O19" s="68">
        <f t="shared" si="5"/>
        <v>0</v>
      </c>
    </row>
    <row r="20" spans="1:15" s="498" customFormat="1">
      <c r="A20" s="569">
        <v>290011</v>
      </c>
      <c r="B20" s="648" t="s">
        <v>859</v>
      </c>
      <c r="C20" s="134">
        <v>15320.599926771651</v>
      </c>
      <c r="D20" s="69"/>
      <c r="E20" s="69">
        <v>6</v>
      </c>
      <c r="F20" s="90">
        <f t="shared" si="0"/>
        <v>0</v>
      </c>
      <c r="G20" s="134">
        <v>15320.599926771651</v>
      </c>
      <c r="H20" s="134">
        <v>14464.448754393236</v>
      </c>
      <c r="I20" s="134">
        <f t="shared" si="1"/>
        <v>0</v>
      </c>
      <c r="J20" s="71">
        <f t="shared" si="2"/>
        <v>14464.448754393236</v>
      </c>
      <c r="K20" s="70">
        <f t="shared" si="3"/>
        <v>856.15117237841514</v>
      </c>
      <c r="L20" s="68">
        <f t="shared" si="6"/>
        <v>856.15117237841514</v>
      </c>
      <c r="M20" s="68">
        <f t="shared" si="4"/>
        <v>15320.599926771651</v>
      </c>
      <c r="N20" s="68">
        <f t="shared" si="7"/>
        <v>0</v>
      </c>
      <c r="O20" s="68">
        <f t="shared" si="5"/>
        <v>0</v>
      </c>
    </row>
    <row r="21" spans="1:15" s="498" customFormat="1">
      <c r="A21" s="569">
        <v>290011</v>
      </c>
      <c r="B21" s="648" t="s">
        <v>858</v>
      </c>
      <c r="C21" s="134">
        <v>49912.263132096545</v>
      </c>
      <c r="D21" s="69"/>
      <c r="E21" s="69">
        <v>6</v>
      </c>
      <c r="F21" s="90">
        <f t="shared" si="0"/>
        <v>0</v>
      </c>
      <c r="G21" s="134">
        <v>49912.263132096545</v>
      </c>
      <c r="H21" s="134">
        <v>47123.048427655856</v>
      </c>
      <c r="I21" s="134">
        <f t="shared" si="1"/>
        <v>0</v>
      </c>
      <c r="J21" s="71">
        <f t="shared" si="2"/>
        <v>47123.048427655856</v>
      </c>
      <c r="K21" s="70">
        <f t="shared" si="3"/>
        <v>2789.2147044406884</v>
      </c>
      <c r="L21" s="68">
        <f t="shared" si="6"/>
        <v>2789.2147044406884</v>
      </c>
      <c r="M21" s="68">
        <f t="shared" si="4"/>
        <v>49912.263132096545</v>
      </c>
      <c r="N21" s="68">
        <f t="shared" si="7"/>
        <v>0</v>
      </c>
      <c r="O21" s="68">
        <f t="shared" si="5"/>
        <v>0</v>
      </c>
    </row>
    <row r="22" spans="1:15" s="498" customFormat="1">
      <c r="A22" s="569">
        <v>290011</v>
      </c>
      <c r="B22" s="648" t="s">
        <v>857</v>
      </c>
      <c r="C22" s="134">
        <v>55934.208855839905</v>
      </c>
      <c r="D22" s="69"/>
      <c r="E22" s="69">
        <v>6</v>
      </c>
      <c r="F22" s="90">
        <f t="shared" si="0"/>
        <v>0</v>
      </c>
      <c r="G22" s="134">
        <v>55934.208855839905</v>
      </c>
      <c r="H22" s="134">
        <v>52808.473655072383</v>
      </c>
      <c r="I22" s="134">
        <f t="shared" si="1"/>
        <v>0</v>
      </c>
      <c r="J22" s="71">
        <f t="shared" si="2"/>
        <v>52808.473655072383</v>
      </c>
      <c r="K22" s="70">
        <f t="shared" si="3"/>
        <v>3125.7352007675217</v>
      </c>
      <c r="L22" s="68">
        <f t="shared" si="6"/>
        <v>3125.7352007675217</v>
      </c>
      <c r="M22" s="68">
        <f t="shared" si="4"/>
        <v>55934.208855839905</v>
      </c>
      <c r="N22" s="68">
        <f t="shared" si="7"/>
        <v>0</v>
      </c>
      <c r="O22" s="68">
        <f t="shared" si="5"/>
        <v>0</v>
      </c>
    </row>
    <row r="23" spans="1:15" s="498" customFormat="1">
      <c r="A23" s="569">
        <v>290011</v>
      </c>
      <c r="B23" s="648" t="s">
        <v>856</v>
      </c>
      <c r="C23" s="134">
        <v>47215.151235673628</v>
      </c>
      <c r="D23" s="69"/>
      <c r="E23" s="69">
        <v>6</v>
      </c>
      <c r="F23" s="90">
        <f t="shared" si="0"/>
        <v>0</v>
      </c>
      <c r="G23" s="134">
        <v>47215.151235673628</v>
      </c>
      <c r="H23" s="134">
        <v>44576.65749015069</v>
      </c>
      <c r="I23" s="134">
        <f t="shared" si="1"/>
        <v>0</v>
      </c>
      <c r="J23" s="71">
        <f t="shared" si="2"/>
        <v>44576.65749015069</v>
      </c>
      <c r="K23" s="70">
        <f t="shared" si="3"/>
        <v>2638.4937455229374</v>
      </c>
      <c r="L23" s="68">
        <f t="shared" si="6"/>
        <v>2638.4937455229374</v>
      </c>
      <c r="M23" s="68">
        <f t="shared" si="4"/>
        <v>47215.151235673628</v>
      </c>
      <c r="N23" s="68">
        <f t="shared" si="7"/>
        <v>0</v>
      </c>
      <c r="O23" s="68">
        <f t="shared" si="5"/>
        <v>0</v>
      </c>
    </row>
    <row r="24" spans="1:15" s="498" customFormat="1">
      <c r="A24" s="569">
        <v>290011</v>
      </c>
      <c r="B24" s="648" t="s">
        <v>855</v>
      </c>
      <c r="C24" s="134">
        <v>23991.532198902449</v>
      </c>
      <c r="D24" s="69"/>
      <c r="E24" s="69">
        <v>6</v>
      </c>
      <c r="F24" s="90">
        <f t="shared" si="0"/>
        <v>0</v>
      </c>
      <c r="G24" s="134">
        <v>23991.532198902449</v>
      </c>
      <c r="H24" s="134">
        <v>22650.828928963783</v>
      </c>
      <c r="I24" s="134">
        <f t="shared" si="1"/>
        <v>0</v>
      </c>
      <c r="J24" s="71">
        <f t="shared" si="2"/>
        <v>22650.828928963783</v>
      </c>
      <c r="K24" s="70">
        <f t="shared" si="3"/>
        <v>1340.7032699386655</v>
      </c>
      <c r="L24" s="68">
        <f t="shared" si="6"/>
        <v>1340.7032699386655</v>
      </c>
      <c r="M24" s="68">
        <f t="shared" si="4"/>
        <v>23991.532198902449</v>
      </c>
      <c r="N24" s="68">
        <f t="shared" si="7"/>
        <v>0</v>
      </c>
      <c r="O24" s="68">
        <f t="shared" si="5"/>
        <v>0</v>
      </c>
    </row>
    <row r="25" spans="1:15" s="498" customFormat="1">
      <c r="A25" s="569">
        <v>290011</v>
      </c>
      <c r="B25" s="648" t="s">
        <v>854</v>
      </c>
      <c r="C25" s="134">
        <v>10759.790565646994</v>
      </c>
      <c r="D25" s="69"/>
      <c r="E25" s="69">
        <v>7</v>
      </c>
      <c r="F25" s="90">
        <f t="shared" si="0"/>
        <v>0</v>
      </c>
      <c r="G25" s="134">
        <v>10759.790565646994</v>
      </c>
      <c r="H25" s="134">
        <v>10059.011325732283</v>
      </c>
      <c r="I25" s="134">
        <f t="shared" si="1"/>
        <v>0</v>
      </c>
      <c r="J25" s="71">
        <f t="shared" si="2"/>
        <v>10059.011325732283</v>
      </c>
      <c r="K25" s="70">
        <f t="shared" si="3"/>
        <v>700.77923991471107</v>
      </c>
      <c r="L25" s="68">
        <f>K25/E25*7</f>
        <v>700.77923991471107</v>
      </c>
      <c r="M25" s="68">
        <f t="shared" si="4"/>
        <v>10759.790565646994</v>
      </c>
      <c r="N25" s="68">
        <f>E25-7</f>
        <v>0</v>
      </c>
      <c r="O25" s="68">
        <f t="shared" si="5"/>
        <v>0</v>
      </c>
    </row>
    <row r="26" spans="1:15" s="498" customFormat="1">
      <c r="A26" s="569">
        <v>290011</v>
      </c>
      <c r="B26" s="648" t="s">
        <v>853</v>
      </c>
      <c r="C26" s="134">
        <v>9610.798271480242</v>
      </c>
      <c r="D26" s="69"/>
      <c r="E26" s="69">
        <v>7</v>
      </c>
      <c r="F26" s="90">
        <f t="shared" si="0"/>
        <v>0</v>
      </c>
      <c r="G26" s="134">
        <v>9610.798271480242</v>
      </c>
      <c r="H26" s="134">
        <v>8984.8522675529293</v>
      </c>
      <c r="I26" s="134">
        <f t="shared" si="1"/>
        <v>0</v>
      </c>
      <c r="J26" s="71">
        <f t="shared" si="2"/>
        <v>8984.8522675529293</v>
      </c>
      <c r="K26" s="70">
        <f t="shared" si="3"/>
        <v>625.94600392731263</v>
      </c>
      <c r="L26" s="68">
        <f t="shared" ref="L26:L41" si="8">K26/E26*7</f>
        <v>625.94600392731263</v>
      </c>
      <c r="M26" s="68">
        <f t="shared" si="4"/>
        <v>9610.798271480242</v>
      </c>
      <c r="N26" s="68">
        <f t="shared" ref="N26:N41" si="9">E26-7</f>
        <v>0</v>
      </c>
      <c r="O26" s="68">
        <f t="shared" si="5"/>
        <v>0</v>
      </c>
    </row>
    <row r="27" spans="1:15" s="498" customFormat="1">
      <c r="A27" s="569">
        <v>290011</v>
      </c>
      <c r="B27" s="648" t="s">
        <v>852</v>
      </c>
      <c r="C27" s="134">
        <v>11698.830631516001</v>
      </c>
      <c r="D27" s="69"/>
      <c r="E27" s="69">
        <v>7</v>
      </c>
      <c r="F27" s="90">
        <f t="shared" si="0"/>
        <v>0</v>
      </c>
      <c r="G27" s="134">
        <v>11698.830631516001</v>
      </c>
      <c r="H27" s="134">
        <v>10936.892228735225</v>
      </c>
      <c r="I27" s="134">
        <f t="shared" si="1"/>
        <v>0</v>
      </c>
      <c r="J27" s="71">
        <f t="shared" si="2"/>
        <v>10936.892228735225</v>
      </c>
      <c r="K27" s="70">
        <f t="shared" si="3"/>
        <v>761.9384027807755</v>
      </c>
      <c r="L27" s="68">
        <f t="shared" si="8"/>
        <v>761.9384027807755</v>
      </c>
      <c r="M27" s="68">
        <f t="shared" si="4"/>
        <v>11698.830631516001</v>
      </c>
      <c r="N27" s="68">
        <f t="shared" si="9"/>
        <v>0</v>
      </c>
      <c r="O27" s="68">
        <f t="shared" si="5"/>
        <v>0</v>
      </c>
    </row>
    <row r="28" spans="1:15" s="498" customFormat="1">
      <c r="A28" s="569">
        <v>290011</v>
      </c>
      <c r="B28" s="648" t="s">
        <v>851</v>
      </c>
      <c r="C28" s="134">
        <v>7311.7691446975005</v>
      </c>
      <c r="D28" s="69"/>
      <c r="E28" s="69">
        <v>7</v>
      </c>
      <c r="F28" s="90">
        <f t="shared" si="0"/>
        <v>0</v>
      </c>
      <c r="G28" s="134">
        <v>7311.7691446975005</v>
      </c>
      <c r="H28" s="134">
        <v>6835.5576429595167</v>
      </c>
      <c r="I28" s="134">
        <f t="shared" si="1"/>
        <v>0</v>
      </c>
      <c r="J28" s="71">
        <f t="shared" si="2"/>
        <v>6835.5576429595167</v>
      </c>
      <c r="K28" s="70">
        <f t="shared" si="3"/>
        <v>476.21150173798378</v>
      </c>
      <c r="L28" s="68">
        <f t="shared" si="8"/>
        <v>476.21150173798378</v>
      </c>
      <c r="M28" s="68">
        <f t="shared" si="4"/>
        <v>7311.7691446975005</v>
      </c>
      <c r="N28" s="68">
        <f t="shared" si="9"/>
        <v>0</v>
      </c>
      <c r="O28" s="68">
        <f t="shared" si="5"/>
        <v>0</v>
      </c>
    </row>
    <row r="29" spans="1:15" s="498" customFormat="1">
      <c r="A29" s="569">
        <v>290011</v>
      </c>
      <c r="B29" s="648" t="s">
        <v>850</v>
      </c>
      <c r="C29" s="134">
        <v>6878.2856882618617</v>
      </c>
      <c r="D29" s="69"/>
      <c r="E29" s="69">
        <v>7</v>
      </c>
      <c r="F29" s="90">
        <f t="shared" si="0"/>
        <v>0</v>
      </c>
      <c r="G29" s="134">
        <v>6878.2856882618617</v>
      </c>
      <c r="H29" s="134">
        <v>6430.306725555487</v>
      </c>
      <c r="I29" s="134">
        <f t="shared" si="1"/>
        <v>0</v>
      </c>
      <c r="J29" s="71">
        <f t="shared" si="2"/>
        <v>6430.306725555487</v>
      </c>
      <c r="K29" s="70">
        <f t="shared" si="3"/>
        <v>447.97896270637466</v>
      </c>
      <c r="L29" s="68">
        <f t="shared" si="8"/>
        <v>447.97896270637466</v>
      </c>
      <c r="M29" s="68">
        <f t="shared" si="4"/>
        <v>6878.2856882618617</v>
      </c>
      <c r="N29" s="68">
        <f t="shared" si="9"/>
        <v>0</v>
      </c>
      <c r="O29" s="68">
        <f t="shared" si="5"/>
        <v>0</v>
      </c>
    </row>
    <row r="30" spans="1:15" s="498" customFormat="1">
      <c r="A30" s="569">
        <v>290011</v>
      </c>
      <c r="B30" s="648" t="s">
        <v>849</v>
      </c>
      <c r="C30" s="134">
        <v>8094.1284431801323</v>
      </c>
      <c r="D30" s="69"/>
      <c r="E30" s="69">
        <v>7</v>
      </c>
      <c r="F30" s="90">
        <f t="shared" si="0"/>
        <v>0</v>
      </c>
      <c r="G30" s="134">
        <v>8094.1284431801323</v>
      </c>
      <c r="H30" s="134">
        <v>7566.9623107561838</v>
      </c>
      <c r="I30" s="134">
        <f t="shared" si="1"/>
        <v>0</v>
      </c>
      <c r="J30" s="71">
        <f t="shared" si="2"/>
        <v>7566.9623107561838</v>
      </c>
      <c r="K30" s="70">
        <f t="shared" si="3"/>
        <v>527.16613242394851</v>
      </c>
      <c r="L30" s="68">
        <f t="shared" si="8"/>
        <v>527.16613242394851</v>
      </c>
      <c r="M30" s="68">
        <f t="shared" si="4"/>
        <v>8094.1284431801323</v>
      </c>
      <c r="N30" s="68">
        <f t="shared" si="9"/>
        <v>0</v>
      </c>
      <c r="O30" s="68">
        <f t="shared" si="5"/>
        <v>0</v>
      </c>
    </row>
    <row r="31" spans="1:15" s="498" customFormat="1">
      <c r="A31" s="569">
        <v>290011</v>
      </c>
      <c r="B31" s="648" t="s">
        <v>848</v>
      </c>
      <c r="C31" s="134">
        <v>7311.7691446975005</v>
      </c>
      <c r="D31" s="69"/>
      <c r="E31" s="69">
        <v>7</v>
      </c>
      <c r="F31" s="90">
        <f t="shared" si="0"/>
        <v>0</v>
      </c>
      <c r="G31" s="134">
        <v>7311.7691446975005</v>
      </c>
      <c r="H31" s="134">
        <v>6835.5576429595167</v>
      </c>
      <c r="I31" s="134">
        <f t="shared" si="1"/>
        <v>0</v>
      </c>
      <c r="J31" s="71">
        <f t="shared" si="2"/>
        <v>6835.5576429595167</v>
      </c>
      <c r="K31" s="70">
        <f t="shared" si="3"/>
        <v>476.21150173798378</v>
      </c>
      <c r="L31" s="68">
        <f t="shared" si="8"/>
        <v>476.21150173798378</v>
      </c>
      <c r="M31" s="68">
        <f t="shared" si="4"/>
        <v>7311.7691446975005</v>
      </c>
      <c r="N31" s="68">
        <f t="shared" si="9"/>
        <v>0</v>
      </c>
      <c r="O31" s="68">
        <f t="shared" si="5"/>
        <v>0</v>
      </c>
    </row>
    <row r="32" spans="1:15" s="498" customFormat="1">
      <c r="A32" s="569">
        <v>290011</v>
      </c>
      <c r="B32" s="648" t="s">
        <v>847</v>
      </c>
      <c r="C32" s="134">
        <v>20586.808296120431</v>
      </c>
      <c r="D32" s="69"/>
      <c r="E32" s="69">
        <v>7</v>
      </c>
      <c r="F32" s="90">
        <f t="shared" si="0"/>
        <v>0</v>
      </c>
      <c r="G32" s="134">
        <v>20586.808296120431</v>
      </c>
      <c r="H32" s="134">
        <v>19246.000797869867</v>
      </c>
      <c r="I32" s="134">
        <f t="shared" si="1"/>
        <v>0</v>
      </c>
      <c r="J32" s="71">
        <f t="shared" si="2"/>
        <v>19246.000797869867</v>
      </c>
      <c r="K32" s="70">
        <f t="shared" si="3"/>
        <v>1340.8074982505641</v>
      </c>
      <c r="L32" s="68">
        <f t="shared" si="8"/>
        <v>1340.8074982505641</v>
      </c>
      <c r="M32" s="68">
        <f t="shared" si="4"/>
        <v>20586.808296120431</v>
      </c>
      <c r="N32" s="68">
        <f t="shared" si="9"/>
        <v>0</v>
      </c>
      <c r="O32" s="68">
        <f t="shared" si="5"/>
        <v>0</v>
      </c>
    </row>
    <row r="33" spans="1:15" s="498" customFormat="1">
      <c r="A33" s="569">
        <v>290011</v>
      </c>
      <c r="B33" s="648" t="s">
        <v>846</v>
      </c>
      <c r="C33" s="134">
        <v>30112.998953212034</v>
      </c>
      <c r="D33" s="69"/>
      <c r="E33" s="69">
        <v>7</v>
      </c>
      <c r="F33" s="90">
        <f t="shared" si="0"/>
        <v>0</v>
      </c>
      <c r="G33" s="134">
        <v>30112.998953212034</v>
      </c>
      <c r="H33" s="134">
        <v>28151.755898411411</v>
      </c>
      <c r="I33" s="134">
        <f t="shared" si="1"/>
        <v>0</v>
      </c>
      <c r="J33" s="71">
        <f t="shared" si="2"/>
        <v>28151.755898411411</v>
      </c>
      <c r="K33" s="70">
        <f t="shared" si="3"/>
        <v>1961.2430548006232</v>
      </c>
      <c r="L33" s="68">
        <f t="shared" si="8"/>
        <v>1961.2430548006234</v>
      </c>
      <c r="M33" s="68">
        <f t="shared" si="4"/>
        <v>30112.998953212034</v>
      </c>
      <c r="N33" s="68">
        <f t="shared" si="9"/>
        <v>0</v>
      </c>
      <c r="O33" s="68">
        <f t="shared" si="5"/>
        <v>0</v>
      </c>
    </row>
    <row r="34" spans="1:15" s="498" customFormat="1">
      <c r="A34" s="569">
        <v>290011</v>
      </c>
      <c r="B34" s="648" t="s">
        <v>845</v>
      </c>
      <c r="C34" s="134">
        <v>15055.977207381395</v>
      </c>
      <c r="D34" s="69"/>
      <c r="E34" s="69">
        <v>7</v>
      </c>
      <c r="F34" s="90">
        <f t="shared" si="0"/>
        <v>0</v>
      </c>
      <c r="G34" s="134">
        <v>15055.977207381395</v>
      </c>
      <c r="H34" s="134">
        <v>14075.38969508835</v>
      </c>
      <c r="I34" s="134">
        <f t="shared" si="1"/>
        <v>0</v>
      </c>
      <c r="J34" s="71">
        <f t="shared" si="2"/>
        <v>14075.38969508835</v>
      </c>
      <c r="K34" s="70">
        <f t="shared" si="3"/>
        <v>980.58751229304471</v>
      </c>
      <c r="L34" s="68">
        <f t="shared" si="8"/>
        <v>980.5875122930446</v>
      </c>
      <c r="M34" s="68">
        <f t="shared" si="4"/>
        <v>15055.977207381395</v>
      </c>
      <c r="N34" s="68">
        <f t="shared" si="9"/>
        <v>0</v>
      </c>
      <c r="O34" s="68">
        <f t="shared" si="5"/>
        <v>0</v>
      </c>
    </row>
    <row r="35" spans="1:15" s="498" customFormat="1">
      <c r="A35" s="569">
        <v>290011</v>
      </c>
      <c r="B35" s="648" t="s">
        <v>844</v>
      </c>
      <c r="C35" s="134">
        <v>32119.557314206872</v>
      </c>
      <c r="D35" s="69"/>
      <c r="E35" s="69">
        <v>7</v>
      </c>
      <c r="F35" s="90">
        <f t="shared" si="0"/>
        <v>0</v>
      </c>
      <c r="G35" s="134">
        <v>32119.557314206872</v>
      </c>
      <c r="H35" s="134">
        <v>30027.628217286441</v>
      </c>
      <c r="I35" s="134">
        <f t="shared" si="1"/>
        <v>0</v>
      </c>
      <c r="J35" s="71">
        <f t="shared" si="2"/>
        <v>30027.628217286441</v>
      </c>
      <c r="K35" s="70">
        <f t="shared" si="3"/>
        <v>2091.9290969204303</v>
      </c>
      <c r="L35" s="68">
        <f t="shared" si="8"/>
        <v>2091.9290969204303</v>
      </c>
      <c r="M35" s="68">
        <f t="shared" si="4"/>
        <v>32119.557314206872</v>
      </c>
      <c r="N35" s="68">
        <f t="shared" si="9"/>
        <v>0</v>
      </c>
      <c r="O35" s="68">
        <f t="shared" si="5"/>
        <v>0</v>
      </c>
    </row>
    <row r="36" spans="1:15" s="498" customFormat="1">
      <c r="A36" s="569">
        <v>290011</v>
      </c>
      <c r="B36" s="648" t="s">
        <v>843</v>
      </c>
      <c r="C36" s="134">
        <v>5822.2573160776947</v>
      </c>
      <c r="D36" s="69"/>
      <c r="E36" s="69">
        <v>7</v>
      </c>
      <c r="F36" s="90">
        <f t="shared" si="0"/>
        <v>0</v>
      </c>
      <c r="G36" s="134">
        <v>5822.2573160776947</v>
      </c>
      <c r="H36" s="134">
        <v>5443.056900265191</v>
      </c>
      <c r="I36" s="134">
        <f t="shared" si="1"/>
        <v>0</v>
      </c>
      <c r="J36" s="71">
        <f t="shared" si="2"/>
        <v>5443.056900265191</v>
      </c>
      <c r="K36" s="70">
        <f t="shared" si="3"/>
        <v>379.20041581250371</v>
      </c>
      <c r="L36" s="68">
        <f t="shared" si="8"/>
        <v>379.20041581250371</v>
      </c>
      <c r="M36" s="68">
        <f t="shared" si="4"/>
        <v>5822.2573160776947</v>
      </c>
      <c r="N36" s="68">
        <f t="shared" si="9"/>
        <v>0</v>
      </c>
      <c r="O36" s="68">
        <f t="shared" si="5"/>
        <v>0</v>
      </c>
    </row>
    <row r="37" spans="1:15" s="498" customFormat="1">
      <c r="A37" s="569">
        <v>290011</v>
      </c>
      <c r="B37" s="648" t="s">
        <v>842</v>
      </c>
      <c r="C37" s="134">
        <v>35967.636961216253</v>
      </c>
      <c r="D37" s="69"/>
      <c r="E37" s="69">
        <v>7</v>
      </c>
      <c r="F37" s="90">
        <f t="shared" si="0"/>
        <v>0</v>
      </c>
      <c r="G37" s="134">
        <v>35967.636961216253</v>
      </c>
      <c r="H37" s="134">
        <v>33625.084553952576</v>
      </c>
      <c r="I37" s="134">
        <f t="shared" si="1"/>
        <v>0</v>
      </c>
      <c r="J37" s="71">
        <f t="shared" si="2"/>
        <v>33625.084553952576</v>
      </c>
      <c r="K37" s="70">
        <f t="shared" si="3"/>
        <v>2342.5524072636763</v>
      </c>
      <c r="L37" s="68">
        <f t="shared" si="8"/>
        <v>2342.5524072636763</v>
      </c>
      <c r="M37" s="68">
        <f t="shared" si="4"/>
        <v>35967.636961216253</v>
      </c>
      <c r="N37" s="68">
        <f t="shared" si="9"/>
        <v>0</v>
      </c>
      <c r="O37" s="68">
        <f t="shared" si="5"/>
        <v>0</v>
      </c>
    </row>
    <row r="38" spans="1:15" s="498" customFormat="1">
      <c r="A38" s="569">
        <v>290011</v>
      </c>
      <c r="B38" s="648" t="s">
        <v>841</v>
      </c>
      <c r="C38" s="134">
        <v>24912.242014433625</v>
      </c>
      <c r="D38" s="69"/>
      <c r="E38" s="69">
        <v>7</v>
      </c>
      <c r="F38" s="90">
        <f t="shared" si="0"/>
        <v>0</v>
      </c>
      <c r="G38" s="134">
        <v>24912.242014433625</v>
      </c>
      <c r="H38" s="134">
        <v>23289.721397797777</v>
      </c>
      <c r="I38" s="134">
        <f t="shared" si="1"/>
        <v>0</v>
      </c>
      <c r="J38" s="71">
        <f t="shared" si="2"/>
        <v>23289.721397797777</v>
      </c>
      <c r="K38" s="70">
        <f t="shared" si="3"/>
        <v>1622.5206166358475</v>
      </c>
      <c r="L38" s="68">
        <f t="shared" si="8"/>
        <v>1622.5206166358475</v>
      </c>
      <c r="M38" s="68">
        <f t="shared" si="4"/>
        <v>24912.242014433625</v>
      </c>
      <c r="N38" s="68">
        <f t="shared" si="9"/>
        <v>0</v>
      </c>
      <c r="O38" s="68">
        <f t="shared" si="5"/>
        <v>0</v>
      </c>
    </row>
    <row r="39" spans="1:15" s="498" customFormat="1">
      <c r="A39" s="569">
        <v>290011</v>
      </c>
      <c r="B39" s="648" t="s">
        <v>840</v>
      </c>
      <c r="C39" s="134">
        <v>10105.909496421187</v>
      </c>
      <c r="D39" s="69"/>
      <c r="E39" s="69">
        <v>7</v>
      </c>
      <c r="F39" s="90">
        <f t="shared" ref="F39:F70" si="10">+C39*$F$4</f>
        <v>0</v>
      </c>
      <c r="G39" s="134">
        <v>10105.909496421187</v>
      </c>
      <c r="H39" s="134">
        <v>9447.717170804759</v>
      </c>
      <c r="I39" s="134">
        <f t="shared" ref="I39:I70" si="11">H39*$I$4</f>
        <v>0</v>
      </c>
      <c r="J39" s="71">
        <f t="shared" ref="J39:J70" si="12">+I39+H39</f>
        <v>9447.717170804759</v>
      </c>
      <c r="K39" s="70">
        <f t="shared" ref="K39:K70" si="13">+G39-J39</f>
        <v>658.19232561642821</v>
      </c>
      <c r="L39" s="68">
        <f t="shared" si="8"/>
        <v>658.19232561642821</v>
      </c>
      <c r="M39" s="68">
        <f t="shared" ref="M39:M70" si="14">J39+L39</f>
        <v>10105.909496421187</v>
      </c>
      <c r="N39" s="68">
        <f t="shared" si="9"/>
        <v>0</v>
      </c>
      <c r="O39" s="68">
        <f t="shared" ref="O39:O70" si="15">G39-M39</f>
        <v>0</v>
      </c>
    </row>
    <row r="40" spans="1:15" s="498" customFormat="1">
      <c r="A40" s="569">
        <v>290011</v>
      </c>
      <c r="B40" s="648" t="s">
        <v>839</v>
      </c>
      <c r="C40" s="134">
        <v>70260.878788296759</v>
      </c>
      <c r="D40" s="69"/>
      <c r="E40" s="69">
        <v>7</v>
      </c>
      <c r="F40" s="90">
        <f t="shared" si="10"/>
        <v>0</v>
      </c>
      <c r="G40" s="134">
        <v>70260.878788296759</v>
      </c>
      <c r="H40" s="134">
        <v>65684.826407667395</v>
      </c>
      <c r="I40" s="134">
        <f t="shared" si="11"/>
        <v>0</v>
      </c>
      <c r="J40" s="71">
        <f t="shared" si="12"/>
        <v>65684.826407667395</v>
      </c>
      <c r="K40" s="70">
        <f t="shared" si="13"/>
        <v>4576.0523806293641</v>
      </c>
      <c r="L40" s="68">
        <f t="shared" si="8"/>
        <v>4576.0523806293641</v>
      </c>
      <c r="M40" s="68">
        <f t="shared" si="14"/>
        <v>70260.878788296759</v>
      </c>
      <c r="N40" s="68">
        <f t="shared" si="9"/>
        <v>0</v>
      </c>
      <c r="O40" s="68">
        <f t="shared" si="15"/>
        <v>0</v>
      </c>
    </row>
    <row r="41" spans="1:15" s="498" customFormat="1">
      <c r="A41" s="569">
        <v>290011</v>
      </c>
      <c r="B41" s="648" t="s">
        <v>838</v>
      </c>
      <c r="C41" s="134">
        <v>15055.977207381395</v>
      </c>
      <c r="D41" s="69"/>
      <c r="E41" s="69">
        <v>7</v>
      </c>
      <c r="F41" s="90">
        <f t="shared" si="10"/>
        <v>0</v>
      </c>
      <c r="G41" s="134">
        <v>15055.977207381395</v>
      </c>
      <c r="H41" s="134">
        <v>14075.38969508835</v>
      </c>
      <c r="I41" s="134">
        <f t="shared" si="11"/>
        <v>0</v>
      </c>
      <c r="J41" s="71">
        <f t="shared" si="12"/>
        <v>14075.38969508835</v>
      </c>
      <c r="K41" s="70">
        <f t="shared" si="13"/>
        <v>980.58751229304471</v>
      </c>
      <c r="L41" s="68">
        <f t="shared" si="8"/>
        <v>980.5875122930446</v>
      </c>
      <c r="M41" s="68">
        <f t="shared" si="14"/>
        <v>15055.977207381395</v>
      </c>
      <c r="N41" s="68">
        <f t="shared" si="9"/>
        <v>0</v>
      </c>
      <c r="O41" s="68">
        <f t="shared" si="15"/>
        <v>0</v>
      </c>
    </row>
    <row r="42" spans="1:15" s="498" customFormat="1">
      <c r="A42" s="569">
        <v>290011</v>
      </c>
      <c r="B42" s="648" t="s">
        <v>837</v>
      </c>
      <c r="C42" s="134">
        <v>156662.5949769404</v>
      </c>
      <c r="D42" s="69"/>
      <c r="E42" s="69">
        <v>9</v>
      </c>
      <c r="F42" s="90">
        <f t="shared" si="10"/>
        <v>0</v>
      </c>
      <c r="G42" s="134">
        <v>156662.5949769404</v>
      </c>
      <c r="H42" s="134">
        <v>143570.07811101037</v>
      </c>
      <c r="I42" s="134">
        <f t="shared" si="11"/>
        <v>0</v>
      </c>
      <c r="J42" s="71">
        <f t="shared" si="12"/>
        <v>143570.07811101037</v>
      </c>
      <c r="K42" s="70">
        <f t="shared" si="13"/>
        <v>13092.516865930025</v>
      </c>
      <c r="L42" s="68">
        <f>K42/E42*9</f>
        <v>13092.516865930025</v>
      </c>
      <c r="M42" s="68">
        <f t="shared" si="14"/>
        <v>156662.5949769404</v>
      </c>
      <c r="N42" s="68">
        <f>E42-9</f>
        <v>0</v>
      </c>
      <c r="O42" s="68">
        <f t="shared" si="15"/>
        <v>0</v>
      </c>
    </row>
    <row r="43" spans="1:15" s="498" customFormat="1">
      <c r="A43" s="569">
        <v>291100</v>
      </c>
      <c r="B43" s="648" t="s">
        <v>837</v>
      </c>
      <c r="C43" s="134">
        <v>222775.9466180403</v>
      </c>
      <c r="D43" s="69"/>
      <c r="E43" s="69">
        <v>9</v>
      </c>
      <c r="F43" s="90">
        <f t="shared" si="10"/>
        <v>0</v>
      </c>
      <c r="G43" s="134">
        <v>222775.9466180403</v>
      </c>
      <c r="H43" s="134">
        <v>204158.24250781836</v>
      </c>
      <c r="I43" s="134">
        <f t="shared" si="11"/>
        <v>0</v>
      </c>
      <c r="J43" s="71">
        <f t="shared" si="12"/>
        <v>204158.24250781836</v>
      </c>
      <c r="K43" s="70">
        <f t="shared" si="13"/>
        <v>18617.704110221937</v>
      </c>
      <c r="L43" s="68">
        <f>K43/E43*9</f>
        <v>18617.704110221937</v>
      </c>
      <c r="M43" s="68">
        <f t="shared" si="14"/>
        <v>222775.9466180403</v>
      </c>
      <c r="N43" s="68">
        <f t="shared" ref="N43:N57" si="16">E43-9</f>
        <v>0</v>
      </c>
      <c r="O43" s="68">
        <f t="shared" si="15"/>
        <v>0</v>
      </c>
    </row>
    <row r="44" spans="1:15" s="498" customFormat="1">
      <c r="A44" s="569">
        <v>291100</v>
      </c>
      <c r="B44" s="648" t="s">
        <v>836</v>
      </c>
      <c r="C44" s="134">
        <v>265800.12720892497</v>
      </c>
      <c r="D44" s="69"/>
      <c r="E44" s="69">
        <v>9</v>
      </c>
      <c r="F44" s="90">
        <f t="shared" si="10"/>
        <v>0</v>
      </c>
      <c r="G44" s="134">
        <v>265800.12720892497</v>
      </c>
      <c r="H44" s="134">
        <v>243586.83086360767</v>
      </c>
      <c r="I44" s="134">
        <f t="shared" si="11"/>
        <v>0</v>
      </c>
      <c r="J44" s="71">
        <f t="shared" si="12"/>
        <v>243586.83086360767</v>
      </c>
      <c r="K44" s="70">
        <f t="shared" si="13"/>
        <v>22213.2963453173</v>
      </c>
      <c r="L44" s="68">
        <f>K44/E44*9</f>
        <v>22213.2963453173</v>
      </c>
      <c r="M44" s="68">
        <f t="shared" si="14"/>
        <v>265800.12720892497</v>
      </c>
      <c r="N44" s="68">
        <f t="shared" si="16"/>
        <v>0</v>
      </c>
      <c r="O44" s="68">
        <f t="shared" si="15"/>
        <v>0</v>
      </c>
    </row>
    <row r="45" spans="1:15" s="498" customFormat="1">
      <c r="A45" s="569">
        <v>290011</v>
      </c>
      <c r="B45" s="648" t="s">
        <v>835</v>
      </c>
      <c r="C45" s="134">
        <v>220295.14543075705</v>
      </c>
      <c r="D45" s="69"/>
      <c r="E45" s="69">
        <v>9</v>
      </c>
      <c r="F45" s="90">
        <f t="shared" si="10"/>
        <v>0</v>
      </c>
      <c r="G45" s="134">
        <v>220295.14543075705</v>
      </c>
      <c r="H45" s="134">
        <v>201884.76541975807</v>
      </c>
      <c r="I45" s="134">
        <f t="shared" si="11"/>
        <v>0</v>
      </c>
      <c r="J45" s="71">
        <f t="shared" si="12"/>
        <v>201884.76541975807</v>
      </c>
      <c r="K45" s="70">
        <f t="shared" si="13"/>
        <v>18410.380010998982</v>
      </c>
      <c r="L45" s="68">
        <f>K45/E45*9</f>
        <v>18410.380010998982</v>
      </c>
      <c r="M45" s="68">
        <f t="shared" si="14"/>
        <v>220295.14543075705</v>
      </c>
      <c r="N45" s="68">
        <f t="shared" si="16"/>
        <v>0</v>
      </c>
      <c r="O45" s="68">
        <f t="shared" si="15"/>
        <v>0</v>
      </c>
    </row>
    <row r="46" spans="1:15" s="498" customFormat="1">
      <c r="A46" s="569">
        <v>290011</v>
      </c>
      <c r="B46" s="648" t="s">
        <v>834</v>
      </c>
      <c r="C46" s="134">
        <v>234063.59202017935</v>
      </c>
      <c r="D46" s="69"/>
      <c r="E46" s="69">
        <v>9</v>
      </c>
      <c r="F46" s="90">
        <f t="shared" si="10"/>
        <v>0</v>
      </c>
      <c r="G46" s="134">
        <v>234063.59202017935</v>
      </c>
      <c r="H46" s="134">
        <v>214502.56325849291</v>
      </c>
      <c r="I46" s="134">
        <f t="shared" si="11"/>
        <v>0</v>
      </c>
      <c r="J46" s="71">
        <f t="shared" si="12"/>
        <v>214502.56325849291</v>
      </c>
      <c r="K46" s="70">
        <f t="shared" si="13"/>
        <v>19561.028761686437</v>
      </c>
      <c r="L46" s="68">
        <f t="shared" ref="L46:L57" si="17">K46/E46*9</f>
        <v>19561.028761686437</v>
      </c>
      <c r="M46" s="68">
        <f t="shared" si="14"/>
        <v>234063.59202017935</v>
      </c>
      <c r="N46" s="68">
        <f t="shared" si="16"/>
        <v>0</v>
      </c>
      <c r="O46" s="68">
        <f t="shared" si="15"/>
        <v>0</v>
      </c>
    </row>
    <row r="47" spans="1:15" s="498" customFormat="1">
      <c r="A47" s="569">
        <v>291100</v>
      </c>
      <c r="B47" s="648" t="s">
        <v>833</v>
      </c>
      <c r="C47" s="134">
        <v>16463.972585352825</v>
      </c>
      <c r="D47" s="69"/>
      <c r="E47" s="69">
        <v>9</v>
      </c>
      <c r="F47" s="90">
        <f t="shared" si="10"/>
        <v>0</v>
      </c>
      <c r="G47" s="134">
        <v>16463.972585352825</v>
      </c>
      <c r="H47" s="134">
        <v>15088.054876434053</v>
      </c>
      <c r="I47" s="134">
        <f t="shared" si="11"/>
        <v>0</v>
      </c>
      <c r="J47" s="71">
        <f t="shared" si="12"/>
        <v>15088.054876434053</v>
      </c>
      <c r="K47" s="70">
        <f t="shared" si="13"/>
        <v>1375.9177089187724</v>
      </c>
      <c r="L47" s="68">
        <f t="shared" si="17"/>
        <v>1375.9177089187724</v>
      </c>
      <c r="M47" s="68">
        <f t="shared" si="14"/>
        <v>16463.972585352825</v>
      </c>
      <c r="N47" s="68">
        <f t="shared" si="16"/>
        <v>0</v>
      </c>
      <c r="O47" s="68">
        <f t="shared" si="15"/>
        <v>0</v>
      </c>
    </row>
    <row r="48" spans="1:15" s="498" customFormat="1">
      <c r="A48" s="569">
        <v>290011</v>
      </c>
      <c r="B48" s="648" t="s">
        <v>832</v>
      </c>
      <c r="C48" s="134">
        <v>586373.84298480919</v>
      </c>
      <c r="D48" s="69"/>
      <c r="E48" s="69">
        <v>9</v>
      </c>
      <c r="F48" s="90">
        <f t="shared" si="10"/>
        <v>0</v>
      </c>
      <c r="G48" s="134">
        <v>586373.84298480919</v>
      </c>
      <c r="H48" s="134">
        <v>537369.74324965011</v>
      </c>
      <c r="I48" s="134">
        <f t="shared" si="11"/>
        <v>0</v>
      </c>
      <c r="J48" s="71">
        <f t="shared" si="12"/>
        <v>537369.74324965011</v>
      </c>
      <c r="K48" s="70">
        <f t="shared" si="13"/>
        <v>49004.099735159078</v>
      </c>
      <c r="L48" s="68">
        <f t="shared" si="17"/>
        <v>49004.099735159078</v>
      </c>
      <c r="M48" s="68">
        <f t="shared" si="14"/>
        <v>586373.84298480919</v>
      </c>
      <c r="N48" s="68">
        <f t="shared" si="16"/>
        <v>0</v>
      </c>
      <c r="O48" s="68">
        <f t="shared" si="15"/>
        <v>0</v>
      </c>
    </row>
    <row r="49" spans="1:15" s="498" customFormat="1">
      <c r="A49" s="569">
        <v>290011</v>
      </c>
      <c r="B49" s="648" t="s">
        <v>831</v>
      </c>
      <c r="C49" s="134">
        <v>107964.88461194524</v>
      </c>
      <c r="D49" s="69"/>
      <c r="E49" s="69">
        <v>9</v>
      </c>
      <c r="F49" s="90">
        <f t="shared" si="10"/>
        <v>0</v>
      </c>
      <c r="G49" s="134">
        <v>107964.88461194524</v>
      </c>
      <c r="H49" s="134">
        <v>98942.104969375534</v>
      </c>
      <c r="I49" s="134">
        <f t="shared" si="11"/>
        <v>0</v>
      </c>
      <c r="J49" s="71">
        <f t="shared" si="12"/>
        <v>98942.104969375534</v>
      </c>
      <c r="K49" s="70">
        <f t="shared" si="13"/>
        <v>9022.7796425697015</v>
      </c>
      <c r="L49" s="68">
        <f t="shared" si="17"/>
        <v>9022.7796425697015</v>
      </c>
      <c r="M49" s="68">
        <f t="shared" si="14"/>
        <v>107964.88461194524</v>
      </c>
      <c r="N49" s="68">
        <f t="shared" si="16"/>
        <v>0</v>
      </c>
      <c r="O49" s="68">
        <f t="shared" si="15"/>
        <v>0</v>
      </c>
    </row>
    <row r="50" spans="1:15" s="498" customFormat="1">
      <c r="A50" s="569">
        <v>290011</v>
      </c>
      <c r="B50" s="648" t="s">
        <v>831</v>
      </c>
      <c r="C50" s="134">
        <v>504061.27653212537</v>
      </c>
      <c r="D50" s="69"/>
      <c r="E50" s="69">
        <v>9</v>
      </c>
      <c r="F50" s="90">
        <f t="shared" si="10"/>
        <v>0</v>
      </c>
      <c r="G50" s="134">
        <v>504061.27653212537</v>
      </c>
      <c r="H50" s="134">
        <v>461936.15556479775</v>
      </c>
      <c r="I50" s="134">
        <f t="shared" si="11"/>
        <v>0</v>
      </c>
      <c r="J50" s="71">
        <f t="shared" si="12"/>
        <v>461936.15556479775</v>
      </c>
      <c r="K50" s="70">
        <f t="shared" si="13"/>
        <v>42125.120967327617</v>
      </c>
      <c r="L50" s="68">
        <f t="shared" si="17"/>
        <v>42125.120967327617</v>
      </c>
      <c r="M50" s="68">
        <f t="shared" si="14"/>
        <v>504061.27653212537</v>
      </c>
      <c r="N50" s="68">
        <f t="shared" si="16"/>
        <v>0</v>
      </c>
      <c r="O50" s="68">
        <f t="shared" si="15"/>
        <v>0</v>
      </c>
    </row>
    <row r="51" spans="1:15" s="498" customFormat="1">
      <c r="A51" s="569">
        <v>290011</v>
      </c>
      <c r="B51" s="648" t="s">
        <v>831</v>
      </c>
      <c r="C51" s="134">
        <v>253293.97063538505</v>
      </c>
      <c r="D51" s="69"/>
      <c r="E51" s="69">
        <v>9</v>
      </c>
      <c r="F51" s="90">
        <f t="shared" si="10"/>
        <v>0</v>
      </c>
      <c r="G51" s="134">
        <v>253293.97063538505</v>
      </c>
      <c r="H51" s="134">
        <v>232125.83166085643</v>
      </c>
      <c r="I51" s="134">
        <f t="shared" si="11"/>
        <v>0</v>
      </c>
      <c r="J51" s="71">
        <f t="shared" si="12"/>
        <v>232125.83166085643</v>
      </c>
      <c r="K51" s="70">
        <f t="shared" si="13"/>
        <v>21168.138974528614</v>
      </c>
      <c r="L51" s="68">
        <f t="shared" si="17"/>
        <v>21168.138974528614</v>
      </c>
      <c r="M51" s="68">
        <f t="shared" si="14"/>
        <v>253293.97063538505</v>
      </c>
      <c r="N51" s="68">
        <f t="shared" si="16"/>
        <v>0</v>
      </c>
      <c r="O51" s="68">
        <f t="shared" si="15"/>
        <v>0</v>
      </c>
    </row>
    <row r="52" spans="1:15" s="498" customFormat="1">
      <c r="A52" s="569">
        <v>290011</v>
      </c>
      <c r="B52" s="648" t="s">
        <v>831</v>
      </c>
      <c r="C52" s="134">
        <v>36683.544615151754</v>
      </c>
      <c r="D52" s="69"/>
      <c r="E52" s="69">
        <v>9</v>
      </c>
      <c r="F52" s="90">
        <f t="shared" si="10"/>
        <v>0</v>
      </c>
      <c r="G52" s="134">
        <v>36683.544615151754</v>
      </c>
      <c r="H52" s="134">
        <v>33617.848386599784</v>
      </c>
      <c r="I52" s="134">
        <f t="shared" si="11"/>
        <v>0</v>
      </c>
      <c r="J52" s="71">
        <f t="shared" si="12"/>
        <v>33617.848386599784</v>
      </c>
      <c r="K52" s="70">
        <f t="shared" si="13"/>
        <v>3065.6962285519694</v>
      </c>
      <c r="L52" s="68">
        <f t="shared" si="17"/>
        <v>3065.6962285519694</v>
      </c>
      <c r="M52" s="68">
        <f t="shared" si="14"/>
        <v>36683.544615151754</v>
      </c>
      <c r="N52" s="68">
        <f t="shared" si="16"/>
        <v>0</v>
      </c>
      <c r="O52" s="68">
        <f t="shared" si="15"/>
        <v>0</v>
      </c>
    </row>
    <row r="53" spans="1:15" s="498" customFormat="1">
      <c r="A53" s="569">
        <v>290011</v>
      </c>
      <c r="B53" s="648" t="s">
        <v>831</v>
      </c>
      <c r="C53" s="134">
        <v>160104.44603593601</v>
      </c>
      <c r="D53" s="69"/>
      <c r="E53" s="69">
        <v>9</v>
      </c>
      <c r="F53" s="90">
        <f t="shared" si="10"/>
        <v>0</v>
      </c>
      <c r="G53" s="134">
        <v>160104.44603593601</v>
      </c>
      <c r="H53" s="134">
        <v>146724.28876007564</v>
      </c>
      <c r="I53" s="134">
        <f t="shared" si="11"/>
        <v>0</v>
      </c>
      <c r="J53" s="71">
        <f t="shared" si="12"/>
        <v>146724.28876007564</v>
      </c>
      <c r="K53" s="70">
        <f t="shared" si="13"/>
        <v>13380.157275860372</v>
      </c>
      <c r="L53" s="68">
        <f t="shared" si="17"/>
        <v>13380.157275860372</v>
      </c>
      <c r="M53" s="68">
        <f t="shared" si="14"/>
        <v>160104.44603593601</v>
      </c>
      <c r="N53" s="68">
        <f t="shared" si="16"/>
        <v>0</v>
      </c>
      <c r="O53" s="68">
        <f t="shared" si="15"/>
        <v>0</v>
      </c>
    </row>
    <row r="54" spans="1:15" s="498" customFormat="1">
      <c r="A54" s="569">
        <v>290011</v>
      </c>
      <c r="B54" s="648" t="s">
        <v>831</v>
      </c>
      <c r="C54" s="134">
        <v>38017.757018396565</v>
      </c>
      <c r="D54" s="69"/>
      <c r="E54" s="69">
        <v>9</v>
      </c>
      <c r="F54" s="90">
        <f t="shared" si="10"/>
        <v>0</v>
      </c>
      <c r="G54" s="134">
        <v>38017.757018396565</v>
      </c>
      <c r="H54" s="134">
        <v>34840.558753287711</v>
      </c>
      <c r="I54" s="134">
        <f t="shared" si="11"/>
        <v>0</v>
      </c>
      <c r="J54" s="71">
        <f t="shared" si="12"/>
        <v>34840.558753287711</v>
      </c>
      <c r="K54" s="70">
        <f t="shared" si="13"/>
        <v>3177.1982651088547</v>
      </c>
      <c r="L54" s="68">
        <f t="shared" si="17"/>
        <v>3177.1982651088547</v>
      </c>
      <c r="M54" s="68">
        <f t="shared" si="14"/>
        <v>38017.757018396565</v>
      </c>
      <c r="N54" s="68">
        <f t="shared" si="16"/>
        <v>0</v>
      </c>
      <c r="O54" s="68">
        <f t="shared" si="15"/>
        <v>0</v>
      </c>
    </row>
    <row r="55" spans="1:15" s="498" customFormat="1">
      <c r="A55" s="569">
        <v>290011</v>
      </c>
      <c r="B55" s="648" t="s">
        <v>831</v>
      </c>
      <c r="C55" s="134">
        <v>160104.44603593601</v>
      </c>
      <c r="D55" s="69"/>
      <c r="E55" s="69">
        <v>9</v>
      </c>
      <c r="F55" s="90">
        <f t="shared" si="10"/>
        <v>0</v>
      </c>
      <c r="G55" s="134">
        <v>160104.44603593601</v>
      </c>
      <c r="H55" s="134">
        <v>146724.28876007564</v>
      </c>
      <c r="I55" s="134">
        <f t="shared" si="11"/>
        <v>0</v>
      </c>
      <c r="J55" s="71">
        <f t="shared" si="12"/>
        <v>146724.28876007564</v>
      </c>
      <c r="K55" s="70">
        <f t="shared" si="13"/>
        <v>13380.157275860372</v>
      </c>
      <c r="L55" s="68">
        <f t="shared" si="17"/>
        <v>13380.157275860372</v>
      </c>
      <c r="M55" s="68">
        <f t="shared" si="14"/>
        <v>160104.44603593601</v>
      </c>
      <c r="N55" s="68">
        <f t="shared" si="16"/>
        <v>0</v>
      </c>
      <c r="O55" s="68">
        <f t="shared" si="15"/>
        <v>0</v>
      </c>
    </row>
    <row r="56" spans="1:15" s="498" customFormat="1">
      <c r="A56" s="569">
        <v>290011</v>
      </c>
      <c r="B56" s="648" t="s">
        <v>830</v>
      </c>
      <c r="C56" s="134">
        <v>1626321.5312802084</v>
      </c>
      <c r="D56" s="69"/>
      <c r="E56" s="69">
        <v>9</v>
      </c>
      <c r="F56" s="90">
        <f t="shared" si="10"/>
        <v>0</v>
      </c>
      <c r="G56" s="134">
        <v>1626321.5312802084</v>
      </c>
      <c r="H56" s="134">
        <v>1490407.5175946481</v>
      </c>
      <c r="I56" s="134">
        <f t="shared" si="11"/>
        <v>0</v>
      </c>
      <c r="J56" s="71">
        <f t="shared" si="12"/>
        <v>1490407.5175946481</v>
      </c>
      <c r="K56" s="70">
        <f t="shared" si="13"/>
        <v>135914.01368556032</v>
      </c>
      <c r="L56" s="68">
        <f t="shared" si="17"/>
        <v>135914.01368556032</v>
      </c>
      <c r="M56" s="68">
        <f t="shared" si="14"/>
        <v>1626321.5312802084</v>
      </c>
      <c r="N56" s="68">
        <f t="shared" si="16"/>
        <v>0</v>
      </c>
      <c r="O56" s="68">
        <f t="shared" si="15"/>
        <v>0</v>
      </c>
    </row>
    <row r="57" spans="1:15" s="498" customFormat="1">
      <c r="A57" s="569">
        <v>290011</v>
      </c>
      <c r="B57" s="648" t="s">
        <v>829</v>
      </c>
      <c r="C57" s="134">
        <v>6149289.1008370239</v>
      </c>
      <c r="D57" s="69"/>
      <c r="E57" s="69">
        <v>9</v>
      </c>
      <c r="F57" s="90">
        <f t="shared" si="10"/>
        <v>0</v>
      </c>
      <c r="G57" s="134">
        <v>6149289.1008370239</v>
      </c>
      <c r="H57" s="134">
        <v>5635384.2259813584</v>
      </c>
      <c r="I57" s="134">
        <f t="shared" si="11"/>
        <v>0</v>
      </c>
      <c r="J57" s="71">
        <f t="shared" si="12"/>
        <v>5635384.2259813584</v>
      </c>
      <c r="K57" s="70">
        <f t="shared" si="13"/>
        <v>513904.87485566549</v>
      </c>
      <c r="L57" s="68">
        <f t="shared" si="17"/>
        <v>513904.87485566549</v>
      </c>
      <c r="M57" s="68">
        <f t="shared" si="14"/>
        <v>6149289.1008370239</v>
      </c>
      <c r="N57" s="68">
        <f t="shared" si="16"/>
        <v>0</v>
      </c>
      <c r="O57" s="68">
        <f t="shared" si="15"/>
        <v>0</v>
      </c>
    </row>
    <row r="58" spans="1:15" s="498" customFormat="1">
      <c r="A58" s="569">
        <v>290011</v>
      </c>
      <c r="B58" s="648" t="s">
        <v>828</v>
      </c>
      <c r="C58" s="134">
        <v>425758.87662280875</v>
      </c>
      <c r="D58" s="69"/>
      <c r="E58" s="69">
        <v>10</v>
      </c>
      <c r="F58" s="90">
        <f t="shared" si="10"/>
        <v>0</v>
      </c>
      <c r="G58" s="134">
        <v>425758.87662280875</v>
      </c>
      <c r="H58" s="134">
        <v>386262.37706188776</v>
      </c>
      <c r="I58" s="134">
        <f t="shared" si="11"/>
        <v>0</v>
      </c>
      <c r="J58" s="71">
        <f t="shared" si="12"/>
        <v>386262.37706188776</v>
      </c>
      <c r="K58" s="70">
        <f t="shared" si="13"/>
        <v>39496.499560920987</v>
      </c>
      <c r="L58" s="68">
        <f t="shared" ref="L58:L77" si="18">K58/E58*10</f>
        <v>39496.499560920987</v>
      </c>
      <c r="M58" s="68">
        <f t="shared" si="14"/>
        <v>425758.87662280875</v>
      </c>
      <c r="N58" s="68">
        <f t="shared" ref="N58:N73" si="19">E58-10</f>
        <v>0</v>
      </c>
      <c r="O58" s="68">
        <f t="shared" si="15"/>
        <v>0</v>
      </c>
    </row>
    <row r="59" spans="1:15" s="498" customFormat="1">
      <c r="A59" s="569">
        <v>290011</v>
      </c>
      <c r="B59" s="648" t="s">
        <v>827</v>
      </c>
      <c r="C59" s="134">
        <v>248744.39794423012</v>
      </c>
      <c r="D59" s="69"/>
      <c r="E59" s="69">
        <v>10</v>
      </c>
      <c r="F59" s="90">
        <f t="shared" si="10"/>
        <v>0</v>
      </c>
      <c r="G59" s="134">
        <v>248744.39794423012</v>
      </c>
      <c r="H59" s="134">
        <v>225669.05285191946</v>
      </c>
      <c r="I59" s="134">
        <f t="shared" si="11"/>
        <v>0</v>
      </c>
      <c r="J59" s="71">
        <f t="shared" si="12"/>
        <v>225669.05285191946</v>
      </c>
      <c r="K59" s="70">
        <f t="shared" si="13"/>
        <v>23075.345092310657</v>
      </c>
      <c r="L59" s="68">
        <f t="shared" si="18"/>
        <v>23075.345092310657</v>
      </c>
      <c r="M59" s="68">
        <f t="shared" si="14"/>
        <v>248744.39794423012</v>
      </c>
      <c r="N59" s="68">
        <f t="shared" si="19"/>
        <v>0</v>
      </c>
      <c r="O59" s="68">
        <f t="shared" si="15"/>
        <v>0</v>
      </c>
    </row>
    <row r="60" spans="1:15" s="498" customFormat="1">
      <c r="A60" s="569">
        <v>290011</v>
      </c>
      <c r="B60" s="648" t="s">
        <v>826</v>
      </c>
      <c r="C60" s="134">
        <v>229107.20619902358</v>
      </c>
      <c r="D60" s="69"/>
      <c r="E60" s="69">
        <v>10</v>
      </c>
      <c r="F60" s="90">
        <f t="shared" si="10"/>
        <v>0</v>
      </c>
      <c r="G60" s="134">
        <v>229107.20619902358</v>
      </c>
      <c r="H60" s="134">
        <v>207853.55027804498</v>
      </c>
      <c r="I60" s="134">
        <f t="shared" si="11"/>
        <v>0</v>
      </c>
      <c r="J60" s="71">
        <f t="shared" si="12"/>
        <v>207853.55027804498</v>
      </c>
      <c r="K60" s="70">
        <f t="shared" si="13"/>
        <v>21253.655920978606</v>
      </c>
      <c r="L60" s="68">
        <f t="shared" si="18"/>
        <v>21253.655920978606</v>
      </c>
      <c r="M60" s="68">
        <f t="shared" si="14"/>
        <v>229107.20619902358</v>
      </c>
      <c r="N60" s="68">
        <f t="shared" si="19"/>
        <v>0</v>
      </c>
      <c r="O60" s="68">
        <f t="shared" si="15"/>
        <v>0</v>
      </c>
    </row>
    <row r="61" spans="1:15" s="498" customFormat="1">
      <c r="A61" s="569">
        <v>290011</v>
      </c>
      <c r="B61" s="648" t="s">
        <v>825</v>
      </c>
      <c r="C61" s="134">
        <v>163648.15410843669</v>
      </c>
      <c r="D61" s="69"/>
      <c r="E61" s="69">
        <v>10</v>
      </c>
      <c r="F61" s="90">
        <f t="shared" si="10"/>
        <v>0</v>
      </c>
      <c r="G61" s="134">
        <v>163648.15410843669</v>
      </c>
      <c r="H61" s="134">
        <v>148466.9574222767</v>
      </c>
      <c r="I61" s="134">
        <f t="shared" si="11"/>
        <v>0</v>
      </c>
      <c r="J61" s="71">
        <f t="shared" si="12"/>
        <v>148466.9574222767</v>
      </c>
      <c r="K61" s="70">
        <f t="shared" si="13"/>
        <v>15181.196686159994</v>
      </c>
      <c r="L61" s="68">
        <f t="shared" si="18"/>
        <v>15181.196686159994</v>
      </c>
      <c r="M61" s="68">
        <f t="shared" si="14"/>
        <v>163648.15410843669</v>
      </c>
      <c r="N61" s="68">
        <f t="shared" si="19"/>
        <v>0</v>
      </c>
      <c r="O61" s="68">
        <f t="shared" si="15"/>
        <v>0</v>
      </c>
    </row>
    <row r="62" spans="1:15" s="498" customFormat="1">
      <c r="A62" s="569">
        <v>290011</v>
      </c>
      <c r="B62" s="648" t="s">
        <v>824</v>
      </c>
      <c r="C62" s="134">
        <v>163648.15410843669</v>
      </c>
      <c r="D62" s="69"/>
      <c r="E62" s="69">
        <v>10</v>
      </c>
      <c r="F62" s="90">
        <f t="shared" si="10"/>
        <v>0</v>
      </c>
      <c r="G62" s="134">
        <v>163648.15410843669</v>
      </c>
      <c r="H62" s="134">
        <v>148466.9574222767</v>
      </c>
      <c r="I62" s="134">
        <f t="shared" si="11"/>
        <v>0</v>
      </c>
      <c r="J62" s="71">
        <f t="shared" si="12"/>
        <v>148466.9574222767</v>
      </c>
      <c r="K62" s="70">
        <f t="shared" si="13"/>
        <v>15181.196686159994</v>
      </c>
      <c r="L62" s="68">
        <f t="shared" si="18"/>
        <v>15181.196686159994</v>
      </c>
      <c r="M62" s="68">
        <f t="shared" si="14"/>
        <v>163648.15410843669</v>
      </c>
      <c r="N62" s="68">
        <f t="shared" si="19"/>
        <v>0</v>
      </c>
      <c r="O62" s="68">
        <f t="shared" si="15"/>
        <v>0</v>
      </c>
    </row>
    <row r="63" spans="1:15" s="498" customFormat="1">
      <c r="A63" s="569">
        <v>290011</v>
      </c>
      <c r="B63" s="648" t="s">
        <v>823</v>
      </c>
      <c r="C63" s="134">
        <v>163648.15410843669</v>
      </c>
      <c r="D63" s="69"/>
      <c r="E63" s="69">
        <v>10</v>
      </c>
      <c r="F63" s="90">
        <f t="shared" si="10"/>
        <v>0</v>
      </c>
      <c r="G63" s="134">
        <v>163648.15410843669</v>
      </c>
      <c r="H63" s="134">
        <v>148466.9574222767</v>
      </c>
      <c r="I63" s="134">
        <f t="shared" si="11"/>
        <v>0</v>
      </c>
      <c r="J63" s="71">
        <f t="shared" si="12"/>
        <v>148466.9574222767</v>
      </c>
      <c r="K63" s="70">
        <f t="shared" si="13"/>
        <v>15181.196686159994</v>
      </c>
      <c r="L63" s="68">
        <f t="shared" si="18"/>
        <v>15181.196686159994</v>
      </c>
      <c r="M63" s="68">
        <f t="shared" si="14"/>
        <v>163648.15410843669</v>
      </c>
      <c r="N63" s="68">
        <f t="shared" si="19"/>
        <v>0</v>
      </c>
      <c r="O63" s="68">
        <f t="shared" si="15"/>
        <v>0</v>
      </c>
    </row>
    <row r="64" spans="1:15" s="498" customFormat="1">
      <c r="A64" s="569">
        <v>290011</v>
      </c>
      <c r="B64" s="648" t="s">
        <v>823</v>
      </c>
      <c r="C64" s="134">
        <v>183285.34585364326</v>
      </c>
      <c r="D64" s="69"/>
      <c r="E64" s="69">
        <v>10</v>
      </c>
      <c r="F64" s="90">
        <f t="shared" si="10"/>
        <v>0</v>
      </c>
      <c r="G64" s="134">
        <v>183285.34585364326</v>
      </c>
      <c r="H64" s="134">
        <v>166282.45999615121</v>
      </c>
      <c r="I64" s="134">
        <f t="shared" si="11"/>
        <v>0</v>
      </c>
      <c r="J64" s="71">
        <f t="shared" si="12"/>
        <v>166282.45999615121</v>
      </c>
      <c r="K64" s="70">
        <f t="shared" si="13"/>
        <v>17002.885857492045</v>
      </c>
      <c r="L64" s="68">
        <f t="shared" si="18"/>
        <v>17002.885857492045</v>
      </c>
      <c r="M64" s="68">
        <f t="shared" si="14"/>
        <v>183285.34585364326</v>
      </c>
      <c r="N64" s="68">
        <f t="shared" si="19"/>
        <v>0</v>
      </c>
      <c r="O64" s="68">
        <f t="shared" si="15"/>
        <v>0</v>
      </c>
    </row>
    <row r="65" spans="1:15" s="498" customFormat="1">
      <c r="A65" s="569">
        <v>290011</v>
      </c>
      <c r="B65" s="648" t="s">
        <v>822</v>
      </c>
      <c r="C65" s="134">
        <v>163648.15410843669</v>
      </c>
      <c r="D65" s="69"/>
      <c r="E65" s="69">
        <v>10</v>
      </c>
      <c r="F65" s="90">
        <f t="shared" si="10"/>
        <v>0</v>
      </c>
      <c r="G65" s="134">
        <v>163648.15410843669</v>
      </c>
      <c r="H65" s="134">
        <v>148466.9574222767</v>
      </c>
      <c r="I65" s="134">
        <f t="shared" si="11"/>
        <v>0</v>
      </c>
      <c r="J65" s="71">
        <f t="shared" si="12"/>
        <v>148466.9574222767</v>
      </c>
      <c r="K65" s="70">
        <f t="shared" si="13"/>
        <v>15181.196686159994</v>
      </c>
      <c r="L65" s="68">
        <f t="shared" si="18"/>
        <v>15181.196686159994</v>
      </c>
      <c r="M65" s="68">
        <f t="shared" si="14"/>
        <v>163648.15410843669</v>
      </c>
      <c r="N65" s="68">
        <f t="shared" si="19"/>
        <v>0</v>
      </c>
      <c r="O65" s="68">
        <f t="shared" si="15"/>
        <v>0</v>
      </c>
    </row>
    <row r="66" spans="1:15" s="498" customFormat="1">
      <c r="A66" s="569">
        <v>290011</v>
      </c>
      <c r="B66" s="648" t="s">
        <v>821</v>
      </c>
      <c r="C66" s="134">
        <v>222554.49052436126</v>
      </c>
      <c r="D66" s="69"/>
      <c r="E66" s="69">
        <v>10</v>
      </c>
      <c r="F66" s="90">
        <f t="shared" si="10"/>
        <v>0</v>
      </c>
      <c r="G66" s="134">
        <v>222554.49052436126</v>
      </c>
      <c r="H66" s="134">
        <v>201908.71231534032</v>
      </c>
      <c r="I66" s="134">
        <f t="shared" si="11"/>
        <v>0</v>
      </c>
      <c r="J66" s="71">
        <f t="shared" si="12"/>
        <v>201908.71231534032</v>
      </c>
      <c r="K66" s="70">
        <f t="shared" si="13"/>
        <v>20645.778209020937</v>
      </c>
      <c r="L66" s="68">
        <f t="shared" si="18"/>
        <v>20645.778209020937</v>
      </c>
      <c r="M66" s="68">
        <f t="shared" si="14"/>
        <v>222554.49052436126</v>
      </c>
      <c r="N66" s="68">
        <f t="shared" si="19"/>
        <v>0</v>
      </c>
      <c r="O66" s="68">
        <f t="shared" si="15"/>
        <v>0</v>
      </c>
    </row>
    <row r="67" spans="1:15" s="498" customFormat="1">
      <c r="A67" s="569">
        <v>290011</v>
      </c>
      <c r="B67" s="648" t="s">
        <v>820</v>
      </c>
      <c r="C67" s="134">
        <v>176739.96452655407</v>
      </c>
      <c r="D67" s="69"/>
      <c r="E67" s="69">
        <v>10</v>
      </c>
      <c r="F67" s="90">
        <f t="shared" si="10"/>
        <v>0</v>
      </c>
      <c r="G67" s="134">
        <v>176739.96452655407</v>
      </c>
      <c r="H67" s="134">
        <v>160344.27599343035</v>
      </c>
      <c r="I67" s="134">
        <f t="shared" si="11"/>
        <v>0</v>
      </c>
      <c r="J67" s="71">
        <f t="shared" si="12"/>
        <v>160344.27599343035</v>
      </c>
      <c r="K67" s="70">
        <f t="shared" si="13"/>
        <v>16395.688533123728</v>
      </c>
      <c r="L67" s="68">
        <f t="shared" si="18"/>
        <v>16395.688533123728</v>
      </c>
      <c r="M67" s="68">
        <f t="shared" si="14"/>
        <v>176739.96452655407</v>
      </c>
      <c r="N67" s="68">
        <f t="shared" si="19"/>
        <v>0</v>
      </c>
      <c r="O67" s="68">
        <f t="shared" si="15"/>
        <v>0</v>
      </c>
    </row>
    <row r="68" spans="1:15" s="498" customFormat="1">
      <c r="A68" s="569">
        <v>290011</v>
      </c>
      <c r="B68" s="648" t="s">
        <v>819</v>
      </c>
      <c r="C68" s="134">
        <v>176739.96452655407</v>
      </c>
      <c r="D68" s="69"/>
      <c r="E68" s="69">
        <v>10</v>
      </c>
      <c r="F68" s="90">
        <f t="shared" si="10"/>
        <v>0</v>
      </c>
      <c r="G68" s="134">
        <v>176739.96452655407</v>
      </c>
      <c r="H68" s="134">
        <v>160344.27599343035</v>
      </c>
      <c r="I68" s="134">
        <f t="shared" si="11"/>
        <v>0</v>
      </c>
      <c r="J68" s="71">
        <f t="shared" si="12"/>
        <v>160344.27599343035</v>
      </c>
      <c r="K68" s="70">
        <f t="shared" si="13"/>
        <v>16395.688533123728</v>
      </c>
      <c r="L68" s="68">
        <f t="shared" si="18"/>
        <v>16395.688533123728</v>
      </c>
      <c r="M68" s="68">
        <f t="shared" si="14"/>
        <v>176739.96452655407</v>
      </c>
      <c r="N68" s="68">
        <f t="shared" si="19"/>
        <v>0</v>
      </c>
      <c r="O68" s="68">
        <f t="shared" si="15"/>
        <v>0</v>
      </c>
    </row>
    <row r="69" spans="1:15" s="498" customFormat="1">
      <c r="A69" s="569">
        <v>290011</v>
      </c>
      <c r="B69" s="648" t="s">
        <v>818</v>
      </c>
      <c r="C69" s="134">
        <v>144009.91459929111</v>
      </c>
      <c r="D69" s="69"/>
      <c r="E69" s="69">
        <v>10</v>
      </c>
      <c r="F69" s="90">
        <f t="shared" si="10"/>
        <v>0</v>
      </c>
      <c r="G69" s="134">
        <v>144009.91459929111</v>
      </c>
      <c r="H69" s="134">
        <v>130650.50428269021</v>
      </c>
      <c r="I69" s="134">
        <f t="shared" si="11"/>
        <v>0</v>
      </c>
      <c r="J69" s="71">
        <f t="shared" si="12"/>
        <v>130650.50428269021</v>
      </c>
      <c r="K69" s="70">
        <f t="shared" si="13"/>
        <v>13359.410316600901</v>
      </c>
      <c r="L69" s="68">
        <f t="shared" si="18"/>
        <v>13359.410316600901</v>
      </c>
      <c r="M69" s="68">
        <f t="shared" si="14"/>
        <v>144009.91459929111</v>
      </c>
      <c r="N69" s="68">
        <f t="shared" si="19"/>
        <v>0</v>
      </c>
      <c r="O69" s="68">
        <f t="shared" si="15"/>
        <v>0</v>
      </c>
    </row>
    <row r="70" spans="1:15" s="498" customFormat="1">
      <c r="A70" s="569">
        <v>290011</v>
      </c>
      <c r="B70" s="648" t="s">
        <v>817</v>
      </c>
      <c r="C70" s="134">
        <v>150557.39145425838</v>
      </c>
      <c r="D70" s="69"/>
      <c r="E70" s="69">
        <v>10</v>
      </c>
      <c r="F70" s="90">
        <f t="shared" si="10"/>
        <v>0</v>
      </c>
      <c r="G70" s="134">
        <v>150557.39145425838</v>
      </c>
      <c r="H70" s="134">
        <v>136590.58941683505</v>
      </c>
      <c r="I70" s="134">
        <f t="shared" si="11"/>
        <v>0</v>
      </c>
      <c r="J70" s="71">
        <f t="shared" si="12"/>
        <v>136590.58941683505</v>
      </c>
      <c r="K70" s="70">
        <f t="shared" si="13"/>
        <v>13966.802037423331</v>
      </c>
      <c r="L70" s="68">
        <f t="shared" si="18"/>
        <v>13966.802037423331</v>
      </c>
      <c r="M70" s="68">
        <f t="shared" si="14"/>
        <v>150557.39145425838</v>
      </c>
      <c r="N70" s="68">
        <f t="shared" si="19"/>
        <v>0</v>
      </c>
      <c r="O70" s="68">
        <f t="shared" si="15"/>
        <v>0</v>
      </c>
    </row>
    <row r="71" spans="1:15" s="498" customFormat="1">
      <c r="A71" s="569">
        <v>290011</v>
      </c>
      <c r="B71" s="648" t="s">
        <v>816</v>
      </c>
      <c r="C71" s="134">
        <v>170193.53543552588</v>
      </c>
      <c r="D71" s="69"/>
      <c r="E71" s="69">
        <v>10</v>
      </c>
      <c r="F71" s="90">
        <f t="shared" ref="F71:F79" si="20">+C71*$F$4</f>
        <v>0</v>
      </c>
      <c r="G71" s="134">
        <v>170193.53543552588</v>
      </c>
      <c r="H71" s="134">
        <v>154405.14142499754</v>
      </c>
      <c r="I71" s="134">
        <f t="shared" ref="I71:I79" si="21">H71*$I$4</f>
        <v>0</v>
      </c>
      <c r="J71" s="71">
        <f t="shared" ref="J71:J79" si="22">+I71+H71</f>
        <v>154405.14142499754</v>
      </c>
      <c r="K71" s="70">
        <f t="shared" ref="K71:K79" si="23">+G71-J71</f>
        <v>15788.39401052834</v>
      </c>
      <c r="L71" s="68">
        <f t="shared" si="18"/>
        <v>15788.39401052834</v>
      </c>
      <c r="M71" s="68">
        <f t="shared" ref="M71:M79" si="24">J71+L71</f>
        <v>170193.53543552588</v>
      </c>
      <c r="N71" s="68">
        <f t="shared" si="19"/>
        <v>0</v>
      </c>
      <c r="O71" s="68">
        <f t="shared" ref="O71:O79" si="25">G71-M71</f>
        <v>0</v>
      </c>
    </row>
    <row r="72" spans="1:15" s="498" customFormat="1">
      <c r="A72" s="569">
        <v>290011</v>
      </c>
      <c r="B72" s="648" t="s">
        <v>815</v>
      </c>
      <c r="C72" s="134">
        <v>176739.96452655407</v>
      </c>
      <c r="D72" s="69"/>
      <c r="E72" s="69">
        <v>10</v>
      </c>
      <c r="F72" s="90">
        <f t="shared" si="20"/>
        <v>0</v>
      </c>
      <c r="G72" s="134">
        <v>176739.96452655407</v>
      </c>
      <c r="H72" s="134">
        <v>160344.27599343035</v>
      </c>
      <c r="I72" s="134">
        <f t="shared" si="21"/>
        <v>0</v>
      </c>
      <c r="J72" s="71">
        <f t="shared" si="22"/>
        <v>160344.27599343035</v>
      </c>
      <c r="K72" s="70">
        <f t="shared" si="23"/>
        <v>16395.688533123728</v>
      </c>
      <c r="L72" s="68">
        <f t="shared" si="18"/>
        <v>16395.688533123728</v>
      </c>
      <c r="M72" s="68">
        <f t="shared" si="24"/>
        <v>176739.96452655407</v>
      </c>
      <c r="N72" s="68">
        <f t="shared" si="19"/>
        <v>0</v>
      </c>
      <c r="O72" s="68">
        <f t="shared" si="25"/>
        <v>0</v>
      </c>
    </row>
    <row r="73" spans="1:15" s="498" customFormat="1">
      <c r="A73" s="569">
        <v>290011</v>
      </c>
      <c r="B73" s="648" t="s">
        <v>814</v>
      </c>
      <c r="C73" s="134">
        <v>196377.15627176064</v>
      </c>
      <c r="D73" s="69"/>
      <c r="E73" s="69">
        <v>10</v>
      </c>
      <c r="F73" s="90">
        <f t="shared" si="20"/>
        <v>0</v>
      </c>
      <c r="G73" s="134">
        <v>196377.15627176064</v>
      </c>
      <c r="H73" s="134">
        <v>178159.77856730486</v>
      </c>
      <c r="I73" s="134">
        <f t="shared" si="21"/>
        <v>0</v>
      </c>
      <c r="J73" s="71">
        <f t="shared" si="22"/>
        <v>178159.77856730486</v>
      </c>
      <c r="K73" s="70">
        <f t="shared" si="23"/>
        <v>18217.377704455779</v>
      </c>
      <c r="L73" s="68">
        <f t="shared" si="18"/>
        <v>18217.377704455779</v>
      </c>
      <c r="M73" s="68">
        <f t="shared" si="24"/>
        <v>196377.15627176064</v>
      </c>
      <c r="N73" s="68">
        <f t="shared" si="19"/>
        <v>0</v>
      </c>
      <c r="O73" s="68">
        <f t="shared" si="25"/>
        <v>0</v>
      </c>
    </row>
    <row r="74" spans="1:15" s="498" customFormat="1">
      <c r="A74" s="569">
        <v>290011</v>
      </c>
      <c r="B74" s="648" t="s">
        <v>814</v>
      </c>
      <c r="C74" s="134">
        <v>149770.52073605059</v>
      </c>
      <c r="D74" s="69"/>
      <c r="E74" s="69">
        <v>10</v>
      </c>
      <c r="F74" s="90">
        <f t="shared" si="20"/>
        <v>0</v>
      </c>
      <c r="G74" s="134">
        <v>149770.52073605059</v>
      </c>
      <c r="H74" s="134">
        <v>135876.71456714024</v>
      </c>
      <c r="I74" s="134">
        <f t="shared" si="21"/>
        <v>0</v>
      </c>
      <c r="J74" s="71">
        <f t="shared" si="22"/>
        <v>135876.71456714024</v>
      </c>
      <c r="K74" s="70">
        <f t="shared" si="23"/>
        <v>13893.806168910349</v>
      </c>
      <c r="L74" s="68">
        <f t="shared" si="18"/>
        <v>13893.806168910349</v>
      </c>
      <c r="M74" s="68">
        <f t="shared" si="24"/>
        <v>149770.52073605059</v>
      </c>
      <c r="N74" s="68">
        <f>E74-10</f>
        <v>0</v>
      </c>
      <c r="O74" s="68">
        <f t="shared" si="25"/>
        <v>0</v>
      </c>
    </row>
    <row r="75" spans="1:15" s="498" customFormat="1">
      <c r="A75" s="569">
        <v>290011</v>
      </c>
      <c r="B75" s="648" t="s">
        <v>813</v>
      </c>
      <c r="C75" s="134">
        <v>129671.26509373401</v>
      </c>
      <c r="D75" s="69"/>
      <c r="E75" s="69">
        <v>10</v>
      </c>
      <c r="F75" s="90">
        <f t="shared" si="20"/>
        <v>0</v>
      </c>
      <c r="G75" s="134">
        <v>129671.26509373401</v>
      </c>
      <c r="H75" s="134">
        <v>117642.01251428384</v>
      </c>
      <c r="I75" s="134">
        <f t="shared" si="21"/>
        <v>0</v>
      </c>
      <c r="J75" s="71">
        <f t="shared" si="22"/>
        <v>117642.01251428384</v>
      </c>
      <c r="K75" s="70">
        <f t="shared" si="23"/>
        <v>12029.252579450171</v>
      </c>
      <c r="L75" s="68">
        <f t="shared" si="18"/>
        <v>12029.252579450171</v>
      </c>
      <c r="M75" s="68">
        <f t="shared" si="24"/>
        <v>129671.26509373401</v>
      </c>
      <c r="N75" s="68">
        <f>E75-10</f>
        <v>0</v>
      </c>
      <c r="O75" s="68">
        <f t="shared" si="25"/>
        <v>0</v>
      </c>
    </row>
    <row r="76" spans="1:15" s="498" customFormat="1">
      <c r="A76" s="569">
        <v>290011</v>
      </c>
      <c r="B76" s="648" t="s">
        <v>812</v>
      </c>
      <c r="C76" s="134">
        <v>1716650.1511149257</v>
      </c>
      <c r="D76" s="69"/>
      <c r="E76" s="69">
        <v>10</v>
      </c>
      <c r="F76" s="90">
        <f t="shared" si="20"/>
        <v>0</v>
      </c>
      <c r="G76" s="134">
        <v>1716650.1511149257</v>
      </c>
      <c r="H76" s="134">
        <v>1557401.1591089815</v>
      </c>
      <c r="I76" s="134">
        <f t="shared" si="21"/>
        <v>0</v>
      </c>
      <c r="J76" s="71">
        <f t="shared" si="22"/>
        <v>1557401.1591089815</v>
      </c>
      <c r="K76" s="70">
        <f t="shared" si="23"/>
        <v>159248.99200594425</v>
      </c>
      <c r="L76" s="68">
        <f t="shared" si="18"/>
        <v>159248.99200594425</v>
      </c>
      <c r="M76" s="68">
        <f t="shared" si="24"/>
        <v>1716650.1511149257</v>
      </c>
      <c r="N76" s="68">
        <f>E76-10</f>
        <v>0</v>
      </c>
      <c r="O76" s="68">
        <f t="shared" si="25"/>
        <v>0</v>
      </c>
    </row>
    <row r="77" spans="1:15" s="498" customFormat="1">
      <c r="A77" s="569">
        <v>290011</v>
      </c>
      <c r="B77" s="648" t="s">
        <v>811</v>
      </c>
      <c r="C77" s="134">
        <v>848423.7063336767</v>
      </c>
      <c r="D77" s="69"/>
      <c r="E77" s="69">
        <v>10</v>
      </c>
      <c r="F77" s="90">
        <f t="shared" si="20"/>
        <v>0</v>
      </c>
      <c r="G77" s="134">
        <v>848423.7063336767</v>
      </c>
      <c r="H77" s="134">
        <v>769717.73357630731</v>
      </c>
      <c r="I77" s="134">
        <f t="shared" si="21"/>
        <v>0</v>
      </c>
      <c r="J77" s="71">
        <f t="shared" si="22"/>
        <v>769717.73357630731</v>
      </c>
      <c r="K77" s="70">
        <f t="shared" si="23"/>
        <v>78705.972757369396</v>
      </c>
      <c r="L77" s="68">
        <f t="shared" si="18"/>
        <v>78705.972757369396</v>
      </c>
      <c r="M77" s="68">
        <f t="shared" si="24"/>
        <v>848423.7063336767</v>
      </c>
      <c r="N77" s="68">
        <f>E77-10</f>
        <v>0</v>
      </c>
      <c r="O77" s="68">
        <f t="shared" si="25"/>
        <v>0</v>
      </c>
    </row>
    <row r="78" spans="1:15" s="498" customFormat="1">
      <c r="A78" s="569">
        <v>290011</v>
      </c>
      <c r="B78" s="648" t="s">
        <v>810</v>
      </c>
      <c r="C78" s="134">
        <v>96948.858536774991</v>
      </c>
      <c r="D78" s="69"/>
      <c r="E78" s="69">
        <v>11</v>
      </c>
      <c r="F78" s="90">
        <f t="shared" si="20"/>
        <v>0</v>
      </c>
      <c r="G78" s="134">
        <v>96948.858536774991</v>
      </c>
      <c r="H78" s="134">
        <v>87065.209329248639</v>
      </c>
      <c r="I78" s="134">
        <f t="shared" si="21"/>
        <v>0</v>
      </c>
      <c r="J78" s="71">
        <f t="shared" si="22"/>
        <v>87065.209329248639</v>
      </c>
      <c r="K78" s="70">
        <f t="shared" si="23"/>
        <v>9883.6492075263523</v>
      </c>
      <c r="L78" s="68">
        <f>K78/E78*11</f>
        <v>9883.6492075263523</v>
      </c>
      <c r="M78" s="68">
        <f t="shared" si="24"/>
        <v>96948.858536774991</v>
      </c>
      <c r="N78" s="68">
        <f>E78-11</f>
        <v>0</v>
      </c>
      <c r="O78" s="68">
        <f t="shared" si="25"/>
        <v>0</v>
      </c>
    </row>
    <row r="79" spans="1:15" s="498" customFormat="1">
      <c r="A79" s="569">
        <v>290011</v>
      </c>
      <c r="B79" s="648" t="s">
        <v>809</v>
      </c>
      <c r="C79" s="134">
        <v>160095.62463352503</v>
      </c>
      <c r="D79" s="69"/>
      <c r="E79" s="69">
        <v>12</v>
      </c>
      <c r="F79" s="90">
        <f t="shared" si="20"/>
        <v>0</v>
      </c>
      <c r="G79" s="134">
        <v>160095.62463352503</v>
      </c>
      <c r="H79" s="134">
        <v>142307.22189646668</v>
      </c>
      <c r="I79" s="134">
        <f t="shared" si="21"/>
        <v>0</v>
      </c>
      <c r="J79" s="71">
        <f t="shared" si="22"/>
        <v>142307.22189646668</v>
      </c>
      <c r="K79" s="70">
        <f t="shared" si="23"/>
        <v>17788.40273705835</v>
      </c>
      <c r="L79" s="68">
        <f>K79/E79*12</f>
        <v>17788.40273705835</v>
      </c>
      <c r="M79" s="68">
        <f t="shared" si="24"/>
        <v>160095.62463352503</v>
      </c>
      <c r="N79" s="68">
        <f t="shared" ref="N79" si="26">E79-$L$1</f>
        <v>0</v>
      </c>
      <c r="O79" s="68">
        <f t="shared" si="25"/>
        <v>0</v>
      </c>
    </row>
    <row r="80" spans="1:15">
      <c r="C80" s="128">
        <f>SUM(C7:C79)</f>
        <v>19563173.324916821</v>
      </c>
      <c r="D80" s="128"/>
      <c r="E80" s="128"/>
      <c r="F80" s="129">
        <f t="shared" ref="F80:M80" si="27">SUM(F7:F79)</f>
        <v>0</v>
      </c>
      <c r="G80" s="128">
        <f>SUM(G7:G79)</f>
        <v>19563173.324916821</v>
      </c>
      <c r="H80" s="128">
        <f t="shared" si="27"/>
        <v>17941238.998504829</v>
      </c>
      <c r="I80" s="128">
        <f t="shared" si="27"/>
        <v>0</v>
      </c>
      <c r="J80" s="128">
        <f t="shared" si="27"/>
        <v>17941238.998504829</v>
      </c>
      <c r="K80" s="128">
        <f t="shared" si="27"/>
        <v>1621934.3264119849</v>
      </c>
      <c r="L80" s="128">
        <f t="shared" si="27"/>
        <v>1621934.3264119849</v>
      </c>
      <c r="M80" s="128">
        <f t="shared" si="27"/>
        <v>19563173.324916821</v>
      </c>
      <c r="N80" s="128"/>
      <c r="O80" s="128">
        <f>SUM(O7:O79)</f>
        <v>0</v>
      </c>
    </row>
    <row r="81" spans="1:15">
      <c r="G81" s="106"/>
    </row>
    <row r="82" spans="1:15" s="498" customFormat="1">
      <c r="A82" s="569">
        <v>2290000</v>
      </c>
      <c r="B82" s="77" t="s">
        <v>808</v>
      </c>
      <c r="C82" s="134">
        <v>79282708</v>
      </c>
      <c r="D82" s="69"/>
      <c r="E82" s="69"/>
      <c r="F82" s="90">
        <v>0</v>
      </c>
      <c r="G82" s="134">
        <v>79282708</v>
      </c>
      <c r="H82" s="134">
        <v>79282708</v>
      </c>
      <c r="I82" s="134">
        <v>0</v>
      </c>
      <c r="J82" s="71">
        <f t="shared" ref="J82:J91" si="28">+I82+H82</f>
        <v>79282708</v>
      </c>
      <c r="K82" s="70">
        <f t="shared" ref="K82:K91" si="29">+G82-J82</f>
        <v>0</v>
      </c>
      <c r="L82" s="68">
        <f t="shared" ref="L82:L88" si="30">K82</f>
        <v>0</v>
      </c>
      <c r="M82" s="68">
        <f t="shared" ref="M82:M91" si="31">J82+L82</f>
        <v>79282708</v>
      </c>
      <c r="N82" s="68"/>
      <c r="O82" s="68">
        <f t="shared" ref="O82:O91" si="32">G82-M82</f>
        <v>0</v>
      </c>
    </row>
    <row r="83" spans="1:15" s="498" customFormat="1">
      <c r="A83" s="569">
        <v>2290001</v>
      </c>
      <c r="B83" s="77" t="s">
        <v>807</v>
      </c>
      <c r="C83" s="134">
        <v>34960189</v>
      </c>
      <c r="D83" s="69"/>
      <c r="E83" s="69"/>
      <c r="F83" s="90">
        <v>0</v>
      </c>
      <c r="G83" s="134">
        <v>34960189</v>
      </c>
      <c r="H83" s="134">
        <v>34960189</v>
      </c>
      <c r="I83" s="134">
        <v>0</v>
      </c>
      <c r="J83" s="71">
        <f t="shared" si="28"/>
        <v>34960189</v>
      </c>
      <c r="K83" s="70">
        <f t="shared" si="29"/>
        <v>0</v>
      </c>
      <c r="L83" s="68">
        <f t="shared" si="30"/>
        <v>0</v>
      </c>
      <c r="M83" s="68">
        <f t="shared" si="31"/>
        <v>34960189</v>
      </c>
      <c r="N83" s="68"/>
      <c r="O83" s="68">
        <f t="shared" si="32"/>
        <v>0</v>
      </c>
    </row>
    <row r="84" spans="1:15" s="498" customFormat="1">
      <c r="A84" s="569">
        <v>2290002</v>
      </c>
      <c r="B84" s="77" t="s">
        <v>806</v>
      </c>
      <c r="C84" s="134">
        <v>1200869.5027837728</v>
      </c>
      <c r="D84" s="69"/>
      <c r="E84" s="69"/>
      <c r="F84" s="90">
        <v>0</v>
      </c>
      <c r="G84" s="134">
        <v>1200869.5027837728</v>
      </c>
      <c r="H84" s="134">
        <v>1200869.5027837728</v>
      </c>
      <c r="I84" s="134">
        <v>0</v>
      </c>
      <c r="J84" s="71">
        <f t="shared" si="28"/>
        <v>1200869.5027837728</v>
      </c>
      <c r="K84" s="70">
        <f t="shared" si="29"/>
        <v>0</v>
      </c>
      <c r="L84" s="68">
        <f t="shared" si="30"/>
        <v>0</v>
      </c>
      <c r="M84" s="68">
        <f t="shared" si="31"/>
        <v>1200869.5027837728</v>
      </c>
      <c r="N84" s="68"/>
      <c r="O84" s="68">
        <f t="shared" si="32"/>
        <v>0</v>
      </c>
    </row>
    <row r="85" spans="1:15" s="498" customFormat="1">
      <c r="A85" s="569">
        <v>2290003</v>
      </c>
      <c r="B85" s="77" t="s">
        <v>805</v>
      </c>
      <c r="C85" s="134">
        <v>55389287.961232521</v>
      </c>
      <c r="D85" s="69"/>
      <c r="E85" s="69"/>
      <c r="F85" s="90">
        <v>0</v>
      </c>
      <c r="G85" s="134">
        <v>55389287.961232521</v>
      </c>
      <c r="H85" s="134">
        <v>55389287.961232521</v>
      </c>
      <c r="I85" s="134">
        <v>0</v>
      </c>
      <c r="J85" s="71">
        <f t="shared" si="28"/>
        <v>55389287.961232521</v>
      </c>
      <c r="K85" s="70">
        <f t="shared" si="29"/>
        <v>0</v>
      </c>
      <c r="L85" s="68">
        <f t="shared" si="30"/>
        <v>0</v>
      </c>
      <c r="M85" s="68">
        <f t="shared" si="31"/>
        <v>55389287.961232521</v>
      </c>
      <c r="N85" s="68"/>
      <c r="O85" s="68">
        <f t="shared" si="32"/>
        <v>0</v>
      </c>
    </row>
    <row r="86" spans="1:15" s="498" customFormat="1">
      <c r="A86" s="569">
        <v>2290004</v>
      </c>
      <c r="B86" s="77" t="s">
        <v>804</v>
      </c>
      <c r="C86" s="134">
        <v>11304375.110341782</v>
      </c>
      <c r="D86" s="69"/>
      <c r="E86" s="69"/>
      <c r="F86" s="90">
        <f t="shared" ref="F86:F91" si="33">+C86*$F$4</f>
        <v>0</v>
      </c>
      <c r="G86" s="134">
        <v>11304375.110341782</v>
      </c>
      <c r="H86" s="134">
        <v>11304375.110341782</v>
      </c>
      <c r="I86" s="134">
        <f t="shared" ref="I86:I91" si="34">H86*$I$4</f>
        <v>0</v>
      </c>
      <c r="J86" s="71">
        <f t="shared" si="28"/>
        <v>11304375.110341782</v>
      </c>
      <c r="K86" s="70">
        <f t="shared" si="29"/>
        <v>0</v>
      </c>
      <c r="L86" s="68">
        <f t="shared" si="30"/>
        <v>0</v>
      </c>
      <c r="M86" s="68">
        <f t="shared" si="31"/>
        <v>11304375.110341782</v>
      </c>
      <c r="N86" s="68"/>
      <c r="O86" s="68">
        <f t="shared" si="32"/>
        <v>0</v>
      </c>
    </row>
    <row r="87" spans="1:15" s="498" customFormat="1">
      <c r="A87" s="569">
        <v>2290005</v>
      </c>
      <c r="B87" s="77" t="s">
        <v>803</v>
      </c>
      <c r="C87" s="134">
        <v>12016096.182587663</v>
      </c>
      <c r="D87" s="69"/>
      <c r="E87" s="69"/>
      <c r="F87" s="90">
        <f t="shared" si="33"/>
        <v>0</v>
      </c>
      <c r="G87" s="134">
        <v>12016096.182587663</v>
      </c>
      <c r="H87" s="134">
        <v>12016096.182587663</v>
      </c>
      <c r="I87" s="134">
        <f t="shared" si="34"/>
        <v>0</v>
      </c>
      <c r="J87" s="71">
        <f t="shared" si="28"/>
        <v>12016096.182587663</v>
      </c>
      <c r="K87" s="70">
        <f t="shared" si="29"/>
        <v>0</v>
      </c>
      <c r="L87" s="68">
        <f t="shared" si="30"/>
        <v>0</v>
      </c>
      <c r="M87" s="68">
        <f t="shared" si="31"/>
        <v>12016096.182587663</v>
      </c>
      <c r="N87" s="68"/>
      <c r="O87" s="68">
        <f t="shared" si="32"/>
        <v>0</v>
      </c>
    </row>
    <row r="88" spans="1:15" s="498" customFormat="1">
      <c r="A88" s="569">
        <v>2290006</v>
      </c>
      <c r="B88" s="77" t="s">
        <v>802</v>
      </c>
      <c r="C88" s="134">
        <v>10423680.55457541</v>
      </c>
      <c r="D88" s="69"/>
      <c r="E88" s="69"/>
      <c r="F88" s="90">
        <f t="shared" si="33"/>
        <v>0</v>
      </c>
      <c r="G88" s="134">
        <v>10423680.55457541</v>
      </c>
      <c r="H88" s="134">
        <v>10423680.55457541</v>
      </c>
      <c r="I88" s="134">
        <f t="shared" si="34"/>
        <v>0</v>
      </c>
      <c r="J88" s="71">
        <f t="shared" si="28"/>
        <v>10423680.55457541</v>
      </c>
      <c r="K88" s="70">
        <f t="shared" si="29"/>
        <v>0</v>
      </c>
      <c r="L88" s="68">
        <f t="shared" si="30"/>
        <v>0</v>
      </c>
      <c r="M88" s="68">
        <f t="shared" si="31"/>
        <v>10423680.55457541</v>
      </c>
      <c r="N88" s="68"/>
      <c r="O88" s="68">
        <f t="shared" si="32"/>
        <v>0</v>
      </c>
    </row>
    <row r="89" spans="1:15" s="498" customFormat="1">
      <c r="A89" s="569">
        <v>2290007</v>
      </c>
      <c r="B89" s="77" t="s">
        <v>801</v>
      </c>
      <c r="C89" s="134">
        <v>7395947.3236193843</v>
      </c>
      <c r="D89" s="69"/>
      <c r="E89" s="69"/>
      <c r="F89" s="90">
        <f t="shared" si="33"/>
        <v>0</v>
      </c>
      <c r="G89" s="134">
        <v>7395947.3236193843</v>
      </c>
      <c r="H89" s="134">
        <v>7395947.3236193843</v>
      </c>
      <c r="I89" s="134">
        <f t="shared" si="34"/>
        <v>0</v>
      </c>
      <c r="J89" s="71">
        <f t="shared" si="28"/>
        <v>7395947.3236193843</v>
      </c>
      <c r="K89" s="70">
        <f t="shared" si="29"/>
        <v>0</v>
      </c>
      <c r="L89" s="68">
        <v>0</v>
      </c>
      <c r="M89" s="68">
        <f t="shared" si="31"/>
        <v>7395947.3236193843</v>
      </c>
      <c r="N89" s="68"/>
      <c r="O89" s="68">
        <f t="shared" si="32"/>
        <v>0</v>
      </c>
    </row>
    <row r="90" spans="1:15" s="498" customFormat="1">
      <c r="A90" s="569">
        <v>2290008</v>
      </c>
      <c r="B90" s="77" t="s">
        <v>800</v>
      </c>
      <c r="C90" s="134">
        <v>1824164.7090749354</v>
      </c>
      <c r="D90" s="69"/>
      <c r="E90" s="69"/>
      <c r="F90" s="90">
        <f t="shared" si="33"/>
        <v>0</v>
      </c>
      <c r="G90" s="134">
        <v>1824164.7090749354</v>
      </c>
      <c r="H90" s="134">
        <v>1824164.7090749354</v>
      </c>
      <c r="I90" s="134">
        <f t="shared" si="34"/>
        <v>0</v>
      </c>
      <c r="J90" s="71">
        <f t="shared" si="28"/>
        <v>1824164.7090749354</v>
      </c>
      <c r="K90" s="70">
        <f t="shared" si="29"/>
        <v>0</v>
      </c>
      <c r="L90" s="68">
        <v>0</v>
      </c>
      <c r="M90" s="68">
        <f t="shared" si="31"/>
        <v>1824164.7090749354</v>
      </c>
      <c r="N90" s="68"/>
      <c r="O90" s="68">
        <f t="shared" si="32"/>
        <v>0</v>
      </c>
    </row>
    <row r="91" spans="1:15" s="498" customFormat="1">
      <c r="A91" s="569">
        <v>2290010</v>
      </c>
      <c r="B91" s="77" t="s">
        <v>799</v>
      </c>
      <c r="C91" s="134">
        <v>1953377.0057012702</v>
      </c>
      <c r="D91" s="69"/>
      <c r="E91" s="69">
        <v>6</v>
      </c>
      <c r="F91" s="90">
        <f t="shared" si="33"/>
        <v>0</v>
      </c>
      <c r="G91" s="134">
        <v>1953377.0057012702</v>
      </c>
      <c r="H91" s="134">
        <v>1953377.0057012702</v>
      </c>
      <c r="I91" s="134">
        <f t="shared" si="34"/>
        <v>0</v>
      </c>
      <c r="J91" s="71">
        <f t="shared" si="28"/>
        <v>1953377.0057012702</v>
      </c>
      <c r="K91" s="70">
        <f t="shared" si="29"/>
        <v>0</v>
      </c>
      <c r="L91" s="68">
        <v>0</v>
      </c>
      <c r="M91" s="68">
        <f t="shared" si="31"/>
        <v>1953377.0057012702</v>
      </c>
      <c r="N91" s="68">
        <v>0</v>
      </c>
      <c r="O91" s="68">
        <f t="shared" si="32"/>
        <v>0</v>
      </c>
    </row>
    <row r="92" spans="1:15">
      <c r="C92" s="128">
        <f>SUM(C82:C91)</f>
        <v>215750695.34991676</v>
      </c>
      <c r="D92" s="128"/>
      <c r="E92" s="128"/>
      <c r="F92" s="129">
        <f t="shared" ref="F92:M92" si="35">SUM(F82:F91)</f>
        <v>0</v>
      </c>
      <c r="G92" s="128">
        <f>SUM(G82:G91)</f>
        <v>215750695.34991676</v>
      </c>
      <c r="H92" s="128">
        <f t="shared" si="35"/>
        <v>215750695.34991676</v>
      </c>
      <c r="I92" s="128">
        <f t="shared" si="35"/>
        <v>0</v>
      </c>
      <c r="J92" s="128">
        <f t="shared" si="35"/>
        <v>215750695.34991676</v>
      </c>
      <c r="K92" s="128">
        <f t="shared" si="35"/>
        <v>0</v>
      </c>
      <c r="L92" s="128">
        <f t="shared" si="35"/>
        <v>0</v>
      </c>
      <c r="M92" s="128">
        <f t="shared" si="35"/>
        <v>215750695.34991676</v>
      </c>
      <c r="N92" s="128"/>
      <c r="O92" s="128">
        <f>SUM(O82:O91)</f>
        <v>0</v>
      </c>
    </row>
    <row r="93" spans="1:15">
      <c r="G93" s="106"/>
    </row>
    <row r="94" spans="1:15">
      <c r="A94" s="133">
        <v>2290000</v>
      </c>
      <c r="B94" s="132" t="s">
        <v>798</v>
      </c>
      <c r="C94" s="111">
        <v>134181.39519804998</v>
      </c>
      <c r="D94" s="5"/>
      <c r="E94" s="5">
        <v>16</v>
      </c>
      <c r="F94" s="42">
        <f t="shared" ref="F94:F125" si="36">+C94*$F$4</f>
        <v>0</v>
      </c>
      <c r="G94" s="111">
        <v>134181.39519804998</v>
      </c>
      <c r="H94" s="111">
        <v>116290.54250497666</v>
      </c>
      <c r="I94" s="111">
        <f t="shared" ref="I94:I125" si="37">H94*$I$4</f>
        <v>0</v>
      </c>
      <c r="J94" s="7">
        <f t="shared" ref="J94:J125" si="38">+I94+H94</f>
        <v>116290.54250497666</v>
      </c>
      <c r="K94" s="6">
        <f t="shared" ref="K94:K125" si="39">+G94-J94</f>
        <v>17890.852693073321</v>
      </c>
      <c r="L94" s="10">
        <f t="shared" ref="L94:L125" si="40">K94/E94*$L$1</f>
        <v>13418.13951980499</v>
      </c>
      <c r="M94" s="10">
        <f t="shared" ref="M94:M125" si="41">J94+L94</f>
        <v>129708.68202478165</v>
      </c>
      <c r="N94" s="10">
        <f t="shared" ref="N94:N125" si="42">E94-$L$1</f>
        <v>4</v>
      </c>
      <c r="O94" s="10">
        <f t="shared" ref="O94:O125" si="43">G94-M94</f>
        <v>4472.7131732683338</v>
      </c>
    </row>
    <row r="95" spans="1:15">
      <c r="A95" s="133">
        <v>2290000</v>
      </c>
      <c r="B95" s="132" t="s">
        <v>798</v>
      </c>
      <c r="C95" s="111">
        <v>92397.163906575006</v>
      </c>
      <c r="D95" s="5"/>
      <c r="E95" s="5">
        <v>16</v>
      </c>
      <c r="F95" s="42">
        <f t="shared" si="36"/>
        <v>0</v>
      </c>
      <c r="G95" s="111">
        <v>92397.163906575006</v>
      </c>
      <c r="H95" s="111">
        <v>80077.54205236501</v>
      </c>
      <c r="I95" s="111">
        <f t="shared" si="37"/>
        <v>0</v>
      </c>
      <c r="J95" s="7">
        <f t="shared" si="38"/>
        <v>80077.54205236501</v>
      </c>
      <c r="K95" s="6">
        <f t="shared" si="39"/>
        <v>12319.621854209996</v>
      </c>
      <c r="L95" s="10">
        <f t="shared" si="40"/>
        <v>9239.716390657497</v>
      </c>
      <c r="M95" s="10">
        <f t="shared" si="41"/>
        <v>89317.258443022511</v>
      </c>
      <c r="N95" s="10">
        <f t="shared" si="42"/>
        <v>4</v>
      </c>
      <c r="O95" s="10">
        <f t="shared" si="43"/>
        <v>3079.9054635524953</v>
      </c>
    </row>
    <row r="96" spans="1:15">
      <c r="A96" s="133">
        <v>2290000</v>
      </c>
      <c r="B96" s="132" t="s">
        <v>798</v>
      </c>
      <c r="C96" s="111">
        <v>104182.922739075</v>
      </c>
      <c r="D96" s="5"/>
      <c r="E96" s="5">
        <v>16</v>
      </c>
      <c r="F96" s="42">
        <f t="shared" si="36"/>
        <v>0</v>
      </c>
      <c r="G96" s="111">
        <v>104182.922739075</v>
      </c>
      <c r="H96" s="111">
        <v>90291.866373864992</v>
      </c>
      <c r="I96" s="111">
        <f t="shared" si="37"/>
        <v>0</v>
      </c>
      <c r="J96" s="7">
        <f t="shared" si="38"/>
        <v>90291.866373864992</v>
      </c>
      <c r="K96" s="6">
        <f t="shared" si="39"/>
        <v>13891.05636521001</v>
      </c>
      <c r="L96" s="10">
        <f t="shared" si="40"/>
        <v>10418.292273907507</v>
      </c>
      <c r="M96" s="10">
        <f t="shared" si="41"/>
        <v>100710.15864777251</v>
      </c>
      <c r="N96" s="10">
        <f t="shared" si="42"/>
        <v>4</v>
      </c>
      <c r="O96" s="10">
        <f t="shared" si="43"/>
        <v>3472.7640913024952</v>
      </c>
    </row>
    <row r="97" spans="1:16">
      <c r="A97" s="133">
        <v>2290000</v>
      </c>
      <c r="B97" s="132" t="s">
        <v>798</v>
      </c>
      <c r="C97" s="111">
        <v>175635.41288620001</v>
      </c>
      <c r="D97" s="5"/>
      <c r="E97" s="5">
        <v>16</v>
      </c>
      <c r="F97" s="42">
        <f t="shared" si="36"/>
        <v>0</v>
      </c>
      <c r="G97" s="111">
        <v>175635.41288620001</v>
      </c>
      <c r="H97" s="111">
        <v>152217.35783470667</v>
      </c>
      <c r="I97" s="111">
        <f t="shared" si="37"/>
        <v>0</v>
      </c>
      <c r="J97" s="7">
        <f t="shared" si="38"/>
        <v>152217.35783470667</v>
      </c>
      <c r="K97" s="6">
        <f t="shared" si="39"/>
        <v>23418.055051493342</v>
      </c>
      <c r="L97" s="10">
        <f t="shared" si="40"/>
        <v>17563.541288620007</v>
      </c>
      <c r="M97" s="10">
        <f t="shared" si="41"/>
        <v>169780.89912332667</v>
      </c>
      <c r="N97" s="10">
        <f t="shared" si="42"/>
        <v>4</v>
      </c>
      <c r="O97" s="10">
        <f t="shared" si="43"/>
        <v>5854.5137628733355</v>
      </c>
    </row>
    <row r="98" spans="1:16">
      <c r="A98" s="133">
        <v>2290000</v>
      </c>
      <c r="B98" s="132" t="s">
        <v>798</v>
      </c>
      <c r="C98" s="111">
        <v>113606.22090470001</v>
      </c>
      <c r="D98" s="5"/>
      <c r="E98" s="5">
        <v>16</v>
      </c>
      <c r="F98" s="42">
        <f t="shared" si="36"/>
        <v>0</v>
      </c>
      <c r="G98" s="111">
        <v>113606.22090470001</v>
      </c>
      <c r="H98" s="111">
        <v>98458.724784073347</v>
      </c>
      <c r="I98" s="111">
        <f t="shared" si="37"/>
        <v>0</v>
      </c>
      <c r="J98" s="7">
        <f t="shared" si="38"/>
        <v>98458.724784073347</v>
      </c>
      <c r="K98" s="6">
        <f t="shared" si="39"/>
        <v>15147.49612062666</v>
      </c>
      <c r="L98" s="10">
        <f t="shared" si="40"/>
        <v>11360.622090469995</v>
      </c>
      <c r="M98" s="10">
        <f t="shared" si="41"/>
        <v>109819.34687454335</v>
      </c>
      <c r="N98" s="10">
        <f t="shared" si="42"/>
        <v>4</v>
      </c>
      <c r="O98" s="10">
        <f t="shared" si="43"/>
        <v>3786.8740301566577</v>
      </c>
    </row>
    <row r="99" spans="1:16">
      <c r="A99" s="133">
        <v>2290000</v>
      </c>
      <c r="B99" s="132" t="s">
        <v>798</v>
      </c>
      <c r="C99" s="111">
        <v>209681.39099107499</v>
      </c>
      <c r="D99" s="5"/>
      <c r="E99" s="5">
        <v>16</v>
      </c>
      <c r="F99" s="42">
        <f t="shared" si="36"/>
        <v>0</v>
      </c>
      <c r="G99" s="111">
        <v>209681.39099107499</v>
      </c>
      <c r="H99" s="111">
        <v>181723.872192265</v>
      </c>
      <c r="I99" s="111">
        <f t="shared" si="37"/>
        <v>0</v>
      </c>
      <c r="J99" s="7">
        <f t="shared" si="38"/>
        <v>181723.872192265</v>
      </c>
      <c r="K99" s="6">
        <f t="shared" si="39"/>
        <v>27957.518798809993</v>
      </c>
      <c r="L99" s="10">
        <f t="shared" si="40"/>
        <v>20968.139099107495</v>
      </c>
      <c r="M99" s="10">
        <f t="shared" si="41"/>
        <v>202692.0112913725</v>
      </c>
      <c r="N99" s="10">
        <f t="shared" si="42"/>
        <v>4</v>
      </c>
      <c r="O99" s="10">
        <f t="shared" si="43"/>
        <v>6989.3796997024911</v>
      </c>
    </row>
    <row r="100" spans="1:16">
      <c r="A100" s="133">
        <v>2290000</v>
      </c>
      <c r="B100" s="132" t="s">
        <v>798</v>
      </c>
      <c r="C100" s="111">
        <v>272184.18054999999</v>
      </c>
      <c r="D100" s="5"/>
      <c r="E100" s="5">
        <v>15</v>
      </c>
      <c r="F100" s="42">
        <f t="shared" si="36"/>
        <v>0</v>
      </c>
      <c r="G100" s="111">
        <v>272184.18054999999</v>
      </c>
      <c r="H100" s="111">
        <v>238161.15798124997</v>
      </c>
      <c r="I100" s="111">
        <f t="shared" si="37"/>
        <v>0</v>
      </c>
      <c r="J100" s="7">
        <f t="shared" si="38"/>
        <v>238161.15798124997</v>
      </c>
      <c r="K100" s="6">
        <f t="shared" si="39"/>
        <v>34023.022568750021</v>
      </c>
      <c r="L100" s="10">
        <f t="shared" si="40"/>
        <v>27218.418055000016</v>
      </c>
      <c r="M100" s="10">
        <f t="shared" si="41"/>
        <v>265379.57603624999</v>
      </c>
      <c r="N100" s="10">
        <f t="shared" si="42"/>
        <v>3</v>
      </c>
      <c r="O100" s="10">
        <f t="shared" si="43"/>
        <v>6804.6045137500041</v>
      </c>
    </row>
    <row r="101" spans="1:16">
      <c r="A101" s="133">
        <v>2290000</v>
      </c>
      <c r="B101" s="132" t="s">
        <v>798</v>
      </c>
      <c r="C101" s="111">
        <v>208458.22034467501</v>
      </c>
      <c r="D101" s="5"/>
      <c r="E101" s="5">
        <v>16</v>
      </c>
      <c r="F101" s="42">
        <f t="shared" si="36"/>
        <v>0</v>
      </c>
      <c r="G101" s="111">
        <v>208458.22034467501</v>
      </c>
      <c r="H101" s="111">
        <v>180663.91525850625</v>
      </c>
      <c r="I101" s="111">
        <f t="shared" si="37"/>
        <v>0</v>
      </c>
      <c r="J101" s="7">
        <f t="shared" si="38"/>
        <v>180663.91525850625</v>
      </c>
      <c r="K101" s="6">
        <f t="shared" si="39"/>
        <v>27794.305086168752</v>
      </c>
      <c r="L101" s="10">
        <f t="shared" si="40"/>
        <v>20845.728814626564</v>
      </c>
      <c r="M101" s="10">
        <f>J101+L101</f>
        <v>201509.64407313283</v>
      </c>
      <c r="N101" s="10">
        <f t="shared" si="42"/>
        <v>4</v>
      </c>
      <c r="O101" s="10">
        <f t="shared" si="43"/>
        <v>6948.5762715421733</v>
      </c>
      <c r="P101" s="75"/>
    </row>
    <row r="102" spans="1:16">
      <c r="A102" s="133">
        <v>2290000</v>
      </c>
      <c r="B102" s="132" t="s">
        <v>798</v>
      </c>
      <c r="C102" s="111">
        <v>260229.55502159998</v>
      </c>
      <c r="D102" s="5"/>
      <c r="E102" s="5">
        <v>16</v>
      </c>
      <c r="F102" s="42">
        <f t="shared" si="36"/>
        <v>0</v>
      </c>
      <c r="G102" s="111">
        <v>260229.55502159998</v>
      </c>
      <c r="H102" s="111">
        <v>225532.28101871998</v>
      </c>
      <c r="I102" s="111">
        <f t="shared" si="37"/>
        <v>0</v>
      </c>
      <c r="J102" s="7">
        <f t="shared" si="38"/>
        <v>225532.28101871998</v>
      </c>
      <c r="K102" s="6">
        <f t="shared" si="39"/>
        <v>34697.274002880004</v>
      </c>
      <c r="L102" s="10">
        <f t="shared" si="40"/>
        <v>26022.955502160003</v>
      </c>
      <c r="M102" s="10">
        <f t="shared" si="41"/>
        <v>251555.23652087999</v>
      </c>
      <c r="N102" s="10">
        <f t="shared" si="42"/>
        <v>4</v>
      </c>
      <c r="O102" s="10">
        <f t="shared" si="43"/>
        <v>8674.3185007199936</v>
      </c>
    </row>
    <row r="103" spans="1:16">
      <c r="A103" s="133">
        <v>2290000</v>
      </c>
      <c r="B103" s="132" t="s">
        <v>798</v>
      </c>
      <c r="C103" s="111">
        <v>120896.40289965</v>
      </c>
      <c r="D103" s="5"/>
      <c r="E103" s="5">
        <v>16</v>
      </c>
      <c r="F103" s="42">
        <f t="shared" si="36"/>
        <v>0</v>
      </c>
      <c r="G103" s="111">
        <v>120896.40289965</v>
      </c>
      <c r="H103" s="111">
        <v>104776.88251303</v>
      </c>
      <c r="I103" s="111">
        <f t="shared" si="37"/>
        <v>0</v>
      </c>
      <c r="J103" s="7">
        <f t="shared" si="38"/>
        <v>104776.88251303</v>
      </c>
      <c r="K103" s="6">
        <f t="shared" si="39"/>
        <v>16119.520386620003</v>
      </c>
      <c r="L103" s="10">
        <f t="shared" si="40"/>
        <v>12089.640289965002</v>
      </c>
      <c r="M103" s="10">
        <f t="shared" si="41"/>
        <v>116866.52280299499</v>
      </c>
      <c r="N103" s="10">
        <f t="shared" si="42"/>
        <v>4</v>
      </c>
      <c r="O103" s="10">
        <f t="shared" si="43"/>
        <v>4029.8800966550043</v>
      </c>
    </row>
    <row r="104" spans="1:16">
      <c r="A104" s="133">
        <v>2290000</v>
      </c>
      <c r="B104" s="132" t="s">
        <v>798</v>
      </c>
      <c r="C104" s="111">
        <v>123943.71171490001</v>
      </c>
      <c r="D104" s="5"/>
      <c r="E104" s="5">
        <v>16</v>
      </c>
      <c r="F104" s="42">
        <f t="shared" si="36"/>
        <v>0</v>
      </c>
      <c r="G104" s="111">
        <v>123943.71171490001</v>
      </c>
      <c r="H104" s="111">
        <v>107417.88348624668</v>
      </c>
      <c r="I104" s="111">
        <f t="shared" si="37"/>
        <v>0</v>
      </c>
      <c r="J104" s="7">
        <f t="shared" si="38"/>
        <v>107417.88348624668</v>
      </c>
      <c r="K104" s="6">
        <f t="shared" si="39"/>
        <v>16525.828228653336</v>
      </c>
      <c r="L104" s="10">
        <f t="shared" si="40"/>
        <v>12394.371171490002</v>
      </c>
      <c r="M104" s="10">
        <f t="shared" si="41"/>
        <v>119812.25465773667</v>
      </c>
      <c r="N104" s="10">
        <f t="shared" si="42"/>
        <v>4</v>
      </c>
      <c r="O104" s="10">
        <f t="shared" si="43"/>
        <v>4131.4570571633376</v>
      </c>
    </row>
    <row r="105" spans="1:16">
      <c r="A105" s="133">
        <v>2290000</v>
      </c>
      <c r="B105" s="132" t="s">
        <v>798</v>
      </c>
      <c r="C105" s="111">
        <v>618360.54185857496</v>
      </c>
      <c r="D105" s="5"/>
      <c r="E105" s="5">
        <v>16</v>
      </c>
      <c r="F105" s="42">
        <f t="shared" si="36"/>
        <v>0</v>
      </c>
      <c r="G105" s="111">
        <v>618360.54185857496</v>
      </c>
      <c r="H105" s="111">
        <v>535912.46961076499</v>
      </c>
      <c r="I105" s="111">
        <f t="shared" si="37"/>
        <v>0</v>
      </c>
      <c r="J105" s="7">
        <f t="shared" si="38"/>
        <v>535912.46961076499</v>
      </c>
      <c r="K105" s="6">
        <f t="shared" si="39"/>
        <v>82448.072247809963</v>
      </c>
      <c r="L105" s="10">
        <f t="shared" si="40"/>
        <v>61836.054185857472</v>
      </c>
      <c r="M105" s="10">
        <f t="shared" si="41"/>
        <v>597748.52379662241</v>
      </c>
      <c r="N105" s="10">
        <f t="shared" si="42"/>
        <v>4</v>
      </c>
      <c r="O105" s="10">
        <f t="shared" si="43"/>
        <v>20612.018061952549</v>
      </c>
    </row>
    <row r="106" spans="1:16">
      <c r="A106" s="133">
        <v>2290000</v>
      </c>
      <c r="B106" s="132" t="s">
        <v>798</v>
      </c>
      <c r="C106" s="111">
        <v>143215.02007614999</v>
      </c>
      <c r="D106" s="5"/>
      <c r="E106" s="5">
        <v>16</v>
      </c>
      <c r="F106" s="42">
        <f t="shared" si="36"/>
        <v>0</v>
      </c>
      <c r="G106" s="111">
        <v>143215.02007614999</v>
      </c>
      <c r="H106" s="111">
        <v>124119.68406599665</v>
      </c>
      <c r="I106" s="111">
        <f t="shared" si="37"/>
        <v>0</v>
      </c>
      <c r="J106" s="7">
        <f t="shared" si="38"/>
        <v>124119.68406599665</v>
      </c>
      <c r="K106" s="6">
        <f t="shared" si="39"/>
        <v>19095.336010153333</v>
      </c>
      <c r="L106" s="10">
        <f t="shared" si="40"/>
        <v>14321.502007614999</v>
      </c>
      <c r="M106" s="10">
        <f t="shared" si="41"/>
        <v>138441.18607361167</v>
      </c>
      <c r="N106" s="10">
        <f t="shared" si="42"/>
        <v>4</v>
      </c>
      <c r="O106" s="10">
        <f t="shared" si="43"/>
        <v>4773.8340025383222</v>
      </c>
    </row>
    <row r="107" spans="1:16">
      <c r="A107" s="133">
        <v>2290000</v>
      </c>
      <c r="B107" s="132" t="s">
        <v>798</v>
      </c>
      <c r="C107" s="111">
        <v>82248.669949725008</v>
      </c>
      <c r="D107" s="5"/>
      <c r="E107" s="5">
        <v>16</v>
      </c>
      <c r="F107" s="42">
        <f t="shared" si="36"/>
        <v>0</v>
      </c>
      <c r="G107" s="111">
        <v>82248.669949725008</v>
      </c>
      <c r="H107" s="111">
        <v>71282.180623095002</v>
      </c>
      <c r="I107" s="111">
        <f t="shared" si="37"/>
        <v>0</v>
      </c>
      <c r="J107" s="7">
        <f t="shared" si="38"/>
        <v>71282.180623095002</v>
      </c>
      <c r="K107" s="6">
        <f t="shared" si="39"/>
        <v>10966.489326630006</v>
      </c>
      <c r="L107" s="10">
        <f t="shared" si="40"/>
        <v>8224.8669949725045</v>
      </c>
      <c r="M107" s="10">
        <f t="shared" si="41"/>
        <v>79507.047618067503</v>
      </c>
      <c r="N107" s="10">
        <f t="shared" si="42"/>
        <v>4</v>
      </c>
      <c r="O107" s="10">
        <f t="shared" si="43"/>
        <v>2741.6223316575051</v>
      </c>
    </row>
    <row r="108" spans="1:16">
      <c r="A108" s="133">
        <v>2290000</v>
      </c>
      <c r="B108" s="132" t="s">
        <v>798</v>
      </c>
      <c r="C108" s="111">
        <v>63749.275702999999</v>
      </c>
      <c r="D108" s="5"/>
      <c r="E108" s="5">
        <v>16</v>
      </c>
      <c r="F108" s="42">
        <f t="shared" si="36"/>
        <v>0</v>
      </c>
      <c r="G108" s="111">
        <v>63749.275702999999</v>
      </c>
      <c r="H108" s="111">
        <v>55249.372275933332</v>
      </c>
      <c r="I108" s="111">
        <f t="shared" si="37"/>
        <v>0</v>
      </c>
      <c r="J108" s="7">
        <f t="shared" si="38"/>
        <v>55249.372275933332</v>
      </c>
      <c r="K108" s="6">
        <f t="shared" si="39"/>
        <v>8499.9034270666671</v>
      </c>
      <c r="L108" s="10">
        <f t="shared" si="40"/>
        <v>6374.9275703000003</v>
      </c>
      <c r="M108" s="10">
        <f t="shared" si="41"/>
        <v>61624.299846233334</v>
      </c>
      <c r="N108" s="10">
        <f t="shared" si="42"/>
        <v>4</v>
      </c>
      <c r="O108" s="10">
        <f t="shared" si="43"/>
        <v>2124.9758567666649</v>
      </c>
    </row>
    <row r="109" spans="1:16">
      <c r="A109" s="133">
        <v>2290000</v>
      </c>
      <c r="B109" s="132" t="s">
        <v>798</v>
      </c>
      <c r="C109" s="111">
        <v>2499616.1080631251</v>
      </c>
      <c r="D109" s="5"/>
      <c r="E109" s="5">
        <v>16</v>
      </c>
      <c r="F109" s="42">
        <f t="shared" si="36"/>
        <v>0</v>
      </c>
      <c r="G109" s="111">
        <v>2499616.1080631251</v>
      </c>
      <c r="H109" s="111">
        <v>2166333.9603213752</v>
      </c>
      <c r="I109" s="111">
        <f t="shared" si="37"/>
        <v>0</v>
      </c>
      <c r="J109" s="7">
        <f t="shared" si="38"/>
        <v>2166333.9603213752</v>
      </c>
      <c r="K109" s="6">
        <f t="shared" si="39"/>
        <v>333282.14774174988</v>
      </c>
      <c r="L109" s="10">
        <f t="shared" si="40"/>
        <v>249961.61080631241</v>
      </c>
      <c r="M109" s="10">
        <f t="shared" si="41"/>
        <v>2416295.5711276876</v>
      </c>
      <c r="N109" s="10">
        <f t="shared" si="42"/>
        <v>4</v>
      </c>
      <c r="O109" s="10">
        <f t="shared" si="43"/>
        <v>83320.536935437471</v>
      </c>
    </row>
    <row r="110" spans="1:16">
      <c r="A110" s="133">
        <v>2290000</v>
      </c>
      <c r="B110" s="132" t="s">
        <v>798</v>
      </c>
      <c r="C110" s="111">
        <v>93645.817274774992</v>
      </c>
      <c r="D110" s="5"/>
      <c r="E110" s="5">
        <v>16</v>
      </c>
      <c r="F110" s="42">
        <f t="shared" si="36"/>
        <v>0</v>
      </c>
      <c r="G110" s="111">
        <v>93645.817274774992</v>
      </c>
      <c r="H110" s="111">
        <v>81159.708304804997</v>
      </c>
      <c r="I110" s="111">
        <f t="shared" si="37"/>
        <v>0</v>
      </c>
      <c r="J110" s="7">
        <f t="shared" si="38"/>
        <v>81159.708304804997</v>
      </c>
      <c r="K110" s="6">
        <f t="shared" si="39"/>
        <v>12486.108969969995</v>
      </c>
      <c r="L110" s="10">
        <f t="shared" si="40"/>
        <v>9364.5817274774963</v>
      </c>
      <c r="M110" s="10">
        <f t="shared" si="41"/>
        <v>90524.290032282501</v>
      </c>
      <c r="N110" s="10">
        <f t="shared" si="42"/>
        <v>4</v>
      </c>
      <c r="O110" s="10">
        <f t="shared" si="43"/>
        <v>3121.5272424924915</v>
      </c>
    </row>
    <row r="111" spans="1:16">
      <c r="A111" s="133">
        <v>2290000</v>
      </c>
      <c r="B111" s="132" t="s">
        <v>798</v>
      </c>
      <c r="C111" s="111">
        <v>176784.25892734999</v>
      </c>
      <c r="D111" s="5"/>
      <c r="E111" s="5">
        <v>16</v>
      </c>
      <c r="F111" s="42">
        <f t="shared" si="36"/>
        <v>0</v>
      </c>
      <c r="G111" s="111">
        <v>176784.25892734999</v>
      </c>
      <c r="H111" s="111">
        <v>153213.02440370334</v>
      </c>
      <c r="I111" s="111">
        <f t="shared" si="37"/>
        <v>0</v>
      </c>
      <c r="J111" s="7">
        <f t="shared" si="38"/>
        <v>153213.02440370334</v>
      </c>
      <c r="K111" s="6">
        <f t="shared" si="39"/>
        <v>23571.23452364665</v>
      </c>
      <c r="L111" s="10">
        <f t="shared" si="40"/>
        <v>17678.425892734987</v>
      </c>
      <c r="M111" s="10">
        <f t="shared" si="41"/>
        <v>170891.45029643833</v>
      </c>
      <c r="N111" s="10">
        <f t="shared" si="42"/>
        <v>4</v>
      </c>
      <c r="O111" s="10">
        <f t="shared" si="43"/>
        <v>5892.8086309116625</v>
      </c>
    </row>
    <row r="112" spans="1:16">
      <c r="A112" s="133">
        <v>2290000</v>
      </c>
      <c r="B112" s="132" t="s">
        <v>798</v>
      </c>
      <c r="C112" s="111">
        <v>369857.285985275</v>
      </c>
      <c r="D112" s="5"/>
      <c r="E112" s="5">
        <v>16</v>
      </c>
      <c r="F112" s="42">
        <f t="shared" si="36"/>
        <v>0</v>
      </c>
      <c r="G112" s="111">
        <v>369857.285985275</v>
      </c>
      <c r="H112" s="111">
        <v>320542.9811872383</v>
      </c>
      <c r="I112" s="111">
        <f t="shared" si="37"/>
        <v>0</v>
      </c>
      <c r="J112" s="7">
        <f t="shared" si="38"/>
        <v>320542.9811872383</v>
      </c>
      <c r="K112" s="6">
        <f t="shared" si="39"/>
        <v>49314.304798036697</v>
      </c>
      <c r="L112" s="10">
        <f t="shared" si="40"/>
        <v>36985.728598527523</v>
      </c>
      <c r="M112" s="10">
        <f t="shared" si="41"/>
        <v>357528.70978576585</v>
      </c>
      <c r="N112" s="10">
        <f t="shared" si="42"/>
        <v>4</v>
      </c>
      <c r="O112" s="10">
        <f t="shared" si="43"/>
        <v>12328.576199509145</v>
      </c>
    </row>
    <row r="113" spans="1:15">
      <c r="A113" s="133">
        <v>2290000</v>
      </c>
      <c r="B113" s="132" t="s">
        <v>798</v>
      </c>
      <c r="C113" s="111">
        <v>357543.82245550008</v>
      </c>
      <c r="D113" s="5"/>
      <c r="E113" s="5">
        <v>16</v>
      </c>
      <c r="F113" s="42">
        <f t="shared" si="36"/>
        <v>0</v>
      </c>
      <c r="G113" s="111">
        <v>357543.82245550008</v>
      </c>
      <c r="H113" s="111">
        <v>309871.31279476674</v>
      </c>
      <c r="I113" s="111">
        <f t="shared" si="37"/>
        <v>0</v>
      </c>
      <c r="J113" s="7">
        <f t="shared" si="38"/>
        <v>309871.31279476674</v>
      </c>
      <c r="K113" s="6">
        <f t="shared" si="39"/>
        <v>47672.50966073334</v>
      </c>
      <c r="L113" s="10">
        <f t="shared" si="40"/>
        <v>35754.382245550005</v>
      </c>
      <c r="M113" s="10">
        <f t="shared" si="41"/>
        <v>345625.69504031673</v>
      </c>
      <c r="N113" s="10">
        <f t="shared" si="42"/>
        <v>4</v>
      </c>
      <c r="O113" s="10">
        <f t="shared" si="43"/>
        <v>11918.12741518335</v>
      </c>
    </row>
    <row r="114" spans="1:15">
      <c r="A114" s="133">
        <v>2290000</v>
      </c>
      <c r="B114" s="132" t="s">
        <v>798</v>
      </c>
      <c r="C114" s="111">
        <v>386556.963004875</v>
      </c>
      <c r="D114" s="5"/>
      <c r="E114" s="5">
        <v>16</v>
      </c>
      <c r="F114" s="42">
        <f t="shared" si="36"/>
        <v>0</v>
      </c>
      <c r="G114" s="111">
        <v>386556.963004875</v>
      </c>
      <c r="H114" s="111">
        <v>335016.03460422502</v>
      </c>
      <c r="I114" s="111">
        <f t="shared" si="37"/>
        <v>0</v>
      </c>
      <c r="J114" s="7">
        <f t="shared" si="38"/>
        <v>335016.03460422502</v>
      </c>
      <c r="K114" s="6">
        <f t="shared" si="39"/>
        <v>51540.92840064998</v>
      </c>
      <c r="L114" s="10">
        <f t="shared" si="40"/>
        <v>38655.696300487485</v>
      </c>
      <c r="M114" s="10">
        <f t="shared" si="41"/>
        <v>373671.73090471252</v>
      </c>
      <c r="N114" s="10">
        <f t="shared" si="42"/>
        <v>4</v>
      </c>
      <c r="O114" s="10">
        <f t="shared" si="43"/>
        <v>12885.23210016248</v>
      </c>
    </row>
    <row r="115" spans="1:15">
      <c r="A115" s="133">
        <v>2290000</v>
      </c>
      <c r="B115" s="132" t="s">
        <v>798</v>
      </c>
      <c r="C115" s="111">
        <v>223949.59163892499</v>
      </c>
      <c r="D115" s="5"/>
      <c r="E115" s="5">
        <v>16</v>
      </c>
      <c r="F115" s="42">
        <f t="shared" si="36"/>
        <v>0</v>
      </c>
      <c r="G115" s="111">
        <v>223949.59163892499</v>
      </c>
      <c r="H115" s="111">
        <v>194089.64608706831</v>
      </c>
      <c r="I115" s="111">
        <f t="shared" si="37"/>
        <v>0</v>
      </c>
      <c r="J115" s="7">
        <f t="shared" si="38"/>
        <v>194089.64608706831</v>
      </c>
      <c r="K115" s="6">
        <f t="shared" si="39"/>
        <v>29859.945551856683</v>
      </c>
      <c r="L115" s="10">
        <f t="shared" si="40"/>
        <v>22394.959163892512</v>
      </c>
      <c r="M115" s="10">
        <f t="shared" si="41"/>
        <v>216484.60525096083</v>
      </c>
      <c r="N115" s="10">
        <f t="shared" si="42"/>
        <v>4</v>
      </c>
      <c r="O115" s="10">
        <f t="shared" si="43"/>
        <v>7464.9863879641634</v>
      </c>
    </row>
    <row r="116" spans="1:15">
      <c r="A116" s="133">
        <v>2290000</v>
      </c>
      <c r="B116" s="132" t="s">
        <v>798</v>
      </c>
      <c r="C116" s="111">
        <v>28436.593968649999</v>
      </c>
      <c r="D116" s="5"/>
      <c r="E116" s="5">
        <v>16</v>
      </c>
      <c r="F116" s="42">
        <f t="shared" si="36"/>
        <v>0</v>
      </c>
      <c r="G116" s="111">
        <v>28436.593968649999</v>
      </c>
      <c r="H116" s="111">
        <v>24645.048106163333</v>
      </c>
      <c r="I116" s="111">
        <f t="shared" si="37"/>
        <v>0</v>
      </c>
      <c r="J116" s="7">
        <f t="shared" si="38"/>
        <v>24645.048106163333</v>
      </c>
      <c r="K116" s="6">
        <f t="shared" si="39"/>
        <v>3791.545862486666</v>
      </c>
      <c r="L116" s="10">
        <f t="shared" si="40"/>
        <v>2843.6593968649995</v>
      </c>
      <c r="M116" s="10">
        <f t="shared" si="41"/>
        <v>27488.70750302833</v>
      </c>
      <c r="N116" s="10">
        <f t="shared" si="42"/>
        <v>4</v>
      </c>
      <c r="O116" s="10">
        <f t="shared" si="43"/>
        <v>947.88646562166832</v>
      </c>
    </row>
    <row r="117" spans="1:15">
      <c r="A117" s="133">
        <v>2290000</v>
      </c>
      <c r="B117" s="132" t="s">
        <v>798</v>
      </c>
      <c r="C117" s="111">
        <v>292630.83579029999</v>
      </c>
      <c r="D117" s="5"/>
      <c r="E117" s="5">
        <v>16</v>
      </c>
      <c r="F117" s="42">
        <f t="shared" si="36"/>
        <v>0</v>
      </c>
      <c r="G117" s="111">
        <v>292630.83579029999</v>
      </c>
      <c r="H117" s="111">
        <v>253613.39101826001</v>
      </c>
      <c r="I117" s="111">
        <f t="shared" si="37"/>
        <v>0</v>
      </c>
      <c r="J117" s="7">
        <f t="shared" si="38"/>
        <v>253613.39101826001</v>
      </c>
      <c r="K117" s="6">
        <f t="shared" si="39"/>
        <v>39017.444772039977</v>
      </c>
      <c r="L117" s="10">
        <f t="shared" si="40"/>
        <v>29263.083579029983</v>
      </c>
      <c r="M117" s="10">
        <f t="shared" si="41"/>
        <v>282876.47459728998</v>
      </c>
      <c r="N117" s="10">
        <f t="shared" si="42"/>
        <v>4</v>
      </c>
      <c r="O117" s="10">
        <f t="shared" si="43"/>
        <v>9754.3611930100014</v>
      </c>
    </row>
    <row r="118" spans="1:15">
      <c r="A118" s="133">
        <v>2290000</v>
      </c>
      <c r="B118" s="132" t="s">
        <v>798</v>
      </c>
      <c r="C118" s="111">
        <v>135854.76059624998</v>
      </c>
      <c r="D118" s="5"/>
      <c r="E118" s="5">
        <v>16</v>
      </c>
      <c r="F118" s="42">
        <f t="shared" si="36"/>
        <v>0</v>
      </c>
      <c r="G118" s="111">
        <v>135854.76059624998</v>
      </c>
      <c r="H118" s="111">
        <v>117740.79251674998</v>
      </c>
      <c r="I118" s="111">
        <f t="shared" si="37"/>
        <v>0</v>
      </c>
      <c r="J118" s="7">
        <f t="shared" si="38"/>
        <v>117740.79251674998</v>
      </c>
      <c r="K118" s="6">
        <f t="shared" si="39"/>
        <v>18113.968079500002</v>
      </c>
      <c r="L118" s="10">
        <f t="shared" si="40"/>
        <v>13585.476059625002</v>
      </c>
      <c r="M118" s="10">
        <f t="shared" si="41"/>
        <v>131326.26857637498</v>
      </c>
      <c r="N118" s="10">
        <f t="shared" si="42"/>
        <v>4</v>
      </c>
      <c r="O118" s="10">
        <f t="shared" si="43"/>
        <v>4528.4920198750042</v>
      </c>
    </row>
    <row r="119" spans="1:15">
      <c r="A119" s="133">
        <v>2290000</v>
      </c>
      <c r="B119" s="132" t="s">
        <v>798</v>
      </c>
      <c r="C119" s="111">
        <v>80610.343294000006</v>
      </c>
      <c r="D119" s="5"/>
      <c r="E119" s="5">
        <v>16</v>
      </c>
      <c r="F119" s="42">
        <f t="shared" si="36"/>
        <v>0</v>
      </c>
      <c r="G119" s="111">
        <v>80610.343294000006</v>
      </c>
      <c r="H119" s="111">
        <v>69862.29752146668</v>
      </c>
      <c r="I119" s="111">
        <f t="shared" si="37"/>
        <v>0</v>
      </c>
      <c r="J119" s="7">
        <f t="shared" si="38"/>
        <v>69862.29752146668</v>
      </c>
      <c r="K119" s="6">
        <f t="shared" si="39"/>
        <v>10748.045772533325</v>
      </c>
      <c r="L119" s="10">
        <f t="shared" si="40"/>
        <v>8061.034329399994</v>
      </c>
      <c r="M119" s="10">
        <f t="shared" si="41"/>
        <v>77923.331850866671</v>
      </c>
      <c r="N119" s="10">
        <f t="shared" si="42"/>
        <v>4</v>
      </c>
      <c r="O119" s="10">
        <f t="shared" si="43"/>
        <v>2687.011443133335</v>
      </c>
    </row>
    <row r="120" spans="1:15">
      <c r="A120" s="133">
        <v>2290000</v>
      </c>
      <c r="B120" s="132" t="s">
        <v>798</v>
      </c>
      <c r="C120" s="111">
        <v>90250.244594924996</v>
      </c>
      <c r="D120" s="5"/>
      <c r="E120" s="5">
        <v>16</v>
      </c>
      <c r="F120" s="42">
        <f t="shared" si="36"/>
        <v>0</v>
      </c>
      <c r="G120" s="111">
        <v>90250.244594924996</v>
      </c>
      <c r="H120" s="111">
        <v>78216.878648935002</v>
      </c>
      <c r="I120" s="111">
        <f t="shared" si="37"/>
        <v>0</v>
      </c>
      <c r="J120" s="7">
        <f t="shared" si="38"/>
        <v>78216.878648935002</v>
      </c>
      <c r="K120" s="6">
        <f t="shared" si="39"/>
        <v>12033.365945989994</v>
      </c>
      <c r="L120" s="10">
        <f t="shared" si="40"/>
        <v>9025.0244594924952</v>
      </c>
      <c r="M120" s="10">
        <f t="shared" si="41"/>
        <v>87241.903108427505</v>
      </c>
      <c r="N120" s="10">
        <f t="shared" si="42"/>
        <v>4</v>
      </c>
      <c r="O120" s="10">
        <f t="shared" si="43"/>
        <v>3008.3414864974911</v>
      </c>
    </row>
    <row r="121" spans="1:15">
      <c r="A121" s="133">
        <v>2290000</v>
      </c>
      <c r="B121" s="132" t="s">
        <v>798</v>
      </c>
      <c r="C121" s="111">
        <v>114061.72455687501</v>
      </c>
      <c r="D121" s="5"/>
      <c r="E121" s="5">
        <v>16</v>
      </c>
      <c r="F121" s="42">
        <f t="shared" si="36"/>
        <v>0</v>
      </c>
      <c r="G121" s="111">
        <v>114061.72455687501</v>
      </c>
      <c r="H121" s="111">
        <v>98853.494615958334</v>
      </c>
      <c r="I121" s="111">
        <f t="shared" si="37"/>
        <v>0</v>
      </c>
      <c r="J121" s="7">
        <f t="shared" si="38"/>
        <v>98853.494615958334</v>
      </c>
      <c r="K121" s="6">
        <f t="shared" si="39"/>
        <v>15208.229940916674</v>
      </c>
      <c r="L121" s="10">
        <f t="shared" si="40"/>
        <v>11406.172455687505</v>
      </c>
      <c r="M121" s="10">
        <f t="shared" si="41"/>
        <v>110259.66707164585</v>
      </c>
      <c r="N121" s="10">
        <f t="shared" si="42"/>
        <v>4</v>
      </c>
      <c r="O121" s="10">
        <f t="shared" si="43"/>
        <v>3802.0574852291611</v>
      </c>
    </row>
    <row r="122" spans="1:15">
      <c r="A122" s="133">
        <v>2290000</v>
      </c>
      <c r="B122" s="132" t="s">
        <v>798</v>
      </c>
      <c r="C122" s="111">
        <v>349741.86246440001</v>
      </c>
      <c r="D122" s="5"/>
      <c r="E122" s="5">
        <v>16</v>
      </c>
      <c r="F122" s="42">
        <f t="shared" si="36"/>
        <v>0</v>
      </c>
      <c r="G122" s="111">
        <v>349741.86246440001</v>
      </c>
      <c r="H122" s="111">
        <v>303109.61413581332</v>
      </c>
      <c r="I122" s="111">
        <f t="shared" si="37"/>
        <v>0</v>
      </c>
      <c r="J122" s="7">
        <f t="shared" si="38"/>
        <v>303109.61413581332</v>
      </c>
      <c r="K122" s="6">
        <f t="shared" si="39"/>
        <v>46632.248328586691</v>
      </c>
      <c r="L122" s="10">
        <f t="shared" si="40"/>
        <v>34974.186246440018</v>
      </c>
      <c r="M122" s="10">
        <f t="shared" si="41"/>
        <v>338083.80038225336</v>
      </c>
      <c r="N122" s="10">
        <f t="shared" si="42"/>
        <v>4</v>
      </c>
      <c r="O122" s="10">
        <f t="shared" si="43"/>
        <v>11658.062082146644</v>
      </c>
    </row>
    <row r="123" spans="1:15">
      <c r="A123" s="133">
        <v>2290000</v>
      </c>
      <c r="B123" s="132" t="s">
        <v>798</v>
      </c>
      <c r="C123" s="111">
        <v>123506.25832399999</v>
      </c>
      <c r="D123" s="5"/>
      <c r="E123" s="5">
        <v>16</v>
      </c>
      <c r="F123" s="42">
        <f t="shared" si="36"/>
        <v>0</v>
      </c>
      <c r="G123" s="111">
        <v>123506.25832399999</v>
      </c>
      <c r="H123" s="111">
        <v>107038.75721413332</v>
      </c>
      <c r="I123" s="111">
        <f t="shared" si="37"/>
        <v>0</v>
      </c>
      <c r="J123" s="7">
        <f t="shared" si="38"/>
        <v>107038.75721413332</v>
      </c>
      <c r="K123" s="6">
        <f t="shared" si="39"/>
        <v>16467.501109866673</v>
      </c>
      <c r="L123" s="10">
        <f t="shared" si="40"/>
        <v>12350.625832400005</v>
      </c>
      <c r="M123" s="10">
        <f t="shared" si="41"/>
        <v>119389.38304653333</v>
      </c>
      <c r="N123" s="10">
        <f t="shared" si="42"/>
        <v>4</v>
      </c>
      <c r="O123" s="10">
        <f t="shared" si="43"/>
        <v>4116.8752774666646</v>
      </c>
    </row>
    <row r="124" spans="1:15">
      <c r="A124" s="133">
        <v>2290000</v>
      </c>
      <c r="B124" s="132" t="s">
        <v>798</v>
      </c>
      <c r="C124" s="111">
        <v>114980.16432174999</v>
      </c>
      <c r="D124" s="5"/>
      <c r="E124" s="5">
        <v>16</v>
      </c>
      <c r="F124" s="42">
        <f t="shared" si="36"/>
        <v>0</v>
      </c>
      <c r="G124" s="111">
        <v>114980.16432174999</v>
      </c>
      <c r="H124" s="111">
        <v>99649.475745516655</v>
      </c>
      <c r="I124" s="111">
        <f t="shared" si="37"/>
        <v>0</v>
      </c>
      <c r="J124" s="7">
        <f t="shared" si="38"/>
        <v>99649.475745516655</v>
      </c>
      <c r="K124" s="6">
        <f t="shared" si="39"/>
        <v>15330.68857623334</v>
      </c>
      <c r="L124" s="10">
        <f t="shared" si="40"/>
        <v>11498.016432175005</v>
      </c>
      <c r="M124" s="10">
        <f t="shared" si="41"/>
        <v>111147.49217769166</v>
      </c>
      <c r="N124" s="10">
        <f t="shared" si="42"/>
        <v>4</v>
      </c>
      <c r="O124" s="10">
        <f t="shared" si="43"/>
        <v>3832.6721440583351</v>
      </c>
    </row>
    <row r="125" spans="1:15">
      <c r="A125" s="133">
        <v>2290000</v>
      </c>
      <c r="B125" s="132" t="s">
        <v>798</v>
      </c>
      <c r="C125" s="111">
        <v>61406.988857550001</v>
      </c>
      <c r="D125" s="5"/>
      <c r="E125" s="5">
        <v>16</v>
      </c>
      <c r="F125" s="42">
        <f t="shared" si="36"/>
        <v>0</v>
      </c>
      <c r="G125" s="111">
        <v>61406.988857550001</v>
      </c>
      <c r="H125" s="111">
        <v>53219.390343210005</v>
      </c>
      <c r="I125" s="111">
        <f t="shared" si="37"/>
        <v>0</v>
      </c>
      <c r="J125" s="7">
        <f t="shared" si="38"/>
        <v>53219.390343210005</v>
      </c>
      <c r="K125" s="6">
        <f t="shared" si="39"/>
        <v>8187.5985143399957</v>
      </c>
      <c r="L125" s="10">
        <f t="shared" si="40"/>
        <v>6140.6988857549968</v>
      </c>
      <c r="M125" s="10">
        <f t="shared" si="41"/>
        <v>59360.089228965</v>
      </c>
      <c r="N125" s="10">
        <f t="shared" si="42"/>
        <v>4</v>
      </c>
      <c r="O125" s="10">
        <f t="shared" si="43"/>
        <v>2046.8996285850008</v>
      </c>
    </row>
    <row r="126" spans="1:15">
      <c r="A126" s="133">
        <v>2290000</v>
      </c>
      <c r="B126" s="132" t="s">
        <v>798</v>
      </c>
      <c r="C126" s="111">
        <v>53067.768148499999</v>
      </c>
      <c r="D126" s="5"/>
      <c r="E126" s="5">
        <v>16</v>
      </c>
      <c r="F126" s="42">
        <f t="shared" ref="F126:F157" si="44">+C126*$F$4</f>
        <v>0</v>
      </c>
      <c r="G126" s="111">
        <v>53067.768148499999</v>
      </c>
      <c r="H126" s="111">
        <v>45992.065728699999</v>
      </c>
      <c r="I126" s="111">
        <f t="shared" ref="I126:I157" si="45">H126*$I$4</f>
        <v>0</v>
      </c>
      <c r="J126" s="7">
        <f t="shared" ref="J126:J157" si="46">+I126+H126</f>
        <v>45992.065728699999</v>
      </c>
      <c r="K126" s="6">
        <f t="shared" ref="K126:K157" si="47">+G126-J126</f>
        <v>7075.7024197999999</v>
      </c>
      <c r="L126" s="10">
        <f t="shared" ref="L126:L157" si="48">K126/E126*$L$1</f>
        <v>5306.7768148499999</v>
      </c>
      <c r="M126" s="10">
        <f t="shared" ref="M126:M157" si="49">J126+L126</f>
        <v>51298.842543549996</v>
      </c>
      <c r="N126" s="10">
        <f t="shared" ref="N126:N157" si="50">E126-$L$1</f>
        <v>4</v>
      </c>
      <c r="O126" s="10">
        <f t="shared" ref="O126:O157" si="51">G126-M126</f>
        <v>1768.9256049500036</v>
      </c>
    </row>
    <row r="127" spans="1:15">
      <c r="A127" s="133">
        <v>2290000</v>
      </c>
      <c r="B127" s="132" t="s">
        <v>798</v>
      </c>
      <c r="C127" s="111">
        <v>158415.03125</v>
      </c>
      <c r="D127" s="5"/>
      <c r="E127" s="5">
        <v>15</v>
      </c>
      <c r="F127" s="42">
        <f t="shared" si="44"/>
        <v>0</v>
      </c>
      <c r="G127" s="111">
        <v>158415.03125</v>
      </c>
      <c r="H127" s="111">
        <v>138613.15234375</v>
      </c>
      <c r="I127" s="111">
        <f t="shared" si="45"/>
        <v>0</v>
      </c>
      <c r="J127" s="7">
        <f t="shared" si="46"/>
        <v>138613.15234375</v>
      </c>
      <c r="K127" s="6">
        <f t="shared" si="47"/>
        <v>19801.87890625</v>
      </c>
      <c r="L127" s="10">
        <f t="shared" si="48"/>
        <v>15841.503124999999</v>
      </c>
      <c r="M127" s="10">
        <f t="shared" si="49"/>
        <v>154454.65546874999</v>
      </c>
      <c r="N127" s="10">
        <f t="shared" si="50"/>
        <v>3</v>
      </c>
      <c r="O127" s="10">
        <f t="shared" si="51"/>
        <v>3960.3757812500116</v>
      </c>
    </row>
    <row r="128" spans="1:15">
      <c r="A128" s="133">
        <v>2290000</v>
      </c>
      <c r="B128" s="132" t="s">
        <v>798</v>
      </c>
      <c r="C128" s="111">
        <v>203620.02507499998</v>
      </c>
      <c r="D128" s="5"/>
      <c r="E128" s="5">
        <v>15</v>
      </c>
      <c r="F128" s="42">
        <f t="shared" si="44"/>
        <v>0</v>
      </c>
      <c r="G128" s="111">
        <v>203620.02507499998</v>
      </c>
      <c r="H128" s="111">
        <v>178167.52194062498</v>
      </c>
      <c r="I128" s="111">
        <f t="shared" si="45"/>
        <v>0</v>
      </c>
      <c r="J128" s="7">
        <f t="shared" si="46"/>
        <v>178167.52194062498</v>
      </c>
      <c r="K128" s="6">
        <f t="shared" si="47"/>
        <v>25452.503134375002</v>
      </c>
      <c r="L128" s="10">
        <f t="shared" si="48"/>
        <v>20362.002507500001</v>
      </c>
      <c r="M128" s="10">
        <f t="shared" si="49"/>
        <v>198529.52444812498</v>
      </c>
      <c r="N128" s="10">
        <f t="shared" si="50"/>
        <v>3</v>
      </c>
      <c r="O128" s="10">
        <f t="shared" si="51"/>
        <v>5090.5006268750003</v>
      </c>
    </row>
    <row r="129" spans="1:15">
      <c r="A129" s="133">
        <v>2290000</v>
      </c>
      <c r="B129" s="132" t="s">
        <v>798</v>
      </c>
      <c r="C129" s="111">
        <v>100653.565769775</v>
      </c>
      <c r="D129" s="5"/>
      <c r="E129" s="5">
        <v>16</v>
      </c>
      <c r="F129" s="42">
        <f t="shared" si="44"/>
        <v>0</v>
      </c>
      <c r="G129" s="111">
        <v>100653.565769775</v>
      </c>
      <c r="H129" s="111">
        <v>87233.090333804997</v>
      </c>
      <c r="I129" s="111">
        <f t="shared" si="45"/>
        <v>0</v>
      </c>
      <c r="J129" s="7">
        <f t="shared" si="46"/>
        <v>87233.090333804997</v>
      </c>
      <c r="K129" s="6">
        <f t="shared" si="47"/>
        <v>13420.475435970002</v>
      </c>
      <c r="L129" s="10">
        <f t="shared" si="48"/>
        <v>10065.356576977501</v>
      </c>
      <c r="M129" s="10">
        <f t="shared" si="49"/>
        <v>97298.446910782499</v>
      </c>
      <c r="N129" s="10">
        <f t="shared" si="50"/>
        <v>4</v>
      </c>
      <c r="O129" s="10">
        <f t="shared" si="51"/>
        <v>3355.1188589925005</v>
      </c>
    </row>
    <row r="130" spans="1:15">
      <c r="A130" s="133">
        <v>2290000</v>
      </c>
      <c r="B130" s="132" t="s">
        <v>798</v>
      </c>
      <c r="C130" s="111">
        <v>67514.043266099994</v>
      </c>
      <c r="D130" s="5"/>
      <c r="E130" s="5">
        <v>17</v>
      </c>
      <c r="F130" s="42">
        <f t="shared" si="44"/>
        <v>0</v>
      </c>
      <c r="G130" s="111">
        <v>67514.043266099994</v>
      </c>
      <c r="H130" s="111">
        <v>57949.553803402494</v>
      </c>
      <c r="I130" s="111">
        <f t="shared" si="45"/>
        <v>0</v>
      </c>
      <c r="J130" s="7">
        <f t="shared" si="46"/>
        <v>57949.553803402494</v>
      </c>
      <c r="K130" s="6">
        <f t="shared" si="47"/>
        <v>9564.4894626975001</v>
      </c>
      <c r="L130" s="10">
        <f t="shared" si="48"/>
        <v>6751.4043266099998</v>
      </c>
      <c r="M130" s="10">
        <f t="shared" si="49"/>
        <v>64700.958130012492</v>
      </c>
      <c r="N130" s="10">
        <f t="shared" si="50"/>
        <v>5</v>
      </c>
      <c r="O130" s="10">
        <f t="shared" si="51"/>
        <v>2813.0851360875022</v>
      </c>
    </row>
    <row r="131" spans="1:15">
      <c r="A131" s="133">
        <v>2290000</v>
      </c>
      <c r="B131" s="132" t="s">
        <v>798</v>
      </c>
      <c r="C131" s="111">
        <v>190800.88053095</v>
      </c>
      <c r="D131" s="5"/>
      <c r="E131" s="5">
        <v>17</v>
      </c>
      <c r="F131" s="42">
        <f t="shared" si="44"/>
        <v>0</v>
      </c>
      <c r="G131" s="111">
        <v>190800.88053095</v>
      </c>
      <c r="H131" s="111">
        <v>163770.75578906544</v>
      </c>
      <c r="I131" s="111">
        <f t="shared" si="45"/>
        <v>0</v>
      </c>
      <c r="J131" s="7">
        <f t="shared" si="46"/>
        <v>163770.75578906544</v>
      </c>
      <c r="K131" s="6">
        <f t="shared" si="47"/>
        <v>27030.12474188456</v>
      </c>
      <c r="L131" s="10">
        <f t="shared" si="48"/>
        <v>19080.088053094983</v>
      </c>
      <c r="M131" s="10">
        <f t="shared" si="49"/>
        <v>182850.84384216042</v>
      </c>
      <c r="N131" s="10">
        <f t="shared" si="50"/>
        <v>5</v>
      </c>
      <c r="O131" s="10">
        <f t="shared" si="51"/>
        <v>7950.0366887895798</v>
      </c>
    </row>
    <row r="132" spans="1:15">
      <c r="A132" s="133">
        <v>2290000</v>
      </c>
      <c r="B132" s="132" t="s">
        <v>798</v>
      </c>
      <c r="C132" s="111">
        <v>267841.20398019999</v>
      </c>
      <c r="D132" s="5"/>
      <c r="E132" s="5">
        <v>17</v>
      </c>
      <c r="F132" s="42">
        <f t="shared" si="44"/>
        <v>0</v>
      </c>
      <c r="G132" s="111">
        <v>267841.20398019999</v>
      </c>
      <c r="H132" s="111">
        <v>229897.03341633832</v>
      </c>
      <c r="I132" s="111">
        <f t="shared" si="45"/>
        <v>0</v>
      </c>
      <c r="J132" s="7">
        <f t="shared" si="46"/>
        <v>229897.03341633832</v>
      </c>
      <c r="K132" s="6">
        <f t="shared" si="47"/>
        <v>37944.17056386167</v>
      </c>
      <c r="L132" s="10">
        <f t="shared" si="48"/>
        <v>26784.120398020001</v>
      </c>
      <c r="M132" s="10">
        <f t="shared" si="49"/>
        <v>256681.15381435832</v>
      </c>
      <c r="N132" s="10">
        <f t="shared" si="50"/>
        <v>5</v>
      </c>
      <c r="O132" s="10">
        <f t="shared" si="51"/>
        <v>11160.050165841676</v>
      </c>
    </row>
    <row r="133" spans="1:15">
      <c r="A133" s="133">
        <v>2290000</v>
      </c>
      <c r="B133" s="132" t="s">
        <v>798</v>
      </c>
      <c r="C133" s="111">
        <v>782718.42008685006</v>
      </c>
      <c r="D133" s="5"/>
      <c r="E133" s="5">
        <v>17</v>
      </c>
      <c r="F133" s="42">
        <f t="shared" si="44"/>
        <v>0</v>
      </c>
      <c r="G133" s="111">
        <v>782718.42008685006</v>
      </c>
      <c r="H133" s="111">
        <v>671833.31057454622</v>
      </c>
      <c r="I133" s="111">
        <f t="shared" si="45"/>
        <v>0</v>
      </c>
      <c r="J133" s="7">
        <f t="shared" si="46"/>
        <v>671833.31057454622</v>
      </c>
      <c r="K133" s="6">
        <f t="shared" si="47"/>
        <v>110885.10951230384</v>
      </c>
      <c r="L133" s="10">
        <f t="shared" si="48"/>
        <v>78271.842008685067</v>
      </c>
      <c r="M133" s="10">
        <f t="shared" si="49"/>
        <v>750105.15258323133</v>
      </c>
      <c r="N133" s="10">
        <f t="shared" si="50"/>
        <v>5</v>
      </c>
      <c r="O133" s="10">
        <f t="shared" si="51"/>
        <v>32613.267503618728</v>
      </c>
    </row>
    <row r="134" spans="1:15">
      <c r="A134" s="133">
        <v>2290000</v>
      </c>
      <c r="B134" s="132" t="s">
        <v>798</v>
      </c>
      <c r="C134" s="111">
        <v>943168.69736999995</v>
      </c>
      <c r="D134" s="5"/>
      <c r="E134" s="5">
        <v>17</v>
      </c>
      <c r="F134" s="42">
        <f t="shared" si="44"/>
        <v>0</v>
      </c>
      <c r="G134" s="111">
        <v>943168.69736999995</v>
      </c>
      <c r="H134" s="111">
        <v>809553.13190924993</v>
      </c>
      <c r="I134" s="111">
        <f t="shared" si="45"/>
        <v>0</v>
      </c>
      <c r="J134" s="7">
        <f t="shared" si="46"/>
        <v>809553.13190924993</v>
      </c>
      <c r="K134" s="6">
        <f t="shared" si="47"/>
        <v>133615.56546075002</v>
      </c>
      <c r="L134" s="10">
        <f t="shared" si="48"/>
        <v>94316.869737000015</v>
      </c>
      <c r="M134" s="10">
        <f t="shared" si="49"/>
        <v>903870.0016462499</v>
      </c>
      <c r="N134" s="10">
        <f t="shared" si="50"/>
        <v>5</v>
      </c>
      <c r="O134" s="10">
        <f t="shared" si="51"/>
        <v>39298.695723750046</v>
      </c>
    </row>
    <row r="135" spans="1:15">
      <c r="A135" s="133">
        <v>2290000</v>
      </c>
      <c r="B135" s="132" t="s">
        <v>798</v>
      </c>
      <c r="C135" s="111">
        <v>74939.078785399994</v>
      </c>
      <c r="D135" s="5"/>
      <c r="E135" s="5">
        <v>17</v>
      </c>
      <c r="F135" s="42">
        <f t="shared" si="44"/>
        <v>0</v>
      </c>
      <c r="G135" s="111">
        <v>74939.078785399994</v>
      </c>
      <c r="H135" s="111">
        <v>64322.709290801664</v>
      </c>
      <c r="I135" s="111">
        <f t="shared" si="45"/>
        <v>0</v>
      </c>
      <c r="J135" s="7">
        <f t="shared" si="46"/>
        <v>64322.709290801664</v>
      </c>
      <c r="K135" s="6">
        <f t="shared" si="47"/>
        <v>10616.36949459833</v>
      </c>
      <c r="L135" s="10">
        <f t="shared" si="48"/>
        <v>7493.907878539997</v>
      </c>
      <c r="M135" s="10">
        <f t="shared" si="49"/>
        <v>71816.617169341655</v>
      </c>
      <c r="N135" s="10">
        <f t="shared" si="50"/>
        <v>5</v>
      </c>
      <c r="O135" s="10">
        <f t="shared" si="51"/>
        <v>3122.4616160583391</v>
      </c>
    </row>
    <row r="136" spans="1:15">
      <c r="A136" s="133">
        <v>2290000</v>
      </c>
      <c r="B136" s="132" t="s">
        <v>798</v>
      </c>
      <c r="C136" s="111">
        <v>1556103.99778965</v>
      </c>
      <c r="D136" s="5"/>
      <c r="E136" s="5">
        <v>17</v>
      </c>
      <c r="F136" s="42">
        <f t="shared" si="44"/>
        <v>0</v>
      </c>
      <c r="G136" s="111">
        <v>1556103.99778965</v>
      </c>
      <c r="H136" s="111">
        <v>1335655.9314361161</v>
      </c>
      <c r="I136" s="111">
        <f t="shared" si="45"/>
        <v>0</v>
      </c>
      <c r="J136" s="7">
        <f t="shared" si="46"/>
        <v>1335655.9314361161</v>
      </c>
      <c r="K136" s="6">
        <f t="shared" si="47"/>
        <v>220448.06635353388</v>
      </c>
      <c r="L136" s="10">
        <f t="shared" si="48"/>
        <v>155610.3997789651</v>
      </c>
      <c r="M136" s="10">
        <f t="shared" si="49"/>
        <v>1491266.3312150813</v>
      </c>
      <c r="N136" s="10">
        <f t="shared" si="50"/>
        <v>5</v>
      </c>
      <c r="O136" s="10">
        <f t="shared" si="51"/>
        <v>64837.666574568721</v>
      </c>
    </row>
    <row r="137" spans="1:15">
      <c r="A137" s="133">
        <v>2290000</v>
      </c>
      <c r="B137" s="132" t="s">
        <v>798</v>
      </c>
      <c r="C137" s="111">
        <v>300406.7763122</v>
      </c>
      <c r="D137" s="5"/>
      <c r="E137" s="5">
        <v>17</v>
      </c>
      <c r="F137" s="42">
        <f t="shared" si="44"/>
        <v>0</v>
      </c>
      <c r="G137" s="111">
        <v>300406.7763122</v>
      </c>
      <c r="H137" s="111">
        <v>257849.14966797165</v>
      </c>
      <c r="I137" s="111">
        <f t="shared" si="45"/>
        <v>0</v>
      </c>
      <c r="J137" s="7">
        <f t="shared" si="46"/>
        <v>257849.14966797165</v>
      </c>
      <c r="K137" s="6">
        <f t="shared" si="47"/>
        <v>42557.626644228352</v>
      </c>
      <c r="L137" s="10">
        <f t="shared" si="48"/>
        <v>30040.677631220013</v>
      </c>
      <c r="M137" s="10">
        <f t="shared" si="49"/>
        <v>287889.82729919167</v>
      </c>
      <c r="N137" s="10">
        <f t="shared" si="50"/>
        <v>5</v>
      </c>
      <c r="O137" s="10">
        <f t="shared" si="51"/>
        <v>12516.949013008329</v>
      </c>
    </row>
    <row r="138" spans="1:15">
      <c r="A138" s="133">
        <v>2290000</v>
      </c>
      <c r="B138" s="132" t="s">
        <v>798</v>
      </c>
      <c r="C138" s="111">
        <v>169088.01900450001</v>
      </c>
      <c r="D138" s="5"/>
      <c r="E138" s="5">
        <v>17</v>
      </c>
      <c r="F138" s="42">
        <f t="shared" si="44"/>
        <v>0</v>
      </c>
      <c r="G138" s="111">
        <v>169088.01900450001</v>
      </c>
      <c r="H138" s="111">
        <v>145133.8829788625</v>
      </c>
      <c r="I138" s="111">
        <f t="shared" si="45"/>
        <v>0</v>
      </c>
      <c r="J138" s="7">
        <f t="shared" si="46"/>
        <v>145133.8829788625</v>
      </c>
      <c r="K138" s="6">
        <f t="shared" si="47"/>
        <v>23954.136025637505</v>
      </c>
      <c r="L138" s="10">
        <f t="shared" si="48"/>
        <v>16908.801900450002</v>
      </c>
      <c r="M138" s="10">
        <f t="shared" si="49"/>
        <v>162042.6848793125</v>
      </c>
      <c r="N138" s="10">
        <f t="shared" si="50"/>
        <v>5</v>
      </c>
      <c r="O138" s="10">
        <f t="shared" si="51"/>
        <v>7045.3341251875099</v>
      </c>
    </row>
    <row r="139" spans="1:15">
      <c r="A139" s="133">
        <v>2290000</v>
      </c>
      <c r="B139" s="132" t="s">
        <v>798</v>
      </c>
      <c r="C139" s="111">
        <v>907475.17205585004</v>
      </c>
      <c r="D139" s="5"/>
      <c r="E139" s="5">
        <v>17</v>
      </c>
      <c r="F139" s="42">
        <f t="shared" si="44"/>
        <v>0</v>
      </c>
      <c r="G139" s="111">
        <v>907475.17205585004</v>
      </c>
      <c r="H139" s="111">
        <v>778916.18934793794</v>
      </c>
      <c r="I139" s="111">
        <f t="shared" si="45"/>
        <v>0</v>
      </c>
      <c r="J139" s="7">
        <f t="shared" si="46"/>
        <v>778916.18934793794</v>
      </c>
      <c r="K139" s="6">
        <f t="shared" si="47"/>
        <v>128558.9827079121</v>
      </c>
      <c r="L139" s="10">
        <f t="shared" si="48"/>
        <v>90747.517205585013</v>
      </c>
      <c r="M139" s="10">
        <f t="shared" si="49"/>
        <v>869663.70655352296</v>
      </c>
      <c r="N139" s="10">
        <f t="shared" si="50"/>
        <v>5</v>
      </c>
      <c r="O139" s="10">
        <f t="shared" si="51"/>
        <v>37811.465502327075</v>
      </c>
    </row>
    <row r="140" spans="1:15">
      <c r="A140" s="133">
        <v>2290000</v>
      </c>
      <c r="B140" s="132" t="s">
        <v>798</v>
      </c>
      <c r="C140" s="111">
        <v>150923.99710000001</v>
      </c>
      <c r="D140" s="5"/>
      <c r="E140" s="5">
        <v>17</v>
      </c>
      <c r="F140" s="42">
        <f t="shared" si="44"/>
        <v>0</v>
      </c>
      <c r="G140" s="111">
        <v>150923.99710000001</v>
      </c>
      <c r="H140" s="111">
        <v>129543.09751083332</v>
      </c>
      <c r="I140" s="111">
        <f t="shared" si="45"/>
        <v>0</v>
      </c>
      <c r="J140" s="7">
        <f t="shared" si="46"/>
        <v>129543.09751083332</v>
      </c>
      <c r="K140" s="6">
        <f t="shared" si="47"/>
        <v>21380.899589166685</v>
      </c>
      <c r="L140" s="10">
        <f t="shared" si="48"/>
        <v>15092.399710000014</v>
      </c>
      <c r="M140" s="10">
        <f t="shared" si="49"/>
        <v>144635.49722083335</v>
      </c>
      <c r="N140" s="10">
        <f t="shared" si="50"/>
        <v>5</v>
      </c>
      <c r="O140" s="10">
        <f t="shared" si="51"/>
        <v>6288.4998791666585</v>
      </c>
    </row>
    <row r="141" spans="1:15">
      <c r="A141" s="133">
        <v>2290000</v>
      </c>
      <c r="B141" s="132" t="s">
        <v>798</v>
      </c>
      <c r="C141" s="111">
        <v>133940.79604605</v>
      </c>
      <c r="D141" s="5"/>
      <c r="E141" s="5">
        <v>17</v>
      </c>
      <c r="F141" s="42">
        <f t="shared" si="44"/>
        <v>0</v>
      </c>
      <c r="G141" s="111">
        <v>133940.79604605</v>
      </c>
      <c r="H141" s="111">
        <v>114965.84993952626</v>
      </c>
      <c r="I141" s="111">
        <f t="shared" si="45"/>
        <v>0</v>
      </c>
      <c r="J141" s="7">
        <f t="shared" si="46"/>
        <v>114965.84993952626</v>
      </c>
      <c r="K141" s="6">
        <f t="shared" si="47"/>
        <v>18974.946106523741</v>
      </c>
      <c r="L141" s="10">
        <f t="shared" si="48"/>
        <v>13394.079604604993</v>
      </c>
      <c r="M141" s="10">
        <f t="shared" si="49"/>
        <v>128359.92954413126</v>
      </c>
      <c r="N141" s="10">
        <f t="shared" si="50"/>
        <v>5</v>
      </c>
      <c r="O141" s="10">
        <f t="shared" si="51"/>
        <v>5580.8665019187465</v>
      </c>
    </row>
    <row r="142" spans="1:15">
      <c r="A142" s="133">
        <v>2290000</v>
      </c>
      <c r="B142" s="132" t="s">
        <v>798</v>
      </c>
      <c r="C142" s="111">
        <v>254441.91643484999</v>
      </c>
      <c r="D142" s="5"/>
      <c r="E142" s="5">
        <v>17</v>
      </c>
      <c r="F142" s="42">
        <f t="shared" si="44"/>
        <v>0</v>
      </c>
      <c r="G142" s="111">
        <v>254441.91643484999</v>
      </c>
      <c r="H142" s="111">
        <v>218395.97827324623</v>
      </c>
      <c r="I142" s="111">
        <f t="shared" si="45"/>
        <v>0</v>
      </c>
      <c r="J142" s="7">
        <f t="shared" si="46"/>
        <v>218395.97827324623</v>
      </c>
      <c r="K142" s="6">
        <f t="shared" si="47"/>
        <v>36045.938161603757</v>
      </c>
      <c r="L142" s="10">
        <f t="shared" si="48"/>
        <v>25444.191643485006</v>
      </c>
      <c r="M142" s="10">
        <f t="shared" si="49"/>
        <v>243840.16991673125</v>
      </c>
      <c r="N142" s="10">
        <f t="shared" si="50"/>
        <v>5</v>
      </c>
      <c r="O142" s="10">
        <f t="shared" si="51"/>
        <v>10601.746518118744</v>
      </c>
    </row>
    <row r="143" spans="1:15">
      <c r="A143" s="133">
        <v>2290000</v>
      </c>
      <c r="B143" s="132" t="s">
        <v>798</v>
      </c>
      <c r="C143" s="111">
        <v>893045.98765705002</v>
      </c>
      <c r="D143" s="5"/>
      <c r="E143" s="5">
        <v>17</v>
      </c>
      <c r="F143" s="42">
        <f t="shared" si="44"/>
        <v>0</v>
      </c>
      <c r="G143" s="111">
        <v>893045.98765705002</v>
      </c>
      <c r="H143" s="111">
        <v>766531.13940563472</v>
      </c>
      <c r="I143" s="111">
        <f t="shared" si="45"/>
        <v>0</v>
      </c>
      <c r="J143" s="7">
        <f t="shared" si="46"/>
        <v>766531.13940563472</v>
      </c>
      <c r="K143" s="6">
        <f t="shared" si="47"/>
        <v>126514.8482514153</v>
      </c>
      <c r="L143" s="10">
        <f t="shared" si="48"/>
        <v>89304.598765704926</v>
      </c>
      <c r="M143" s="10">
        <f t="shared" si="49"/>
        <v>855835.73817133962</v>
      </c>
      <c r="N143" s="10">
        <f t="shared" si="50"/>
        <v>5</v>
      </c>
      <c r="O143" s="10">
        <f t="shared" si="51"/>
        <v>37210.249485710403</v>
      </c>
    </row>
    <row r="144" spans="1:15">
      <c r="A144" s="133">
        <v>2290000</v>
      </c>
      <c r="B144" s="132" t="s">
        <v>798</v>
      </c>
      <c r="C144" s="111">
        <v>92169.922736000008</v>
      </c>
      <c r="D144" s="5"/>
      <c r="E144" s="5">
        <v>17</v>
      </c>
      <c r="F144" s="42">
        <f t="shared" si="44"/>
        <v>0</v>
      </c>
      <c r="G144" s="111">
        <v>92169.922736000008</v>
      </c>
      <c r="H144" s="111">
        <v>79112.517015066682</v>
      </c>
      <c r="I144" s="111">
        <f t="shared" si="45"/>
        <v>0</v>
      </c>
      <c r="J144" s="7">
        <f t="shared" si="46"/>
        <v>79112.517015066682</v>
      </c>
      <c r="K144" s="6">
        <f t="shared" si="47"/>
        <v>13057.405720933326</v>
      </c>
      <c r="L144" s="10">
        <f t="shared" si="48"/>
        <v>9216.9922735999953</v>
      </c>
      <c r="M144" s="10">
        <f t="shared" si="49"/>
        <v>88329.509288666683</v>
      </c>
      <c r="N144" s="10">
        <f t="shared" si="50"/>
        <v>5</v>
      </c>
      <c r="O144" s="10">
        <f t="shared" si="51"/>
        <v>3840.4134473333252</v>
      </c>
    </row>
    <row r="145" spans="1:15">
      <c r="A145" s="133">
        <v>2290000</v>
      </c>
      <c r="B145" s="132" t="s">
        <v>798</v>
      </c>
      <c r="C145" s="111">
        <v>90769.092960099995</v>
      </c>
      <c r="D145" s="5"/>
      <c r="E145" s="5">
        <v>17</v>
      </c>
      <c r="F145" s="42">
        <f t="shared" si="44"/>
        <v>0</v>
      </c>
      <c r="G145" s="111">
        <v>90769.092960099995</v>
      </c>
      <c r="H145" s="111">
        <v>77910.138124085817</v>
      </c>
      <c r="I145" s="111">
        <f t="shared" si="45"/>
        <v>0</v>
      </c>
      <c r="J145" s="7">
        <f t="shared" si="46"/>
        <v>77910.138124085817</v>
      </c>
      <c r="K145" s="6">
        <f t="shared" si="47"/>
        <v>12858.954836014178</v>
      </c>
      <c r="L145" s="10">
        <f t="shared" si="48"/>
        <v>9076.9092960100079</v>
      </c>
      <c r="M145" s="10">
        <f t="shared" si="49"/>
        <v>86987.047420095827</v>
      </c>
      <c r="N145" s="10">
        <f t="shared" si="50"/>
        <v>5</v>
      </c>
      <c r="O145" s="10">
        <f t="shared" si="51"/>
        <v>3782.0455400041683</v>
      </c>
    </row>
    <row r="146" spans="1:15">
      <c r="A146" s="133">
        <v>2290000</v>
      </c>
      <c r="B146" s="132" t="s">
        <v>798</v>
      </c>
      <c r="C146" s="111">
        <v>331830.8530605</v>
      </c>
      <c r="D146" s="5"/>
      <c r="E146" s="5">
        <v>17</v>
      </c>
      <c r="F146" s="42">
        <f t="shared" si="44"/>
        <v>0</v>
      </c>
      <c r="G146" s="111">
        <v>331830.8530605</v>
      </c>
      <c r="H146" s="111">
        <v>284821.4822102625</v>
      </c>
      <c r="I146" s="111">
        <f t="shared" si="45"/>
        <v>0</v>
      </c>
      <c r="J146" s="7">
        <f t="shared" si="46"/>
        <v>284821.4822102625</v>
      </c>
      <c r="K146" s="6">
        <f t="shared" si="47"/>
        <v>47009.370850237494</v>
      </c>
      <c r="L146" s="10">
        <f t="shared" si="48"/>
        <v>33183.085306049994</v>
      </c>
      <c r="M146" s="10">
        <f t="shared" si="49"/>
        <v>318004.56751631247</v>
      </c>
      <c r="N146" s="10">
        <f t="shared" si="50"/>
        <v>5</v>
      </c>
      <c r="O146" s="10">
        <f t="shared" si="51"/>
        <v>13826.285544187529</v>
      </c>
    </row>
    <row r="147" spans="1:15">
      <c r="A147" s="133">
        <v>2290000</v>
      </c>
      <c r="B147" s="132" t="s">
        <v>798</v>
      </c>
      <c r="C147" s="111">
        <v>236417.12723190003</v>
      </c>
      <c r="D147" s="5"/>
      <c r="E147" s="5">
        <v>17</v>
      </c>
      <c r="F147" s="42">
        <f t="shared" si="44"/>
        <v>0</v>
      </c>
      <c r="G147" s="111">
        <v>236417.12723190003</v>
      </c>
      <c r="H147" s="111">
        <v>202924.70087404753</v>
      </c>
      <c r="I147" s="111">
        <f t="shared" si="45"/>
        <v>0</v>
      </c>
      <c r="J147" s="7">
        <f t="shared" si="46"/>
        <v>202924.70087404753</v>
      </c>
      <c r="K147" s="6">
        <f t="shared" si="47"/>
        <v>33492.426357852499</v>
      </c>
      <c r="L147" s="10">
        <f t="shared" si="48"/>
        <v>23641.712723190001</v>
      </c>
      <c r="M147" s="10">
        <f t="shared" si="49"/>
        <v>226566.41359723752</v>
      </c>
      <c r="N147" s="10">
        <f t="shared" si="50"/>
        <v>5</v>
      </c>
      <c r="O147" s="10">
        <f t="shared" si="51"/>
        <v>9850.7136346625048</v>
      </c>
    </row>
    <row r="148" spans="1:15">
      <c r="A148" s="133">
        <v>2290000</v>
      </c>
      <c r="B148" s="132" t="s">
        <v>798</v>
      </c>
      <c r="C148" s="111">
        <v>17706.998533000002</v>
      </c>
      <c r="D148" s="5"/>
      <c r="E148" s="5">
        <v>17</v>
      </c>
      <c r="F148" s="42">
        <f t="shared" si="44"/>
        <v>0</v>
      </c>
      <c r="G148" s="111">
        <v>17706.998533000002</v>
      </c>
      <c r="H148" s="111">
        <v>15198.507074158337</v>
      </c>
      <c r="I148" s="111">
        <f t="shared" si="45"/>
        <v>0</v>
      </c>
      <c r="J148" s="7">
        <f t="shared" si="46"/>
        <v>15198.507074158337</v>
      </c>
      <c r="K148" s="6">
        <f t="shared" si="47"/>
        <v>2508.491458841665</v>
      </c>
      <c r="L148" s="10">
        <f t="shared" si="48"/>
        <v>1770.6998532999989</v>
      </c>
      <c r="M148" s="10">
        <f t="shared" si="49"/>
        <v>16969.206927458337</v>
      </c>
      <c r="N148" s="10">
        <f t="shared" si="50"/>
        <v>5</v>
      </c>
      <c r="O148" s="10">
        <f t="shared" si="51"/>
        <v>737.79160554166447</v>
      </c>
    </row>
    <row r="149" spans="1:15">
      <c r="A149" s="133">
        <v>2290000</v>
      </c>
      <c r="B149" s="132" t="s">
        <v>798</v>
      </c>
      <c r="C149" s="111">
        <v>95719.825203000015</v>
      </c>
      <c r="D149" s="5"/>
      <c r="E149" s="5">
        <v>17</v>
      </c>
      <c r="F149" s="42">
        <f t="shared" si="44"/>
        <v>0</v>
      </c>
      <c r="G149" s="111">
        <v>95719.825203000015</v>
      </c>
      <c r="H149" s="111">
        <v>82159.516632575018</v>
      </c>
      <c r="I149" s="111">
        <f t="shared" si="45"/>
        <v>0</v>
      </c>
      <c r="J149" s="7">
        <f t="shared" si="46"/>
        <v>82159.516632575018</v>
      </c>
      <c r="K149" s="6">
        <f t="shared" si="47"/>
        <v>13560.308570424997</v>
      </c>
      <c r="L149" s="10">
        <f t="shared" si="48"/>
        <v>9571.9825202999982</v>
      </c>
      <c r="M149" s="10">
        <f t="shared" si="49"/>
        <v>91731.499152875011</v>
      </c>
      <c r="N149" s="10">
        <f t="shared" si="50"/>
        <v>5</v>
      </c>
      <c r="O149" s="10">
        <f t="shared" si="51"/>
        <v>3988.3260501250043</v>
      </c>
    </row>
    <row r="150" spans="1:15">
      <c r="A150" s="133">
        <v>2290000</v>
      </c>
      <c r="B150" s="132" t="s">
        <v>798</v>
      </c>
      <c r="C150" s="111">
        <v>199203.73349625</v>
      </c>
      <c r="D150" s="5"/>
      <c r="E150" s="5">
        <v>17</v>
      </c>
      <c r="F150" s="42">
        <f t="shared" si="44"/>
        <v>0</v>
      </c>
      <c r="G150" s="111">
        <v>199203.73349625</v>
      </c>
      <c r="H150" s="111">
        <v>170983.20458428125</v>
      </c>
      <c r="I150" s="111">
        <f t="shared" si="45"/>
        <v>0</v>
      </c>
      <c r="J150" s="7">
        <f t="shared" si="46"/>
        <v>170983.20458428125</v>
      </c>
      <c r="K150" s="6">
        <f t="shared" si="47"/>
        <v>28220.528911968751</v>
      </c>
      <c r="L150" s="10">
        <f t="shared" si="48"/>
        <v>19920.373349624999</v>
      </c>
      <c r="M150" s="10">
        <f t="shared" si="49"/>
        <v>190903.57793390626</v>
      </c>
      <c r="N150" s="10">
        <f t="shared" si="50"/>
        <v>5</v>
      </c>
      <c r="O150" s="10">
        <f t="shared" si="51"/>
        <v>8300.1555623437453</v>
      </c>
    </row>
    <row r="151" spans="1:15">
      <c r="A151" s="133">
        <v>2290000</v>
      </c>
      <c r="B151" s="132" t="s">
        <v>798</v>
      </c>
      <c r="C151" s="111">
        <v>1398405.6542455996</v>
      </c>
      <c r="D151" s="5"/>
      <c r="E151" s="5">
        <v>18</v>
      </c>
      <c r="F151" s="42">
        <f t="shared" si="44"/>
        <v>0</v>
      </c>
      <c r="G151" s="111">
        <v>1398405.6542455996</v>
      </c>
      <c r="H151" s="111">
        <v>1188644.8061087597</v>
      </c>
      <c r="I151" s="111">
        <f t="shared" si="45"/>
        <v>0</v>
      </c>
      <c r="J151" s="7">
        <f t="shared" si="46"/>
        <v>1188644.8061087597</v>
      </c>
      <c r="K151" s="6">
        <f t="shared" si="47"/>
        <v>209760.84813683992</v>
      </c>
      <c r="L151" s="10">
        <f t="shared" si="48"/>
        <v>139840.56542455993</v>
      </c>
      <c r="M151" s="10">
        <f t="shared" si="49"/>
        <v>1328485.3715333196</v>
      </c>
      <c r="N151" s="10">
        <f t="shared" si="50"/>
        <v>6</v>
      </c>
      <c r="O151" s="10">
        <f t="shared" si="51"/>
        <v>69920.282712280052</v>
      </c>
    </row>
    <row r="152" spans="1:15">
      <c r="A152" s="133">
        <v>2290000</v>
      </c>
      <c r="B152" s="132" t="s">
        <v>798</v>
      </c>
      <c r="C152" s="111">
        <v>896675.00605182501</v>
      </c>
      <c r="D152" s="5"/>
      <c r="E152" s="5">
        <v>18</v>
      </c>
      <c r="F152" s="42">
        <f t="shared" si="44"/>
        <v>0</v>
      </c>
      <c r="G152" s="111">
        <v>896675.00605182501</v>
      </c>
      <c r="H152" s="111">
        <v>762173.75514405116</v>
      </c>
      <c r="I152" s="111">
        <f t="shared" si="45"/>
        <v>0</v>
      </c>
      <c r="J152" s="7">
        <f t="shared" si="46"/>
        <v>762173.75514405116</v>
      </c>
      <c r="K152" s="6">
        <f t="shared" si="47"/>
        <v>134501.25090777385</v>
      </c>
      <c r="L152" s="10">
        <f t="shared" si="48"/>
        <v>89667.500605182577</v>
      </c>
      <c r="M152" s="10">
        <f t="shared" si="49"/>
        <v>851841.25574923377</v>
      </c>
      <c r="N152" s="10">
        <f t="shared" si="50"/>
        <v>6</v>
      </c>
      <c r="O152" s="10">
        <f t="shared" si="51"/>
        <v>44833.750302591245</v>
      </c>
    </row>
    <row r="153" spans="1:15">
      <c r="A153" s="133">
        <v>2290000</v>
      </c>
      <c r="B153" s="132" t="s">
        <v>798</v>
      </c>
      <c r="C153" s="111">
        <v>79768.573209325012</v>
      </c>
      <c r="D153" s="5"/>
      <c r="E153" s="5">
        <v>18</v>
      </c>
      <c r="F153" s="42">
        <f t="shared" si="44"/>
        <v>0</v>
      </c>
      <c r="G153" s="111">
        <v>79768.573209325012</v>
      </c>
      <c r="H153" s="111">
        <v>67803.287227926252</v>
      </c>
      <c r="I153" s="111">
        <f t="shared" si="45"/>
        <v>0</v>
      </c>
      <c r="J153" s="7">
        <f t="shared" si="46"/>
        <v>67803.287227926252</v>
      </c>
      <c r="K153" s="6">
        <f t="shared" si="47"/>
        <v>11965.28598139876</v>
      </c>
      <c r="L153" s="10">
        <f t="shared" si="48"/>
        <v>7976.8573209325059</v>
      </c>
      <c r="M153" s="10">
        <f t="shared" si="49"/>
        <v>75780.144548858763</v>
      </c>
      <c r="N153" s="10">
        <f t="shared" si="50"/>
        <v>6</v>
      </c>
      <c r="O153" s="10">
        <f t="shared" si="51"/>
        <v>3988.4286604662484</v>
      </c>
    </row>
    <row r="154" spans="1:15">
      <c r="A154" s="133">
        <v>2290000</v>
      </c>
      <c r="B154" s="132" t="s">
        <v>798</v>
      </c>
      <c r="C154" s="111">
        <v>334846.35426742496</v>
      </c>
      <c r="D154" s="5"/>
      <c r="E154" s="5">
        <v>18</v>
      </c>
      <c r="F154" s="42">
        <f t="shared" si="44"/>
        <v>0</v>
      </c>
      <c r="G154" s="111">
        <v>334846.35426742496</v>
      </c>
      <c r="H154" s="111">
        <v>284619.40112731123</v>
      </c>
      <c r="I154" s="111">
        <f t="shared" si="45"/>
        <v>0</v>
      </c>
      <c r="J154" s="7">
        <f t="shared" si="46"/>
        <v>284619.40112731123</v>
      </c>
      <c r="K154" s="6">
        <f t="shared" si="47"/>
        <v>50226.953140113736</v>
      </c>
      <c r="L154" s="10">
        <f t="shared" si="48"/>
        <v>33484.63542674249</v>
      </c>
      <c r="M154" s="10">
        <f t="shared" si="49"/>
        <v>318104.03655405372</v>
      </c>
      <c r="N154" s="10">
        <f t="shared" si="50"/>
        <v>6</v>
      </c>
      <c r="O154" s="10">
        <f t="shared" si="51"/>
        <v>16742.317713371245</v>
      </c>
    </row>
    <row r="155" spans="1:15">
      <c r="A155" s="133">
        <v>2290000</v>
      </c>
      <c r="B155" s="132" t="s">
        <v>798</v>
      </c>
      <c r="C155" s="111">
        <v>460953.55311004998</v>
      </c>
      <c r="D155" s="5"/>
      <c r="E155" s="5">
        <v>18</v>
      </c>
      <c r="F155" s="42">
        <f t="shared" si="44"/>
        <v>0</v>
      </c>
      <c r="G155" s="111">
        <v>460953.55311004998</v>
      </c>
      <c r="H155" s="111">
        <v>391810.5201435425</v>
      </c>
      <c r="I155" s="111">
        <f t="shared" si="45"/>
        <v>0</v>
      </c>
      <c r="J155" s="7">
        <f t="shared" si="46"/>
        <v>391810.5201435425</v>
      </c>
      <c r="K155" s="6">
        <f t="shared" si="47"/>
        <v>69143.032966507482</v>
      </c>
      <c r="L155" s="10">
        <f t="shared" si="48"/>
        <v>46095.355311004991</v>
      </c>
      <c r="M155" s="10">
        <f t="shared" si="49"/>
        <v>437905.87545454747</v>
      </c>
      <c r="N155" s="10">
        <f t="shared" si="50"/>
        <v>6</v>
      </c>
      <c r="O155" s="10">
        <f t="shared" si="51"/>
        <v>23047.677655502514</v>
      </c>
    </row>
    <row r="156" spans="1:15">
      <c r="A156" s="133">
        <v>2290000</v>
      </c>
      <c r="B156" s="132" t="s">
        <v>798</v>
      </c>
      <c r="C156" s="111">
        <v>623668.56469417503</v>
      </c>
      <c r="D156" s="5"/>
      <c r="E156" s="5">
        <v>18</v>
      </c>
      <c r="F156" s="42">
        <f t="shared" si="44"/>
        <v>0</v>
      </c>
      <c r="G156" s="111">
        <v>623668.56469417503</v>
      </c>
      <c r="H156" s="111">
        <v>530118.27999004873</v>
      </c>
      <c r="I156" s="111">
        <f t="shared" si="45"/>
        <v>0</v>
      </c>
      <c r="J156" s="7">
        <f t="shared" si="46"/>
        <v>530118.27999004873</v>
      </c>
      <c r="K156" s="6">
        <f t="shared" si="47"/>
        <v>93550.284704126301</v>
      </c>
      <c r="L156" s="10">
        <f t="shared" si="48"/>
        <v>62366.856469417529</v>
      </c>
      <c r="M156" s="10">
        <f t="shared" si="49"/>
        <v>592485.1364594663</v>
      </c>
      <c r="N156" s="10">
        <f t="shared" si="50"/>
        <v>6</v>
      </c>
      <c r="O156" s="10">
        <f t="shared" si="51"/>
        <v>31183.428234708728</v>
      </c>
    </row>
    <row r="157" spans="1:15">
      <c r="A157" s="133">
        <v>2290000</v>
      </c>
      <c r="B157" s="132" t="s">
        <v>798</v>
      </c>
      <c r="C157" s="111">
        <v>527325.20195354999</v>
      </c>
      <c r="D157" s="5"/>
      <c r="E157" s="5">
        <v>18</v>
      </c>
      <c r="F157" s="42">
        <f t="shared" si="44"/>
        <v>0</v>
      </c>
      <c r="G157" s="111">
        <v>527325.20195354999</v>
      </c>
      <c r="H157" s="111">
        <v>448226.42166051746</v>
      </c>
      <c r="I157" s="111">
        <f t="shared" si="45"/>
        <v>0</v>
      </c>
      <c r="J157" s="7">
        <f t="shared" si="46"/>
        <v>448226.42166051746</v>
      </c>
      <c r="K157" s="6">
        <f t="shared" si="47"/>
        <v>79098.780293032527</v>
      </c>
      <c r="L157" s="10">
        <f t="shared" si="48"/>
        <v>52732.520195355013</v>
      </c>
      <c r="M157" s="10">
        <f t="shared" si="49"/>
        <v>500958.94185587246</v>
      </c>
      <c r="N157" s="10">
        <f t="shared" si="50"/>
        <v>6</v>
      </c>
      <c r="O157" s="10">
        <f t="shared" si="51"/>
        <v>26366.260097677528</v>
      </c>
    </row>
    <row r="158" spans="1:15">
      <c r="A158" s="133">
        <v>2290000</v>
      </c>
      <c r="B158" s="132" t="s">
        <v>798</v>
      </c>
      <c r="C158" s="111">
        <v>797799.79837057507</v>
      </c>
      <c r="D158" s="5"/>
      <c r="E158" s="5">
        <v>18</v>
      </c>
      <c r="F158" s="42">
        <f t="shared" ref="F158:F189" si="52">+C158*$F$4</f>
        <v>0</v>
      </c>
      <c r="G158" s="111">
        <v>797799.79837057507</v>
      </c>
      <c r="H158" s="111">
        <v>678129.82861498883</v>
      </c>
      <c r="I158" s="111">
        <f t="shared" ref="I158:I189" si="53">H158*$I$4</f>
        <v>0</v>
      </c>
      <c r="J158" s="7">
        <f t="shared" ref="J158:J189" si="54">+I158+H158</f>
        <v>678129.82861498883</v>
      </c>
      <c r="K158" s="6">
        <f t="shared" ref="K158:K189" si="55">+G158-J158</f>
        <v>119669.96975558624</v>
      </c>
      <c r="L158" s="10">
        <f t="shared" ref="L158:L189" si="56">K158/E158*$L$1</f>
        <v>79779.979837057486</v>
      </c>
      <c r="M158" s="10">
        <f t="shared" ref="M158:M189" si="57">J158+L158</f>
        <v>757909.80845204636</v>
      </c>
      <c r="N158" s="10">
        <f t="shared" ref="N158:N189" si="58">E158-$L$1</f>
        <v>6</v>
      </c>
      <c r="O158" s="10">
        <f t="shared" ref="O158:O189" si="59">G158-M158</f>
        <v>39889.989918528707</v>
      </c>
    </row>
    <row r="159" spans="1:15">
      <c r="A159" s="133">
        <v>2290000</v>
      </c>
      <c r="B159" s="132" t="s">
        <v>798</v>
      </c>
      <c r="C159" s="111">
        <v>15777.39163</v>
      </c>
      <c r="D159" s="5"/>
      <c r="E159" s="5">
        <v>18</v>
      </c>
      <c r="F159" s="42">
        <f t="shared" si="52"/>
        <v>0</v>
      </c>
      <c r="G159" s="111">
        <v>15777.39163</v>
      </c>
      <c r="H159" s="111">
        <v>13410.782885500001</v>
      </c>
      <c r="I159" s="111">
        <f t="shared" si="53"/>
        <v>0</v>
      </c>
      <c r="J159" s="7">
        <f t="shared" si="54"/>
        <v>13410.782885500001</v>
      </c>
      <c r="K159" s="6">
        <f t="shared" si="55"/>
        <v>2366.6087444999994</v>
      </c>
      <c r="L159" s="10">
        <f t="shared" si="56"/>
        <v>1577.7391629999997</v>
      </c>
      <c r="M159" s="10">
        <f t="shared" si="57"/>
        <v>14988.522048500001</v>
      </c>
      <c r="N159" s="10">
        <f t="shared" si="58"/>
        <v>6</v>
      </c>
      <c r="O159" s="10">
        <f t="shared" si="59"/>
        <v>788.86958149999919</v>
      </c>
    </row>
    <row r="160" spans="1:15">
      <c r="A160" s="133">
        <v>2290000</v>
      </c>
      <c r="B160" s="132" t="s">
        <v>798</v>
      </c>
      <c r="C160" s="111">
        <v>137676.93069130002</v>
      </c>
      <c r="D160" s="5"/>
      <c r="E160" s="5">
        <v>18</v>
      </c>
      <c r="F160" s="42">
        <f t="shared" si="52"/>
        <v>0</v>
      </c>
      <c r="G160" s="111">
        <v>137676.93069130002</v>
      </c>
      <c r="H160" s="111">
        <v>117025.39108760502</v>
      </c>
      <c r="I160" s="111">
        <f t="shared" si="53"/>
        <v>0</v>
      </c>
      <c r="J160" s="7">
        <f t="shared" si="54"/>
        <v>117025.39108760502</v>
      </c>
      <c r="K160" s="6">
        <f t="shared" si="55"/>
        <v>20651.539603694997</v>
      </c>
      <c r="L160" s="10">
        <f t="shared" si="56"/>
        <v>13767.693069129997</v>
      </c>
      <c r="M160" s="10">
        <f t="shared" si="57"/>
        <v>130793.08415673501</v>
      </c>
      <c r="N160" s="10">
        <f t="shared" si="58"/>
        <v>6</v>
      </c>
      <c r="O160" s="10">
        <f t="shared" si="59"/>
        <v>6883.8465345650038</v>
      </c>
    </row>
    <row r="161" spans="1:15">
      <c r="A161" s="133">
        <v>2290000</v>
      </c>
      <c r="B161" s="132" t="s">
        <v>798</v>
      </c>
      <c r="C161" s="111">
        <v>103528.472172125</v>
      </c>
      <c r="D161" s="5"/>
      <c r="E161" s="5">
        <v>18</v>
      </c>
      <c r="F161" s="42">
        <f t="shared" si="52"/>
        <v>0</v>
      </c>
      <c r="G161" s="111">
        <v>103528.472172125</v>
      </c>
      <c r="H161" s="111">
        <v>87999.201346306247</v>
      </c>
      <c r="I161" s="111">
        <f t="shared" si="53"/>
        <v>0</v>
      </c>
      <c r="J161" s="7">
        <f t="shared" si="54"/>
        <v>87999.201346306247</v>
      </c>
      <c r="K161" s="6">
        <f t="shared" si="55"/>
        <v>15529.270825818749</v>
      </c>
      <c r="L161" s="10">
        <f t="shared" si="56"/>
        <v>10352.847217212498</v>
      </c>
      <c r="M161" s="10">
        <f t="shared" si="57"/>
        <v>98352.048563518751</v>
      </c>
      <c r="N161" s="10">
        <f t="shared" si="58"/>
        <v>6</v>
      </c>
      <c r="O161" s="10">
        <f t="shared" si="59"/>
        <v>5176.4236086062447</v>
      </c>
    </row>
    <row r="162" spans="1:15">
      <c r="A162" s="133">
        <v>2290000</v>
      </c>
      <c r="B162" s="132" t="s">
        <v>798</v>
      </c>
      <c r="C162" s="111">
        <v>109981.21214080001</v>
      </c>
      <c r="D162" s="5"/>
      <c r="E162" s="5">
        <v>18</v>
      </c>
      <c r="F162" s="42">
        <f t="shared" si="52"/>
        <v>0</v>
      </c>
      <c r="G162" s="111">
        <v>109981.21214080001</v>
      </c>
      <c r="H162" s="111">
        <v>93484.030319680009</v>
      </c>
      <c r="I162" s="111">
        <f t="shared" si="53"/>
        <v>0</v>
      </c>
      <c r="J162" s="7">
        <f t="shared" si="54"/>
        <v>93484.030319680009</v>
      </c>
      <c r="K162" s="6">
        <f t="shared" si="55"/>
        <v>16497.181821120001</v>
      </c>
      <c r="L162" s="10">
        <f t="shared" si="56"/>
        <v>10998.121214080002</v>
      </c>
      <c r="M162" s="10">
        <f t="shared" si="57"/>
        <v>104482.15153376001</v>
      </c>
      <c r="N162" s="10">
        <f t="shared" si="58"/>
        <v>6</v>
      </c>
      <c r="O162" s="10">
        <f t="shared" si="59"/>
        <v>5499.0606070399954</v>
      </c>
    </row>
    <row r="163" spans="1:15">
      <c r="A163" s="133">
        <v>2290000</v>
      </c>
      <c r="B163" s="132" t="s">
        <v>798</v>
      </c>
      <c r="C163" s="111">
        <v>222672.29789804999</v>
      </c>
      <c r="D163" s="5"/>
      <c r="E163" s="5">
        <v>18</v>
      </c>
      <c r="F163" s="42">
        <f t="shared" si="52"/>
        <v>0</v>
      </c>
      <c r="G163" s="111">
        <v>222672.29789804999</v>
      </c>
      <c r="H163" s="111">
        <v>189271.45321334249</v>
      </c>
      <c r="I163" s="111">
        <f t="shared" si="53"/>
        <v>0</v>
      </c>
      <c r="J163" s="7">
        <f t="shared" si="54"/>
        <v>189271.45321334249</v>
      </c>
      <c r="K163" s="6">
        <f t="shared" si="55"/>
        <v>33400.844684707496</v>
      </c>
      <c r="L163" s="10">
        <f t="shared" si="56"/>
        <v>22267.229789804998</v>
      </c>
      <c r="M163" s="10">
        <f t="shared" si="57"/>
        <v>211538.68300314748</v>
      </c>
      <c r="N163" s="10">
        <f t="shared" si="58"/>
        <v>6</v>
      </c>
      <c r="O163" s="10">
        <f t="shared" si="59"/>
        <v>11133.614894902508</v>
      </c>
    </row>
    <row r="164" spans="1:15">
      <c r="A164" s="133">
        <v>2290000</v>
      </c>
      <c r="B164" s="132" t="s">
        <v>798</v>
      </c>
      <c r="C164" s="111">
        <v>573168.95287389995</v>
      </c>
      <c r="D164" s="5"/>
      <c r="E164" s="5">
        <v>17</v>
      </c>
      <c r="F164" s="42">
        <f t="shared" si="52"/>
        <v>0</v>
      </c>
      <c r="G164" s="111">
        <v>573168.95287389995</v>
      </c>
      <c r="H164" s="111">
        <v>491970.01788343076</v>
      </c>
      <c r="I164" s="111">
        <f t="shared" si="53"/>
        <v>0</v>
      </c>
      <c r="J164" s="7">
        <f t="shared" si="54"/>
        <v>491970.01788343076</v>
      </c>
      <c r="K164" s="6">
        <f t="shared" si="55"/>
        <v>81198.934990469192</v>
      </c>
      <c r="L164" s="10">
        <f t="shared" si="56"/>
        <v>57316.895287390013</v>
      </c>
      <c r="M164" s="10">
        <f t="shared" si="57"/>
        <v>549286.9131708208</v>
      </c>
      <c r="N164" s="10">
        <f t="shared" si="58"/>
        <v>5</v>
      </c>
      <c r="O164" s="10">
        <f t="shared" si="59"/>
        <v>23882.03970307915</v>
      </c>
    </row>
    <row r="165" spans="1:15">
      <c r="A165" s="133">
        <v>2290000</v>
      </c>
      <c r="B165" s="132" t="s">
        <v>798</v>
      </c>
      <c r="C165" s="111">
        <v>1261926.9524862</v>
      </c>
      <c r="D165" s="5"/>
      <c r="E165" s="5">
        <v>18</v>
      </c>
      <c r="F165" s="42">
        <f t="shared" si="52"/>
        <v>0</v>
      </c>
      <c r="G165" s="111">
        <v>1261926.9524862</v>
      </c>
      <c r="H165" s="111">
        <v>1072637.9096132701</v>
      </c>
      <c r="I165" s="111">
        <f t="shared" si="53"/>
        <v>0</v>
      </c>
      <c r="J165" s="7">
        <f t="shared" si="54"/>
        <v>1072637.9096132701</v>
      </c>
      <c r="K165" s="6">
        <f t="shared" si="55"/>
        <v>189289.04287292995</v>
      </c>
      <c r="L165" s="10">
        <f t="shared" si="56"/>
        <v>126192.69524861997</v>
      </c>
      <c r="M165" s="10">
        <f t="shared" si="57"/>
        <v>1198830.60486189</v>
      </c>
      <c r="N165" s="10">
        <f t="shared" si="58"/>
        <v>6</v>
      </c>
      <c r="O165" s="10">
        <f t="shared" si="59"/>
        <v>63096.347624310059</v>
      </c>
    </row>
    <row r="166" spans="1:15">
      <c r="A166" s="133">
        <v>2290000</v>
      </c>
      <c r="B166" s="132" t="s">
        <v>798</v>
      </c>
      <c r="C166" s="111">
        <v>646020.22485</v>
      </c>
      <c r="D166" s="5"/>
      <c r="E166" s="5">
        <v>18</v>
      </c>
      <c r="F166" s="42">
        <f t="shared" si="52"/>
        <v>0</v>
      </c>
      <c r="G166" s="111">
        <v>646020.22485</v>
      </c>
      <c r="H166" s="111">
        <v>549117.19112249999</v>
      </c>
      <c r="I166" s="111">
        <f t="shared" si="53"/>
        <v>0</v>
      </c>
      <c r="J166" s="7">
        <f t="shared" si="54"/>
        <v>549117.19112249999</v>
      </c>
      <c r="K166" s="6">
        <f t="shared" si="55"/>
        <v>96903.033727500006</v>
      </c>
      <c r="L166" s="10">
        <f t="shared" si="56"/>
        <v>64602.022485000009</v>
      </c>
      <c r="M166" s="10">
        <f t="shared" si="57"/>
        <v>613719.21360749996</v>
      </c>
      <c r="N166" s="10">
        <f t="shared" si="58"/>
        <v>6</v>
      </c>
      <c r="O166" s="10">
        <f t="shared" si="59"/>
        <v>32301.011242500041</v>
      </c>
    </row>
    <row r="167" spans="1:15">
      <c r="A167" s="133">
        <v>2290000</v>
      </c>
      <c r="B167" s="132" t="s">
        <v>798</v>
      </c>
      <c r="C167" s="111">
        <v>298491.19299999997</v>
      </c>
      <c r="D167" s="5"/>
      <c r="E167" s="5">
        <v>18</v>
      </c>
      <c r="F167" s="42">
        <f t="shared" si="52"/>
        <v>0</v>
      </c>
      <c r="G167" s="111">
        <v>298491.19299999997</v>
      </c>
      <c r="H167" s="111">
        <v>253717.51404999997</v>
      </c>
      <c r="I167" s="111">
        <f t="shared" si="53"/>
        <v>0</v>
      </c>
      <c r="J167" s="7">
        <f t="shared" si="54"/>
        <v>253717.51404999997</v>
      </c>
      <c r="K167" s="6">
        <f t="shared" si="55"/>
        <v>44773.678950000001</v>
      </c>
      <c r="L167" s="10">
        <f t="shared" si="56"/>
        <v>29849.119299999998</v>
      </c>
      <c r="M167" s="10">
        <f t="shared" si="57"/>
        <v>283566.63334999996</v>
      </c>
      <c r="N167" s="10">
        <f t="shared" si="58"/>
        <v>6</v>
      </c>
      <c r="O167" s="10">
        <f t="shared" si="59"/>
        <v>14924.55965000001</v>
      </c>
    </row>
    <row r="168" spans="1:15">
      <c r="A168" s="133">
        <v>2290000</v>
      </c>
      <c r="B168" s="132" t="s">
        <v>798</v>
      </c>
      <c r="C168" s="111">
        <v>362673.19573485001</v>
      </c>
      <c r="D168" s="5"/>
      <c r="E168" s="5">
        <v>18</v>
      </c>
      <c r="F168" s="42">
        <f t="shared" si="52"/>
        <v>0</v>
      </c>
      <c r="G168" s="111">
        <v>362673.19573485001</v>
      </c>
      <c r="H168" s="111">
        <v>308272.21637462248</v>
      </c>
      <c r="I168" s="111">
        <f t="shared" si="53"/>
        <v>0</v>
      </c>
      <c r="J168" s="7">
        <f t="shared" si="54"/>
        <v>308272.21637462248</v>
      </c>
      <c r="K168" s="6">
        <f t="shared" si="55"/>
        <v>54400.979360227531</v>
      </c>
      <c r="L168" s="10">
        <f t="shared" si="56"/>
        <v>36267.319573485023</v>
      </c>
      <c r="M168" s="10">
        <f t="shared" si="57"/>
        <v>344539.53594810748</v>
      </c>
      <c r="N168" s="10">
        <f t="shared" si="58"/>
        <v>6</v>
      </c>
      <c r="O168" s="10">
        <f t="shared" si="59"/>
        <v>18133.65978674253</v>
      </c>
    </row>
    <row r="169" spans="1:15">
      <c r="A169" s="133">
        <v>2290000</v>
      </c>
      <c r="B169" s="132" t="s">
        <v>798</v>
      </c>
      <c r="C169" s="111">
        <v>212642.99381325001</v>
      </c>
      <c r="D169" s="5"/>
      <c r="E169" s="5">
        <v>18</v>
      </c>
      <c r="F169" s="42">
        <f t="shared" si="52"/>
        <v>0</v>
      </c>
      <c r="G169" s="111">
        <v>212642.99381325001</v>
      </c>
      <c r="H169" s="111">
        <v>180746.54474126251</v>
      </c>
      <c r="I169" s="111">
        <f t="shared" si="53"/>
        <v>0</v>
      </c>
      <c r="J169" s="7">
        <f t="shared" si="54"/>
        <v>180746.54474126251</v>
      </c>
      <c r="K169" s="6">
        <f t="shared" si="55"/>
        <v>31896.449071987503</v>
      </c>
      <c r="L169" s="10">
        <f t="shared" si="56"/>
        <v>21264.299381325003</v>
      </c>
      <c r="M169" s="10">
        <f t="shared" si="57"/>
        <v>202010.8441225875</v>
      </c>
      <c r="N169" s="10">
        <f t="shared" si="58"/>
        <v>6</v>
      </c>
      <c r="O169" s="10">
        <f t="shared" si="59"/>
        <v>10632.149690662511</v>
      </c>
    </row>
    <row r="170" spans="1:15">
      <c r="A170" s="133">
        <v>2290000</v>
      </c>
      <c r="B170" s="132" t="s">
        <v>798</v>
      </c>
      <c r="C170" s="111">
        <v>81465.708849524992</v>
      </c>
      <c r="D170" s="5"/>
      <c r="E170" s="5">
        <v>18</v>
      </c>
      <c r="F170" s="42">
        <f t="shared" si="52"/>
        <v>0</v>
      </c>
      <c r="G170" s="111">
        <v>81465.708849524992</v>
      </c>
      <c r="H170" s="111">
        <v>69245.852522096233</v>
      </c>
      <c r="I170" s="111">
        <f t="shared" si="53"/>
        <v>0</v>
      </c>
      <c r="J170" s="7">
        <f t="shared" si="54"/>
        <v>69245.852522096233</v>
      </c>
      <c r="K170" s="6">
        <f t="shared" si="55"/>
        <v>12219.856327428759</v>
      </c>
      <c r="L170" s="10">
        <f t="shared" si="56"/>
        <v>8146.5708849525054</v>
      </c>
      <c r="M170" s="10">
        <f t="shared" si="57"/>
        <v>77392.423407048744</v>
      </c>
      <c r="N170" s="10">
        <f t="shared" si="58"/>
        <v>6</v>
      </c>
      <c r="O170" s="10">
        <f t="shared" si="59"/>
        <v>4073.2854424762481</v>
      </c>
    </row>
    <row r="171" spans="1:15">
      <c r="A171" s="133">
        <v>2290000</v>
      </c>
      <c r="B171" s="132" t="s">
        <v>798</v>
      </c>
      <c r="C171" s="111">
        <v>40493.528450375001</v>
      </c>
      <c r="D171" s="5"/>
      <c r="E171" s="5">
        <v>18</v>
      </c>
      <c r="F171" s="42">
        <f t="shared" si="52"/>
        <v>0</v>
      </c>
      <c r="G171" s="111">
        <v>40493.528450375001</v>
      </c>
      <c r="H171" s="111">
        <v>34419.499182818756</v>
      </c>
      <c r="I171" s="111">
        <f t="shared" si="53"/>
        <v>0</v>
      </c>
      <c r="J171" s="7">
        <f t="shared" si="54"/>
        <v>34419.499182818756</v>
      </c>
      <c r="K171" s="6">
        <f t="shared" si="55"/>
        <v>6074.029267556245</v>
      </c>
      <c r="L171" s="10">
        <f t="shared" si="56"/>
        <v>4049.352845037497</v>
      </c>
      <c r="M171" s="10">
        <f t="shared" si="57"/>
        <v>38468.85202785625</v>
      </c>
      <c r="N171" s="10">
        <f t="shared" si="58"/>
        <v>6</v>
      </c>
      <c r="O171" s="10">
        <f t="shared" si="59"/>
        <v>2024.6764225187508</v>
      </c>
    </row>
    <row r="172" spans="1:15">
      <c r="A172" s="133">
        <v>2290000</v>
      </c>
      <c r="B172" s="132" t="s">
        <v>798</v>
      </c>
      <c r="C172" s="111">
        <v>72776.189108650011</v>
      </c>
      <c r="D172" s="5"/>
      <c r="E172" s="5">
        <v>17</v>
      </c>
      <c r="F172" s="42">
        <f t="shared" si="52"/>
        <v>0</v>
      </c>
      <c r="G172" s="111">
        <v>72776.189108650011</v>
      </c>
      <c r="H172" s="111">
        <v>62466.228984924586</v>
      </c>
      <c r="I172" s="111">
        <f t="shared" si="53"/>
        <v>0</v>
      </c>
      <c r="J172" s="7">
        <f t="shared" si="54"/>
        <v>62466.228984924586</v>
      </c>
      <c r="K172" s="6">
        <f t="shared" si="55"/>
        <v>10309.960123725425</v>
      </c>
      <c r="L172" s="10">
        <f t="shared" si="56"/>
        <v>7277.6189108650051</v>
      </c>
      <c r="M172" s="10">
        <f t="shared" si="57"/>
        <v>69743.847895789586</v>
      </c>
      <c r="N172" s="10">
        <f t="shared" si="58"/>
        <v>5</v>
      </c>
      <c r="O172" s="10">
        <f t="shared" si="59"/>
        <v>3032.341212860425</v>
      </c>
    </row>
    <row r="173" spans="1:15">
      <c r="A173" s="133">
        <v>2290000</v>
      </c>
      <c r="B173" s="132" t="s">
        <v>798</v>
      </c>
      <c r="C173" s="111">
        <v>50540.407817600004</v>
      </c>
      <c r="D173" s="5"/>
      <c r="E173" s="5">
        <v>17</v>
      </c>
      <c r="F173" s="42">
        <f t="shared" si="52"/>
        <v>0</v>
      </c>
      <c r="G173" s="111">
        <v>50540.407817600004</v>
      </c>
      <c r="H173" s="111">
        <v>43380.516710106669</v>
      </c>
      <c r="I173" s="111">
        <f t="shared" si="53"/>
        <v>0</v>
      </c>
      <c r="J173" s="7">
        <f t="shared" si="54"/>
        <v>43380.516710106669</v>
      </c>
      <c r="K173" s="6">
        <f t="shared" si="55"/>
        <v>7159.8911074933349</v>
      </c>
      <c r="L173" s="10">
        <f t="shared" si="56"/>
        <v>5054.0407817600008</v>
      </c>
      <c r="M173" s="10">
        <f t="shared" si="57"/>
        <v>48434.557491866668</v>
      </c>
      <c r="N173" s="10">
        <f t="shared" si="58"/>
        <v>5</v>
      </c>
      <c r="O173" s="10">
        <f t="shared" si="59"/>
        <v>2105.8503257333359</v>
      </c>
    </row>
    <row r="174" spans="1:15">
      <c r="A174" s="133">
        <v>2290000</v>
      </c>
      <c r="B174" s="132" t="s">
        <v>798</v>
      </c>
      <c r="C174" s="111">
        <v>250799.76263842499</v>
      </c>
      <c r="D174" s="5"/>
      <c r="E174" s="5">
        <v>18</v>
      </c>
      <c r="F174" s="42">
        <f t="shared" si="52"/>
        <v>0</v>
      </c>
      <c r="G174" s="111">
        <v>250799.76263842499</v>
      </c>
      <c r="H174" s="111">
        <v>213179.79824266123</v>
      </c>
      <c r="I174" s="111">
        <f t="shared" si="53"/>
        <v>0</v>
      </c>
      <c r="J174" s="7">
        <f t="shared" si="54"/>
        <v>213179.79824266123</v>
      </c>
      <c r="K174" s="6">
        <f t="shared" si="55"/>
        <v>37619.96439576376</v>
      </c>
      <c r="L174" s="10">
        <f t="shared" si="56"/>
        <v>25079.976263842509</v>
      </c>
      <c r="M174" s="10">
        <f t="shared" si="57"/>
        <v>238259.77450650375</v>
      </c>
      <c r="N174" s="10">
        <f t="shared" si="58"/>
        <v>6</v>
      </c>
      <c r="O174" s="10">
        <f t="shared" si="59"/>
        <v>12539.988131921244</v>
      </c>
    </row>
    <row r="175" spans="1:15">
      <c r="A175" s="133">
        <v>2290000</v>
      </c>
      <c r="B175" s="132" t="s">
        <v>798</v>
      </c>
      <c r="C175" s="111">
        <v>10252.114959375</v>
      </c>
      <c r="D175" s="5"/>
      <c r="E175" s="5">
        <v>22</v>
      </c>
      <c r="F175" s="42">
        <f t="shared" si="52"/>
        <v>0</v>
      </c>
      <c r="G175" s="111">
        <v>10252.114959375</v>
      </c>
      <c r="H175" s="111">
        <v>8372.5605501562495</v>
      </c>
      <c r="I175" s="111">
        <f t="shared" si="53"/>
        <v>0</v>
      </c>
      <c r="J175" s="7">
        <f t="shared" si="54"/>
        <v>8372.5605501562495</v>
      </c>
      <c r="K175" s="6">
        <f t="shared" si="55"/>
        <v>1879.5544092187502</v>
      </c>
      <c r="L175" s="10">
        <f t="shared" si="56"/>
        <v>1025.2114959375001</v>
      </c>
      <c r="M175" s="10">
        <f t="shared" si="57"/>
        <v>9397.7720460937489</v>
      </c>
      <c r="N175" s="10">
        <f t="shared" si="58"/>
        <v>10</v>
      </c>
      <c r="O175" s="10">
        <f t="shared" si="59"/>
        <v>854.34291328125073</v>
      </c>
    </row>
    <row r="176" spans="1:15">
      <c r="A176" s="133">
        <v>2290000</v>
      </c>
      <c r="B176" s="132" t="s">
        <v>798</v>
      </c>
      <c r="C176" s="111">
        <v>86755.675034</v>
      </c>
      <c r="D176" s="5"/>
      <c r="E176" s="5">
        <v>22</v>
      </c>
      <c r="F176" s="42">
        <f t="shared" si="52"/>
        <v>0</v>
      </c>
      <c r="G176" s="111">
        <v>86755.675034</v>
      </c>
      <c r="H176" s="111">
        <v>70850.467944433345</v>
      </c>
      <c r="I176" s="111">
        <f t="shared" si="53"/>
        <v>0</v>
      </c>
      <c r="J176" s="7">
        <f t="shared" si="54"/>
        <v>70850.467944433345</v>
      </c>
      <c r="K176" s="6">
        <f t="shared" si="55"/>
        <v>15905.207089566655</v>
      </c>
      <c r="L176" s="10">
        <f t="shared" si="56"/>
        <v>8675.5675033999942</v>
      </c>
      <c r="M176" s="10">
        <f t="shared" si="57"/>
        <v>79526.035447833332</v>
      </c>
      <c r="N176" s="10">
        <f t="shared" si="58"/>
        <v>10</v>
      </c>
      <c r="O176" s="10">
        <f t="shared" si="59"/>
        <v>7229.6395861666679</v>
      </c>
    </row>
    <row r="177" spans="1:15">
      <c r="A177" s="133">
        <v>2290000</v>
      </c>
      <c r="B177" s="132" t="s">
        <v>798</v>
      </c>
      <c r="C177" s="111">
        <v>417398.30353775003</v>
      </c>
      <c r="D177" s="5"/>
      <c r="E177" s="5">
        <v>22</v>
      </c>
      <c r="F177" s="42">
        <f t="shared" si="52"/>
        <v>0</v>
      </c>
      <c r="G177" s="111">
        <v>417398.30353775003</v>
      </c>
      <c r="H177" s="111">
        <v>340875.28122249589</v>
      </c>
      <c r="I177" s="111">
        <f t="shared" si="53"/>
        <v>0</v>
      </c>
      <c r="J177" s="7">
        <f t="shared" si="54"/>
        <v>340875.28122249589</v>
      </c>
      <c r="K177" s="6">
        <f t="shared" si="55"/>
        <v>76523.022315254144</v>
      </c>
      <c r="L177" s="10">
        <f t="shared" si="56"/>
        <v>41739.830353774989</v>
      </c>
      <c r="M177" s="10">
        <f t="shared" si="57"/>
        <v>382615.11157627089</v>
      </c>
      <c r="N177" s="10">
        <f t="shared" si="58"/>
        <v>10</v>
      </c>
      <c r="O177" s="10">
        <f t="shared" si="59"/>
        <v>34783.19196147914</v>
      </c>
    </row>
    <row r="178" spans="1:15">
      <c r="A178" s="133">
        <v>2290000</v>
      </c>
      <c r="B178" s="132" t="s">
        <v>798</v>
      </c>
      <c r="C178" s="111">
        <v>84717.967843625011</v>
      </c>
      <c r="D178" s="5"/>
      <c r="E178" s="5">
        <v>22</v>
      </c>
      <c r="F178" s="42">
        <f t="shared" si="52"/>
        <v>0</v>
      </c>
      <c r="G178" s="111">
        <v>84717.967843625011</v>
      </c>
      <c r="H178" s="111">
        <v>69186.340405627096</v>
      </c>
      <c r="I178" s="111">
        <f t="shared" si="53"/>
        <v>0</v>
      </c>
      <c r="J178" s="7">
        <f t="shared" si="54"/>
        <v>69186.340405627096</v>
      </c>
      <c r="K178" s="6">
        <f t="shared" si="55"/>
        <v>15531.627437997915</v>
      </c>
      <c r="L178" s="10">
        <f t="shared" si="56"/>
        <v>8471.7967843624992</v>
      </c>
      <c r="M178" s="10">
        <f t="shared" si="57"/>
        <v>77658.137189989589</v>
      </c>
      <c r="N178" s="10">
        <f t="shared" si="58"/>
        <v>10</v>
      </c>
      <c r="O178" s="10">
        <f t="shared" si="59"/>
        <v>7059.8306536354212</v>
      </c>
    </row>
    <row r="179" spans="1:15">
      <c r="A179" s="133">
        <v>2290000</v>
      </c>
      <c r="B179" s="132" t="s">
        <v>798</v>
      </c>
      <c r="C179" s="111">
        <v>184355.80944724998</v>
      </c>
      <c r="D179" s="5"/>
      <c r="E179" s="5">
        <v>22</v>
      </c>
      <c r="F179" s="42">
        <f t="shared" si="52"/>
        <v>0</v>
      </c>
      <c r="G179" s="111">
        <v>184355.80944724998</v>
      </c>
      <c r="H179" s="111">
        <v>150557.24438192081</v>
      </c>
      <c r="I179" s="111">
        <f t="shared" si="53"/>
        <v>0</v>
      </c>
      <c r="J179" s="7">
        <f t="shared" si="54"/>
        <v>150557.24438192081</v>
      </c>
      <c r="K179" s="6">
        <f t="shared" si="55"/>
        <v>33798.565065329167</v>
      </c>
      <c r="L179" s="10">
        <f t="shared" si="56"/>
        <v>18435.580944724999</v>
      </c>
      <c r="M179" s="10">
        <f t="shared" si="57"/>
        <v>168992.82532664581</v>
      </c>
      <c r="N179" s="10">
        <f t="shared" si="58"/>
        <v>10</v>
      </c>
      <c r="O179" s="10">
        <f t="shared" si="59"/>
        <v>15362.984120604175</v>
      </c>
    </row>
    <row r="180" spans="1:15">
      <c r="A180" s="133">
        <v>2290000</v>
      </c>
      <c r="B180" s="132" t="s">
        <v>798</v>
      </c>
      <c r="C180" s="111">
        <v>80591.690256874994</v>
      </c>
      <c r="D180" s="5"/>
      <c r="E180" s="5">
        <v>22</v>
      </c>
      <c r="F180" s="42">
        <f t="shared" si="52"/>
        <v>0</v>
      </c>
      <c r="G180" s="111">
        <v>80591.690256874994</v>
      </c>
      <c r="H180" s="111">
        <v>65816.54704311458</v>
      </c>
      <c r="I180" s="111">
        <f t="shared" si="53"/>
        <v>0</v>
      </c>
      <c r="J180" s="7">
        <f t="shared" si="54"/>
        <v>65816.54704311458</v>
      </c>
      <c r="K180" s="6">
        <f t="shared" si="55"/>
        <v>14775.143213760413</v>
      </c>
      <c r="L180" s="10">
        <f t="shared" si="56"/>
        <v>8059.169025687499</v>
      </c>
      <c r="M180" s="10">
        <f t="shared" si="57"/>
        <v>73875.716068802081</v>
      </c>
      <c r="N180" s="10">
        <f t="shared" si="58"/>
        <v>10</v>
      </c>
      <c r="O180" s="10">
        <f t="shared" si="59"/>
        <v>6715.9741880729125</v>
      </c>
    </row>
    <row r="181" spans="1:15">
      <c r="A181" s="133">
        <v>2290000</v>
      </c>
      <c r="B181" s="132" t="s">
        <v>798</v>
      </c>
      <c r="C181" s="111">
        <v>626276.53617774998</v>
      </c>
      <c r="D181" s="5"/>
      <c r="E181" s="5">
        <v>22</v>
      </c>
      <c r="F181" s="42">
        <f t="shared" si="52"/>
        <v>0</v>
      </c>
      <c r="G181" s="111">
        <v>626276.53617774998</v>
      </c>
      <c r="H181" s="111">
        <v>511459.17121182918</v>
      </c>
      <c r="I181" s="111">
        <f t="shared" si="53"/>
        <v>0</v>
      </c>
      <c r="J181" s="7">
        <f t="shared" si="54"/>
        <v>511459.17121182918</v>
      </c>
      <c r="K181" s="6">
        <f t="shared" si="55"/>
        <v>114817.3649659208</v>
      </c>
      <c r="L181" s="10">
        <f t="shared" si="56"/>
        <v>62627.65361777498</v>
      </c>
      <c r="M181" s="10">
        <f t="shared" si="57"/>
        <v>574086.82482960413</v>
      </c>
      <c r="N181" s="10">
        <f t="shared" si="58"/>
        <v>10</v>
      </c>
      <c r="O181" s="10">
        <f t="shared" si="59"/>
        <v>52189.711348145851</v>
      </c>
    </row>
    <row r="182" spans="1:15">
      <c r="A182" s="133">
        <v>2290000</v>
      </c>
      <c r="B182" s="132" t="s">
        <v>798</v>
      </c>
      <c r="C182" s="111">
        <v>86463.211599500006</v>
      </c>
      <c r="D182" s="5"/>
      <c r="E182" s="5">
        <v>22</v>
      </c>
      <c r="F182" s="42">
        <f t="shared" si="52"/>
        <v>0</v>
      </c>
      <c r="G182" s="111">
        <v>86463.211599500006</v>
      </c>
      <c r="H182" s="111">
        <v>70611.62280625834</v>
      </c>
      <c r="I182" s="111">
        <f t="shared" si="53"/>
        <v>0</v>
      </c>
      <c r="J182" s="7">
        <f t="shared" si="54"/>
        <v>70611.62280625834</v>
      </c>
      <c r="K182" s="6">
        <f t="shared" si="55"/>
        <v>15851.588793241666</v>
      </c>
      <c r="L182" s="10">
        <f t="shared" si="56"/>
        <v>8646.3211599499991</v>
      </c>
      <c r="M182" s="10">
        <f t="shared" si="57"/>
        <v>79257.943966208346</v>
      </c>
      <c r="N182" s="10">
        <f t="shared" si="58"/>
        <v>10</v>
      </c>
      <c r="O182" s="10">
        <f t="shared" si="59"/>
        <v>7205.2676332916599</v>
      </c>
    </row>
    <row r="183" spans="1:15">
      <c r="A183" s="133">
        <v>2290000</v>
      </c>
      <c r="B183" s="132" t="s">
        <v>798</v>
      </c>
      <c r="C183" s="111">
        <v>711164.048041375</v>
      </c>
      <c r="D183" s="5"/>
      <c r="E183" s="5">
        <v>22</v>
      </c>
      <c r="F183" s="42">
        <f t="shared" si="52"/>
        <v>0</v>
      </c>
      <c r="G183" s="111">
        <v>711164.048041375</v>
      </c>
      <c r="H183" s="111">
        <v>580783.9725671229</v>
      </c>
      <c r="I183" s="111">
        <f t="shared" si="53"/>
        <v>0</v>
      </c>
      <c r="J183" s="7">
        <f t="shared" si="54"/>
        <v>580783.9725671229</v>
      </c>
      <c r="K183" s="6">
        <f t="shared" si="55"/>
        <v>130380.07547425211</v>
      </c>
      <c r="L183" s="10">
        <f t="shared" si="56"/>
        <v>71116.404804137521</v>
      </c>
      <c r="M183" s="10">
        <f t="shared" si="57"/>
        <v>651900.37737126043</v>
      </c>
      <c r="N183" s="10">
        <f t="shared" si="58"/>
        <v>10</v>
      </c>
      <c r="O183" s="10">
        <f t="shared" si="59"/>
        <v>59263.670670114574</v>
      </c>
    </row>
    <row r="184" spans="1:15">
      <c r="A184" s="133">
        <v>2290000</v>
      </c>
      <c r="B184" s="132" t="s">
        <v>798</v>
      </c>
      <c r="C184" s="111">
        <v>54040.037074750006</v>
      </c>
      <c r="D184" s="5"/>
      <c r="E184" s="5">
        <v>22</v>
      </c>
      <c r="F184" s="42">
        <f t="shared" si="52"/>
        <v>0</v>
      </c>
      <c r="G184" s="111">
        <v>54040.037074750006</v>
      </c>
      <c r="H184" s="111">
        <v>44132.696944379168</v>
      </c>
      <c r="I184" s="111">
        <f t="shared" si="53"/>
        <v>0</v>
      </c>
      <c r="J184" s="7">
        <f t="shared" si="54"/>
        <v>44132.696944379168</v>
      </c>
      <c r="K184" s="6">
        <f t="shared" si="55"/>
        <v>9907.3401303708379</v>
      </c>
      <c r="L184" s="10">
        <f t="shared" si="56"/>
        <v>5404.0037074750026</v>
      </c>
      <c r="M184" s="10">
        <f t="shared" si="57"/>
        <v>49536.700651854168</v>
      </c>
      <c r="N184" s="10">
        <f t="shared" si="58"/>
        <v>10</v>
      </c>
      <c r="O184" s="10">
        <f t="shared" si="59"/>
        <v>4503.336422895838</v>
      </c>
    </row>
    <row r="185" spans="1:15">
      <c r="A185" s="133">
        <v>2290000</v>
      </c>
      <c r="B185" s="132" t="s">
        <v>798</v>
      </c>
      <c r="C185" s="111">
        <v>34582.737219599992</v>
      </c>
      <c r="D185" s="5"/>
      <c r="E185" s="5">
        <v>20</v>
      </c>
      <c r="F185" s="42">
        <f t="shared" si="52"/>
        <v>0</v>
      </c>
      <c r="G185" s="111">
        <v>34582.737219599992</v>
      </c>
      <c r="H185" s="111">
        <v>28818.947682999991</v>
      </c>
      <c r="I185" s="111">
        <f t="shared" si="53"/>
        <v>0</v>
      </c>
      <c r="J185" s="7">
        <f t="shared" si="54"/>
        <v>28818.947682999991</v>
      </c>
      <c r="K185" s="6">
        <f t="shared" si="55"/>
        <v>5763.7895366000012</v>
      </c>
      <c r="L185" s="10">
        <f t="shared" si="56"/>
        <v>3458.2737219600003</v>
      </c>
      <c r="M185" s="10">
        <f t="shared" si="57"/>
        <v>32277.221404959993</v>
      </c>
      <c r="N185" s="10">
        <f t="shared" si="58"/>
        <v>8</v>
      </c>
      <c r="O185" s="10">
        <f t="shared" si="59"/>
        <v>2305.515814639999</v>
      </c>
    </row>
    <row r="186" spans="1:15">
      <c r="A186" s="133">
        <v>2290000</v>
      </c>
      <c r="B186" s="132" t="s">
        <v>798</v>
      </c>
      <c r="C186" s="111">
        <v>53333.905401000004</v>
      </c>
      <c r="D186" s="5"/>
      <c r="E186" s="5">
        <v>20</v>
      </c>
      <c r="F186" s="42">
        <f t="shared" si="52"/>
        <v>0</v>
      </c>
      <c r="G186" s="111">
        <v>53333.905401000004</v>
      </c>
      <c r="H186" s="111">
        <v>44444.921167500004</v>
      </c>
      <c r="I186" s="111">
        <f t="shared" si="53"/>
        <v>0</v>
      </c>
      <c r="J186" s="7">
        <f t="shared" si="54"/>
        <v>44444.921167500004</v>
      </c>
      <c r="K186" s="6">
        <f t="shared" si="55"/>
        <v>8888.9842334999994</v>
      </c>
      <c r="L186" s="10">
        <f t="shared" si="56"/>
        <v>5333.3905400999993</v>
      </c>
      <c r="M186" s="10">
        <f t="shared" si="57"/>
        <v>49778.311707600005</v>
      </c>
      <c r="N186" s="10">
        <f t="shared" si="58"/>
        <v>8</v>
      </c>
      <c r="O186" s="10">
        <f t="shared" si="59"/>
        <v>3555.5936933999983</v>
      </c>
    </row>
    <row r="187" spans="1:15">
      <c r="A187" s="133">
        <v>2290000</v>
      </c>
      <c r="B187" s="132" t="s">
        <v>798</v>
      </c>
      <c r="C187" s="111">
        <v>1763366.1244773003</v>
      </c>
      <c r="D187" s="5"/>
      <c r="E187" s="5">
        <v>19</v>
      </c>
      <c r="F187" s="42">
        <f t="shared" si="52"/>
        <v>0</v>
      </c>
      <c r="G187" s="111">
        <v>1763366.1244773003</v>
      </c>
      <c r="H187" s="111">
        <v>1484166.4881017278</v>
      </c>
      <c r="I187" s="111">
        <f t="shared" si="53"/>
        <v>0</v>
      </c>
      <c r="J187" s="7">
        <f t="shared" si="54"/>
        <v>1484166.4881017278</v>
      </c>
      <c r="K187" s="6">
        <f t="shared" si="55"/>
        <v>279199.63637557253</v>
      </c>
      <c r="L187" s="10">
        <f t="shared" si="56"/>
        <v>176336.61244773003</v>
      </c>
      <c r="M187" s="10">
        <f t="shared" si="57"/>
        <v>1660503.1005494578</v>
      </c>
      <c r="N187" s="10">
        <f t="shared" si="58"/>
        <v>7</v>
      </c>
      <c r="O187" s="10">
        <f t="shared" si="59"/>
        <v>102863.0239278425</v>
      </c>
    </row>
    <row r="188" spans="1:15">
      <c r="A188" s="133">
        <v>2290000</v>
      </c>
      <c r="B188" s="132" t="s">
        <v>798</v>
      </c>
      <c r="C188" s="111">
        <v>309506.76830235001</v>
      </c>
      <c r="D188" s="5"/>
      <c r="E188" s="5">
        <v>19</v>
      </c>
      <c r="F188" s="42">
        <f t="shared" si="52"/>
        <v>0</v>
      </c>
      <c r="G188" s="111">
        <v>309506.76830235001</v>
      </c>
      <c r="H188" s="111">
        <v>260501.52998781123</v>
      </c>
      <c r="I188" s="111">
        <f t="shared" si="53"/>
        <v>0</v>
      </c>
      <c r="J188" s="7">
        <f t="shared" si="54"/>
        <v>260501.52998781123</v>
      </c>
      <c r="K188" s="6">
        <f t="shared" si="55"/>
        <v>49005.238314538787</v>
      </c>
      <c r="L188" s="10">
        <f t="shared" si="56"/>
        <v>30950.676830235025</v>
      </c>
      <c r="M188" s="10">
        <f t="shared" si="57"/>
        <v>291452.20681804628</v>
      </c>
      <c r="N188" s="10">
        <f t="shared" si="58"/>
        <v>7</v>
      </c>
      <c r="O188" s="10">
        <f t="shared" si="59"/>
        <v>18054.561484303733</v>
      </c>
    </row>
    <row r="189" spans="1:15">
      <c r="A189" s="133">
        <v>2290000</v>
      </c>
      <c r="B189" s="132" t="s">
        <v>798</v>
      </c>
      <c r="C189" s="111">
        <v>885723.78612375003</v>
      </c>
      <c r="D189" s="5"/>
      <c r="E189" s="5">
        <v>20</v>
      </c>
      <c r="F189" s="42">
        <f t="shared" si="52"/>
        <v>0</v>
      </c>
      <c r="G189" s="111">
        <v>885723.78612375003</v>
      </c>
      <c r="H189" s="111">
        <v>738103.15510312503</v>
      </c>
      <c r="I189" s="111">
        <f t="shared" si="53"/>
        <v>0</v>
      </c>
      <c r="J189" s="7">
        <f t="shared" si="54"/>
        <v>738103.15510312503</v>
      </c>
      <c r="K189" s="6">
        <f t="shared" si="55"/>
        <v>147620.63102062501</v>
      </c>
      <c r="L189" s="10">
        <f t="shared" si="56"/>
        <v>88572.378612375003</v>
      </c>
      <c r="M189" s="10">
        <f t="shared" si="57"/>
        <v>826675.53371550003</v>
      </c>
      <c r="N189" s="10">
        <f t="shared" si="58"/>
        <v>8</v>
      </c>
      <c r="O189" s="10">
        <f t="shared" si="59"/>
        <v>59048.252408250002</v>
      </c>
    </row>
    <row r="190" spans="1:15">
      <c r="A190" s="133">
        <v>2290000</v>
      </c>
      <c r="B190" s="132" t="s">
        <v>798</v>
      </c>
      <c r="C190" s="111">
        <v>246504.44476484999</v>
      </c>
      <c r="D190" s="5"/>
      <c r="E190" s="5">
        <v>20</v>
      </c>
      <c r="F190" s="42">
        <f t="shared" ref="F190:F221" si="60">+C190*$F$4</f>
        <v>0</v>
      </c>
      <c r="G190" s="111">
        <v>246504.44476484999</v>
      </c>
      <c r="H190" s="111">
        <v>205420.37063737499</v>
      </c>
      <c r="I190" s="111">
        <f t="shared" ref="I190:I221" si="61">H190*$I$4</f>
        <v>0</v>
      </c>
      <c r="J190" s="7">
        <f t="shared" ref="J190:J221" si="62">+I190+H190</f>
        <v>205420.37063737499</v>
      </c>
      <c r="K190" s="6">
        <f t="shared" ref="K190:K221" si="63">+G190-J190</f>
        <v>41084.074127475003</v>
      </c>
      <c r="L190" s="10">
        <f t="shared" ref="L190:L221" si="64">K190/E190*$L$1</f>
        <v>24650.444476485005</v>
      </c>
      <c r="M190" s="10">
        <f t="shared" ref="M190:M221" si="65">J190+L190</f>
        <v>230070.81511386001</v>
      </c>
      <c r="N190" s="10">
        <f t="shared" ref="N190:N221" si="66">E190-$L$1</f>
        <v>8</v>
      </c>
      <c r="O190" s="10">
        <f t="shared" ref="O190:O221" si="67">G190-M190</f>
        <v>16433.629650989984</v>
      </c>
    </row>
    <row r="191" spans="1:15">
      <c r="A191" s="133">
        <v>2290000</v>
      </c>
      <c r="B191" s="132" t="s">
        <v>798</v>
      </c>
      <c r="C191" s="111">
        <v>721353.34225544997</v>
      </c>
      <c r="D191" s="5"/>
      <c r="E191" s="5">
        <v>20</v>
      </c>
      <c r="F191" s="42">
        <f t="shared" si="60"/>
        <v>0</v>
      </c>
      <c r="G191" s="111">
        <v>721353.34225544997</v>
      </c>
      <c r="H191" s="111">
        <v>601127.78521287499</v>
      </c>
      <c r="I191" s="111">
        <f t="shared" si="61"/>
        <v>0</v>
      </c>
      <c r="J191" s="7">
        <f t="shared" si="62"/>
        <v>601127.78521287499</v>
      </c>
      <c r="K191" s="6">
        <f t="shared" si="63"/>
        <v>120225.55704257498</v>
      </c>
      <c r="L191" s="10">
        <f t="shared" si="64"/>
        <v>72135.334225544997</v>
      </c>
      <c r="M191" s="10">
        <f t="shared" si="65"/>
        <v>673263.11943842005</v>
      </c>
      <c r="N191" s="10">
        <f t="shared" si="66"/>
        <v>8</v>
      </c>
      <c r="O191" s="10">
        <f t="shared" si="67"/>
        <v>48090.22281702992</v>
      </c>
    </row>
    <row r="192" spans="1:15">
      <c r="A192" s="133">
        <v>2290000</v>
      </c>
      <c r="B192" s="132" t="s">
        <v>798</v>
      </c>
      <c r="C192" s="111">
        <v>303729.01481354999</v>
      </c>
      <c r="D192" s="5"/>
      <c r="E192" s="5">
        <v>20</v>
      </c>
      <c r="F192" s="42">
        <f t="shared" si="60"/>
        <v>0</v>
      </c>
      <c r="G192" s="111">
        <v>303729.01481354999</v>
      </c>
      <c r="H192" s="111">
        <v>253107.51234462499</v>
      </c>
      <c r="I192" s="111">
        <f t="shared" si="61"/>
        <v>0</v>
      </c>
      <c r="J192" s="7">
        <f t="shared" si="62"/>
        <v>253107.51234462499</v>
      </c>
      <c r="K192" s="6">
        <f t="shared" si="63"/>
        <v>50621.502468924999</v>
      </c>
      <c r="L192" s="10">
        <f t="shared" si="64"/>
        <v>30372.901481355002</v>
      </c>
      <c r="M192" s="10">
        <f t="shared" si="65"/>
        <v>283480.41382597998</v>
      </c>
      <c r="N192" s="10">
        <f t="shared" si="66"/>
        <v>8</v>
      </c>
      <c r="O192" s="10">
        <f t="shared" si="67"/>
        <v>20248.600987570011</v>
      </c>
    </row>
    <row r="193" spans="1:15">
      <c r="A193" s="133">
        <v>2290000</v>
      </c>
      <c r="B193" s="132" t="s">
        <v>798</v>
      </c>
      <c r="C193" s="111">
        <v>799257.07501639996</v>
      </c>
      <c r="D193" s="5"/>
      <c r="E193" s="5">
        <v>19</v>
      </c>
      <c r="F193" s="42">
        <f t="shared" si="60"/>
        <v>0</v>
      </c>
      <c r="G193" s="111">
        <v>799257.07501639996</v>
      </c>
      <c r="H193" s="111">
        <v>672708.03813880333</v>
      </c>
      <c r="I193" s="111">
        <f t="shared" si="61"/>
        <v>0</v>
      </c>
      <c r="J193" s="7">
        <f t="shared" si="62"/>
        <v>672708.03813880333</v>
      </c>
      <c r="K193" s="6">
        <f t="shared" si="63"/>
        <v>126549.03687759663</v>
      </c>
      <c r="L193" s="10">
        <f t="shared" si="64"/>
        <v>79925.70750163999</v>
      </c>
      <c r="M193" s="10">
        <f t="shared" si="65"/>
        <v>752633.74564044329</v>
      </c>
      <c r="N193" s="10">
        <f t="shared" si="66"/>
        <v>7</v>
      </c>
      <c r="O193" s="10">
        <f t="shared" si="67"/>
        <v>46623.329375956673</v>
      </c>
    </row>
    <row r="194" spans="1:15">
      <c r="A194" s="133">
        <v>2290000</v>
      </c>
      <c r="B194" s="132" t="s">
        <v>798</v>
      </c>
      <c r="C194" s="111">
        <v>68563.386563050008</v>
      </c>
      <c r="D194" s="5"/>
      <c r="E194" s="5">
        <v>19</v>
      </c>
      <c r="F194" s="42">
        <f t="shared" si="60"/>
        <v>0</v>
      </c>
      <c r="G194" s="111">
        <v>68563.386563050008</v>
      </c>
      <c r="H194" s="111">
        <v>57707.517023900422</v>
      </c>
      <c r="I194" s="111">
        <f t="shared" si="61"/>
        <v>0</v>
      </c>
      <c r="J194" s="7">
        <f t="shared" si="62"/>
        <v>57707.517023900422</v>
      </c>
      <c r="K194" s="6">
        <f t="shared" si="63"/>
        <v>10855.869539149586</v>
      </c>
      <c r="L194" s="10">
        <f t="shared" si="64"/>
        <v>6856.3386563050017</v>
      </c>
      <c r="M194" s="10">
        <f t="shared" si="65"/>
        <v>64563.855680205423</v>
      </c>
      <c r="N194" s="10">
        <f t="shared" si="66"/>
        <v>7</v>
      </c>
      <c r="O194" s="10">
        <f t="shared" si="67"/>
        <v>3999.530882844585</v>
      </c>
    </row>
    <row r="195" spans="1:15">
      <c r="A195" s="133">
        <v>2290000</v>
      </c>
      <c r="B195" s="132" t="s">
        <v>798</v>
      </c>
      <c r="C195" s="111">
        <v>46371.121215475003</v>
      </c>
      <c r="D195" s="5"/>
      <c r="E195" s="5">
        <v>19</v>
      </c>
      <c r="F195" s="42">
        <f t="shared" si="60"/>
        <v>0</v>
      </c>
      <c r="G195" s="111">
        <v>46371.121215475003</v>
      </c>
      <c r="H195" s="111">
        <v>39029.027023024792</v>
      </c>
      <c r="I195" s="111">
        <f t="shared" si="61"/>
        <v>0</v>
      </c>
      <c r="J195" s="7">
        <f t="shared" si="62"/>
        <v>39029.027023024792</v>
      </c>
      <c r="K195" s="6">
        <f t="shared" si="63"/>
        <v>7342.0941924502113</v>
      </c>
      <c r="L195" s="10">
        <f t="shared" si="64"/>
        <v>4637.1121215475014</v>
      </c>
      <c r="M195" s="10">
        <f t="shared" si="65"/>
        <v>43666.139144572291</v>
      </c>
      <c r="N195" s="10">
        <f t="shared" si="66"/>
        <v>7</v>
      </c>
      <c r="O195" s="10">
        <f t="shared" si="67"/>
        <v>2704.9820709027117</v>
      </c>
    </row>
    <row r="196" spans="1:15">
      <c r="A196" s="133">
        <v>2290000</v>
      </c>
      <c r="B196" s="132" t="s">
        <v>798</v>
      </c>
      <c r="C196" s="111">
        <v>503178.63932257501</v>
      </c>
      <c r="D196" s="5"/>
      <c r="E196" s="5">
        <v>19</v>
      </c>
      <c r="F196" s="42">
        <f t="shared" si="60"/>
        <v>0</v>
      </c>
      <c r="G196" s="111">
        <v>503178.63932257501</v>
      </c>
      <c r="H196" s="111">
        <v>423508.68809650064</v>
      </c>
      <c r="I196" s="111">
        <f t="shared" si="61"/>
        <v>0</v>
      </c>
      <c r="J196" s="7">
        <f t="shared" si="62"/>
        <v>423508.68809650064</v>
      </c>
      <c r="K196" s="6">
        <f t="shared" si="63"/>
        <v>79669.951226074365</v>
      </c>
      <c r="L196" s="10">
        <f t="shared" si="64"/>
        <v>50317.863932257489</v>
      </c>
      <c r="M196" s="10">
        <f t="shared" si="65"/>
        <v>473826.5520287581</v>
      </c>
      <c r="N196" s="10">
        <f t="shared" si="66"/>
        <v>7</v>
      </c>
      <c r="O196" s="10">
        <f t="shared" si="67"/>
        <v>29352.087293816905</v>
      </c>
    </row>
    <row r="197" spans="1:15">
      <c r="A197" s="133">
        <v>2290000</v>
      </c>
      <c r="B197" s="132" t="s">
        <v>798</v>
      </c>
      <c r="C197" s="111">
        <v>231558.30765637499</v>
      </c>
      <c r="D197" s="5"/>
      <c r="E197" s="5">
        <v>19</v>
      </c>
      <c r="F197" s="42">
        <f t="shared" si="60"/>
        <v>0</v>
      </c>
      <c r="G197" s="111">
        <v>231558.30765637499</v>
      </c>
      <c r="H197" s="111">
        <v>194894.90894411562</v>
      </c>
      <c r="I197" s="111">
        <f t="shared" si="61"/>
        <v>0</v>
      </c>
      <c r="J197" s="7">
        <f t="shared" si="62"/>
        <v>194894.90894411562</v>
      </c>
      <c r="K197" s="6">
        <f t="shared" si="63"/>
        <v>36663.398712259368</v>
      </c>
      <c r="L197" s="10">
        <f t="shared" si="64"/>
        <v>23155.830765637496</v>
      </c>
      <c r="M197" s="10">
        <f t="shared" si="65"/>
        <v>218050.73970975314</v>
      </c>
      <c r="N197" s="10">
        <f t="shared" si="66"/>
        <v>7</v>
      </c>
      <c r="O197" s="10">
        <f t="shared" si="67"/>
        <v>13507.567946621857</v>
      </c>
    </row>
    <row r="198" spans="1:15">
      <c r="A198" s="133">
        <v>2290000</v>
      </c>
      <c r="B198" s="132" t="s">
        <v>798</v>
      </c>
      <c r="C198" s="111">
        <v>39380.361201674998</v>
      </c>
      <c r="D198" s="5"/>
      <c r="E198" s="5">
        <v>19</v>
      </c>
      <c r="F198" s="42">
        <f t="shared" si="60"/>
        <v>0</v>
      </c>
      <c r="G198" s="111">
        <v>39380.361201674998</v>
      </c>
      <c r="H198" s="111">
        <v>33145.137344743125</v>
      </c>
      <c r="I198" s="111">
        <f t="shared" si="61"/>
        <v>0</v>
      </c>
      <c r="J198" s="7">
        <f t="shared" si="62"/>
        <v>33145.137344743125</v>
      </c>
      <c r="K198" s="6">
        <f t="shared" si="63"/>
        <v>6235.2238569318724</v>
      </c>
      <c r="L198" s="10">
        <f t="shared" si="64"/>
        <v>3938.0361201674987</v>
      </c>
      <c r="M198" s="10">
        <f t="shared" si="65"/>
        <v>37083.173464910622</v>
      </c>
      <c r="N198" s="10">
        <f t="shared" si="66"/>
        <v>7</v>
      </c>
      <c r="O198" s="10">
        <f t="shared" si="67"/>
        <v>2297.1877367643756</v>
      </c>
    </row>
    <row r="199" spans="1:15">
      <c r="A199" s="133">
        <v>2290000</v>
      </c>
      <c r="B199" s="132" t="s">
        <v>798</v>
      </c>
      <c r="C199" s="111">
        <v>1584922.303292725</v>
      </c>
      <c r="D199" s="5"/>
      <c r="E199" s="5">
        <v>19</v>
      </c>
      <c r="F199" s="42">
        <f t="shared" si="60"/>
        <v>0</v>
      </c>
      <c r="G199" s="111">
        <v>1584922.303292725</v>
      </c>
      <c r="H199" s="111">
        <v>1333976.2719380436</v>
      </c>
      <c r="I199" s="111">
        <f t="shared" si="61"/>
        <v>0</v>
      </c>
      <c r="J199" s="7">
        <f t="shared" si="62"/>
        <v>1333976.2719380436</v>
      </c>
      <c r="K199" s="6">
        <f t="shared" si="63"/>
        <v>250946.03135468136</v>
      </c>
      <c r="L199" s="10">
        <f t="shared" si="64"/>
        <v>158492.23032927242</v>
      </c>
      <c r="M199" s="10">
        <f t="shared" si="65"/>
        <v>1492468.502267316</v>
      </c>
      <c r="N199" s="10">
        <f t="shared" si="66"/>
        <v>7</v>
      </c>
      <c r="O199" s="10">
        <f t="shared" si="67"/>
        <v>92453.801025409019</v>
      </c>
    </row>
    <row r="200" spans="1:15">
      <c r="A200" s="133">
        <v>2290000</v>
      </c>
      <c r="B200" s="132" t="s">
        <v>798</v>
      </c>
      <c r="C200" s="111">
        <v>250627.73829164999</v>
      </c>
      <c r="D200" s="5"/>
      <c r="E200" s="5">
        <v>20</v>
      </c>
      <c r="F200" s="42">
        <f t="shared" si="60"/>
        <v>0</v>
      </c>
      <c r="G200" s="111">
        <v>250627.73829164999</v>
      </c>
      <c r="H200" s="111">
        <v>208856.448576375</v>
      </c>
      <c r="I200" s="111">
        <f t="shared" si="61"/>
        <v>0</v>
      </c>
      <c r="J200" s="7">
        <f t="shared" si="62"/>
        <v>208856.448576375</v>
      </c>
      <c r="K200" s="6">
        <f t="shared" si="63"/>
        <v>41771.289715274994</v>
      </c>
      <c r="L200" s="10">
        <f t="shared" si="64"/>
        <v>25062.773829164998</v>
      </c>
      <c r="M200" s="10">
        <f t="shared" si="65"/>
        <v>233919.22240554</v>
      </c>
      <c r="N200" s="10">
        <f t="shared" si="66"/>
        <v>8</v>
      </c>
      <c r="O200" s="10">
        <f t="shared" si="67"/>
        <v>16708.515886109992</v>
      </c>
    </row>
    <row r="201" spans="1:15">
      <c r="A201" s="133">
        <v>2290000</v>
      </c>
      <c r="B201" s="132" t="s">
        <v>798</v>
      </c>
      <c r="C201" s="111">
        <v>290453.16213060002</v>
      </c>
      <c r="D201" s="5"/>
      <c r="E201" s="5">
        <v>20</v>
      </c>
      <c r="F201" s="42">
        <f t="shared" si="60"/>
        <v>0</v>
      </c>
      <c r="G201" s="111">
        <v>290453.16213060002</v>
      </c>
      <c r="H201" s="111">
        <v>242044.3017755</v>
      </c>
      <c r="I201" s="111">
        <f t="shared" si="61"/>
        <v>0</v>
      </c>
      <c r="J201" s="7">
        <f t="shared" si="62"/>
        <v>242044.3017755</v>
      </c>
      <c r="K201" s="6">
        <f t="shared" si="63"/>
        <v>48408.860355100012</v>
      </c>
      <c r="L201" s="10">
        <f t="shared" si="64"/>
        <v>29045.31621306001</v>
      </c>
      <c r="M201" s="10">
        <f t="shared" si="65"/>
        <v>271089.61798856</v>
      </c>
      <c r="N201" s="10">
        <f t="shared" si="66"/>
        <v>8</v>
      </c>
      <c r="O201" s="10">
        <f t="shared" si="67"/>
        <v>19363.544142040017</v>
      </c>
    </row>
    <row r="202" spans="1:15">
      <c r="A202" s="133">
        <v>2290000</v>
      </c>
      <c r="B202" s="132" t="s">
        <v>798</v>
      </c>
      <c r="C202" s="111">
        <v>2090829.9495726</v>
      </c>
      <c r="D202" s="5"/>
      <c r="E202" s="5">
        <v>20</v>
      </c>
      <c r="F202" s="42">
        <f t="shared" si="60"/>
        <v>0</v>
      </c>
      <c r="G202" s="111">
        <v>2090829.9495726</v>
      </c>
      <c r="H202" s="111">
        <v>1742358.2913104999</v>
      </c>
      <c r="I202" s="111">
        <f t="shared" si="61"/>
        <v>0</v>
      </c>
      <c r="J202" s="7">
        <f t="shared" si="62"/>
        <v>1742358.2913104999</v>
      </c>
      <c r="K202" s="6">
        <f t="shared" si="63"/>
        <v>348471.65826210007</v>
      </c>
      <c r="L202" s="10">
        <f t="shared" si="64"/>
        <v>209082.99495726006</v>
      </c>
      <c r="M202" s="10">
        <f t="shared" si="65"/>
        <v>1951441.28626776</v>
      </c>
      <c r="N202" s="10">
        <f t="shared" si="66"/>
        <v>8</v>
      </c>
      <c r="O202" s="10">
        <f t="shared" si="67"/>
        <v>139388.66330483998</v>
      </c>
    </row>
    <row r="203" spans="1:15">
      <c r="A203" s="133">
        <v>2290000</v>
      </c>
      <c r="B203" s="132" t="s">
        <v>798</v>
      </c>
      <c r="C203" s="111">
        <v>96039.445500000002</v>
      </c>
      <c r="D203" s="5"/>
      <c r="E203" s="5">
        <v>20</v>
      </c>
      <c r="F203" s="42">
        <f t="shared" si="60"/>
        <v>0</v>
      </c>
      <c r="G203" s="111">
        <v>96039.445500000002</v>
      </c>
      <c r="H203" s="111">
        <v>80032.871250000011</v>
      </c>
      <c r="I203" s="111">
        <f t="shared" si="61"/>
        <v>0</v>
      </c>
      <c r="J203" s="7">
        <f t="shared" si="62"/>
        <v>80032.871250000011</v>
      </c>
      <c r="K203" s="6">
        <f t="shared" si="63"/>
        <v>16006.574249999991</v>
      </c>
      <c r="L203" s="10">
        <f t="shared" si="64"/>
        <v>9603.9445499999929</v>
      </c>
      <c r="M203" s="10">
        <f t="shared" si="65"/>
        <v>89636.815800000011</v>
      </c>
      <c r="N203" s="10">
        <f t="shared" si="66"/>
        <v>8</v>
      </c>
      <c r="O203" s="10">
        <f t="shared" si="67"/>
        <v>6402.6296999999904</v>
      </c>
    </row>
    <row r="204" spans="1:15">
      <c r="A204" s="133">
        <v>2290000</v>
      </c>
      <c r="B204" s="132" t="s">
        <v>798</v>
      </c>
      <c r="C204" s="111">
        <v>284383.46917500003</v>
      </c>
      <c r="D204" s="5"/>
      <c r="E204" s="5">
        <v>20</v>
      </c>
      <c r="F204" s="42">
        <f t="shared" si="60"/>
        <v>0</v>
      </c>
      <c r="G204" s="111">
        <v>284383.46917500003</v>
      </c>
      <c r="H204" s="111">
        <v>236986.22431250004</v>
      </c>
      <c r="I204" s="111">
        <f t="shared" si="61"/>
        <v>0</v>
      </c>
      <c r="J204" s="7">
        <f t="shared" si="62"/>
        <v>236986.22431250004</v>
      </c>
      <c r="K204" s="6">
        <f t="shared" si="63"/>
        <v>47397.244862499996</v>
      </c>
      <c r="L204" s="10">
        <f t="shared" si="64"/>
        <v>28438.346917499995</v>
      </c>
      <c r="M204" s="10">
        <f t="shared" si="65"/>
        <v>265424.57123000006</v>
      </c>
      <c r="N204" s="10">
        <f t="shared" si="66"/>
        <v>8</v>
      </c>
      <c r="O204" s="10">
        <f t="shared" si="67"/>
        <v>18958.897944999975</v>
      </c>
    </row>
    <row r="205" spans="1:15">
      <c r="A205" s="133">
        <v>2290000</v>
      </c>
      <c r="B205" s="132" t="s">
        <v>798</v>
      </c>
      <c r="C205" s="111">
        <v>287157.94204500003</v>
      </c>
      <c r="D205" s="5"/>
      <c r="E205" s="5">
        <v>20</v>
      </c>
      <c r="F205" s="42">
        <f t="shared" si="60"/>
        <v>0</v>
      </c>
      <c r="G205" s="111">
        <v>287157.94204500003</v>
      </c>
      <c r="H205" s="111">
        <v>239298.28503750003</v>
      </c>
      <c r="I205" s="111">
        <f t="shared" si="61"/>
        <v>0</v>
      </c>
      <c r="J205" s="7">
        <f t="shared" si="62"/>
        <v>239298.28503750003</v>
      </c>
      <c r="K205" s="6">
        <f t="shared" si="63"/>
        <v>47859.657007500005</v>
      </c>
      <c r="L205" s="10">
        <f t="shared" si="64"/>
        <v>28715.794204500005</v>
      </c>
      <c r="M205" s="10">
        <f t="shared" si="65"/>
        <v>268014.07924200001</v>
      </c>
      <c r="N205" s="10">
        <f t="shared" si="66"/>
        <v>8</v>
      </c>
      <c r="O205" s="10">
        <f t="shared" si="67"/>
        <v>19143.862803000025</v>
      </c>
    </row>
    <row r="206" spans="1:15">
      <c r="A206" s="133">
        <v>2290000</v>
      </c>
      <c r="B206" s="132" t="s">
        <v>798</v>
      </c>
      <c r="C206" s="111">
        <v>135319.5787095</v>
      </c>
      <c r="D206" s="5"/>
      <c r="E206" s="5">
        <v>20</v>
      </c>
      <c r="F206" s="42">
        <f t="shared" si="60"/>
        <v>0</v>
      </c>
      <c r="G206" s="111">
        <v>135319.5787095</v>
      </c>
      <c r="H206" s="111">
        <v>112766.31559124999</v>
      </c>
      <c r="I206" s="111">
        <f t="shared" si="61"/>
        <v>0</v>
      </c>
      <c r="J206" s="7">
        <f t="shared" si="62"/>
        <v>112766.31559124999</v>
      </c>
      <c r="K206" s="6">
        <f t="shared" si="63"/>
        <v>22553.263118250004</v>
      </c>
      <c r="L206" s="10">
        <f t="shared" si="64"/>
        <v>13531.957870950004</v>
      </c>
      <c r="M206" s="10">
        <f t="shared" si="65"/>
        <v>126298.2734622</v>
      </c>
      <c r="N206" s="10">
        <f t="shared" si="66"/>
        <v>8</v>
      </c>
      <c r="O206" s="10">
        <f t="shared" si="67"/>
        <v>9021.3052472999989</v>
      </c>
    </row>
    <row r="207" spans="1:15">
      <c r="A207" s="133">
        <v>2290000</v>
      </c>
      <c r="B207" s="132" t="s">
        <v>798</v>
      </c>
      <c r="C207" s="111">
        <v>846587.71208249999</v>
      </c>
      <c r="D207" s="5"/>
      <c r="E207" s="5">
        <v>20</v>
      </c>
      <c r="F207" s="42">
        <f t="shared" si="60"/>
        <v>0</v>
      </c>
      <c r="G207" s="111">
        <v>846587.71208249999</v>
      </c>
      <c r="H207" s="111">
        <v>705489.76006875001</v>
      </c>
      <c r="I207" s="111">
        <f t="shared" si="61"/>
        <v>0</v>
      </c>
      <c r="J207" s="7">
        <f t="shared" si="62"/>
        <v>705489.76006875001</v>
      </c>
      <c r="K207" s="6">
        <f t="shared" si="63"/>
        <v>141097.95201374998</v>
      </c>
      <c r="L207" s="10">
        <f t="shared" si="64"/>
        <v>84658.771208249993</v>
      </c>
      <c r="M207" s="10">
        <f t="shared" si="65"/>
        <v>790148.53127699997</v>
      </c>
      <c r="N207" s="10">
        <f t="shared" si="66"/>
        <v>8</v>
      </c>
      <c r="O207" s="10">
        <f t="shared" si="67"/>
        <v>56439.180805500015</v>
      </c>
    </row>
    <row r="208" spans="1:15">
      <c r="A208" s="133">
        <v>2290000</v>
      </c>
      <c r="B208" s="132" t="s">
        <v>798</v>
      </c>
      <c r="C208" s="111">
        <v>85283.198000000004</v>
      </c>
      <c r="D208" s="5"/>
      <c r="E208" s="5">
        <v>18</v>
      </c>
      <c r="F208" s="42">
        <f t="shared" si="60"/>
        <v>0</v>
      </c>
      <c r="G208" s="111">
        <v>85283.198000000004</v>
      </c>
      <c r="H208" s="111">
        <v>72490.718300000008</v>
      </c>
      <c r="I208" s="111">
        <f t="shared" si="61"/>
        <v>0</v>
      </c>
      <c r="J208" s="7">
        <f t="shared" si="62"/>
        <v>72490.718300000008</v>
      </c>
      <c r="K208" s="6">
        <f t="shared" si="63"/>
        <v>12792.479699999996</v>
      </c>
      <c r="L208" s="10">
        <f t="shared" si="64"/>
        <v>8528.3197999999975</v>
      </c>
      <c r="M208" s="10">
        <f t="shared" si="65"/>
        <v>81019.038100000005</v>
      </c>
      <c r="N208" s="10">
        <f t="shared" si="66"/>
        <v>6</v>
      </c>
      <c r="O208" s="10">
        <f t="shared" si="67"/>
        <v>4264.1598999999987</v>
      </c>
    </row>
    <row r="209" spans="1:15">
      <c r="A209" s="133">
        <v>2290000</v>
      </c>
      <c r="B209" s="132" t="s">
        <v>798</v>
      </c>
      <c r="C209" s="111">
        <v>53301.998749999999</v>
      </c>
      <c r="D209" s="5"/>
      <c r="E209" s="5">
        <v>18</v>
      </c>
      <c r="F209" s="42">
        <f t="shared" si="60"/>
        <v>0</v>
      </c>
      <c r="G209" s="111">
        <v>53301.998749999999</v>
      </c>
      <c r="H209" s="111">
        <v>45306.698937499998</v>
      </c>
      <c r="I209" s="111">
        <f t="shared" si="61"/>
        <v>0</v>
      </c>
      <c r="J209" s="7">
        <f t="shared" si="62"/>
        <v>45306.698937499998</v>
      </c>
      <c r="K209" s="6">
        <f t="shared" si="63"/>
        <v>7995.2998125000013</v>
      </c>
      <c r="L209" s="10">
        <f t="shared" si="64"/>
        <v>5330.1998750000002</v>
      </c>
      <c r="M209" s="10">
        <f t="shared" si="65"/>
        <v>50636.898812499996</v>
      </c>
      <c r="N209" s="10">
        <f t="shared" si="66"/>
        <v>6</v>
      </c>
      <c r="O209" s="10">
        <f t="shared" si="67"/>
        <v>2665.0999375000029</v>
      </c>
    </row>
    <row r="210" spans="1:15">
      <c r="A210" s="133">
        <v>2290000</v>
      </c>
      <c r="B210" s="132" t="s">
        <v>798</v>
      </c>
      <c r="C210" s="111">
        <v>414835.38795150002</v>
      </c>
      <c r="D210" s="5"/>
      <c r="E210" s="5">
        <v>21</v>
      </c>
      <c r="F210" s="42">
        <f t="shared" si="60"/>
        <v>0</v>
      </c>
      <c r="G210" s="111">
        <v>414835.38795150002</v>
      </c>
      <c r="H210" s="111">
        <v>342239.19505998748</v>
      </c>
      <c r="I210" s="111">
        <f t="shared" si="61"/>
        <v>0</v>
      </c>
      <c r="J210" s="7">
        <f t="shared" si="62"/>
        <v>342239.19505998748</v>
      </c>
      <c r="K210" s="6">
        <f t="shared" si="63"/>
        <v>72596.192891512532</v>
      </c>
      <c r="L210" s="10">
        <f t="shared" si="64"/>
        <v>41483.538795150016</v>
      </c>
      <c r="M210" s="10">
        <f t="shared" si="65"/>
        <v>383722.73385513749</v>
      </c>
      <c r="N210" s="10">
        <f t="shared" si="66"/>
        <v>9</v>
      </c>
      <c r="O210" s="10">
        <f t="shared" si="67"/>
        <v>31112.65409636253</v>
      </c>
    </row>
    <row r="211" spans="1:15">
      <c r="A211" s="133">
        <v>2290000</v>
      </c>
      <c r="B211" s="132" t="s">
        <v>798</v>
      </c>
      <c r="C211" s="111">
        <v>413271.67983412498</v>
      </c>
      <c r="D211" s="5"/>
      <c r="E211" s="5">
        <v>21</v>
      </c>
      <c r="F211" s="42">
        <f t="shared" si="60"/>
        <v>0</v>
      </c>
      <c r="G211" s="111">
        <v>413271.67983412498</v>
      </c>
      <c r="H211" s="111">
        <v>340949.13586315315</v>
      </c>
      <c r="I211" s="111">
        <f t="shared" si="61"/>
        <v>0</v>
      </c>
      <c r="J211" s="7">
        <f t="shared" si="62"/>
        <v>340949.13586315315</v>
      </c>
      <c r="K211" s="6">
        <f t="shared" si="63"/>
        <v>72322.543970971834</v>
      </c>
      <c r="L211" s="10">
        <f t="shared" si="64"/>
        <v>41327.167983412473</v>
      </c>
      <c r="M211" s="10">
        <f t="shared" si="65"/>
        <v>382276.3038465656</v>
      </c>
      <c r="N211" s="10">
        <f t="shared" si="66"/>
        <v>9</v>
      </c>
      <c r="O211" s="10">
        <f t="shared" si="67"/>
        <v>30995.375987559382</v>
      </c>
    </row>
    <row r="212" spans="1:15">
      <c r="A212" s="133">
        <v>2290000</v>
      </c>
      <c r="B212" s="132" t="s">
        <v>798</v>
      </c>
      <c r="C212" s="111">
        <v>180013.73597625</v>
      </c>
      <c r="D212" s="5"/>
      <c r="E212" s="5">
        <v>21</v>
      </c>
      <c r="F212" s="42">
        <f t="shared" si="60"/>
        <v>0</v>
      </c>
      <c r="G212" s="111">
        <v>180013.73597625</v>
      </c>
      <c r="H212" s="111">
        <v>148511.33218040626</v>
      </c>
      <c r="I212" s="111">
        <f t="shared" si="61"/>
        <v>0</v>
      </c>
      <c r="J212" s="7">
        <f t="shared" si="62"/>
        <v>148511.33218040626</v>
      </c>
      <c r="K212" s="6">
        <f t="shared" si="63"/>
        <v>31502.40379584374</v>
      </c>
      <c r="L212" s="10">
        <f t="shared" si="64"/>
        <v>18001.373597624995</v>
      </c>
      <c r="M212" s="10">
        <f t="shared" si="65"/>
        <v>166512.70577803126</v>
      </c>
      <c r="N212" s="10">
        <f t="shared" si="66"/>
        <v>9</v>
      </c>
      <c r="O212" s="10">
        <f t="shared" si="67"/>
        <v>13501.030198218737</v>
      </c>
    </row>
    <row r="213" spans="1:15">
      <c r="A213" s="133">
        <v>2290000</v>
      </c>
      <c r="B213" s="132" t="s">
        <v>798</v>
      </c>
      <c r="C213" s="111">
        <v>116808.247158</v>
      </c>
      <c r="D213" s="5"/>
      <c r="E213" s="5">
        <v>21</v>
      </c>
      <c r="F213" s="42">
        <f t="shared" si="60"/>
        <v>0</v>
      </c>
      <c r="G213" s="111">
        <v>116808.247158</v>
      </c>
      <c r="H213" s="111">
        <v>96366.803905349996</v>
      </c>
      <c r="I213" s="111">
        <f t="shared" si="61"/>
        <v>0</v>
      </c>
      <c r="J213" s="7">
        <f t="shared" si="62"/>
        <v>96366.803905349996</v>
      </c>
      <c r="K213" s="6">
        <f t="shared" si="63"/>
        <v>20441.443252650002</v>
      </c>
      <c r="L213" s="10">
        <f t="shared" si="64"/>
        <v>11680.824715800001</v>
      </c>
      <c r="M213" s="10">
        <f t="shared" si="65"/>
        <v>108047.62862115</v>
      </c>
      <c r="N213" s="10">
        <f t="shared" si="66"/>
        <v>9</v>
      </c>
      <c r="O213" s="10">
        <f t="shared" si="67"/>
        <v>8760.618536850001</v>
      </c>
    </row>
    <row r="214" spans="1:15">
      <c r="A214" s="133">
        <v>2290000</v>
      </c>
      <c r="B214" s="132" t="s">
        <v>798</v>
      </c>
      <c r="C214" s="111">
        <v>19104.852768749999</v>
      </c>
      <c r="D214" s="5"/>
      <c r="E214" s="5">
        <v>21</v>
      </c>
      <c r="F214" s="42">
        <f t="shared" si="60"/>
        <v>0</v>
      </c>
      <c r="G214" s="111">
        <v>19104.852768749999</v>
      </c>
      <c r="H214" s="111">
        <v>15761.503534218749</v>
      </c>
      <c r="I214" s="111">
        <f t="shared" si="61"/>
        <v>0</v>
      </c>
      <c r="J214" s="7">
        <f t="shared" si="62"/>
        <v>15761.503534218749</v>
      </c>
      <c r="K214" s="6">
        <f t="shared" si="63"/>
        <v>3343.3492345312497</v>
      </c>
      <c r="L214" s="10">
        <f t="shared" si="64"/>
        <v>1910.4852768749997</v>
      </c>
      <c r="M214" s="10">
        <f t="shared" si="65"/>
        <v>17671.98881109375</v>
      </c>
      <c r="N214" s="10">
        <f t="shared" si="66"/>
        <v>9</v>
      </c>
      <c r="O214" s="10">
        <f t="shared" si="67"/>
        <v>1432.8639576562491</v>
      </c>
    </row>
    <row r="215" spans="1:15">
      <c r="A215" s="133">
        <v>2290000</v>
      </c>
      <c r="B215" s="132" t="s">
        <v>798</v>
      </c>
      <c r="C215" s="111">
        <v>27168.492027</v>
      </c>
      <c r="D215" s="5"/>
      <c r="E215" s="5">
        <v>21</v>
      </c>
      <c r="F215" s="42">
        <f t="shared" si="60"/>
        <v>0</v>
      </c>
      <c r="G215" s="111">
        <v>27168.492027</v>
      </c>
      <c r="H215" s="111">
        <v>22414.005922274999</v>
      </c>
      <c r="I215" s="111">
        <f t="shared" si="61"/>
        <v>0</v>
      </c>
      <c r="J215" s="7">
        <f t="shared" si="62"/>
        <v>22414.005922274999</v>
      </c>
      <c r="K215" s="6">
        <f t="shared" si="63"/>
        <v>4754.4861047250015</v>
      </c>
      <c r="L215" s="10">
        <f t="shared" si="64"/>
        <v>2716.8492027000007</v>
      </c>
      <c r="M215" s="10">
        <f t="shared" si="65"/>
        <v>25130.855124974998</v>
      </c>
      <c r="N215" s="10">
        <f t="shared" si="66"/>
        <v>9</v>
      </c>
      <c r="O215" s="10">
        <f t="shared" si="67"/>
        <v>2037.6369020250022</v>
      </c>
    </row>
    <row r="216" spans="1:15">
      <c r="A216" s="133">
        <v>2290000</v>
      </c>
      <c r="B216" s="132" t="s">
        <v>798</v>
      </c>
      <c r="C216" s="111">
        <v>38530.7955</v>
      </c>
      <c r="D216" s="5"/>
      <c r="E216" s="5">
        <v>21</v>
      </c>
      <c r="F216" s="42">
        <f t="shared" si="60"/>
        <v>0</v>
      </c>
      <c r="G216" s="111">
        <v>38530.7955</v>
      </c>
      <c r="H216" s="111">
        <v>31787.906287500002</v>
      </c>
      <c r="I216" s="111">
        <f t="shared" si="61"/>
        <v>0</v>
      </c>
      <c r="J216" s="7">
        <f t="shared" si="62"/>
        <v>31787.906287500002</v>
      </c>
      <c r="K216" s="6">
        <f t="shared" si="63"/>
        <v>6742.8892124999984</v>
      </c>
      <c r="L216" s="10">
        <f t="shared" si="64"/>
        <v>3853.0795499999986</v>
      </c>
      <c r="M216" s="10">
        <f t="shared" si="65"/>
        <v>35640.985837500004</v>
      </c>
      <c r="N216" s="10">
        <f t="shared" si="66"/>
        <v>9</v>
      </c>
      <c r="O216" s="10">
        <f t="shared" si="67"/>
        <v>2889.8096624999962</v>
      </c>
    </row>
    <row r="217" spans="1:15">
      <c r="A217" s="133">
        <v>2290000</v>
      </c>
      <c r="B217" s="132" t="s">
        <v>798</v>
      </c>
      <c r="C217" s="111">
        <v>797126.33054505009</v>
      </c>
      <c r="D217" s="5"/>
      <c r="E217" s="5">
        <v>20</v>
      </c>
      <c r="F217" s="42">
        <f t="shared" si="60"/>
        <v>0</v>
      </c>
      <c r="G217" s="111">
        <v>797126.33054505009</v>
      </c>
      <c r="H217" s="111">
        <v>664271.942120875</v>
      </c>
      <c r="I217" s="111">
        <f t="shared" si="61"/>
        <v>0</v>
      </c>
      <c r="J217" s="7">
        <f t="shared" si="62"/>
        <v>664271.942120875</v>
      </c>
      <c r="K217" s="6">
        <f t="shared" si="63"/>
        <v>132854.38842417509</v>
      </c>
      <c r="L217" s="10">
        <f t="shared" si="64"/>
        <v>79712.633054505044</v>
      </c>
      <c r="M217" s="10">
        <f t="shared" si="65"/>
        <v>743984.5751753801</v>
      </c>
      <c r="N217" s="10">
        <f t="shared" si="66"/>
        <v>8</v>
      </c>
      <c r="O217" s="10">
        <f t="shared" si="67"/>
        <v>53141.755369669991</v>
      </c>
    </row>
    <row r="218" spans="1:15">
      <c r="A218" s="133">
        <v>2290000</v>
      </c>
      <c r="B218" s="132" t="s">
        <v>798</v>
      </c>
      <c r="C218" s="111">
        <v>713366.0617047</v>
      </c>
      <c r="D218" s="5"/>
      <c r="E218" s="5">
        <v>20</v>
      </c>
      <c r="F218" s="42">
        <f t="shared" si="60"/>
        <v>0</v>
      </c>
      <c r="G218" s="111">
        <v>713366.0617047</v>
      </c>
      <c r="H218" s="111">
        <v>594471.71808725002</v>
      </c>
      <c r="I218" s="111">
        <f t="shared" si="61"/>
        <v>0</v>
      </c>
      <c r="J218" s="7">
        <f t="shared" si="62"/>
        <v>594471.71808725002</v>
      </c>
      <c r="K218" s="6">
        <f t="shared" si="63"/>
        <v>118894.34361744998</v>
      </c>
      <c r="L218" s="10">
        <f t="shared" si="64"/>
        <v>71336.606170469982</v>
      </c>
      <c r="M218" s="10">
        <f t="shared" si="65"/>
        <v>665808.32425772003</v>
      </c>
      <c r="N218" s="10">
        <f t="shared" si="66"/>
        <v>8</v>
      </c>
      <c r="O218" s="10">
        <f t="shared" si="67"/>
        <v>47557.737446979969</v>
      </c>
    </row>
    <row r="219" spans="1:15">
      <c r="A219" s="133">
        <v>2290000</v>
      </c>
      <c r="B219" s="132" t="s">
        <v>798</v>
      </c>
      <c r="C219" s="111">
        <v>480984.20142599999</v>
      </c>
      <c r="D219" s="5"/>
      <c r="E219" s="5">
        <v>21</v>
      </c>
      <c r="F219" s="42">
        <f t="shared" si="60"/>
        <v>0</v>
      </c>
      <c r="G219" s="111">
        <v>480984.20142599999</v>
      </c>
      <c r="H219" s="111">
        <v>396811.96617645002</v>
      </c>
      <c r="I219" s="111">
        <f t="shared" si="61"/>
        <v>0</v>
      </c>
      <c r="J219" s="7">
        <f t="shared" si="62"/>
        <v>396811.96617645002</v>
      </c>
      <c r="K219" s="6">
        <f t="shared" si="63"/>
        <v>84172.235249549965</v>
      </c>
      <c r="L219" s="10">
        <f t="shared" si="64"/>
        <v>48098.420142599978</v>
      </c>
      <c r="M219" s="10">
        <f t="shared" si="65"/>
        <v>444910.38631904998</v>
      </c>
      <c r="N219" s="10">
        <f t="shared" si="66"/>
        <v>9</v>
      </c>
      <c r="O219" s="10">
        <f t="shared" si="67"/>
        <v>36073.815106950002</v>
      </c>
    </row>
    <row r="220" spans="1:15">
      <c r="A220" s="133">
        <v>2290000</v>
      </c>
      <c r="B220" s="132" t="s">
        <v>798</v>
      </c>
      <c r="C220" s="111">
        <v>309956.70320024999</v>
      </c>
      <c r="D220" s="5"/>
      <c r="E220" s="5">
        <v>21</v>
      </c>
      <c r="F220" s="42">
        <f t="shared" si="60"/>
        <v>0</v>
      </c>
      <c r="G220" s="111">
        <v>309956.70320024999</v>
      </c>
      <c r="H220" s="111">
        <v>255714.28014020628</v>
      </c>
      <c r="I220" s="111">
        <f t="shared" si="61"/>
        <v>0</v>
      </c>
      <c r="J220" s="7">
        <f t="shared" si="62"/>
        <v>255714.28014020628</v>
      </c>
      <c r="K220" s="6">
        <f t="shared" si="63"/>
        <v>54242.423060043715</v>
      </c>
      <c r="L220" s="10">
        <f t="shared" si="64"/>
        <v>30995.670320024979</v>
      </c>
      <c r="M220" s="10">
        <f t="shared" si="65"/>
        <v>286709.95046023128</v>
      </c>
      <c r="N220" s="10">
        <f t="shared" si="66"/>
        <v>9</v>
      </c>
      <c r="O220" s="10">
        <f t="shared" si="67"/>
        <v>23246.75274001871</v>
      </c>
    </row>
    <row r="221" spans="1:15">
      <c r="A221" s="133">
        <v>2290000</v>
      </c>
      <c r="B221" s="132" t="s">
        <v>798</v>
      </c>
      <c r="C221" s="111">
        <v>110043.951948</v>
      </c>
      <c r="D221" s="5"/>
      <c r="E221" s="5">
        <v>21</v>
      </c>
      <c r="F221" s="42">
        <f t="shared" si="60"/>
        <v>0</v>
      </c>
      <c r="G221" s="111">
        <v>110043.951948</v>
      </c>
      <c r="H221" s="111">
        <v>90786.260357100007</v>
      </c>
      <c r="I221" s="111">
        <f t="shared" si="61"/>
        <v>0</v>
      </c>
      <c r="J221" s="7">
        <f t="shared" si="62"/>
        <v>90786.260357100007</v>
      </c>
      <c r="K221" s="6">
        <f t="shared" si="63"/>
        <v>19257.691590899994</v>
      </c>
      <c r="L221" s="10">
        <f t="shared" si="64"/>
        <v>11004.395194799998</v>
      </c>
      <c r="M221" s="10">
        <f t="shared" si="65"/>
        <v>101790.65555190001</v>
      </c>
      <c r="N221" s="10">
        <f t="shared" si="66"/>
        <v>9</v>
      </c>
      <c r="O221" s="10">
        <f t="shared" si="67"/>
        <v>8253.2963960999914</v>
      </c>
    </row>
    <row r="222" spans="1:15">
      <c r="A222" s="133">
        <v>2290000</v>
      </c>
      <c r="B222" s="132" t="s">
        <v>798</v>
      </c>
      <c r="C222" s="111">
        <v>40120.190814375004</v>
      </c>
      <c r="D222" s="5"/>
      <c r="E222" s="5">
        <v>21</v>
      </c>
      <c r="F222" s="42">
        <f t="shared" ref="F222:F256" si="68">+C222*$F$4</f>
        <v>0</v>
      </c>
      <c r="G222" s="111">
        <v>40120.190814375004</v>
      </c>
      <c r="H222" s="111">
        <v>33099.157421859381</v>
      </c>
      <c r="I222" s="111">
        <f t="shared" ref="I222:I253" si="69">H222*$I$4</f>
        <v>0</v>
      </c>
      <c r="J222" s="7">
        <f t="shared" ref="J222:J253" si="70">+I222+H222</f>
        <v>33099.157421859381</v>
      </c>
      <c r="K222" s="6">
        <f t="shared" ref="K222:K253" si="71">+G222-J222</f>
        <v>7021.0333925156228</v>
      </c>
      <c r="L222" s="10">
        <f t="shared" ref="L222:L253" si="72">K222/E222*$L$1</f>
        <v>4012.0190814374982</v>
      </c>
      <c r="M222" s="10">
        <f t="shared" ref="M222:M253" si="73">J222+L222</f>
        <v>37111.176503296883</v>
      </c>
      <c r="N222" s="10">
        <f t="shared" ref="N222:N256" si="74">E222-$L$1</f>
        <v>9</v>
      </c>
      <c r="O222" s="10">
        <f t="shared" ref="O222:O256" si="75">G222-M222</f>
        <v>3009.014311078121</v>
      </c>
    </row>
    <row r="223" spans="1:15">
      <c r="A223" s="133">
        <v>2290000</v>
      </c>
      <c r="B223" s="132" t="s">
        <v>798</v>
      </c>
      <c r="C223" s="111">
        <v>23643.994538625</v>
      </c>
      <c r="D223" s="5"/>
      <c r="E223" s="5">
        <v>21</v>
      </c>
      <c r="F223" s="42">
        <f t="shared" si="68"/>
        <v>0</v>
      </c>
      <c r="G223" s="111">
        <v>23643.994538625</v>
      </c>
      <c r="H223" s="111">
        <v>19506.295494365626</v>
      </c>
      <c r="I223" s="111">
        <f t="shared" si="69"/>
        <v>0</v>
      </c>
      <c r="J223" s="7">
        <f t="shared" si="70"/>
        <v>19506.295494365626</v>
      </c>
      <c r="K223" s="6">
        <f t="shared" si="71"/>
        <v>4137.6990442593742</v>
      </c>
      <c r="L223" s="10">
        <f t="shared" si="72"/>
        <v>2364.3994538624993</v>
      </c>
      <c r="M223" s="10">
        <f t="shared" si="73"/>
        <v>21870.694948228127</v>
      </c>
      <c r="N223" s="10">
        <f t="shared" si="74"/>
        <v>9</v>
      </c>
      <c r="O223" s="10">
        <f t="shared" si="75"/>
        <v>1773.2995903968731</v>
      </c>
    </row>
    <row r="224" spans="1:15">
      <c r="A224" s="133">
        <v>2290000</v>
      </c>
      <c r="B224" s="132" t="s">
        <v>798</v>
      </c>
      <c r="C224" s="111">
        <v>191048.5276875</v>
      </c>
      <c r="D224" s="5"/>
      <c r="E224" s="5">
        <v>21</v>
      </c>
      <c r="F224" s="42">
        <f t="shared" si="68"/>
        <v>0</v>
      </c>
      <c r="G224" s="111">
        <v>191048.5276875</v>
      </c>
      <c r="H224" s="111">
        <v>157615.0353421875</v>
      </c>
      <c r="I224" s="111">
        <f t="shared" si="69"/>
        <v>0</v>
      </c>
      <c r="J224" s="7">
        <f t="shared" si="70"/>
        <v>157615.0353421875</v>
      </c>
      <c r="K224" s="6">
        <f t="shared" si="71"/>
        <v>33433.492345312494</v>
      </c>
      <c r="L224" s="10">
        <f t="shared" si="72"/>
        <v>19104.852768749995</v>
      </c>
      <c r="M224" s="10">
        <f t="shared" si="73"/>
        <v>176719.88811093749</v>
      </c>
      <c r="N224" s="10">
        <f t="shared" si="74"/>
        <v>9</v>
      </c>
      <c r="O224" s="10">
        <f t="shared" si="75"/>
        <v>14328.639576562506</v>
      </c>
    </row>
    <row r="225" spans="1:15">
      <c r="A225" s="133">
        <v>2290000</v>
      </c>
      <c r="B225" s="132" t="s">
        <v>798</v>
      </c>
      <c r="C225" s="111">
        <v>94560.993956249993</v>
      </c>
      <c r="D225" s="5"/>
      <c r="E225" s="5">
        <v>21</v>
      </c>
      <c r="F225" s="42">
        <f t="shared" si="68"/>
        <v>0</v>
      </c>
      <c r="G225" s="111">
        <v>94560.993956249993</v>
      </c>
      <c r="H225" s="111">
        <v>78012.820013906254</v>
      </c>
      <c r="I225" s="111">
        <f t="shared" si="69"/>
        <v>0</v>
      </c>
      <c r="J225" s="7">
        <f t="shared" si="70"/>
        <v>78012.820013906254</v>
      </c>
      <c r="K225" s="6">
        <f t="shared" si="71"/>
        <v>16548.173942343739</v>
      </c>
      <c r="L225" s="10">
        <f t="shared" si="72"/>
        <v>9456.0993956249949</v>
      </c>
      <c r="M225" s="10">
        <f t="shared" si="73"/>
        <v>87468.919409531256</v>
      </c>
      <c r="N225" s="10">
        <f t="shared" si="74"/>
        <v>9</v>
      </c>
      <c r="O225" s="10">
        <f t="shared" si="75"/>
        <v>7092.0745467187371</v>
      </c>
    </row>
    <row r="226" spans="1:15">
      <c r="A226" s="133">
        <v>2290000</v>
      </c>
      <c r="B226" s="132" t="s">
        <v>798</v>
      </c>
      <c r="C226" s="111">
        <v>81875.799837750004</v>
      </c>
      <c r="D226" s="5"/>
      <c r="E226" s="5">
        <v>21</v>
      </c>
      <c r="F226" s="42">
        <f t="shared" si="68"/>
        <v>0</v>
      </c>
      <c r="G226" s="111">
        <v>81875.799837750004</v>
      </c>
      <c r="H226" s="111">
        <v>67547.53486614376</v>
      </c>
      <c r="I226" s="111">
        <f t="shared" si="69"/>
        <v>0</v>
      </c>
      <c r="J226" s="7">
        <f t="shared" si="70"/>
        <v>67547.53486614376</v>
      </c>
      <c r="K226" s="6">
        <f t="shared" si="71"/>
        <v>14328.264971606244</v>
      </c>
      <c r="L226" s="10">
        <f t="shared" si="72"/>
        <v>8187.5799837749964</v>
      </c>
      <c r="M226" s="10">
        <f t="shared" si="73"/>
        <v>75735.114849918755</v>
      </c>
      <c r="N226" s="10">
        <f t="shared" si="74"/>
        <v>9</v>
      </c>
      <c r="O226" s="10">
        <f t="shared" si="75"/>
        <v>6140.6849878312496</v>
      </c>
    </row>
    <row r="227" spans="1:15">
      <c r="A227" s="133">
        <v>2290000</v>
      </c>
      <c r="B227" s="132" t="s">
        <v>798</v>
      </c>
      <c r="C227" s="111">
        <v>67304.737339500003</v>
      </c>
      <c r="D227" s="5"/>
      <c r="E227" s="5">
        <v>21</v>
      </c>
      <c r="F227" s="42">
        <f t="shared" si="68"/>
        <v>0</v>
      </c>
      <c r="G227" s="111">
        <v>67304.737339500003</v>
      </c>
      <c r="H227" s="111">
        <v>55526.408305087505</v>
      </c>
      <c r="I227" s="111">
        <f t="shared" si="69"/>
        <v>0</v>
      </c>
      <c r="J227" s="7">
        <f t="shared" si="70"/>
        <v>55526.408305087505</v>
      </c>
      <c r="K227" s="6">
        <f t="shared" si="71"/>
        <v>11778.329034412498</v>
      </c>
      <c r="L227" s="10">
        <f t="shared" si="72"/>
        <v>6730.4737339499989</v>
      </c>
      <c r="M227" s="10">
        <f t="shared" si="73"/>
        <v>62256.882039037504</v>
      </c>
      <c r="N227" s="10">
        <f t="shared" si="74"/>
        <v>9</v>
      </c>
      <c r="O227" s="10">
        <f t="shared" si="75"/>
        <v>5047.8553004624991</v>
      </c>
    </row>
    <row r="228" spans="1:15">
      <c r="A228" s="133">
        <v>2290000</v>
      </c>
      <c r="B228" s="132" t="s">
        <v>798</v>
      </c>
      <c r="C228" s="111">
        <v>434304.14267775003</v>
      </c>
      <c r="D228" s="5"/>
      <c r="E228" s="5">
        <v>21</v>
      </c>
      <c r="F228" s="42">
        <f t="shared" si="68"/>
        <v>0</v>
      </c>
      <c r="G228" s="111">
        <v>434304.14267775003</v>
      </c>
      <c r="H228" s="111">
        <v>358300.91770914383</v>
      </c>
      <c r="I228" s="111">
        <f t="shared" si="69"/>
        <v>0</v>
      </c>
      <c r="J228" s="7">
        <f t="shared" si="70"/>
        <v>358300.91770914383</v>
      </c>
      <c r="K228" s="6">
        <f t="shared" si="71"/>
        <v>76003.224968606199</v>
      </c>
      <c r="L228" s="10">
        <f t="shared" si="72"/>
        <v>43430.41426777497</v>
      </c>
      <c r="M228" s="10">
        <f t="shared" si="73"/>
        <v>401731.33197691879</v>
      </c>
      <c r="N228" s="10">
        <f t="shared" si="74"/>
        <v>9</v>
      </c>
      <c r="O228" s="10">
        <f t="shared" si="75"/>
        <v>32572.810700831236</v>
      </c>
    </row>
    <row r="229" spans="1:15">
      <c r="A229" s="133">
        <v>2290000</v>
      </c>
      <c r="B229" s="132" t="s">
        <v>798</v>
      </c>
      <c r="C229" s="111">
        <v>155705.08521525</v>
      </c>
      <c r="D229" s="5"/>
      <c r="E229" s="5">
        <v>21</v>
      </c>
      <c r="F229" s="42">
        <f t="shared" si="68"/>
        <v>0</v>
      </c>
      <c r="G229" s="111">
        <v>155705.08521525</v>
      </c>
      <c r="H229" s="111">
        <v>128456.69530258125</v>
      </c>
      <c r="I229" s="111">
        <f t="shared" si="69"/>
        <v>0</v>
      </c>
      <c r="J229" s="7">
        <f t="shared" si="70"/>
        <v>128456.69530258125</v>
      </c>
      <c r="K229" s="6">
        <f t="shared" si="71"/>
        <v>27248.389912668747</v>
      </c>
      <c r="L229" s="10">
        <f t="shared" si="72"/>
        <v>15570.508521524996</v>
      </c>
      <c r="M229" s="10">
        <f t="shared" si="73"/>
        <v>144027.20382410625</v>
      </c>
      <c r="N229" s="10">
        <f t="shared" si="74"/>
        <v>9</v>
      </c>
      <c r="O229" s="10">
        <f t="shared" si="75"/>
        <v>11677.881391143746</v>
      </c>
    </row>
    <row r="230" spans="1:15">
      <c r="A230" s="133">
        <v>2290000</v>
      </c>
      <c r="B230" s="132" t="s">
        <v>798</v>
      </c>
      <c r="C230" s="111">
        <v>36846.143496749995</v>
      </c>
      <c r="D230" s="5"/>
      <c r="E230" s="5">
        <v>21</v>
      </c>
      <c r="F230" s="42">
        <f t="shared" si="68"/>
        <v>0</v>
      </c>
      <c r="G230" s="111">
        <v>36846.143496749995</v>
      </c>
      <c r="H230" s="111">
        <v>30398.068384818747</v>
      </c>
      <c r="I230" s="111">
        <f t="shared" si="69"/>
        <v>0</v>
      </c>
      <c r="J230" s="7">
        <f t="shared" si="70"/>
        <v>30398.068384818747</v>
      </c>
      <c r="K230" s="6">
        <f t="shared" si="71"/>
        <v>6448.0751119312481</v>
      </c>
      <c r="L230" s="10">
        <f t="shared" si="72"/>
        <v>3684.6143496749987</v>
      </c>
      <c r="M230" s="10">
        <f t="shared" si="73"/>
        <v>34082.682734493748</v>
      </c>
      <c r="N230" s="10">
        <f t="shared" si="74"/>
        <v>9</v>
      </c>
      <c r="O230" s="10">
        <f t="shared" si="75"/>
        <v>2763.4607622562471</v>
      </c>
    </row>
    <row r="231" spans="1:15">
      <c r="A231" s="133">
        <v>2290000</v>
      </c>
      <c r="B231" s="132" t="s">
        <v>798</v>
      </c>
      <c r="C231" s="111">
        <v>333842.58551062504</v>
      </c>
      <c r="D231" s="5"/>
      <c r="E231" s="5">
        <v>21</v>
      </c>
      <c r="F231" s="42">
        <f t="shared" si="68"/>
        <v>0</v>
      </c>
      <c r="G231" s="111">
        <v>333842.58551062504</v>
      </c>
      <c r="H231" s="111">
        <v>275420.13304626563</v>
      </c>
      <c r="I231" s="111">
        <f t="shared" si="69"/>
        <v>0</v>
      </c>
      <c r="J231" s="7">
        <f t="shared" si="70"/>
        <v>275420.13304626563</v>
      </c>
      <c r="K231" s="6">
        <f t="shared" si="71"/>
        <v>58422.452464359405</v>
      </c>
      <c r="L231" s="10">
        <f t="shared" si="72"/>
        <v>33384.258551062521</v>
      </c>
      <c r="M231" s="10">
        <f t="shared" si="73"/>
        <v>308804.39159732813</v>
      </c>
      <c r="N231" s="10">
        <f t="shared" si="74"/>
        <v>9</v>
      </c>
      <c r="O231" s="10">
        <f t="shared" si="75"/>
        <v>25038.193913296913</v>
      </c>
    </row>
    <row r="232" spans="1:15">
      <c r="A232" s="133">
        <v>2290000</v>
      </c>
      <c r="B232" s="132" t="s">
        <v>798</v>
      </c>
      <c r="C232" s="111">
        <v>95035.136800875</v>
      </c>
      <c r="D232" s="5"/>
      <c r="E232" s="5">
        <v>21</v>
      </c>
      <c r="F232" s="42">
        <f t="shared" si="68"/>
        <v>0</v>
      </c>
      <c r="G232" s="111">
        <v>95035.136800875</v>
      </c>
      <c r="H232" s="111">
        <v>78403.987860721885</v>
      </c>
      <c r="I232" s="111">
        <f t="shared" si="69"/>
        <v>0</v>
      </c>
      <c r="J232" s="7">
        <f t="shared" si="70"/>
        <v>78403.987860721885</v>
      </c>
      <c r="K232" s="6">
        <f t="shared" si="71"/>
        <v>16631.148940153114</v>
      </c>
      <c r="L232" s="10">
        <f t="shared" si="72"/>
        <v>9503.5136800874934</v>
      </c>
      <c r="M232" s="10">
        <f t="shared" si="73"/>
        <v>87907.501540809375</v>
      </c>
      <c r="N232" s="10">
        <f t="shared" si="74"/>
        <v>9</v>
      </c>
      <c r="O232" s="10">
        <f t="shared" si="75"/>
        <v>7127.6352600656246</v>
      </c>
    </row>
    <row r="233" spans="1:15">
      <c r="A233" s="133">
        <v>2290000</v>
      </c>
      <c r="B233" s="132" t="s">
        <v>798</v>
      </c>
      <c r="C233" s="111">
        <v>237170.89097749998</v>
      </c>
      <c r="D233" s="5"/>
      <c r="E233" s="5">
        <v>22</v>
      </c>
      <c r="F233" s="42">
        <f t="shared" si="68"/>
        <v>0</v>
      </c>
      <c r="G233" s="111">
        <v>237170.89097749998</v>
      </c>
      <c r="H233" s="111">
        <v>193689.56096495831</v>
      </c>
      <c r="I233" s="111">
        <f t="shared" si="69"/>
        <v>0</v>
      </c>
      <c r="J233" s="7">
        <f t="shared" si="70"/>
        <v>193689.56096495831</v>
      </c>
      <c r="K233" s="6">
        <f t="shared" si="71"/>
        <v>43481.330012541672</v>
      </c>
      <c r="L233" s="10">
        <f t="shared" si="72"/>
        <v>23717.089097750002</v>
      </c>
      <c r="M233" s="10">
        <f t="shared" si="73"/>
        <v>217406.6500627083</v>
      </c>
      <c r="N233" s="10">
        <f t="shared" si="74"/>
        <v>10</v>
      </c>
      <c r="O233" s="10">
        <f t="shared" si="75"/>
        <v>19764.240914791677</v>
      </c>
    </row>
    <row r="234" spans="1:15">
      <c r="A234" s="133">
        <v>2290000</v>
      </c>
      <c r="B234" s="132" t="s">
        <v>798</v>
      </c>
      <c r="C234" s="111">
        <v>40855.870219500001</v>
      </c>
      <c r="D234" s="5"/>
      <c r="E234" s="5">
        <v>22</v>
      </c>
      <c r="F234" s="42">
        <f t="shared" si="68"/>
        <v>0</v>
      </c>
      <c r="G234" s="111">
        <v>40855.870219500001</v>
      </c>
      <c r="H234" s="111">
        <v>33365.627345925001</v>
      </c>
      <c r="I234" s="111">
        <f t="shared" si="69"/>
        <v>0</v>
      </c>
      <c r="J234" s="7">
        <f t="shared" si="70"/>
        <v>33365.627345925001</v>
      </c>
      <c r="K234" s="6">
        <f t="shared" si="71"/>
        <v>7490.242873575</v>
      </c>
      <c r="L234" s="10">
        <f t="shared" si="72"/>
        <v>4085.5870219500002</v>
      </c>
      <c r="M234" s="10">
        <f t="shared" si="73"/>
        <v>37451.214367875</v>
      </c>
      <c r="N234" s="10">
        <f t="shared" si="74"/>
        <v>10</v>
      </c>
      <c r="O234" s="10">
        <f t="shared" si="75"/>
        <v>3404.6558516250007</v>
      </c>
    </row>
    <row r="235" spans="1:15">
      <c r="A235" s="133">
        <v>2290000</v>
      </c>
      <c r="B235" s="132" t="s">
        <v>798</v>
      </c>
      <c r="C235" s="111">
        <v>72237.254249999998</v>
      </c>
      <c r="D235" s="5"/>
      <c r="E235" s="5">
        <v>15</v>
      </c>
      <c r="F235" s="42">
        <f t="shared" si="68"/>
        <v>0</v>
      </c>
      <c r="G235" s="111">
        <v>72237.254249999998</v>
      </c>
      <c r="H235" s="111">
        <v>63207.597468749998</v>
      </c>
      <c r="I235" s="111">
        <f t="shared" si="69"/>
        <v>0</v>
      </c>
      <c r="J235" s="7">
        <f t="shared" si="70"/>
        <v>63207.597468749998</v>
      </c>
      <c r="K235" s="6">
        <f t="shared" si="71"/>
        <v>9029.6567812499998</v>
      </c>
      <c r="L235" s="10">
        <f t="shared" si="72"/>
        <v>7223.7254249999987</v>
      </c>
      <c r="M235" s="10">
        <f t="shared" si="73"/>
        <v>70431.322893749995</v>
      </c>
      <c r="N235" s="10">
        <f t="shared" si="74"/>
        <v>3</v>
      </c>
      <c r="O235" s="10">
        <f t="shared" si="75"/>
        <v>1805.9313562500029</v>
      </c>
    </row>
    <row r="236" spans="1:15">
      <c r="A236" s="133">
        <v>2290000</v>
      </c>
      <c r="B236" s="132" t="s">
        <v>798</v>
      </c>
      <c r="C236" s="111">
        <v>273702.83489999996</v>
      </c>
      <c r="D236" s="5"/>
      <c r="E236" s="5">
        <v>15</v>
      </c>
      <c r="F236" s="42">
        <f t="shared" si="68"/>
        <v>0</v>
      </c>
      <c r="G236" s="111">
        <v>273702.83489999996</v>
      </c>
      <c r="H236" s="111">
        <v>239489.98053749997</v>
      </c>
      <c r="I236" s="111">
        <f t="shared" si="69"/>
        <v>0</v>
      </c>
      <c r="J236" s="7">
        <f t="shared" si="70"/>
        <v>239489.98053749997</v>
      </c>
      <c r="K236" s="6">
        <f t="shared" si="71"/>
        <v>34212.854362499987</v>
      </c>
      <c r="L236" s="10">
        <f t="shared" si="72"/>
        <v>27370.283489999991</v>
      </c>
      <c r="M236" s="10">
        <f t="shared" si="73"/>
        <v>266860.26402749994</v>
      </c>
      <c r="N236" s="10">
        <f t="shared" si="74"/>
        <v>3</v>
      </c>
      <c r="O236" s="10">
        <f t="shared" si="75"/>
        <v>6842.570872500015</v>
      </c>
    </row>
    <row r="237" spans="1:15">
      <c r="A237" s="133">
        <v>2290000</v>
      </c>
      <c r="B237" s="132" t="s">
        <v>798</v>
      </c>
      <c r="C237" s="111">
        <v>82606.489835</v>
      </c>
      <c r="D237" s="5"/>
      <c r="E237" s="5">
        <v>16</v>
      </c>
      <c r="F237" s="42">
        <f t="shared" si="68"/>
        <v>0</v>
      </c>
      <c r="G237" s="111">
        <v>82606.489835</v>
      </c>
      <c r="H237" s="111">
        <v>71592.29119033333</v>
      </c>
      <c r="I237" s="111">
        <f t="shared" si="69"/>
        <v>0</v>
      </c>
      <c r="J237" s="7">
        <f t="shared" si="70"/>
        <v>71592.29119033333</v>
      </c>
      <c r="K237" s="6">
        <f t="shared" si="71"/>
        <v>11014.198644666671</v>
      </c>
      <c r="L237" s="10">
        <f t="shared" si="72"/>
        <v>8260.6489835000029</v>
      </c>
      <c r="M237" s="10">
        <f t="shared" si="73"/>
        <v>79852.94017383334</v>
      </c>
      <c r="N237" s="10">
        <f t="shared" si="74"/>
        <v>4</v>
      </c>
      <c r="O237" s="10">
        <f t="shared" si="75"/>
        <v>2753.5496611666604</v>
      </c>
    </row>
    <row r="238" spans="1:15">
      <c r="A238" s="133">
        <v>2290000</v>
      </c>
      <c r="B238" s="132" t="s">
        <v>798</v>
      </c>
      <c r="C238" s="111">
        <v>6512853.5475249998</v>
      </c>
      <c r="D238" s="5"/>
      <c r="E238" s="5">
        <v>15</v>
      </c>
      <c r="F238" s="42">
        <f t="shared" si="68"/>
        <v>0</v>
      </c>
      <c r="G238" s="111">
        <v>6512853.5475249998</v>
      </c>
      <c r="H238" s="111">
        <v>5698746.8540843744</v>
      </c>
      <c r="I238" s="111">
        <f t="shared" si="69"/>
        <v>0</v>
      </c>
      <c r="J238" s="7">
        <f t="shared" si="70"/>
        <v>5698746.8540843744</v>
      </c>
      <c r="K238" s="6">
        <f t="shared" si="71"/>
        <v>814106.69344062544</v>
      </c>
      <c r="L238" s="10">
        <f t="shared" si="72"/>
        <v>651285.35475250031</v>
      </c>
      <c r="M238" s="10">
        <f t="shared" si="73"/>
        <v>6350032.2088368749</v>
      </c>
      <c r="N238" s="10">
        <f t="shared" si="74"/>
        <v>3</v>
      </c>
      <c r="O238" s="10">
        <f t="shared" si="75"/>
        <v>162821.3386881249</v>
      </c>
    </row>
    <row r="239" spans="1:15">
      <c r="A239" s="133">
        <v>2290000</v>
      </c>
      <c r="B239" s="132" t="s">
        <v>798</v>
      </c>
      <c r="C239" s="111">
        <v>383963.03428165003</v>
      </c>
      <c r="D239" s="5"/>
      <c r="E239" s="5">
        <v>16</v>
      </c>
      <c r="F239" s="42">
        <f t="shared" si="68"/>
        <v>0</v>
      </c>
      <c r="G239" s="111">
        <v>383963.03428165003</v>
      </c>
      <c r="H239" s="111">
        <v>332767.96304409672</v>
      </c>
      <c r="I239" s="111">
        <f t="shared" si="69"/>
        <v>0</v>
      </c>
      <c r="J239" s="7">
        <f t="shared" si="70"/>
        <v>332767.96304409672</v>
      </c>
      <c r="K239" s="6">
        <f t="shared" si="71"/>
        <v>51195.071237553318</v>
      </c>
      <c r="L239" s="10">
        <f t="shared" si="72"/>
        <v>38396.303428164989</v>
      </c>
      <c r="M239" s="10">
        <f t="shared" si="73"/>
        <v>371164.26647226169</v>
      </c>
      <c r="N239" s="10">
        <f t="shared" si="74"/>
        <v>4</v>
      </c>
      <c r="O239" s="10">
        <f t="shared" si="75"/>
        <v>12798.767809388344</v>
      </c>
    </row>
    <row r="240" spans="1:15">
      <c r="A240" s="133">
        <v>2290000</v>
      </c>
      <c r="B240" s="132" t="s">
        <v>798</v>
      </c>
      <c r="C240" s="111">
        <v>792442.57262500003</v>
      </c>
      <c r="D240" s="5"/>
      <c r="E240" s="5">
        <v>15</v>
      </c>
      <c r="F240" s="42">
        <f t="shared" si="68"/>
        <v>0</v>
      </c>
      <c r="G240" s="111">
        <v>792442.57262500003</v>
      </c>
      <c r="H240" s="111">
        <v>693387.25104687503</v>
      </c>
      <c r="I240" s="111">
        <f t="shared" si="69"/>
        <v>0</v>
      </c>
      <c r="J240" s="7">
        <f t="shared" si="70"/>
        <v>693387.25104687503</v>
      </c>
      <c r="K240" s="6">
        <f t="shared" si="71"/>
        <v>99055.321578125004</v>
      </c>
      <c r="L240" s="10">
        <f t="shared" si="72"/>
        <v>79244.257262500003</v>
      </c>
      <c r="M240" s="10">
        <f t="shared" si="73"/>
        <v>772631.50830937503</v>
      </c>
      <c r="N240" s="10">
        <f t="shared" si="74"/>
        <v>3</v>
      </c>
      <c r="O240" s="10">
        <f t="shared" si="75"/>
        <v>19811.064315625001</v>
      </c>
    </row>
    <row r="241" spans="1:15">
      <c r="A241" s="133">
        <v>2290000</v>
      </c>
      <c r="B241" s="132" t="s">
        <v>798</v>
      </c>
      <c r="C241" s="111">
        <v>2297465.242625</v>
      </c>
      <c r="D241" s="5"/>
      <c r="E241" s="5">
        <v>15</v>
      </c>
      <c r="F241" s="42">
        <f t="shared" si="68"/>
        <v>0</v>
      </c>
      <c r="G241" s="111">
        <v>2297465.242625</v>
      </c>
      <c r="H241" s="111">
        <v>2010282.087296875</v>
      </c>
      <c r="I241" s="111">
        <f t="shared" si="69"/>
        <v>0</v>
      </c>
      <c r="J241" s="7">
        <f t="shared" si="70"/>
        <v>2010282.087296875</v>
      </c>
      <c r="K241" s="6">
        <f t="shared" si="71"/>
        <v>287183.15532812499</v>
      </c>
      <c r="L241" s="10">
        <f t="shared" si="72"/>
        <v>229746.5242625</v>
      </c>
      <c r="M241" s="10">
        <f t="shared" si="73"/>
        <v>2240028.6115593752</v>
      </c>
      <c r="N241" s="10">
        <f t="shared" si="74"/>
        <v>3</v>
      </c>
      <c r="O241" s="10">
        <f t="shared" si="75"/>
        <v>57436.631065624766</v>
      </c>
    </row>
    <row r="242" spans="1:15">
      <c r="A242" s="133">
        <v>2290000</v>
      </c>
      <c r="B242" s="132" t="s">
        <v>798</v>
      </c>
      <c r="C242" s="111">
        <v>164497.96610475</v>
      </c>
      <c r="D242" s="5"/>
      <c r="E242" s="5">
        <v>22</v>
      </c>
      <c r="F242" s="42">
        <f t="shared" si="68"/>
        <v>0</v>
      </c>
      <c r="G242" s="111">
        <v>164497.96610475</v>
      </c>
      <c r="H242" s="111">
        <v>134340.00565221248</v>
      </c>
      <c r="I242" s="111">
        <f t="shared" si="69"/>
        <v>0</v>
      </c>
      <c r="J242" s="7">
        <f t="shared" si="70"/>
        <v>134340.00565221248</v>
      </c>
      <c r="K242" s="6">
        <f t="shared" si="71"/>
        <v>30157.960452537518</v>
      </c>
      <c r="L242" s="10">
        <f t="shared" si="72"/>
        <v>16449.796610475008</v>
      </c>
      <c r="M242" s="10">
        <f t="shared" si="73"/>
        <v>150789.80226268747</v>
      </c>
      <c r="N242" s="10">
        <f t="shared" si="74"/>
        <v>10</v>
      </c>
      <c r="O242" s="10">
        <f t="shared" si="75"/>
        <v>13708.163842062524</v>
      </c>
    </row>
    <row r="243" spans="1:15">
      <c r="A243" s="133">
        <v>2290000</v>
      </c>
      <c r="B243" s="132" t="s">
        <v>798</v>
      </c>
      <c r="C243" s="111">
        <v>2832612.8371799998</v>
      </c>
      <c r="D243" s="5"/>
      <c r="E243" s="5">
        <v>21</v>
      </c>
      <c r="F243" s="42">
        <f t="shared" si="68"/>
        <v>0</v>
      </c>
      <c r="G243" s="111">
        <v>2832612.8371799998</v>
      </c>
      <c r="H243" s="111">
        <v>2336905.5906734997</v>
      </c>
      <c r="I243" s="111">
        <f t="shared" si="69"/>
        <v>0</v>
      </c>
      <c r="J243" s="7">
        <f t="shared" si="70"/>
        <v>2336905.5906734997</v>
      </c>
      <c r="K243" s="6">
        <f t="shared" si="71"/>
        <v>495707.24650650006</v>
      </c>
      <c r="L243" s="10">
        <f t="shared" si="72"/>
        <v>283261.28371800005</v>
      </c>
      <c r="M243" s="10">
        <f t="shared" si="73"/>
        <v>2620166.8743914999</v>
      </c>
      <c r="N243" s="10">
        <f t="shared" si="74"/>
        <v>9</v>
      </c>
      <c r="O243" s="10">
        <f t="shared" si="75"/>
        <v>212445.96278849989</v>
      </c>
    </row>
    <row r="244" spans="1:15">
      <c r="A244" s="133"/>
      <c r="B244" s="132"/>
      <c r="C244" s="111">
        <v>92666.563177499993</v>
      </c>
      <c r="D244" s="5"/>
      <c r="E244" s="5">
        <v>21</v>
      </c>
      <c r="F244" s="42">
        <f t="shared" si="68"/>
        <v>0</v>
      </c>
      <c r="G244" s="111">
        <v>92666.563177499993</v>
      </c>
      <c r="H244" s="111">
        <v>76449.914621437492</v>
      </c>
      <c r="I244" s="111">
        <f t="shared" si="69"/>
        <v>0</v>
      </c>
      <c r="J244" s="7">
        <f t="shared" si="70"/>
        <v>76449.914621437492</v>
      </c>
      <c r="K244" s="6">
        <f t="shared" si="71"/>
        <v>16216.648556062501</v>
      </c>
      <c r="L244" s="10">
        <f t="shared" si="72"/>
        <v>9266.6563177500011</v>
      </c>
      <c r="M244" s="10">
        <f t="shared" si="73"/>
        <v>85716.570939187499</v>
      </c>
      <c r="N244" s="10">
        <f t="shared" si="74"/>
        <v>9</v>
      </c>
      <c r="O244" s="10">
        <f t="shared" si="75"/>
        <v>6949.992238312494</v>
      </c>
    </row>
    <row r="245" spans="1:15">
      <c r="A245" s="133"/>
      <c r="B245" s="132"/>
      <c r="C245" s="111">
        <v>2066554.26404775</v>
      </c>
      <c r="D245" s="5"/>
      <c r="E245" s="5">
        <v>21</v>
      </c>
      <c r="F245" s="42">
        <f t="shared" si="68"/>
        <v>0</v>
      </c>
      <c r="G245" s="111">
        <v>2066554.26404775</v>
      </c>
      <c r="H245" s="111">
        <v>1704907.2678393938</v>
      </c>
      <c r="I245" s="111">
        <f t="shared" si="69"/>
        <v>0</v>
      </c>
      <c r="J245" s="7">
        <f t="shared" si="70"/>
        <v>1704907.2678393938</v>
      </c>
      <c r="K245" s="6">
        <f t="shared" si="71"/>
        <v>361646.99620835623</v>
      </c>
      <c r="L245" s="10">
        <f t="shared" si="72"/>
        <v>206655.426404775</v>
      </c>
      <c r="M245" s="10">
        <f t="shared" si="73"/>
        <v>1911562.6942441687</v>
      </c>
      <c r="N245" s="10">
        <f t="shared" si="74"/>
        <v>9</v>
      </c>
      <c r="O245" s="10">
        <f t="shared" si="75"/>
        <v>154991.56980358134</v>
      </c>
    </row>
    <row r="246" spans="1:15">
      <c r="A246" s="133">
        <v>2290000</v>
      </c>
      <c r="B246" s="132" t="s">
        <v>798</v>
      </c>
      <c r="C246" s="111">
        <v>71250.87440500001</v>
      </c>
      <c r="D246" s="5"/>
      <c r="E246" s="5">
        <v>23</v>
      </c>
      <c r="F246" s="42">
        <f t="shared" si="68"/>
        <v>0</v>
      </c>
      <c r="G246" s="111">
        <v>71250.87440500001</v>
      </c>
      <c r="H246" s="111">
        <v>57594.456810708332</v>
      </c>
      <c r="I246" s="111">
        <f t="shared" si="69"/>
        <v>0</v>
      </c>
      <c r="J246" s="7">
        <f t="shared" si="70"/>
        <v>57594.456810708332</v>
      </c>
      <c r="K246" s="6">
        <f t="shared" si="71"/>
        <v>13656.417594291677</v>
      </c>
      <c r="L246" s="10">
        <f t="shared" si="72"/>
        <v>7125.0874405000059</v>
      </c>
      <c r="M246" s="10">
        <f t="shared" si="73"/>
        <v>64719.544251208339</v>
      </c>
      <c r="N246" s="10">
        <f t="shared" si="74"/>
        <v>11</v>
      </c>
      <c r="O246" s="10">
        <f t="shared" si="75"/>
        <v>6531.3301537916705</v>
      </c>
    </row>
    <row r="247" spans="1:15">
      <c r="A247" s="133">
        <v>2290000</v>
      </c>
      <c r="B247" s="132" t="s">
        <v>798</v>
      </c>
      <c r="C247" s="111">
        <v>78533.849714124997</v>
      </c>
      <c r="D247" s="5"/>
      <c r="E247" s="5">
        <v>22</v>
      </c>
      <c r="F247" s="42">
        <f t="shared" si="68"/>
        <v>0</v>
      </c>
      <c r="G247" s="111">
        <v>78533.849714124997</v>
      </c>
      <c r="H247" s="111">
        <v>64135.97726653541</v>
      </c>
      <c r="I247" s="111">
        <f t="shared" si="69"/>
        <v>0</v>
      </c>
      <c r="J247" s="7">
        <f t="shared" si="70"/>
        <v>64135.97726653541</v>
      </c>
      <c r="K247" s="6">
        <f t="shared" si="71"/>
        <v>14397.872447589587</v>
      </c>
      <c r="L247" s="10">
        <f t="shared" si="72"/>
        <v>7853.3849714125017</v>
      </c>
      <c r="M247" s="10">
        <f t="shared" si="73"/>
        <v>71989.362237947906</v>
      </c>
      <c r="N247" s="10">
        <f t="shared" si="74"/>
        <v>10</v>
      </c>
      <c r="O247" s="10">
        <f t="shared" si="75"/>
        <v>6544.4874761770916</v>
      </c>
    </row>
    <row r="248" spans="1:15">
      <c r="A248" s="133">
        <v>2290000</v>
      </c>
      <c r="B248" s="132" t="s">
        <v>798</v>
      </c>
      <c r="C248" s="111">
        <v>37677.979494624997</v>
      </c>
      <c r="D248" s="5"/>
      <c r="E248" s="5">
        <v>22</v>
      </c>
      <c r="F248" s="42">
        <f t="shared" si="68"/>
        <v>0</v>
      </c>
      <c r="G248" s="111">
        <v>37677.979494624997</v>
      </c>
      <c r="H248" s="111">
        <v>30770.349920610413</v>
      </c>
      <c r="I248" s="111">
        <f t="shared" si="69"/>
        <v>0</v>
      </c>
      <c r="J248" s="7">
        <f t="shared" si="70"/>
        <v>30770.349920610413</v>
      </c>
      <c r="K248" s="6">
        <f t="shared" si="71"/>
        <v>6907.6295740145833</v>
      </c>
      <c r="L248" s="10">
        <f t="shared" si="72"/>
        <v>3767.7979494625001</v>
      </c>
      <c r="M248" s="10">
        <f t="shared" si="73"/>
        <v>34538.147870072913</v>
      </c>
      <c r="N248" s="10">
        <f t="shared" si="74"/>
        <v>10</v>
      </c>
      <c r="O248" s="10">
        <f t="shared" si="75"/>
        <v>3139.8316245520837</v>
      </c>
    </row>
    <row r="249" spans="1:15">
      <c r="A249" s="133">
        <v>2290000</v>
      </c>
      <c r="B249" s="132" t="s">
        <v>798</v>
      </c>
      <c r="C249" s="111">
        <v>39918.079858874997</v>
      </c>
      <c r="D249" s="5"/>
      <c r="E249" s="5">
        <v>23</v>
      </c>
      <c r="F249" s="42">
        <f t="shared" si="68"/>
        <v>0</v>
      </c>
      <c r="G249" s="111">
        <v>39918.079858874997</v>
      </c>
      <c r="H249" s="111">
        <v>32267.114552590621</v>
      </c>
      <c r="I249" s="111">
        <f t="shared" si="69"/>
        <v>0</v>
      </c>
      <c r="J249" s="7">
        <f t="shared" si="70"/>
        <v>32267.114552590621</v>
      </c>
      <c r="K249" s="6">
        <f t="shared" si="71"/>
        <v>7650.9653062843754</v>
      </c>
      <c r="L249" s="10">
        <f t="shared" si="72"/>
        <v>3991.8079858875008</v>
      </c>
      <c r="M249" s="10">
        <f t="shared" si="73"/>
        <v>36258.922538478124</v>
      </c>
      <c r="N249" s="10">
        <f t="shared" si="74"/>
        <v>11</v>
      </c>
      <c r="O249" s="10">
        <f t="shared" si="75"/>
        <v>3659.1573203968728</v>
      </c>
    </row>
    <row r="250" spans="1:15">
      <c r="A250" s="120">
        <v>2290000</v>
      </c>
      <c r="B250" s="131" t="s">
        <v>798</v>
      </c>
      <c r="C250" s="111">
        <v>192476.96800525</v>
      </c>
      <c r="D250" s="5"/>
      <c r="E250" s="5">
        <v>23</v>
      </c>
      <c r="F250" s="42">
        <f t="shared" si="68"/>
        <v>0</v>
      </c>
      <c r="G250" s="111">
        <v>192476.96800525</v>
      </c>
      <c r="H250" s="111">
        <v>155585.54913757709</v>
      </c>
      <c r="I250" s="111">
        <f t="shared" si="69"/>
        <v>0</v>
      </c>
      <c r="J250" s="7">
        <f t="shared" si="70"/>
        <v>155585.54913757709</v>
      </c>
      <c r="K250" s="6">
        <f t="shared" si="71"/>
        <v>36891.41886767291</v>
      </c>
      <c r="L250" s="10">
        <f t="shared" si="72"/>
        <v>19247.696800524998</v>
      </c>
      <c r="M250" s="10">
        <f t="shared" si="73"/>
        <v>174833.2459381021</v>
      </c>
      <c r="N250" s="10">
        <f t="shared" si="74"/>
        <v>11</v>
      </c>
      <c r="O250" s="10">
        <f t="shared" si="75"/>
        <v>17643.722067147901</v>
      </c>
    </row>
    <row r="251" spans="1:15">
      <c r="A251" s="120">
        <v>2290000</v>
      </c>
      <c r="B251" s="131" t="s">
        <v>798</v>
      </c>
      <c r="C251" s="111">
        <v>96843.544223999997</v>
      </c>
      <c r="D251" s="5"/>
      <c r="E251" s="5">
        <v>23</v>
      </c>
      <c r="F251" s="42">
        <f t="shared" si="68"/>
        <v>0</v>
      </c>
      <c r="G251" s="111">
        <v>96843.544223999997</v>
      </c>
      <c r="H251" s="111">
        <v>78281.864914400008</v>
      </c>
      <c r="I251" s="111">
        <f t="shared" si="69"/>
        <v>0</v>
      </c>
      <c r="J251" s="7">
        <f t="shared" si="70"/>
        <v>78281.864914400008</v>
      </c>
      <c r="K251" s="6">
        <f t="shared" si="71"/>
        <v>18561.679309599989</v>
      </c>
      <c r="L251" s="10">
        <f t="shared" si="72"/>
        <v>9684.3544223999943</v>
      </c>
      <c r="M251" s="10">
        <f t="shared" si="73"/>
        <v>87966.219336800001</v>
      </c>
      <c r="N251" s="10">
        <f t="shared" si="74"/>
        <v>11</v>
      </c>
      <c r="O251" s="10">
        <f t="shared" si="75"/>
        <v>8877.3248871999967</v>
      </c>
    </row>
    <row r="252" spans="1:15">
      <c r="A252" s="120">
        <v>2290000</v>
      </c>
      <c r="B252" s="131" t="s">
        <v>798</v>
      </c>
      <c r="C252" s="111">
        <v>53264.373183249998</v>
      </c>
      <c r="D252" s="5"/>
      <c r="E252" s="5">
        <v>23</v>
      </c>
      <c r="F252" s="42">
        <f t="shared" si="68"/>
        <v>0</v>
      </c>
      <c r="G252" s="111">
        <v>53264.373183249998</v>
      </c>
      <c r="H252" s="111">
        <v>43055.368323127077</v>
      </c>
      <c r="I252" s="111">
        <f t="shared" si="69"/>
        <v>0</v>
      </c>
      <c r="J252" s="7">
        <f t="shared" si="70"/>
        <v>43055.368323127077</v>
      </c>
      <c r="K252" s="6">
        <f t="shared" si="71"/>
        <v>10209.004860122921</v>
      </c>
      <c r="L252" s="10">
        <f t="shared" si="72"/>
        <v>5326.4373183250018</v>
      </c>
      <c r="M252" s="10">
        <f t="shared" si="73"/>
        <v>48381.805641452076</v>
      </c>
      <c r="N252" s="10">
        <f t="shared" si="74"/>
        <v>11</v>
      </c>
      <c r="O252" s="10">
        <f t="shared" si="75"/>
        <v>4882.5675417979219</v>
      </c>
    </row>
    <row r="253" spans="1:15">
      <c r="A253" s="120">
        <v>2290000</v>
      </c>
      <c r="B253" s="131" t="s">
        <v>798</v>
      </c>
      <c r="C253" s="111">
        <v>92455.533056375003</v>
      </c>
      <c r="D253" s="5"/>
      <c r="E253" s="5">
        <v>23</v>
      </c>
      <c r="F253" s="42">
        <f t="shared" si="68"/>
        <v>0</v>
      </c>
      <c r="G253" s="111">
        <v>92455.533056375003</v>
      </c>
      <c r="H253" s="111">
        <v>74734.889220569792</v>
      </c>
      <c r="I253" s="111">
        <f t="shared" si="69"/>
        <v>0</v>
      </c>
      <c r="J253" s="7">
        <f t="shared" si="70"/>
        <v>74734.889220569792</v>
      </c>
      <c r="K253" s="6">
        <f t="shared" si="71"/>
        <v>17720.643835805211</v>
      </c>
      <c r="L253" s="10">
        <f t="shared" si="72"/>
        <v>9245.5533056375025</v>
      </c>
      <c r="M253" s="10">
        <f t="shared" si="73"/>
        <v>83980.442526207291</v>
      </c>
      <c r="N253" s="10">
        <f t="shared" si="74"/>
        <v>11</v>
      </c>
      <c r="O253" s="10">
        <f t="shared" si="75"/>
        <v>8475.0905301677121</v>
      </c>
    </row>
    <row r="254" spans="1:15">
      <c r="A254" s="120">
        <v>2290000</v>
      </c>
      <c r="B254" s="131" t="s">
        <v>798</v>
      </c>
      <c r="C254" s="111">
        <v>25511.076759374999</v>
      </c>
      <c r="D254" s="5"/>
      <c r="E254" s="5">
        <v>23</v>
      </c>
      <c r="F254" s="42">
        <f t="shared" si="68"/>
        <v>0</v>
      </c>
      <c r="G254" s="111">
        <v>25511.076759374999</v>
      </c>
      <c r="H254" s="111">
        <v>20621.453713828123</v>
      </c>
      <c r="I254" s="111">
        <f>H254*$I$4</f>
        <v>0</v>
      </c>
      <c r="J254" s="7">
        <f>+I254+H254</f>
        <v>20621.453713828123</v>
      </c>
      <c r="K254" s="6">
        <f>+G254-J254</f>
        <v>4889.6230455468758</v>
      </c>
      <c r="L254" s="10">
        <f>K254/E254*$L$1</f>
        <v>2551.1076759375005</v>
      </c>
      <c r="M254" s="10">
        <f>J254+L254</f>
        <v>23172.561389765622</v>
      </c>
      <c r="N254" s="10">
        <f t="shared" si="74"/>
        <v>11</v>
      </c>
      <c r="O254" s="10">
        <f t="shared" si="75"/>
        <v>2338.5153696093766</v>
      </c>
    </row>
    <row r="255" spans="1:15">
      <c r="A255" s="120">
        <v>2290000</v>
      </c>
      <c r="B255" s="131" t="s">
        <v>798</v>
      </c>
      <c r="C255" s="111">
        <v>5780.6842999999999</v>
      </c>
      <c r="D255" s="5"/>
      <c r="E255" s="5">
        <v>24</v>
      </c>
      <c r="F255" s="42">
        <f t="shared" si="68"/>
        <v>0</v>
      </c>
      <c r="G255" s="111">
        <v>5780.6842999999999</v>
      </c>
      <c r="H255" s="111">
        <v>4624.5474400000003</v>
      </c>
      <c r="I255" s="111">
        <f>H255*$I$4</f>
        <v>0</v>
      </c>
      <c r="J255" s="7">
        <f>+I255+H255</f>
        <v>4624.5474400000003</v>
      </c>
      <c r="K255" s="6">
        <f>+G255-J255</f>
        <v>1156.1368599999996</v>
      </c>
      <c r="L255" s="10">
        <f>K255/E255*$L$1</f>
        <v>578.06842999999981</v>
      </c>
      <c r="M255" s="10">
        <f>J255+L255</f>
        <v>5202.6158699999996</v>
      </c>
      <c r="N255" s="10">
        <f t="shared" si="74"/>
        <v>12</v>
      </c>
      <c r="O255" s="10">
        <f t="shared" si="75"/>
        <v>578.06843000000026</v>
      </c>
    </row>
    <row r="256" spans="1:15">
      <c r="A256" s="120">
        <v>2290000</v>
      </c>
      <c r="B256" s="131" t="s">
        <v>798</v>
      </c>
      <c r="C256" s="111">
        <v>7241.83</v>
      </c>
      <c r="D256" s="5"/>
      <c r="E256" s="5">
        <v>24</v>
      </c>
      <c r="F256" s="42">
        <f t="shared" si="68"/>
        <v>0</v>
      </c>
      <c r="G256" s="111">
        <v>7241.83</v>
      </c>
      <c r="H256" s="111">
        <v>5793.4639999999999</v>
      </c>
      <c r="I256" s="111">
        <f>H256*$I$4</f>
        <v>0</v>
      </c>
      <c r="J256" s="7">
        <f>+I256+H256</f>
        <v>5793.4639999999999</v>
      </c>
      <c r="K256" s="6">
        <f>+G256-J256</f>
        <v>1448.366</v>
      </c>
      <c r="L256" s="10">
        <f>K256/E256*$L$1</f>
        <v>724.18299999999999</v>
      </c>
      <c r="M256" s="10">
        <f>J256+L256</f>
        <v>6517.6469999999999</v>
      </c>
      <c r="N256" s="10">
        <f t="shared" si="74"/>
        <v>12</v>
      </c>
      <c r="O256" s="10">
        <f t="shared" si="75"/>
        <v>724.18299999999999</v>
      </c>
    </row>
    <row r="257" spans="1:15">
      <c r="A257" s="130"/>
      <c r="C257" s="128">
        <f>SUM(C94:C256)</f>
        <v>62133877.603323348</v>
      </c>
      <c r="D257" s="128"/>
      <c r="E257" s="128"/>
      <c r="F257" s="129">
        <f t="shared" ref="F257:M257" si="76">SUM(F94:F256)</f>
        <v>0</v>
      </c>
      <c r="G257" s="128">
        <f>SUM(G94:G256)</f>
        <v>62133877.603323348</v>
      </c>
      <c r="H257" s="128">
        <f t="shared" si="76"/>
        <v>52775561.848079719</v>
      </c>
      <c r="I257" s="128">
        <f t="shared" si="76"/>
        <v>0</v>
      </c>
      <c r="J257" s="128">
        <f t="shared" si="76"/>
        <v>52775561.848079719</v>
      </c>
      <c r="K257" s="128">
        <f t="shared" si="76"/>
        <v>9358315.755243592</v>
      </c>
      <c r="L257" s="128">
        <f t="shared" si="76"/>
        <v>6213387.6671124948</v>
      </c>
      <c r="M257" s="128">
        <f t="shared" si="76"/>
        <v>58988949.515192248</v>
      </c>
      <c r="N257" s="128"/>
      <c r="O257" s="128">
        <f>SUM(O94:O256)</f>
        <v>3144928.0881310934</v>
      </c>
    </row>
    <row r="258" spans="1:15">
      <c r="G258" s="106"/>
    </row>
    <row r="259" spans="1:15">
      <c r="G259" s="106"/>
    </row>
    <row r="260" spans="1:15" s="21" customFormat="1">
      <c r="A260" s="27" t="s">
        <v>797</v>
      </c>
      <c r="B260" s="27"/>
      <c r="C260" s="126">
        <f>+C257+C92+C80</f>
        <v>297447746.27815694</v>
      </c>
      <c r="D260" s="126"/>
      <c r="E260" s="126"/>
      <c r="F260" s="127">
        <f t="shared" ref="F260:M260" si="77">+F257+F92+F80</f>
        <v>0</v>
      </c>
      <c r="G260" s="126">
        <f>+G257+G92+G80</f>
        <v>297447746.27815694</v>
      </c>
      <c r="H260" s="126">
        <f t="shared" si="77"/>
        <v>286467496.19650131</v>
      </c>
      <c r="I260" s="126">
        <f t="shared" si="77"/>
        <v>0</v>
      </c>
      <c r="J260" s="126">
        <f t="shared" si="77"/>
        <v>286467496.19650131</v>
      </c>
      <c r="K260" s="126">
        <f t="shared" si="77"/>
        <v>10980250.081655577</v>
      </c>
      <c r="L260" s="126">
        <f t="shared" si="77"/>
        <v>7835321.9935244797</v>
      </c>
      <c r="M260" s="126">
        <f t="shared" si="77"/>
        <v>294302818.19002587</v>
      </c>
      <c r="N260" s="126"/>
      <c r="O260" s="126">
        <f>+O257+O92+O80</f>
        <v>3144928.0881310934</v>
      </c>
    </row>
    <row r="261" spans="1:15">
      <c r="G261" s="106"/>
    </row>
    <row r="262" spans="1:15">
      <c r="G262" s="106"/>
    </row>
    <row r="263" spans="1:15">
      <c r="A263" s="120">
        <v>2290000</v>
      </c>
      <c r="B263" s="25" t="s">
        <v>797</v>
      </c>
      <c r="C263" s="20">
        <v>161313.751896</v>
      </c>
      <c r="D263" s="55">
        <v>40237</v>
      </c>
      <c r="E263" s="5">
        <v>26</v>
      </c>
      <c r="F263" s="42">
        <f t="shared" ref="F263:F294" si="78">+C263*$F$4</f>
        <v>0</v>
      </c>
      <c r="G263" s="20">
        <v>161313.751896</v>
      </c>
      <c r="H263" s="6">
        <v>126362.43898520002</v>
      </c>
      <c r="I263" s="111">
        <f t="shared" ref="I263:I294" si="79">H263*$I$4</f>
        <v>0</v>
      </c>
      <c r="J263" s="7">
        <f t="shared" ref="J263:J294" si="80">+I263+H263</f>
        <v>126362.43898520002</v>
      </c>
      <c r="K263" s="6">
        <f t="shared" ref="K263:K294" si="81">+G263-J263</f>
        <v>34951.312910799985</v>
      </c>
      <c r="L263" s="10">
        <f t="shared" ref="L263:L294" si="82">K263/E263*$L$1</f>
        <v>16131.375189599992</v>
      </c>
      <c r="M263" s="10">
        <f t="shared" ref="M263:M294" si="83">J263+L263</f>
        <v>142493.81417480001</v>
      </c>
      <c r="N263" s="10">
        <f t="shared" ref="N263:N294" si="84">E263-$L$1</f>
        <v>14</v>
      </c>
      <c r="O263" s="10">
        <f t="shared" ref="O263:O294" si="85">G263-M263</f>
        <v>18819.937721199996</v>
      </c>
    </row>
    <row r="264" spans="1:15">
      <c r="A264" s="120">
        <v>2290000</v>
      </c>
      <c r="B264" s="25" t="s">
        <v>797</v>
      </c>
      <c r="C264" s="20">
        <v>1116926.1803039999</v>
      </c>
      <c r="D264" s="55">
        <v>40237</v>
      </c>
      <c r="E264" s="5">
        <v>26</v>
      </c>
      <c r="F264" s="42">
        <f t="shared" si="78"/>
        <v>0</v>
      </c>
      <c r="G264" s="20">
        <v>1116926.1803039999</v>
      </c>
      <c r="H264" s="6">
        <v>874925.5079048</v>
      </c>
      <c r="I264" s="111">
        <f t="shared" si="79"/>
        <v>0</v>
      </c>
      <c r="J264" s="7">
        <f t="shared" si="80"/>
        <v>874925.5079048</v>
      </c>
      <c r="K264" s="6">
        <f t="shared" si="81"/>
        <v>242000.67239919992</v>
      </c>
      <c r="L264" s="10">
        <f t="shared" si="82"/>
        <v>111692.61803039997</v>
      </c>
      <c r="M264" s="10">
        <f t="shared" si="83"/>
        <v>986618.12593520002</v>
      </c>
      <c r="N264" s="10">
        <f t="shared" si="84"/>
        <v>14</v>
      </c>
      <c r="O264" s="10">
        <f t="shared" si="85"/>
        <v>130308.0543687999</v>
      </c>
    </row>
    <row r="265" spans="1:15">
      <c r="A265" s="120">
        <v>2290000</v>
      </c>
      <c r="B265" s="25" t="s">
        <v>796</v>
      </c>
      <c r="C265" s="20">
        <v>1440877.94778</v>
      </c>
      <c r="D265" s="55">
        <v>40262</v>
      </c>
      <c r="E265" s="5">
        <v>27</v>
      </c>
      <c r="F265" s="42">
        <f t="shared" si="78"/>
        <v>0</v>
      </c>
      <c r="G265" s="20">
        <v>1440877.94778</v>
      </c>
      <c r="H265" s="6">
        <v>1116680.4095294999</v>
      </c>
      <c r="I265" s="111">
        <f t="shared" si="79"/>
        <v>0</v>
      </c>
      <c r="J265" s="7">
        <f t="shared" si="80"/>
        <v>1116680.4095294999</v>
      </c>
      <c r="K265" s="6">
        <f t="shared" si="81"/>
        <v>324197.5382505001</v>
      </c>
      <c r="L265" s="10">
        <f t="shared" si="82"/>
        <v>144087.79477800004</v>
      </c>
      <c r="M265" s="10">
        <f t="shared" si="83"/>
        <v>1260768.2043075</v>
      </c>
      <c r="N265" s="10">
        <f t="shared" si="84"/>
        <v>15</v>
      </c>
      <c r="O265" s="10">
        <f t="shared" si="85"/>
        <v>180109.74347250001</v>
      </c>
    </row>
    <row r="266" spans="1:15">
      <c r="A266" s="120">
        <v>2290000</v>
      </c>
      <c r="B266" s="25" t="s">
        <v>795</v>
      </c>
      <c r="C266" s="20">
        <v>919358.09022000001</v>
      </c>
      <c r="D266" s="55">
        <v>40262</v>
      </c>
      <c r="E266" s="5">
        <v>27</v>
      </c>
      <c r="F266" s="42">
        <f t="shared" si="78"/>
        <v>0</v>
      </c>
      <c r="G266" s="20">
        <v>919358.09022000001</v>
      </c>
      <c r="H266" s="6">
        <v>712502.5199205</v>
      </c>
      <c r="I266" s="111">
        <f t="shared" si="79"/>
        <v>0</v>
      </c>
      <c r="J266" s="7">
        <f t="shared" si="80"/>
        <v>712502.5199205</v>
      </c>
      <c r="K266" s="6">
        <f t="shared" si="81"/>
        <v>206855.57029950002</v>
      </c>
      <c r="L266" s="10">
        <f t="shared" si="82"/>
        <v>91935.809022000001</v>
      </c>
      <c r="M266" s="10">
        <f t="shared" si="83"/>
        <v>804438.32894250005</v>
      </c>
      <c r="N266" s="10">
        <f t="shared" si="84"/>
        <v>15</v>
      </c>
      <c r="O266" s="10">
        <f t="shared" si="85"/>
        <v>114919.76127749996</v>
      </c>
    </row>
    <row r="267" spans="1:15">
      <c r="A267" s="120">
        <v>2290000</v>
      </c>
      <c r="B267" s="25" t="s">
        <v>794</v>
      </c>
      <c r="C267" s="20">
        <v>1042518.30336</v>
      </c>
      <c r="D267" s="55">
        <v>40262</v>
      </c>
      <c r="E267" s="5">
        <v>27</v>
      </c>
      <c r="F267" s="42">
        <f t="shared" si="78"/>
        <v>0</v>
      </c>
      <c r="G267" s="20">
        <v>1042518.30336</v>
      </c>
      <c r="H267" s="6">
        <v>807951.68510400003</v>
      </c>
      <c r="I267" s="111">
        <f t="shared" si="79"/>
        <v>0</v>
      </c>
      <c r="J267" s="7">
        <f t="shared" si="80"/>
        <v>807951.68510400003</v>
      </c>
      <c r="K267" s="6">
        <f t="shared" si="81"/>
        <v>234566.61825599999</v>
      </c>
      <c r="L267" s="10">
        <f t="shared" si="82"/>
        <v>104251.83033599998</v>
      </c>
      <c r="M267" s="10">
        <f t="shared" si="83"/>
        <v>912203.51543999999</v>
      </c>
      <c r="N267" s="10">
        <f t="shared" si="84"/>
        <v>15</v>
      </c>
      <c r="O267" s="10">
        <f t="shared" si="85"/>
        <v>130314.78792000003</v>
      </c>
    </row>
    <row r="268" spans="1:15">
      <c r="A268" s="120">
        <v>2290000</v>
      </c>
      <c r="B268" s="25" t="s">
        <v>748</v>
      </c>
      <c r="C268" s="20">
        <v>81454.690799999997</v>
      </c>
      <c r="D268" s="55">
        <v>40268</v>
      </c>
      <c r="E268" s="5">
        <v>27</v>
      </c>
      <c r="F268" s="42">
        <f t="shared" si="78"/>
        <v>0</v>
      </c>
      <c r="G268" s="20">
        <v>81454.690799999997</v>
      </c>
      <c r="H268" s="6">
        <v>63127.385370000004</v>
      </c>
      <c r="I268" s="111">
        <f t="shared" si="79"/>
        <v>0</v>
      </c>
      <c r="J268" s="7">
        <f t="shared" si="80"/>
        <v>63127.385370000004</v>
      </c>
      <c r="K268" s="6">
        <f t="shared" si="81"/>
        <v>18327.305429999993</v>
      </c>
      <c r="L268" s="10">
        <f t="shared" si="82"/>
        <v>8145.4690799999971</v>
      </c>
      <c r="M268" s="10">
        <f t="shared" si="83"/>
        <v>71272.854449999999</v>
      </c>
      <c r="N268" s="10">
        <f t="shared" si="84"/>
        <v>15</v>
      </c>
      <c r="O268" s="10">
        <f t="shared" si="85"/>
        <v>10181.836349999998</v>
      </c>
    </row>
    <row r="269" spans="1:15">
      <c r="A269" s="120">
        <v>2290000</v>
      </c>
      <c r="B269" s="25" t="s">
        <v>793</v>
      </c>
      <c r="C269" s="20">
        <v>773188.99349999998</v>
      </c>
      <c r="D269" s="55">
        <v>40268</v>
      </c>
      <c r="E269" s="5">
        <v>27</v>
      </c>
      <c r="F269" s="42">
        <f t="shared" si="78"/>
        <v>0</v>
      </c>
      <c r="G269" s="20">
        <v>773188.99349999998</v>
      </c>
      <c r="H269" s="6">
        <v>599221.46996249992</v>
      </c>
      <c r="I269" s="111">
        <f t="shared" si="79"/>
        <v>0</v>
      </c>
      <c r="J269" s="7">
        <f t="shared" si="80"/>
        <v>599221.46996249992</v>
      </c>
      <c r="K269" s="6">
        <f t="shared" si="81"/>
        <v>173967.52353750006</v>
      </c>
      <c r="L269" s="10">
        <f t="shared" si="82"/>
        <v>77318.899350000036</v>
      </c>
      <c r="M269" s="10">
        <f t="shared" si="83"/>
        <v>676540.3693125</v>
      </c>
      <c r="N269" s="10">
        <f t="shared" si="84"/>
        <v>15</v>
      </c>
      <c r="O269" s="10">
        <f t="shared" si="85"/>
        <v>96648.624187499983</v>
      </c>
    </row>
    <row r="270" spans="1:15">
      <c r="A270" s="120">
        <v>2290000</v>
      </c>
      <c r="B270" s="25" t="s">
        <v>792</v>
      </c>
      <c r="C270" s="20">
        <v>333178.93530000001</v>
      </c>
      <c r="D270" s="55">
        <v>40268</v>
      </c>
      <c r="E270" s="5">
        <v>27</v>
      </c>
      <c r="F270" s="42">
        <f t="shared" si="78"/>
        <v>0</v>
      </c>
      <c r="G270" s="20">
        <v>333178.93530000001</v>
      </c>
      <c r="H270" s="6">
        <v>258213.67485750001</v>
      </c>
      <c r="I270" s="111">
        <f t="shared" si="79"/>
        <v>0</v>
      </c>
      <c r="J270" s="7">
        <f t="shared" si="80"/>
        <v>258213.67485750001</v>
      </c>
      <c r="K270" s="6">
        <f t="shared" si="81"/>
        <v>74965.260442500003</v>
      </c>
      <c r="L270" s="10">
        <f t="shared" si="82"/>
        <v>33317.893530000001</v>
      </c>
      <c r="M270" s="10">
        <f t="shared" si="83"/>
        <v>291531.56838750001</v>
      </c>
      <c r="N270" s="10">
        <f t="shared" si="84"/>
        <v>15</v>
      </c>
      <c r="O270" s="10">
        <f t="shared" si="85"/>
        <v>41647.366912500001</v>
      </c>
    </row>
    <row r="271" spans="1:15">
      <c r="A271" s="120">
        <v>2290000</v>
      </c>
      <c r="B271" s="25" t="s">
        <v>791</v>
      </c>
      <c r="C271" s="20">
        <v>726992.12352000002</v>
      </c>
      <c r="D271" s="55">
        <v>40268</v>
      </c>
      <c r="E271" s="5">
        <v>27</v>
      </c>
      <c r="F271" s="42">
        <f t="shared" si="78"/>
        <v>0</v>
      </c>
      <c r="G271" s="20">
        <v>726992.12352000002</v>
      </c>
      <c r="H271" s="6">
        <v>563418.89572799997</v>
      </c>
      <c r="I271" s="111">
        <f t="shared" si="79"/>
        <v>0</v>
      </c>
      <c r="J271" s="7">
        <f t="shared" si="80"/>
        <v>563418.89572799997</v>
      </c>
      <c r="K271" s="6">
        <f t="shared" si="81"/>
        <v>163573.22779200005</v>
      </c>
      <c r="L271" s="10">
        <f t="shared" si="82"/>
        <v>72699.212352000017</v>
      </c>
      <c r="M271" s="10">
        <f t="shared" si="83"/>
        <v>636118.10808000003</v>
      </c>
      <c r="N271" s="10">
        <f t="shared" si="84"/>
        <v>15</v>
      </c>
      <c r="O271" s="10">
        <f t="shared" si="85"/>
        <v>90874.015439999988</v>
      </c>
    </row>
    <row r="272" spans="1:15">
      <c r="A272" s="120">
        <v>2290000</v>
      </c>
      <c r="B272" s="25" t="s">
        <v>790</v>
      </c>
      <c r="C272" s="20">
        <v>48533.684880000001</v>
      </c>
      <c r="D272" s="55">
        <v>40268</v>
      </c>
      <c r="E272" s="5">
        <v>27</v>
      </c>
      <c r="F272" s="42">
        <f t="shared" si="78"/>
        <v>0</v>
      </c>
      <c r="G272" s="20">
        <v>48533.684880000001</v>
      </c>
      <c r="H272" s="6">
        <v>37613.605781999999</v>
      </c>
      <c r="I272" s="111">
        <f t="shared" si="79"/>
        <v>0</v>
      </c>
      <c r="J272" s="7">
        <f t="shared" si="80"/>
        <v>37613.605781999999</v>
      </c>
      <c r="K272" s="6">
        <f t="shared" si="81"/>
        <v>10920.079098000002</v>
      </c>
      <c r="L272" s="10">
        <f t="shared" si="82"/>
        <v>4853.368488000001</v>
      </c>
      <c r="M272" s="10">
        <f t="shared" si="83"/>
        <v>42466.974269999999</v>
      </c>
      <c r="N272" s="10">
        <f t="shared" si="84"/>
        <v>15</v>
      </c>
      <c r="O272" s="10">
        <f t="shared" si="85"/>
        <v>6066.7106100000019</v>
      </c>
    </row>
    <row r="273" spans="1:15">
      <c r="A273" s="120">
        <v>2290000</v>
      </c>
      <c r="B273" s="25" t="s">
        <v>789</v>
      </c>
      <c r="C273" s="20">
        <v>1299754.46364</v>
      </c>
      <c r="D273" s="55">
        <v>40268</v>
      </c>
      <c r="E273" s="5">
        <v>27</v>
      </c>
      <c r="F273" s="42">
        <f t="shared" si="78"/>
        <v>0</v>
      </c>
      <c r="G273" s="20">
        <v>1299754.46364</v>
      </c>
      <c r="H273" s="6">
        <v>1007309.7093209999</v>
      </c>
      <c r="I273" s="111">
        <f t="shared" si="79"/>
        <v>0</v>
      </c>
      <c r="J273" s="7">
        <f t="shared" si="80"/>
        <v>1007309.7093209999</v>
      </c>
      <c r="K273" s="6">
        <f t="shared" si="81"/>
        <v>292444.75431900006</v>
      </c>
      <c r="L273" s="10">
        <f t="shared" si="82"/>
        <v>129975.44636400002</v>
      </c>
      <c r="M273" s="10">
        <f t="shared" si="83"/>
        <v>1137285.1556849999</v>
      </c>
      <c r="N273" s="10">
        <f t="shared" si="84"/>
        <v>15</v>
      </c>
      <c r="O273" s="10">
        <f t="shared" si="85"/>
        <v>162469.30795500008</v>
      </c>
    </row>
    <row r="274" spans="1:15">
      <c r="A274" s="120">
        <v>2290000</v>
      </c>
      <c r="B274" s="25" t="s">
        <v>788</v>
      </c>
      <c r="C274" s="20">
        <v>31528.455000000002</v>
      </c>
      <c r="D274" s="55">
        <v>40268</v>
      </c>
      <c r="E274" s="5">
        <v>27</v>
      </c>
      <c r="F274" s="42">
        <f t="shared" si="78"/>
        <v>0</v>
      </c>
      <c r="G274" s="20">
        <v>31528.455000000002</v>
      </c>
      <c r="H274" s="6">
        <v>24434.552625</v>
      </c>
      <c r="I274" s="111">
        <f t="shared" si="79"/>
        <v>0</v>
      </c>
      <c r="J274" s="7">
        <f t="shared" si="80"/>
        <v>24434.552625</v>
      </c>
      <c r="K274" s="6">
        <f t="shared" si="81"/>
        <v>7093.9023750000015</v>
      </c>
      <c r="L274" s="10">
        <f t="shared" si="82"/>
        <v>3152.8455000000004</v>
      </c>
      <c r="M274" s="10">
        <f t="shared" si="83"/>
        <v>27587.398125</v>
      </c>
      <c r="N274" s="10">
        <f t="shared" si="84"/>
        <v>15</v>
      </c>
      <c r="O274" s="10">
        <f t="shared" si="85"/>
        <v>3941.056875000002</v>
      </c>
    </row>
    <row r="275" spans="1:15">
      <c r="A275" s="120">
        <v>2290000</v>
      </c>
      <c r="B275" s="25" t="s">
        <v>787</v>
      </c>
      <c r="C275" s="20">
        <v>266125.59492</v>
      </c>
      <c r="D275" s="55">
        <v>40268</v>
      </c>
      <c r="E275" s="5">
        <v>27</v>
      </c>
      <c r="F275" s="42">
        <f t="shared" si="78"/>
        <v>0</v>
      </c>
      <c r="G275" s="20">
        <v>266125.59492</v>
      </c>
      <c r="H275" s="6">
        <v>206247.336063</v>
      </c>
      <c r="I275" s="111">
        <f t="shared" si="79"/>
        <v>0</v>
      </c>
      <c r="J275" s="7">
        <f t="shared" si="80"/>
        <v>206247.336063</v>
      </c>
      <c r="K275" s="6">
        <f t="shared" si="81"/>
        <v>59878.258857000008</v>
      </c>
      <c r="L275" s="10">
        <f t="shared" si="82"/>
        <v>26612.559492000008</v>
      </c>
      <c r="M275" s="10">
        <f t="shared" si="83"/>
        <v>232859.895555</v>
      </c>
      <c r="N275" s="10">
        <f t="shared" si="84"/>
        <v>15</v>
      </c>
      <c r="O275" s="10">
        <f t="shared" si="85"/>
        <v>33265.699365000008</v>
      </c>
    </row>
    <row r="276" spans="1:15">
      <c r="A276" s="120">
        <v>2290000</v>
      </c>
      <c r="B276" s="25" t="s">
        <v>786</v>
      </c>
      <c r="C276" s="20">
        <v>322261.08173999999</v>
      </c>
      <c r="D276" s="55">
        <v>40268</v>
      </c>
      <c r="E276" s="5">
        <v>27</v>
      </c>
      <c r="F276" s="42">
        <f t="shared" si="78"/>
        <v>0</v>
      </c>
      <c r="G276" s="20">
        <v>322261.08173999999</v>
      </c>
      <c r="H276" s="6">
        <v>249752.33834849996</v>
      </c>
      <c r="I276" s="111">
        <f t="shared" si="79"/>
        <v>0</v>
      </c>
      <c r="J276" s="7">
        <f t="shared" si="80"/>
        <v>249752.33834849996</v>
      </c>
      <c r="K276" s="6">
        <f t="shared" si="81"/>
        <v>72508.743391500029</v>
      </c>
      <c r="L276" s="10">
        <f t="shared" si="82"/>
        <v>32226.108174000015</v>
      </c>
      <c r="M276" s="10">
        <f t="shared" si="83"/>
        <v>281978.44652249996</v>
      </c>
      <c r="N276" s="10">
        <f t="shared" si="84"/>
        <v>15</v>
      </c>
      <c r="O276" s="10">
        <f t="shared" si="85"/>
        <v>40282.635217500036</v>
      </c>
    </row>
    <row r="277" spans="1:15">
      <c r="A277" s="120">
        <v>2290000</v>
      </c>
      <c r="B277" s="25" t="s">
        <v>785</v>
      </c>
      <c r="C277" s="20">
        <v>901449.92778000003</v>
      </c>
      <c r="D277" s="55">
        <v>40290</v>
      </c>
      <c r="E277" s="5">
        <v>28</v>
      </c>
      <c r="F277" s="42">
        <f t="shared" si="78"/>
        <v>0</v>
      </c>
      <c r="G277" s="20">
        <v>901449.92778000003</v>
      </c>
      <c r="H277" s="6">
        <v>691111.61129799997</v>
      </c>
      <c r="I277" s="111">
        <f t="shared" si="79"/>
        <v>0</v>
      </c>
      <c r="J277" s="7">
        <f t="shared" si="80"/>
        <v>691111.61129799997</v>
      </c>
      <c r="K277" s="6">
        <f t="shared" si="81"/>
        <v>210338.31648200005</v>
      </c>
      <c r="L277" s="10">
        <f t="shared" si="82"/>
        <v>90144.992778000014</v>
      </c>
      <c r="M277" s="10">
        <f t="shared" si="83"/>
        <v>781256.60407599993</v>
      </c>
      <c r="N277" s="10">
        <f t="shared" si="84"/>
        <v>16</v>
      </c>
      <c r="O277" s="10">
        <f t="shared" si="85"/>
        <v>120193.3237040001</v>
      </c>
    </row>
    <row r="278" spans="1:15">
      <c r="A278" s="120">
        <v>2290000</v>
      </c>
      <c r="B278" s="25" t="s">
        <v>784</v>
      </c>
      <c r="C278" s="20">
        <v>885981.37890000001</v>
      </c>
      <c r="D278" s="55">
        <v>40290</v>
      </c>
      <c r="E278" s="5">
        <v>28</v>
      </c>
      <c r="F278" s="42">
        <f t="shared" si="78"/>
        <v>0</v>
      </c>
      <c r="G278" s="20">
        <v>885981.37890000001</v>
      </c>
      <c r="H278" s="6">
        <v>679252.39049000002</v>
      </c>
      <c r="I278" s="111">
        <f t="shared" si="79"/>
        <v>0</v>
      </c>
      <c r="J278" s="7">
        <f t="shared" si="80"/>
        <v>679252.39049000002</v>
      </c>
      <c r="K278" s="6">
        <f t="shared" si="81"/>
        <v>206728.98840999999</v>
      </c>
      <c r="L278" s="10">
        <f t="shared" si="82"/>
        <v>88598.137889999998</v>
      </c>
      <c r="M278" s="10">
        <f t="shared" si="83"/>
        <v>767850.52838000003</v>
      </c>
      <c r="N278" s="10">
        <f t="shared" si="84"/>
        <v>16</v>
      </c>
      <c r="O278" s="10">
        <f t="shared" si="85"/>
        <v>118130.85051999998</v>
      </c>
    </row>
    <row r="279" spans="1:15">
      <c r="A279" s="120">
        <v>2290000</v>
      </c>
      <c r="B279" s="25" t="s">
        <v>783</v>
      </c>
      <c r="C279" s="20">
        <v>76511.876879999996</v>
      </c>
      <c r="D279" s="55">
        <v>40290</v>
      </c>
      <c r="E279" s="5">
        <v>28</v>
      </c>
      <c r="F279" s="42">
        <f t="shared" si="78"/>
        <v>0</v>
      </c>
      <c r="G279" s="20">
        <v>76511.876879999996</v>
      </c>
      <c r="H279" s="6">
        <v>58659.105607999998</v>
      </c>
      <c r="I279" s="111">
        <f t="shared" si="79"/>
        <v>0</v>
      </c>
      <c r="J279" s="7">
        <f t="shared" si="80"/>
        <v>58659.105607999998</v>
      </c>
      <c r="K279" s="6">
        <f t="shared" si="81"/>
        <v>17852.771271999998</v>
      </c>
      <c r="L279" s="10">
        <f t="shared" si="82"/>
        <v>7651.1876879999982</v>
      </c>
      <c r="M279" s="10">
        <f t="shared" si="83"/>
        <v>66310.293295999989</v>
      </c>
      <c r="N279" s="10">
        <f t="shared" si="84"/>
        <v>16</v>
      </c>
      <c r="O279" s="10">
        <f t="shared" si="85"/>
        <v>10201.583584000007</v>
      </c>
    </row>
    <row r="280" spans="1:15">
      <c r="A280" s="120">
        <v>2290000</v>
      </c>
      <c r="B280" s="25" t="s">
        <v>782</v>
      </c>
      <c r="C280" s="20">
        <v>54740.816339999998</v>
      </c>
      <c r="D280" s="55">
        <v>40290</v>
      </c>
      <c r="E280" s="5">
        <v>28</v>
      </c>
      <c r="F280" s="42">
        <f t="shared" si="78"/>
        <v>0</v>
      </c>
      <c r="G280" s="20">
        <v>54740.816339999998</v>
      </c>
      <c r="H280" s="6">
        <v>41967.959193999995</v>
      </c>
      <c r="I280" s="111">
        <f t="shared" si="79"/>
        <v>0</v>
      </c>
      <c r="J280" s="7">
        <f t="shared" si="80"/>
        <v>41967.959193999995</v>
      </c>
      <c r="K280" s="6">
        <f t="shared" si="81"/>
        <v>12772.857146000002</v>
      </c>
      <c r="L280" s="10">
        <f t="shared" si="82"/>
        <v>5474.081634000001</v>
      </c>
      <c r="M280" s="10">
        <f t="shared" si="83"/>
        <v>47442.040827999997</v>
      </c>
      <c r="N280" s="10">
        <f t="shared" si="84"/>
        <v>16</v>
      </c>
      <c r="O280" s="10">
        <f t="shared" si="85"/>
        <v>7298.7755120000002</v>
      </c>
    </row>
    <row r="281" spans="1:15">
      <c r="A281" s="120">
        <v>2290000</v>
      </c>
      <c r="B281" s="25" t="s">
        <v>781</v>
      </c>
      <c r="C281" s="20">
        <v>123036.21888</v>
      </c>
      <c r="D281" s="55">
        <v>40290</v>
      </c>
      <c r="E281" s="5">
        <v>28</v>
      </c>
      <c r="F281" s="42">
        <f t="shared" si="78"/>
        <v>0</v>
      </c>
      <c r="G281" s="20">
        <v>123036.21888</v>
      </c>
      <c r="H281" s="6">
        <v>94327.767808000004</v>
      </c>
      <c r="I281" s="111">
        <f t="shared" si="79"/>
        <v>0</v>
      </c>
      <c r="J281" s="7">
        <f t="shared" si="80"/>
        <v>94327.767808000004</v>
      </c>
      <c r="K281" s="6">
        <f t="shared" si="81"/>
        <v>28708.451071999996</v>
      </c>
      <c r="L281" s="10">
        <f t="shared" si="82"/>
        <v>12303.621887999998</v>
      </c>
      <c r="M281" s="10">
        <f t="shared" si="83"/>
        <v>106631.389696</v>
      </c>
      <c r="N281" s="10">
        <f t="shared" si="84"/>
        <v>16</v>
      </c>
      <c r="O281" s="10">
        <f t="shared" si="85"/>
        <v>16404.829184000002</v>
      </c>
    </row>
    <row r="282" spans="1:15">
      <c r="A282" s="120">
        <v>2290000</v>
      </c>
      <c r="B282" s="25" t="s">
        <v>756</v>
      </c>
      <c r="C282" s="20">
        <v>19240.305899999999</v>
      </c>
      <c r="D282" s="55">
        <v>40291</v>
      </c>
      <c r="E282" s="5">
        <v>28</v>
      </c>
      <c r="F282" s="42">
        <f t="shared" si="78"/>
        <v>0</v>
      </c>
      <c r="G282" s="20">
        <v>19240.305899999999</v>
      </c>
      <c r="H282" s="6">
        <v>14750.90119</v>
      </c>
      <c r="I282" s="111">
        <f t="shared" si="79"/>
        <v>0</v>
      </c>
      <c r="J282" s="7">
        <f t="shared" si="80"/>
        <v>14750.90119</v>
      </c>
      <c r="K282" s="6">
        <f t="shared" si="81"/>
        <v>4489.4047099999989</v>
      </c>
      <c r="L282" s="10">
        <f t="shared" si="82"/>
        <v>1924.0305899999996</v>
      </c>
      <c r="M282" s="10">
        <f t="shared" si="83"/>
        <v>16674.931779999999</v>
      </c>
      <c r="N282" s="10">
        <f t="shared" si="84"/>
        <v>16</v>
      </c>
      <c r="O282" s="10">
        <f t="shared" si="85"/>
        <v>2565.3741200000004</v>
      </c>
    </row>
    <row r="283" spans="1:15">
      <c r="A283" s="120">
        <v>2290000</v>
      </c>
      <c r="B283" s="25" t="s">
        <v>753</v>
      </c>
      <c r="C283" s="20">
        <v>31528.455000000002</v>
      </c>
      <c r="D283" s="55">
        <v>40291</v>
      </c>
      <c r="E283" s="5">
        <v>28</v>
      </c>
      <c r="F283" s="42">
        <f t="shared" si="78"/>
        <v>0</v>
      </c>
      <c r="G283" s="20">
        <v>31528.455000000002</v>
      </c>
      <c r="H283" s="6">
        <v>24171.815499999997</v>
      </c>
      <c r="I283" s="111">
        <f t="shared" si="79"/>
        <v>0</v>
      </c>
      <c r="J283" s="7">
        <f t="shared" si="80"/>
        <v>24171.815499999997</v>
      </c>
      <c r="K283" s="6">
        <f t="shared" si="81"/>
        <v>7356.6395000000048</v>
      </c>
      <c r="L283" s="10">
        <f t="shared" si="82"/>
        <v>3152.8455000000022</v>
      </c>
      <c r="M283" s="10">
        <f t="shared" si="83"/>
        <v>27324.661</v>
      </c>
      <c r="N283" s="10">
        <f t="shared" si="84"/>
        <v>16</v>
      </c>
      <c r="O283" s="10">
        <f t="shared" si="85"/>
        <v>4203.7940000000017</v>
      </c>
    </row>
    <row r="284" spans="1:15">
      <c r="A284" s="120">
        <v>2290000</v>
      </c>
      <c r="B284" s="25" t="s">
        <v>756</v>
      </c>
      <c r="C284" s="20">
        <v>429828.75173999998</v>
      </c>
      <c r="D284" s="55">
        <v>40291</v>
      </c>
      <c r="E284" s="5">
        <v>28</v>
      </c>
      <c r="F284" s="42">
        <f t="shared" si="78"/>
        <v>0</v>
      </c>
      <c r="G284" s="20">
        <v>429828.75173999998</v>
      </c>
      <c r="H284" s="6">
        <v>329535.37633399997</v>
      </c>
      <c r="I284" s="111">
        <f t="shared" si="79"/>
        <v>0</v>
      </c>
      <c r="J284" s="7">
        <f t="shared" si="80"/>
        <v>329535.37633399997</v>
      </c>
      <c r="K284" s="6">
        <f t="shared" si="81"/>
        <v>100293.37540600001</v>
      </c>
      <c r="L284" s="10">
        <f t="shared" si="82"/>
        <v>42982.875174000001</v>
      </c>
      <c r="M284" s="10">
        <f t="shared" si="83"/>
        <v>372518.25150799996</v>
      </c>
      <c r="N284" s="10">
        <f t="shared" si="84"/>
        <v>16</v>
      </c>
      <c r="O284" s="10">
        <f t="shared" si="85"/>
        <v>57310.50023200002</v>
      </c>
    </row>
    <row r="285" spans="1:15">
      <c r="A285" s="120">
        <v>2290000</v>
      </c>
      <c r="B285" s="25" t="s">
        <v>752</v>
      </c>
      <c r="C285" s="20">
        <v>326249.03388</v>
      </c>
      <c r="D285" s="55">
        <v>40291</v>
      </c>
      <c r="E285" s="5">
        <v>28</v>
      </c>
      <c r="F285" s="42">
        <f t="shared" si="78"/>
        <v>0</v>
      </c>
      <c r="G285" s="20">
        <v>326249.03388</v>
      </c>
      <c r="H285" s="6">
        <v>250124.25930800004</v>
      </c>
      <c r="I285" s="111">
        <f t="shared" si="79"/>
        <v>0</v>
      </c>
      <c r="J285" s="7">
        <f t="shared" si="80"/>
        <v>250124.25930800004</v>
      </c>
      <c r="K285" s="6">
        <f t="shared" si="81"/>
        <v>76124.774571999966</v>
      </c>
      <c r="L285" s="10">
        <f t="shared" si="82"/>
        <v>32624.903387999984</v>
      </c>
      <c r="M285" s="10">
        <f t="shared" si="83"/>
        <v>282749.16269600001</v>
      </c>
      <c r="N285" s="10">
        <f t="shared" si="84"/>
        <v>16</v>
      </c>
      <c r="O285" s="10">
        <f t="shared" si="85"/>
        <v>43499.871183999989</v>
      </c>
    </row>
    <row r="286" spans="1:15">
      <c r="A286" s="120">
        <v>2290000</v>
      </c>
      <c r="B286" s="25" t="s">
        <v>753</v>
      </c>
      <c r="C286" s="20">
        <v>158890.69584</v>
      </c>
      <c r="D286" s="55">
        <v>40291</v>
      </c>
      <c r="E286" s="5">
        <v>28</v>
      </c>
      <c r="F286" s="42">
        <f t="shared" si="78"/>
        <v>0</v>
      </c>
      <c r="G286" s="20">
        <v>158890.69584</v>
      </c>
      <c r="H286" s="6">
        <v>121816.200144</v>
      </c>
      <c r="I286" s="111">
        <f t="shared" si="79"/>
        <v>0</v>
      </c>
      <c r="J286" s="7">
        <f t="shared" si="80"/>
        <v>121816.200144</v>
      </c>
      <c r="K286" s="6">
        <f t="shared" si="81"/>
        <v>37074.495695999998</v>
      </c>
      <c r="L286" s="10">
        <f t="shared" si="82"/>
        <v>15889.069583999997</v>
      </c>
      <c r="M286" s="10">
        <f t="shared" si="83"/>
        <v>137705.26972799998</v>
      </c>
      <c r="N286" s="10">
        <f t="shared" si="84"/>
        <v>16</v>
      </c>
      <c r="O286" s="10">
        <f t="shared" si="85"/>
        <v>21185.426112000016</v>
      </c>
    </row>
    <row r="287" spans="1:15">
      <c r="A287" s="120">
        <v>2290000</v>
      </c>
      <c r="B287" s="25" t="s">
        <v>780</v>
      </c>
      <c r="C287" s="20">
        <v>1313854.83654</v>
      </c>
      <c r="D287" s="55">
        <v>40291</v>
      </c>
      <c r="E287" s="5">
        <v>28</v>
      </c>
      <c r="F287" s="42">
        <f t="shared" si="78"/>
        <v>0</v>
      </c>
      <c r="G287" s="20">
        <v>1313854.83654</v>
      </c>
      <c r="H287" s="6">
        <v>1007288.708014</v>
      </c>
      <c r="I287" s="111">
        <f t="shared" si="79"/>
        <v>0</v>
      </c>
      <c r="J287" s="7">
        <f t="shared" si="80"/>
        <v>1007288.708014</v>
      </c>
      <c r="K287" s="6">
        <f t="shared" si="81"/>
        <v>306566.12852600007</v>
      </c>
      <c r="L287" s="10">
        <f t="shared" si="82"/>
        <v>131385.48365400004</v>
      </c>
      <c r="M287" s="10">
        <f t="shared" si="83"/>
        <v>1138674.1916680001</v>
      </c>
      <c r="N287" s="10">
        <f t="shared" si="84"/>
        <v>16</v>
      </c>
      <c r="O287" s="10">
        <f t="shared" si="85"/>
        <v>175180.64487199998</v>
      </c>
    </row>
    <row r="288" spans="1:15">
      <c r="A288" s="120">
        <v>2290000</v>
      </c>
      <c r="B288" s="25" t="s">
        <v>779</v>
      </c>
      <c r="C288" s="20">
        <v>304073.13737999997</v>
      </c>
      <c r="D288" s="55">
        <v>40291</v>
      </c>
      <c r="E288" s="5">
        <v>28</v>
      </c>
      <c r="F288" s="42">
        <f t="shared" si="78"/>
        <v>0</v>
      </c>
      <c r="G288" s="20">
        <v>304073.13737999997</v>
      </c>
      <c r="H288" s="6">
        <v>233122.73865799999</v>
      </c>
      <c r="I288" s="111">
        <f t="shared" si="79"/>
        <v>0</v>
      </c>
      <c r="J288" s="7">
        <f t="shared" si="80"/>
        <v>233122.73865799999</v>
      </c>
      <c r="K288" s="6">
        <f t="shared" si="81"/>
        <v>70950.398721999984</v>
      </c>
      <c r="L288" s="10">
        <f t="shared" si="82"/>
        <v>30407.313737999997</v>
      </c>
      <c r="M288" s="10">
        <f t="shared" si="83"/>
        <v>263530.05239600001</v>
      </c>
      <c r="N288" s="10">
        <f t="shared" si="84"/>
        <v>16</v>
      </c>
      <c r="O288" s="10">
        <f t="shared" si="85"/>
        <v>40543.084983999957</v>
      </c>
    </row>
    <row r="289" spans="1:15">
      <c r="A289" s="120">
        <v>2290000</v>
      </c>
      <c r="B289" s="25" t="s">
        <v>778</v>
      </c>
      <c r="C289" s="20">
        <v>30460.196759999999</v>
      </c>
      <c r="D289" s="55">
        <v>40291</v>
      </c>
      <c r="E289" s="5">
        <v>28</v>
      </c>
      <c r="F289" s="42">
        <f t="shared" si="78"/>
        <v>0</v>
      </c>
      <c r="G289" s="20">
        <v>30460.196759999999</v>
      </c>
      <c r="H289" s="6">
        <v>23352.817515999999</v>
      </c>
      <c r="I289" s="111">
        <f t="shared" si="79"/>
        <v>0</v>
      </c>
      <c r="J289" s="7">
        <f t="shared" si="80"/>
        <v>23352.817515999999</v>
      </c>
      <c r="K289" s="6">
        <f t="shared" si="81"/>
        <v>7107.3792439999997</v>
      </c>
      <c r="L289" s="10">
        <f t="shared" si="82"/>
        <v>3046.0196759999999</v>
      </c>
      <c r="M289" s="10">
        <f t="shared" si="83"/>
        <v>26398.837191999999</v>
      </c>
      <c r="N289" s="10">
        <f t="shared" si="84"/>
        <v>16</v>
      </c>
      <c r="O289" s="10">
        <f t="shared" si="85"/>
        <v>4061.3595679999999</v>
      </c>
    </row>
    <row r="290" spans="1:15">
      <c r="A290" s="120">
        <v>2290000</v>
      </c>
      <c r="B290" s="25" t="s">
        <v>777</v>
      </c>
      <c r="C290" s="20">
        <v>8323.5121199999994</v>
      </c>
      <c r="D290" s="55">
        <v>40291</v>
      </c>
      <c r="E290" s="5">
        <v>28</v>
      </c>
      <c r="F290" s="42">
        <f t="shared" si="78"/>
        <v>0</v>
      </c>
      <c r="G290" s="20">
        <v>8323.5121199999994</v>
      </c>
      <c r="H290" s="6">
        <v>6381.3592919999992</v>
      </c>
      <c r="I290" s="111">
        <f t="shared" si="79"/>
        <v>0</v>
      </c>
      <c r="J290" s="7">
        <f t="shared" si="80"/>
        <v>6381.3592919999992</v>
      </c>
      <c r="K290" s="6">
        <f t="shared" si="81"/>
        <v>1942.1528280000002</v>
      </c>
      <c r="L290" s="10">
        <f t="shared" si="82"/>
        <v>832.35121200000015</v>
      </c>
      <c r="M290" s="10">
        <f t="shared" si="83"/>
        <v>7213.7105039999997</v>
      </c>
      <c r="N290" s="10">
        <f t="shared" si="84"/>
        <v>16</v>
      </c>
      <c r="O290" s="10">
        <f t="shared" si="85"/>
        <v>1109.8016159999997</v>
      </c>
    </row>
    <row r="291" spans="1:15">
      <c r="A291" s="120">
        <v>2290000</v>
      </c>
      <c r="B291" s="25" t="s">
        <v>776</v>
      </c>
      <c r="C291" s="20">
        <v>361913.81021999998</v>
      </c>
      <c r="D291" s="55">
        <v>40291</v>
      </c>
      <c r="E291" s="5">
        <v>28</v>
      </c>
      <c r="F291" s="42">
        <f t="shared" si="78"/>
        <v>0</v>
      </c>
      <c r="G291" s="20">
        <v>361913.81021999998</v>
      </c>
      <c r="H291" s="6">
        <v>277467.254502</v>
      </c>
      <c r="I291" s="111">
        <f t="shared" si="79"/>
        <v>0</v>
      </c>
      <c r="J291" s="7">
        <f t="shared" si="80"/>
        <v>277467.254502</v>
      </c>
      <c r="K291" s="6">
        <f t="shared" si="81"/>
        <v>84446.555717999989</v>
      </c>
      <c r="L291" s="10">
        <f t="shared" si="82"/>
        <v>36191.381021999994</v>
      </c>
      <c r="M291" s="10">
        <f t="shared" si="83"/>
        <v>313658.63552399998</v>
      </c>
      <c r="N291" s="10">
        <f t="shared" si="84"/>
        <v>16</v>
      </c>
      <c r="O291" s="10">
        <f t="shared" si="85"/>
        <v>48255.174696000002</v>
      </c>
    </row>
    <row r="292" spans="1:15">
      <c r="A292" s="120">
        <v>2290000</v>
      </c>
      <c r="B292" s="25" t="s">
        <v>775</v>
      </c>
      <c r="C292" s="20">
        <v>372937.64178000001</v>
      </c>
      <c r="D292" s="55">
        <v>40291</v>
      </c>
      <c r="E292" s="5">
        <v>28</v>
      </c>
      <c r="F292" s="42">
        <f t="shared" si="78"/>
        <v>0</v>
      </c>
      <c r="G292" s="20">
        <v>372937.64178000001</v>
      </c>
      <c r="H292" s="6">
        <v>285918.85869800003</v>
      </c>
      <c r="I292" s="111">
        <f t="shared" si="79"/>
        <v>0</v>
      </c>
      <c r="J292" s="7">
        <f t="shared" si="80"/>
        <v>285918.85869800003</v>
      </c>
      <c r="K292" s="6">
        <f t="shared" si="81"/>
        <v>87018.78308199998</v>
      </c>
      <c r="L292" s="10">
        <f t="shared" si="82"/>
        <v>37293.76417799999</v>
      </c>
      <c r="M292" s="10">
        <f t="shared" si="83"/>
        <v>323212.62287600001</v>
      </c>
      <c r="N292" s="10">
        <f t="shared" si="84"/>
        <v>16</v>
      </c>
      <c r="O292" s="10">
        <f t="shared" si="85"/>
        <v>49725.018903999997</v>
      </c>
    </row>
    <row r="293" spans="1:15">
      <c r="A293" s="120">
        <v>2290000</v>
      </c>
      <c r="B293" s="25" t="s">
        <v>774</v>
      </c>
      <c r="C293" s="20">
        <v>331147.33704000001</v>
      </c>
      <c r="D293" s="55">
        <v>40294</v>
      </c>
      <c r="E293" s="5">
        <v>28</v>
      </c>
      <c r="F293" s="42">
        <f t="shared" si="78"/>
        <v>0</v>
      </c>
      <c r="G293" s="20">
        <v>331147.33704000001</v>
      </c>
      <c r="H293" s="6">
        <v>253879.62506400002</v>
      </c>
      <c r="I293" s="111">
        <f t="shared" si="79"/>
        <v>0</v>
      </c>
      <c r="J293" s="7">
        <f t="shared" si="80"/>
        <v>253879.62506400002</v>
      </c>
      <c r="K293" s="6">
        <f t="shared" si="81"/>
        <v>77267.711975999991</v>
      </c>
      <c r="L293" s="10">
        <f t="shared" si="82"/>
        <v>33114.733703999998</v>
      </c>
      <c r="M293" s="10">
        <f t="shared" si="83"/>
        <v>286994.35876800003</v>
      </c>
      <c r="N293" s="10">
        <f t="shared" si="84"/>
        <v>16</v>
      </c>
      <c r="O293" s="10">
        <f t="shared" si="85"/>
        <v>44152.978271999978</v>
      </c>
    </row>
    <row r="294" spans="1:15">
      <c r="A294" s="120">
        <v>2290000</v>
      </c>
      <c r="B294" s="25" t="s">
        <v>773</v>
      </c>
      <c r="C294" s="20">
        <v>332462.52402000001</v>
      </c>
      <c r="D294" s="55">
        <v>40295</v>
      </c>
      <c r="E294" s="5">
        <v>28</v>
      </c>
      <c r="F294" s="42">
        <f t="shared" si="78"/>
        <v>0</v>
      </c>
      <c r="G294" s="20">
        <v>332462.52402000001</v>
      </c>
      <c r="H294" s="6">
        <v>254887.93508200004</v>
      </c>
      <c r="I294" s="111">
        <f t="shared" si="79"/>
        <v>0</v>
      </c>
      <c r="J294" s="7">
        <f t="shared" si="80"/>
        <v>254887.93508200004</v>
      </c>
      <c r="K294" s="6">
        <f t="shared" si="81"/>
        <v>77574.588937999972</v>
      </c>
      <c r="L294" s="10">
        <f t="shared" si="82"/>
        <v>33246.252401999984</v>
      </c>
      <c r="M294" s="10">
        <f t="shared" si="83"/>
        <v>288134.18748399999</v>
      </c>
      <c r="N294" s="10">
        <f t="shared" si="84"/>
        <v>16</v>
      </c>
      <c r="O294" s="10">
        <f t="shared" si="85"/>
        <v>44328.336536000017</v>
      </c>
    </row>
    <row r="295" spans="1:15">
      <c r="A295" s="120">
        <v>2290000</v>
      </c>
      <c r="B295" s="25" t="s">
        <v>773</v>
      </c>
      <c r="C295" s="20">
        <v>31792.340219999998</v>
      </c>
      <c r="D295" s="55">
        <v>40295</v>
      </c>
      <c r="E295" s="5">
        <v>28</v>
      </c>
      <c r="F295" s="42">
        <f t="shared" ref="F295:F325" si="86">+C295*$F$4</f>
        <v>0</v>
      </c>
      <c r="G295" s="20">
        <v>31792.340219999998</v>
      </c>
      <c r="H295" s="6">
        <v>24374.127502000003</v>
      </c>
      <c r="I295" s="111">
        <f t="shared" ref="I295:I325" si="87">H295*$I$4</f>
        <v>0</v>
      </c>
      <c r="J295" s="7">
        <f t="shared" ref="J295:J325" si="88">+I295+H295</f>
        <v>24374.127502000003</v>
      </c>
      <c r="K295" s="6">
        <f t="shared" ref="K295:K325" si="89">+G295-J295</f>
        <v>7418.2127179999952</v>
      </c>
      <c r="L295" s="10">
        <f t="shared" ref="L295:L325" si="90">K295/E295*$L$1</f>
        <v>3179.2340219999978</v>
      </c>
      <c r="M295" s="10">
        <f t="shared" ref="M295:M325" si="91">J295+L295</f>
        <v>27553.361524</v>
      </c>
      <c r="N295" s="10">
        <f t="shared" ref="N295:N325" si="92">E295-$L$1</f>
        <v>16</v>
      </c>
      <c r="O295" s="10">
        <f t="shared" ref="O295:O325" si="93">G295-M295</f>
        <v>4238.9786959999983</v>
      </c>
    </row>
    <row r="296" spans="1:15">
      <c r="A296" s="120">
        <v>2290000</v>
      </c>
      <c r="B296" s="25" t="s">
        <v>772</v>
      </c>
      <c r="C296" s="20">
        <v>135446.24268</v>
      </c>
      <c r="D296" s="55">
        <v>40298</v>
      </c>
      <c r="E296" s="5">
        <v>28</v>
      </c>
      <c r="F296" s="42">
        <f t="shared" si="86"/>
        <v>0</v>
      </c>
      <c r="G296" s="20">
        <v>135446.24268</v>
      </c>
      <c r="H296" s="6">
        <v>103842.11938799999</v>
      </c>
      <c r="I296" s="111">
        <f t="shared" si="87"/>
        <v>0</v>
      </c>
      <c r="J296" s="7">
        <f t="shared" si="88"/>
        <v>103842.11938799999</v>
      </c>
      <c r="K296" s="6">
        <f t="shared" si="89"/>
        <v>31604.123292000004</v>
      </c>
      <c r="L296" s="10">
        <f t="shared" si="90"/>
        <v>13544.624268</v>
      </c>
      <c r="M296" s="10">
        <f t="shared" si="91"/>
        <v>117386.74365599999</v>
      </c>
      <c r="N296" s="10">
        <f t="shared" si="92"/>
        <v>16</v>
      </c>
      <c r="O296" s="10">
        <f t="shared" si="93"/>
        <v>18059.499024000004</v>
      </c>
    </row>
    <row r="297" spans="1:15">
      <c r="A297" s="120">
        <v>2290000</v>
      </c>
      <c r="B297" s="25" t="s">
        <v>771</v>
      </c>
      <c r="C297" s="20">
        <v>80624.883059999993</v>
      </c>
      <c r="D297" s="55">
        <v>40298</v>
      </c>
      <c r="E297" s="5">
        <v>28</v>
      </c>
      <c r="F297" s="42">
        <f t="shared" si="86"/>
        <v>0</v>
      </c>
      <c r="G297" s="20">
        <v>80624.883059999993</v>
      </c>
      <c r="H297" s="6">
        <v>61812.410345999997</v>
      </c>
      <c r="I297" s="111">
        <f t="shared" si="87"/>
        <v>0</v>
      </c>
      <c r="J297" s="7">
        <f t="shared" si="88"/>
        <v>61812.410345999997</v>
      </c>
      <c r="K297" s="6">
        <f t="shared" si="89"/>
        <v>18812.472713999996</v>
      </c>
      <c r="L297" s="10">
        <f t="shared" si="90"/>
        <v>8062.4883059999993</v>
      </c>
      <c r="M297" s="10">
        <f t="shared" si="91"/>
        <v>69874.898652000003</v>
      </c>
      <c r="N297" s="10">
        <f t="shared" si="92"/>
        <v>16</v>
      </c>
      <c r="O297" s="10">
        <f t="shared" si="93"/>
        <v>10749.984407999989</v>
      </c>
    </row>
    <row r="298" spans="1:15">
      <c r="A298" s="120">
        <v>2290000</v>
      </c>
      <c r="B298" s="25" t="s">
        <v>770</v>
      </c>
      <c r="C298" s="20">
        <v>282400.63637999998</v>
      </c>
      <c r="D298" s="55">
        <v>40298</v>
      </c>
      <c r="E298" s="5">
        <v>28</v>
      </c>
      <c r="F298" s="42">
        <f t="shared" si="86"/>
        <v>0</v>
      </c>
      <c r="G298" s="20">
        <v>282400.63637999998</v>
      </c>
      <c r="H298" s="6">
        <v>216507.15455799998</v>
      </c>
      <c r="I298" s="111">
        <f t="shared" si="87"/>
        <v>0</v>
      </c>
      <c r="J298" s="7">
        <f t="shared" si="88"/>
        <v>216507.15455799998</v>
      </c>
      <c r="K298" s="6">
        <f t="shared" si="89"/>
        <v>65893.481822000002</v>
      </c>
      <c r="L298" s="10">
        <f t="shared" si="90"/>
        <v>28240.063638</v>
      </c>
      <c r="M298" s="10">
        <f t="shared" si="91"/>
        <v>244747.21819599997</v>
      </c>
      <c r="N298" s="10">
        <f t="shared" si="92"/>
        <v>16</v>
      </c>
      <c r="O298" s="10">
        <f t="shared" si="93"/>
        <v>37653.418184000009</v>
      </c>
    </row>
    <row r="299" spans="1:15">
      <c r="A299" s="120">
        <v>2290000</v>
      </c>
      <c r="B299" s="25" t="s">
        <v>769</v>
      </c>
      <c r="C299" s="20">
        <v>82478.438280000002</v>
      </c>
      <c r="D299" s="55">
        <v>40298</v>
      </c>
      <c r="E299" s="5">
        <v>28</v>
      </c>
      <c r="F299" s="42">
        <f t="shared" si="86"/>
        <v>0</v>
      </c>
      <c r="G299" s="20">
        <v>82478.438280000002</v>
      </c>
      <c r="H299" s="6">
        <v>63233.469347999999</v>
      </c>
      <c r="I299" s="111">
        <f t="shared" si="87"/>
        <v>0</v>
      </c>
      <c r="J299" s="7">
        <f t="shared" si="88"/>
        <v>63233.469347999999</v>
      </c>
      <c r="K299" s="6">
        <f t="shared" si="89"/>
        <v>19244.968932000003</v>
      </c>
      <c r="L299" s="10">
        <f t="shared" si="90"/>
        <v>8247.8438280000009</v>
      </c>
      <c r="M299" s="10">
        <f t="shared" si="91"/>
        <v>71481.313175999996</v>
      </c>
      <c r="N299" s="10">
        <f t="shared" si="92"/>
        <v>16</v>
      </c>
      <c r="O299" s="10">
        <f t="shared" si="93"/>
        <v>10997.125104000006</v>
      </c>
    </row>
    <row r="300" spans="1:15">
      <c r="A300" s="120">
        <v>2290000</v>
      </c>
      <c r="B300" s="25" t="s">
        <v>768</v>
      </c>
      <c r="C300" s="20">
        <v>537914.65416000003</v>
      </c>
      <c r="D300" s="55">
        <v>40298</v>
      </c>
      <c r="E300" s="5">
        <v>28</v>
      </c>
      <c r="F300" s="42">
        <f t="shared" si="86"/>
        <v>0</v>
      </c>
      <c r="G300" s="20">
        <v>537914.65416000003</v>
      </c>
      <c r="H300" s="6">
        <v>412401.234856</v>
      </c>
      <c r="I300" s="111">
        <f t="shared" si="87"/>
        <v>0</v>
      </c>
      <c r="J300" s="7">
        <f t="shared" si="88"/>
        <v>412401.234856</v>
      </c>
      <c r="K300" s="6">
        <f t="shared" si="89"/>
        <v>125513.41930400004</v>
      </c>
      <c r="L300" s="10">
        <f t="shared" si="90"/>
        <v>53791.465416000014</v>
      </c>
      <c r="M300" s="10">
        <f t="shared" si="91"/>
        <v>466192.70027199999</v>
      </c>
      <c r="N300" s="10">
        <f t="shared" si="92"/>
        <v>16</v>
      </c>
      <c r="O300" s="10">
        <f t="shared" si="93"/>
        <v>71721.953888000047</v>
      </c>
    </row>
    <row r="301" spans="1:15">
      <c r="A301" s="120">
        <v>2290000</v>
      </c>
      <c r="B301" s="25" t="s">
        <v>768</v>
      </c>
      <c r="C301" s="20">
        <v>57184.669020000001</v>
      </c>
      <c r="D301" s="55">
        <v>40298</v>
      </c>
      <c r="E301" s="5">
        <v>28</v>
      </c>
      <c r="F301" s="42">
        <f t="shared" si="86"/>
        <v>0</v>
      </c>
      <c r="G301" s="20">
        <v>57184.669020000001</v>
      </c>
      <c r="H301" s="6">
        <v>43841.579581999998</v>
      </c>
      <c r="I301" s="111">
        <f t="shared" si="87"/>
        <v>0</v>
      </c>
      <c r="J301" s="7">
        <f t="shared" si="88"/>
        <v>43841.579581999998</v>
      </c>
      <c r="K301" s="6">
        <f t="shared" si="89"/>
        <v>13343.089438000003</v>
      </c>
      <c r="L301" s="10">
        <f t="shared" si="90"/>
        <v>5718.466902000001</v>
      </c>
      <c r="M301" s="10">
        <f t="shared" si="91"/>
        <v>49560.046483999999</v>
      </c>
      <c r="N301" s="10">
        <f t="shared" si="92"/>
        <v>16</v>
      </c>
      <c r="O301" s="10">
        <f t="shared" si="93"/>
        <v>7624.6225360000026</v>
      </c>
    </row>
    <row r="302" spans="1:15">
      <c r="A302" s="120">
        <v>2290000</v>
      </c>
      <c r="B302" s="25" t="s">
        <v>767</v>
      </c>
      <c r="C302" s="20">
        <v>76622.982344999997</v>
      </c>
      <c r="D302" s="55">
        <v>40329</v>
      </c>
      <c r="E302" s="5">
        <v>29</v>
      </c>
      <c r="F302" s="42">
        <f t="shared" si="86"/>
        <v>0</v>
      </c>
      <c r="G302" s="20">
        <v>76622.982344999997</v>
      </c>
      <c r="H302" s="6">
        <v>58105.761611624992</v>
      </c>
      <c r="I302" s="111">
        <f t="shared" si="87"/>
        <v>0</v>
      </c>
      <c r="J302" s="7">
        <f t="shared" si="88"/>
        <v>58105.761611624992</v>
      </c>
      <c r="K302" s="6">
        <f t="shared" si="89"/>
        <v>18517.220733375005</v>
      </c>
      <c r="L302" s="10">
        <f t="shared" si="90"/>
        <v>7662.2982345000019</v>
      </c>
      <c r="M302" s="10">
        <f t="shared" si="91"/>
        <v>65768.05984612499</v>
      </c>
      <c r="N302" s="10">
        <f t="shared" si="92"/>
        <v>17</v>
      </c>
      <c r="O302" s="10">
        <f t="shared" si="93"/>
        <v>10854.922498875007</v>
      </c>
    </row>
    <row r="303" spans="1:15">
      <c r="A303" s="120">
        <v>2290000</v>
      </c>
      <c r="B303" s="25" t="s">
        <v>766</v>
      </c>
      <c r="C303" s="20">
        <v>39784.219125000003</v>
      </c>
      <c r="D303" s="55">
        <v>40329</v>
      </c>
      <c r="E303" s="5">
        <v>29</v>
      </c>
      <c r="F303" s="42">
        <f t="shared" si="86"/>
        <v>0</v>
      </c>
      <c r="G303" s="20">
        <v>39784.219125000003</v>
      </c>
      <c r="H303" s="6">
        <v>30169.699503125004</v>
      </c>
      <c r="I303" s="111">
        <f t="shared" si="87"/>
        <v>0</v>
      </c>
      <c r="J303" s="7">
        <f t="shared" si="88"/>
        <v>30169.699503125004</v>
      </c>
      <c r="K303" s="6">
        <f t="shared" si="89"/>
        <v>9614.5196218749988</v>
      </c>
      <c r="L303" s="10">
        <f t="shared" si="90"/>
        <v>3978.4219125</v>
      </c>
      <c r="M303" s="10">
        <f t="shared" si="91"/>
        <v>34148.121415625006</v>
      </c>
      <c r="N303" s="10">
        <f t="shared" si="92"/>
        <v>17</v>
      </c>
      <c r="O303" s="10">
        <f t="shared" si="93"/>
        <v>5636.0977093749971</v>
      </c>
    </row>
    <row r="304" spans="1:15">
      <c r="A304" s="120">
        <v>2290000</v>
      </c>
      <c r="B304" s="25" t="s">
        <v>765</v>
      </c>
      <c r="C304" s="20">
        <v>631909.44117000001</v>
      </c>
      <c r="D304" s="55">
        <v>40329</v>
      </c>
      <c r="E304" s="5">
        <v>29</v>
      </c>
      <c r="F304" s="42">
        <f t="shared" si="86"/>
        <v>0</v>
      </c>
      <c r="G304" s="20">
        <v>631909.44117000001</v>
      </c>
      <c r="H304" s="6">
        <v>479197.99288724997</v>
      </c>
      <c r="I304" s="111">
        <f t="shared" si="87"/>
        <v>0</v>
      </c>
      <c r="J304" s="7">
        <f t="shared" si="88"/>
        <v>479197.99288724997</v>
      </c>
      <c r="K304" s="6">
        <f t="shared" si="89"/>
        <v>152711.44828275003</v>
      </c>
      <c r="L304" s="10">
        <f t="shared" si="90"/>
        <v>63190.944117000006</v>
      </c>
      <c r="M304" s="10">
        <f t="shared" si="91"/>
        <v>542388.93700425001</v>
      </c>
      <c r="N304" s="10">
        <f t="shared" si="92"/>
        <v>17</v>
      </c>
      <c r="O304" s="10">
        <f t="shared" si="93"/>
        <v>89520.504165749997</v>
      </c>
    </row>
    <row r="305" spans="1:15">
      <c r="A305" s="120">
        <v>2290000</v>
      </c>
      <c r="B305" s="25" t="s">
        <v>764</v>
      </c>
      <c r="C305" s="20">
        <v>60503.65062</v>
      </c>
      <c r="D305" s="55">
        <v>40329</v>
      </c>
      <c r="E305" s="5">
        <v>29</v>
      </c>
      <c r="F305" s="42">
        <f t="shared" si="86"/>
        <v>0</v>
      </c>
      <c r="G305" s="20">
        <v>60503.65062</v>
      </c>
      <c r="H305" s="6">
        <v>45881.935053499998</v>
      </c>
      <c r="I305" s="111">
        <f t="shared" si="87"/>
        <v>0</v>
      </c>
      <c r="J305" s="7">
        <f t="shared" si="88"/>
        <v>45881.935053499998</v>
      </c>
      <c r="K305" s="6">
        <f t="shared" si="89"/>
        <v>14621.715566500003</v>
      </c>
      <c r="L305" s="10">
        <f t="shared" si="90"/>
        <v>6050.3650620000017</v>
      </c>
      <c r="M305" s="10">
        <f t="shared" si="91"/>
        <v>51932.300115500002</v>
      </c>
      <c r="N305" s="10">
        <f t="shared" si="92"/>
        <v>17</v>
      </c>
      <c r="O305" s="10">
        <f t="shared" si="93"/>
        <v>8571.3505044999984</v>
      </c>
    </row>
    <row r="306" spans="1:15">
      <c r="A306" s="120">
        <v>2290000</v>
      </c>
      <c r="B306" s="25" t="s">
        <v>763</v>
      </c>
      <c r="C306" s="20">
        <v>82654.153959999996</v>
      </c>
      <c r="D306" s="55">
        <v>40329</v>
      </c>
      <c r="E306" s="5">
        <v>29</v>
      </c>
      <c r="F306" s="42">
        <f t="shared" si="86"/>
        <v>0</v>
      </c>
      <c r="G306" s="20">
        <v>82654.153959999996</v>
      </c>
      <c r="H306" s="6">
        <v>62679.400086333328</v>
      </c>
      <c r="I306" s="111">
        <f t="shared" si="87"/>
        <v>0</v>
      </c>
      <c r="J306" s="7">
        <f t="shared" si="88"/>
        <v>62679.400086333328</v>
      </c>
      <c r="K306" s="6">
        <f t="shared" si="89"/>
        <v>19974.753873666668</v>
      </c>
      <c r="L306" s="10">
        <f t="shared" si="90"/>
        <v>8265.4153960000003</v>
      </c>
      <c r="M306" s="10">
        <f t="shared" si="91"/>
        <v>70944.815482333332</v>
      </c>
      <c r="N306" s="10">
        <f t="shared" si="92"/>
        <v>17</v>
      </c>
      <c r="O306" s="10">
        <f t="shared" si="93"/>
        <v>11709.338477666664</v>
      </c>
    </row>
    <row r="307" spans="1:15">
      <c r="A307" s="120">
        <v>2290000</v>
      </c>
      <c r="B307" s="25" t="s">
        <v>762</v>
      </c>
      <c r="C307" s="20">
        <v>64253.75488</v>
      </c>
      <c r="D307" s="55">
        <v>40329</v>
      </c>
      <c r="E307" s="5">
        <v>29</v>
      </c>
      <c r="F307" s="42">
        <f t="shared" si="86"/>
        <v>0</v>
      </c>
      <c r="G307" s="20">
        <v>64253.75488</v>
      </c>
      <c r="H307" s="6">
        <v>48725.764117333332</v>
      </c>
      <c r="I307" s="111">
        <f t="shared" si="87"/>
        <v>0</v>
      </c>
      <c r="J307" s="7">
        <f t="shared" si="88"/>
        <v>48725.764117333332</v>
      </c>
      <c r="K307" s="6">
        <f t="shared" si="89"/>
        <v>15527.990762666668</v>
      </c>
      <c r="L307" s="10">
        <f t="shared" si="90"/>
        <v>6425.3754880000015</v>
      </c>
      <c r="M307" s="10">
        <f t="shared" si="91"/>
        <v>55151.13960533333</v>
      </c>
      <c r="N307" s="10">
        <f t="shared" si="92"/>
        <v>17</v>
      </c>
      <c r="O307" s="10">
        <f t="shared" si="93"/>
        <v>9102.6152746666703</v>
      </c>
    </row>
    <row r="308" spans="1:15">
      <c r="A308" s="120">
        <v>2290000</v>
      </c>
      <c r="B308" s="25" t="s">
        <v>761</v>
      </c>
      <c r="C308" s="20">
        <v>82074.132209999996</v>
      </c>
      <c r="D308" s="55">
        <v>40329</v>
      </c>
      <c r="E308" s="5">
        <v>29</v>
      </c>
      <c r="F308" s="42">
        <f t="shared" si="86"/>
        <v>0</v>
      </c>
      <c r="G308" s="20">
        <v>82074.132209999996</v>
      </c>
      <c r="H308" s="6">
        <v>62239.550259249998</v>
      </c>
      <c r="I308" s="111">
        <f t="shared" si="87"/>
        <v>0</v>
      </c>
      <c r="J308" s="7">
        <f t="shared" si="88"/>
        <v>62239.550259249998</v>
      </c>
      <c r="K308" s="6">
        <f t="shared" si="89"/>
        <v>19834.581950749998</v>
      </c>
      <c r="L308" s="10">
        <f t="shared" si="90"/>
        <v>8207.4132209999989</v>
      </c>
      <c r="M308" s="10">
        <f t="shared" si="91"/>
        <v>70446.963480249993</v>
      </c>
      <c r="N308" s="10">
        <f t="shared" si="92"/>
        <v>17</v>
      </c>
      <c r="O308" s="10">
        <f t="shared" si="93"/>
        <v>11627.168729750003</v>
      </c>
    </row>
    <row r="309" spans="1:15">
      <c r="A309" s="120">
        <v>2290000</v>
      </c>
      <c r="B309" s="25" t="s">
        <v>760</v>
      </c>
      <c r="C309" s="20">
        <v>25287.893715000002</v>
      </c>
      <c r="D309" s="55">
        <v>40329</v>
      </c>
      <c r="E309" s="5">
        <v>29</v>
      </c>
      <c r="F309" s="42">
        <f t="shared" si="86"/>
        <v>0</v>
      </c>
      <c r="G309" s="20">
        <v>25287.893715000002</v>
      </c>
      <c r="H309" s="6">
        <v>19176.652733875002</v>
      </c>
      <c r="I309" s="111">
        <f t="shared" si="87"/>
        <v>0</v>
      </c>
      <c r="J309" s="7">
        <f t="shared" si="88"/>
        <v>19176.652733875002</v>
      </c>
      <c r="K309" s="6">
        <f t="shared" si="89"/>
        <v>6111.240981125</v>
      </c>
      <c r="L309" s="10">
        <f t="shared" si="90"/>
        <v>2528.7893715</v>
      </c>
      <c r="M309" s="10">
        <f t="shared" si="91"/>
        <v>21705.442105375001</v>
      </c>
      <c r="N309" s="10">
        <f t="shared" si="92"/>
        <v>17</v>
      </c>
      <c r="O309" s="10">
        <f t="shared" si="93"/>
        <v>3582.4516096250009</v>
      </c>
    </row>
    <row r="310" spans="1:15">
      <c r="A310" s="120">
        <v>2290000</v>
      </c>
      <c r="B310" s="25" t="s">
        <v>759</v>
      </c>
      <c r="C310" s="20">
        <v>63218.152410000002</v>
      </c>
      <c r="D310" s="55">
        <v>40329</v>
      </c>
      <c r="E310" s="5">
        <v>29</v>
      </c>
      <c r="F310" s="42">
        <f t="shared" si="86"/>
        <v>0</v>
      </c>
      <c r="G310" s="20">
        <v>63218.152410000002</v>
      </c>
      <c r="H310" s="6">
        <v>47940.432244249998</v>
      </c>
      <c r="I310" s="111">
        <f t="shared" si="87"/>
        <v>0</v>
      </c>
      <c r="J310" s="7">
        <f t="shared" si="88"/>
        <v>47940.432244249998</v>
      </c>
      <c r="K310" s="6">
        <f t="shared" si="89"/>
        <v>15277.720165750005</v>
      </c>
      <c r="L310" s="10">
        <f t="shared" si="90"/>
        <v>6321.8152410000021</v>
      </c>
      <c r="M310" s="10">
        <f t="shared" si="91"/>
        <v>54262.247485250002</v>
      </c>
      <c r="N310" s="10">
        <f t="shared" si="92"/>
        <v>17</v>
      </c>
      <c r="O310" s="10">
        <f t="shared" si="93"/>
        <v>8955.9049247500006</v>
      </c>
    </row>
    <row r="311" spans="1:15">
      <c r="A311" s="120">
        <v>2290000</v>
      </c>
      <c r="B311" s="25" t="s">
        <v>758</v>
      </c>
      <c r="C311" s="20">
        <v>171644.25459999999</v>
      </c>
      <c r="D311" s="55">
        <v>40329</v>
      </c>
      <c r="E311" s="5">
        <v>29</v>
      </c>
      <c r="F311" s="42">
        <f t="shared" si="86"/>
        <v>0</v>
      </c>
      <c r="G311" s="20">
        <v>171644.25459999999</v>
      </c>
      <c r="H311" s="6">
        <v>130163.55973833332</v>
      </c>
      <c r="I311" s="111">
        <f t="shared" si="87"/>
        <v>0</v>
      </c>
      <c r="J311" s="7">
        <f t="shared" si="88"/>
        <v>130163.55973833332</v>
      </c>
      <c r="K311" s="6">
        <f t="shared" si="89"/>
        <v>41480.694861666663</v>
      </c>
      <c r="L311" s="10">
        <f t="shared" si="90"/>
        <v>17164.425459999999</v>
      </c>
      <c r="M311" s="10">
        <f t="shared" si="91"/>
        <v>147327.98519833334</v>
      </c>
      <c r="N311" s="10">
        <f t="shared" si="92"/>
        <v>17</v>
      </c>
      <c r="O311" s="10">
        <f t="shared" si="93"/>
        <v>24316.26940166665</v>
      </c>
    </row>
    <row r="312" spans="1:15">
      <c r="A312" s="120">
        <v>2290000</v>
      </c>
      <c r="B312" s="25" t="s">
        <v>757</v>
      </c>
      <c r="C312" s="20">
        <v>163591.44353999998</v>
      </c>
      <c r="D312" s="55">
        <v>40329</v>
      </c>
      <c r="E312" s="5">
        <v>29</v>
      </c>
      <c r="F312" s="42">
        <f t="shared" si="86"/>
        <v>0</v>
      </c>
      <c r="G312" s="20">
        <v>163591.44353999998</v>
      </c>
      <c r="H312" s="6">
        <v>124056.84468449999</v>
      </c>
      <c r="I312" s="111">
        <f t="shared" si="87"/>
        <v>0</v>
      </c>
      <c r="J312" s="7">
        <f t="shared" si="88"/>
        <v>124056.84468449999</v>
      </c>
      <c r="K312" s="6">
        <f t="shared" si="89"/>
        <v>39534.598855499993</v>
      </c>
      <c r="L312" s="10">
        <f t="shared" si="90"/>
        <v>16359.144353999996</v>
      </c>
      <c r="M312" s="10">
        <f t="shared" si="91"/>
        <v>140415.98903849997</v>
      </c>
      <c r="N312" s="10">
        <f t="shared" si="92"/>
        <v>17</v>
      </c>
      <c r="O312" s="10">
        <f t="shared" si="93"/>
        <v>23175.454501500004</v>
      </c>
    </row>
    <row r="313" spans="1:15">
      <c r="A313" s="120">
        <v>2290000</v>
      </c>
      <c r="B313" s="25" t="s">
        <v>757</v>
      </c>
      <c r="C313" s="20">
        <v>21230.905220000001</v>
      </c>
      <c r="D313" s="55">
        <v>40329</v>
      </c>
      <c r="E313" s="5">
        <v>29</v>
      </c>
      <c r="F313" s="42">
        <f t="shared" si="86"/>
        <v>0</v>
      </c>
      <c r="G313" s="20">
        <v>21230.905220000001</v>
      </c>
      <c r="H313" s="6">
        <v>16100.103125166668</v>
      </c>
      <c r="I313" s="111">
        <f t="shared" si="87"/>
        <v>0</v>
      </c>
      <c r="J313" s="7">
        <f t="shared" si="88"/>
        <v>16100.103125166668</v>
      </c>
      <c r="K313" s="6">
        <f t="shared" si="89"/>
        <v>5130.8020948333324</v>
      </c>
      <c r="L313" s="10">
        <f t="shared" si="90"/>
        <v>2123.0905219999995</v>
      </c>
      <c r="M313" s="10">
        <f t="shared" si="91"/>
        <v>18223.193647166667</v>
      </c>
      <c r="N313" s="10">
        <f t="shared" si="92"/>
        <v>17</v>
      </c>
      <c r="O313" s="10">
        <f t="shared" si="93"/>
        <v>3007.7115728333338</v>
      </c>
    </row>
    <row r="314" spans="1:15">
      <c r="A314" s="120">
        <v>2290000</v>
      </c>
      <c r="B314" s="25" t="s">
        <v>756</v>
      </c>
      <c r="C314" s="20">
        <v>84078.438018000001</v>
      </c>
      <c r="D314" s="55">
        <v>40339</v>
      </c>
      <c r="E314" s="5">
        <v>30</v>
      </c>
      <c r="F314" s="42">
        <f t="shared" si="86"/>
        <v>0</v>
      </c>
      <c r="G314" s="20">
        <v>84078.438018000001</v>
      </c>
      <c r="H314" s="6">
        <v>63058.828513500004</v>
      </c>
      <c r="I314" s="111">
        <f t="shared" si="87"/>
        <v>0</v>
      </c>
      <c r="J314" s="7">
        <f t="shared" si="88"/>
        <v>63058.828513500004</v>
      </c>
      <c r="K314" s="6">
        <f t="shared" si="89"/>
        <v>21019.609504499997</v>
      </c>
      <c r="L314" s="10">
        <f t="shared" si="90"/>
        <v>8407.8438017999979</v>
      </c>
      <c r="M314" s="10">
        <f t="shared" si="91"/>
        <v>71466.672315300006</v>
      </c>
      <c r="N314" s="10">
        <f t="shared" si="92"/>
        <v>18</v>
      </c>
      <c r="O314" s="10">
        <f t="shared" si="93"/>
        <v>12611.765702699995</v>
      </c>
    </row>
    <row r="315" spans="1:15">
      <c r="A315" s="120">
        <v>2290000</v>
      </c>
      <c r="B315" s="25" t="s">
        <v>755</v>
      </c>
      <c r="C315" s="20">
        <v>70625.593815</v>
      </c>
      <c r="D315" s="55">
        <v>40339</v>
      </c>
      <c r="E315" s="5">
        <v>30</v>
      </c>
      <c r="F315" s="42">
        <f t="shared" si="86"/>
        <v>0</v>
      </c>
      <c r="G315" s="20">
        <v>70625.593815</v>
      </c>
      <c r="H315" s="6">
        <v>52969.195361250007</v>
      </c>
      <c r="I315" s="111">
        <f t="shared" si="87"/>
        <v>0</v>
      </c>
      <c r="J315" s="7">
        <f t="shared" si="88"/>
        <v>52969.195361250007</v>
      </c>
      <c r="K315" s="6">
        <f t="shared" si="89"/>
        <v>17656.398453749993</v>
      </c>
      <c r="L315" s="10">
        <f t="shared" si="90"/>
        <v>7062.5593814999975</v>
      </c>
      <c r="M315" s="10">
        <f t="shared" si="91"/>
        <v>60031.754742750003</v>
      </c>
      <c r="N315" s="10">
        <f t="shared" si="92"/>
        <v>18</v>
      </c>
      <c r="O315" s="10">
        <f t="shared" si="93"/>
        <v>10593.839072249997</v>
      </c>
    </row>
    <row r="316" spans="1:15">
      <c r="A316" s="120">
        <v>2290000</v>
      </c>
      <c r="B316" s="25" t="s">
        <v>754</v>
      </c>
      <c r="C316" s="20">
        <v>240002.01792000001</v>
      </c>
      <c r="D316" s="55">
        <v>40339</v>
      </c>
      <c r="E316" s="5">
        <v>30</v>
      </c>
      <c r="F316" s="42">
        <f t="shared" si="86"/>
        <v>0</v>
      </c>
      <c r="G316" s="20">
        <v>240002.01792000001</v>
      </c>
      <c r="H316" s="6">
        <v>180001.51344000004</v>
      </c>
      <c r="I316" s="111">
        <f t="shared" si="87"/>
        <v>0</v>
      </c>
      <c r="J316" s="7">
        <f t="shared" si="88"/>
        <v>180001.51344000004</v>
      </c>
      <c r="K316" s="6">
        <f t="shared" si="89"/>
        <v>60000.504479999974</v>
      </c>
      <c r="L316" s="10">
        <f t="shared" si="90"/>
        <v>24000.201791999989</v>
      </c>
      <c r="M316" s="10">
        <f t="shared" si="91"/>
        <v>204001.71523200002</v>
      </c>
      <c r="N316" s="10">
        <f t="shared" si="92"/>
        <v>18</v>
      </c>
      <c r="O316" s="10">
        <f t="shared" si="93"/>
        <v>36000.302687999996</v>
      </c>
    </row>
    <row r="317" spans="1:15">
      <c r="A317" s="120">
        <v>2290000</v>
      </c>
      <c r="B317" s="25" t="s">
        <v>753</v>
      </c>
      <c r="C317" s="20">
        <v>31250.262750000002</v>
      </c>
      <c r="D317" s="55">
        <v>40339</v>
      </c>
      <c r="E317" s="5">
        <v>30</v>
      </c>
      <c r="F317" s="42">
        <f t="shared" si="86"/>
        <v>0</v>
      </c>
      <c r="G317" s="20">
        <v>31250.262750000002</v>
      </c>
      <c r="H317" s="6">
        <v>23437.697062500003</v>
      </c>
      <c r="I317" s="111">
        <f t="shared" si="87"/>
        <v>0</v>
      </c>
      <c r="J317" s="7">
        <f t="shared" si="88"/>
        <v>23437.697062500003</v>
      </c>
      <c r="K317" s="6">
        <f t="shared" si="89"/>
        <v>7812.5656874999986</v>
      </c>
      <c r="L317" s="10">
        <f t="shared" si="90"/>
        <v>3125.0262749999997</v>
      </c>
      <c r="M317" s="10">
        <f t="shared" si="91"/>
        <v>26562.723337500003</v>
      </c>
      <c r="N317" s="10">
        <f t="shared" si="92"/>
        <v>18</v>
      </c>
      <c r="O317" s="10">
        <f t="shared" si="93"/>
        <v>4687.5394124999984</v>
      </c>
    </row>
    <row r="318" spans="1:15">
      <c r="A318" s="120">
        <v>2290000</v>
      </c>
      <c r="B318" s="25" t="s">
        <v>752</v>
      </c>
      <c r="C318" s="20">
        <v>136807.87296000001</v>
      </c>
      <c r="D318" s="55">
        <v>40359</v>
      </c>
      <c r="E318" s="5">
        <v>30</v>
      </c>
      <c r="F318" s="42">
        <f t="shared" si="86"/>
        <v>0</v>
      </c>
      <c r="G318" s="20">
        <v>136807.87296000001</v>
      </c>
      <c r="H318" s="6">
        <v>102605.90472000001</v>
      </c>
      <c r="I318" s="111">
        <f t="shared" si="87"/>
        <v>0</v>
      </c>
      <c r="J318" s="7">
        <f t="shared" si="88"/>
        <v>102605.90472000001</v>
      </c>
      <c r="K318" s="6">
        <f t="shared" si="89"/>
        <v>34201.968240000002</v>
      </c>
      <c r="L318" s="10">
        <f t="shared" si="90"/>
        <v>13680.787296000002</v>
      </c>
      <c r="M318" s="10">
        <f t="shared" si="91"/>
        <v>116286.69201600002</v>
      </c>
      <c r="N318" s="10">
        <f t="shared" si="92"/>
        <v>18</v>
      </c>
      <c r="O318" s="10">
        <f t="shared" si="93"/>
        <v>20521.180943999992</v>
      </c>
    </row>
    <row r="319" spans="1:15">
      <c r="A319" s="120">
        <v>2290000</v>
      </c>
      <c r="B319" s="25" t="s">
        <v>751</v>
      </c>
      <c r="C319" s="20">
        <v>104100.66518700001</v>
      </c>
      <c r="D319" s="55">
        <v>40359</v>
      </c>
      <c r="E319" s="5">
        <v>30</v>
      </c>
      <c r="F319" s="42">
        <f t="shared" si="86"/>
        <v>0</v>
      </c>
      <c r="G319" s="20">
        <v>104100.66518700001</v>
      </c>
      <c r="H319" s="6">
        <v>78075.49889024999</v>
      </c>
      <c r="I319" s="111">
        <f t="shared" si="87"/>
        <v>0</v>
      </c>
      <c r="J319" s="7">
        <f t="shared" si="88"/>
        <v>78075.49889024999</v>
      </c>
      <c r="K319" s="6">
        <f t="shared" si="89"/>
        <v>26025.166296750016</v>
      </c>
      <c r="L319" s="10">
        <f t="shared" si="90"/>
        <v>10410.066518700007</v>
      </c>
      <c r="M319" s="10">
        <f t="shared" si="91"/>
        <v>88485.565408950002</v>
      </c>
      <c r="N319" s="10">
        <f t="shared" si="92"/>
        <v>18</v>
      </c>
      <c r="O319" s="10">
        <f t="shared" si="93"/>
        <v>15615.099778050004</v>
      </c>
    </row>
    <row r="320" spans="1:15">
      <c r="A320" s="120">
        <v>2290000</v>
      </c>
      <c r="B320" s="25" t="s">
        <v>750</v>
      </c>
      <c r="C320" s="20">
        <v>25315.338899999999</v>
      </c>
      <c r="D320" s="55">
        <v>40365</v>
      </c>
      <c r="E320" s="5">
        <v>31</v>
      </c>
      <c r="F320" s="42">
        <f t="shared" si="86"/>
        <v>0</v>
      </c>
      <c r="G320" s="20">
        <v>25315.338899999999</v>
      </c>
      <c r="H320" s="6">
        <v>18775.543017499996</v>
      </c>
      <c r="I320" s="111">
        <f t="shared" si="87"/>
        <v>0</v>
      </c>
      <c r="J320" s="7">
        <f t="shared" si="88"/>
        <v>18775.543017499996</v>
      </c>
      <c r="K320" s="6">
        <f t="shared" si="89"/>
        <v>6539.7958825000023</v>
      </c>
      <c r="L320" s="10">
        <f t="shared" si="90"/>
        <v>2531.5338900000006</v>
      </c>
      <c r="M320" s="10">
        <f t="shared" si="91"/>
        <v>21307.076907499999</v>
      </c>
      <c r="N320" s="10">
        <f t="shared" si="92"/>
        <v>19</v>
      </c>
      <c r="O320" s="10">
        <f t="shared" si="93"/>
        <v>4008.2619924999999</v>
      </c>
    </row>
    <row r="321" spans="1:15">
      <c r="A321" s="120">
        <v>2290000</v>
      </c>
      <c r="B321" s="25" t="s">
        <v>749</v>
      </c>
      <c r="C321" s="20">
        <v>259927.60562100002</v>
      </c>
      <c r="D321" s="55">
        <v>40374</v>
      </c>
      <c r="E321" s="5">
        <v>31</v>
      </c>
      <c r="F321" s="42">
        <f t="shared" si="86"/>
        <v>0</v>
      </c>
      <c r="G321" s="20">
        <v>259927.60562100002</v>
      </c>
      <c r="H321" s="6">
        <v>192779.64083557503</v>
      </c>
      <c r="I321" s="111">
        <f t="shared" si="87"/>
        <v>0</v>
      </c>
      <c r="J321" s="7">
        <f t="shared" si="88"/>
        <v>192779.64083557503</v>
      </c>
      <c r="K321" s="6">
        <f t="shared" si="89"/>
        <v>67147.964785424992</v>
      </c>
      <c r="L321" s="10">
        <f t="shared" si="90"/>
        <v>25992.760562099997</v>
      </c>
      <c r="M321" s="10">
        <f t="shared" si="91"/>
        <v>218772.40139767504</v>
      </c>
      <c r="N321" s="10">
        <f t="shared" si="92"/>
        <v>19</v>
      </c>
      <c r="O321" s="10">
        <f t="shared" si="93"/>
        <v>41155.204223324981</v>
      </c>
    </row>
    <row r="322" spans="1:15">
      <c r="A322" s="120">
        <v>2290000</v>
      </c>
      <c r="B322" s="25" t="s">
        <v>748</v>
      </c>
      <c r="C322" s="20">
        <v>28170.404921999998</v>
      </c>
      <c r="D322" s="55">
        <v>40374</v>
      </c>
      <c r="E322" s="5">
        <v>31</v>
      </c>
      <c r="F322" s="42">
        <f t="shared" si="86"/>
        <v>0</v>
      </c>
      <c r="G322" s="20">
        <v>28170.404921999998</v>
      </c>
      <c r="H322" s="6">
        <v>20893.050317149999</v>
      </c>
      <c r="I322" s="111">
        <f t="shared" si="87"/>
        <v>0</v>
      </c>
      <c r="J322" s="7">
        <f t="shared" si="88"/>
        <v>20893.050317149999</v>
      </c>
      <c r="K322" s="6">
        <f t="shared" si="89"/>
        <v>7277.3546048499993</v>
      </c>
      <c r="L322" s="10">
        <f t="shared" si="90"/>
        <v>2817.0404921999998</v>
      </c>
      <c r="M322" s="10">
        <f t="shared" si="91"/>
        <v>23710.090809349997</v>
      </c>
      <c r="N322" s="10">
        <f t="shared" si="92"/>
        <v>19</v>
      </c>
      <c r="O322" s="10">
        <f t="shared" si="93"/>
        <v>4460.3141126500013</v>
      </c>
    </row>
    <row r="323" spans="1:15">
      <c r="A323" s="120">
        <v>2290000</v>
      </c>
      <c r="B323" s="25" t="s">
        <v>747</v>
      </c>
      <c r="C323" s="20">
        <v>242615.48527199999</v>
      </c>
      <c r="D323" s="55">
        <v>40374</v>
      </c>
      <c r="E323" s="5">
        <v>31</v>
      </c>
      <c r="F323" s="42">
        <f t="shared" si="86"/>
        <v>0</v>
      </c>
      <c r="G323" s="20">
        <v>242615.48527199999</v>
      </c>
      <c r="H323" s="6">
        <v>179939.81824340002</v>
      </c>
      <c r="I323" s="111">
        <f t="shared" si="87"/>
        <v>0</v>
      </c>
      <c r="J323" s="7">
        <f t="shared" si="88"/>
        <v>179939.81824340002</v>
      </c>
      <c r="K323" s="6">
        <f t="shared" si="89"/>
        <v>62675.667028599972</v>
      </c>
      <c r="L323" s="10">
        <f t="shared" si="90"/>
        <v>24261.548527199986</v>
      </c>
      <c r="M323" s="10">
        <f t="shared" si="91"/>
        <v>204201.3667706</v>
      </c>
      <c r="N323" s="10">
        <f t="shared" si="92"/>
        <v>19</v>
      </c>
      <c r="O323" s="10">
        <f t="shared" si="93"/>
        <v>38414.118501399993</v>
      </c>
    </row>
    <row r="324" spans="1:15">
      <c r="A324" s="120">
        <v>2290000</v>
      </c>
      <c r="B324" s="25" t="s">
        <v>746</v>
      </c>
      <c r="C324" s="20">
        <v>48803.020693999999</v>
      </c>
      <c r="D324" s="55">
        <v>40451</v>
      </c>
      <c r="E324" s="5">
        <v>33</v>
      </c>
      <c r="F324" s="42">
        <f t="shared" si="86"/>
        <v>0</v>
      </c>
      <c r="G324" s="20">
        <v>48803.020693999999</v>
      </c>
      <c r="H324" s="6">
        <v>35382.190003149997</v>
      </c>
      <c r="I324" s="111">
        <f t="shared" si="87"/>
        <v>0</v>
      </c>
      <c r="J324" s="7">
        <f t="shared" si="88"/>
        <v>35382.190003149997</v>
      </c>
      <c r="K324" s="6">
        <f t="shared" si="89"/>
        <v>13420.830690850002</v>
      </c>
      <c r="L324" s="10">
        <f t="shared" si="90"/>
        <v>4880.3020694000006</v>
      </c>
      <c r="M324" s="10">
        <f t="shared" si="91"/>
        <v>40262.492072549998</v>
      </c>
      <c r="N324" s="10">
        <f t="shared" si="92"/>
        <v>21</v>
      </c>
      <c r="O324" s="10">
        <f t="shared" si="93"/>
        <v>8540.5286214500011</v>
      </c>
    </row>
    <row r="325" spans="1:15">
      <c r="A325" s="120">
        <v>2290000</v>
      </c>
      <c r="B325" s="25" t="s">
        <v>745</v>
      </c>
      <c r="C325" s="20">
        <v>34835.066266000002</v>
      </c>
      <c r="D325" s="55">
        <v>40504</v>
      </c>
      <c r="E325" s="5">
        <v>35</v>
      </c>
      <c r="F325" s="42">
        <f t="shared" si="86"/>
        <v>0</v>
      </c>
      <c r="G325" s="20">
        <v>34835.066266000002</v>
      </c>
      <c r="H325" s="6">
        <v>24674.838605083332</v>
      </c>
      <c r="I325" s="111">
        <f t="shared" si="87"/>
        <v>0</v>
      </c>
      <c r="J325" s="7">
        <f t="shared" si="88"/>
        <v>24674.838605083332</v>
      </c>
      <c r="K325" s="6">
        <f t="shared" si="89"/>
        <v>10160.227660916669</v>
      </c>
      <c r="L325" s="10">
        <f t="shared" si="90"/>
        <v>3483.5066266000013</v>
      </c>
      <c r="M325" s="10">
        <f t="shared" si="91"/>
        <v>28158.345231683335</v>
      </c>
      <c r="N325" s="10">
        <f t="shared" si="92"/>
        <v>23</v>
      </c>
      <c r="O325" s="10">
        <f t="shared" si="93"/>
        <v>6676.7210343166662</v>
      </c>
    </row>
    <row r="326" spans="1:15">
      <c r="C326" s="125">
        <f>SUM(C263:C325)</f>
        <v>18623791.373780001</v>
      </c>
      <c r="D326" s="124"/>
      <c r="E326" s="124"/>
      <c r="F326" s="124">
        <f t="shared" ref="F326:M326" si="94">SUM(F263:F325)</f>
        <v>0</v>
      </c>
      <c r="G326" s="125">
        <f>SUM(G263:G325)</f>
        <v>18623791.373780001</v>
      </c>
      <c r="H326" s="124">
        <f t="shared" si="94"/>
        <v>14318821.723835394</v>
      </c>
      <c r="I326" s="124">
        <f t="shared" si="94"/>
        <v>0</v>
      </c>
      <c r="J326" s="124">
        <f t="shared" si="94"/>
        <v>14318821.723835394</v>
      </c>
      <c r="K326" s="124">
        <f t="shared" si="94"/>
        <v>4304969.6499445997</v>
      </c>
      <c r="L326" s="124">
        <f t="shared" si="94"/>
        <v>1862379.137378</v>
      </c>
      <c r="M326" s="124">
        <f t="shared" si="94"/>
        <v>16181200.861213405</v>
      </c>
      <c r="N326" s="124"/>
      <c r="O326" s="123">
        <f>SUM(O263:O325)</f>
        <v>2442590.5125666</v>
      </c>
    </row>
    <row r="327" spans="1:15"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</row>
    <row r="328" spans="1:15"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</row>
    <row r="329" spans="1:15">
      <c r="A329" s="120">
        <v>2290000</v>
      </c>
      <c r="B329" s="25" t="s">
        <v>744</v>
      </c>
      <c r="C329" s="20">
        <v>14371.096</v>
      </c>
      <c r="D329" s="65">
        <v>40613</v>
      </c>
      <c r="E329" s="119">
        <v>39</v>
      </c>
      <c r="F329" s="42">
        <f t="shared" ref="F329:F360" si="95">+C329*$F$4</f>
        <v>0</v>
      </c>
      <c r="G329" s="20">
        <v>14371.096</v>
      </c>
      <c r="H329" s="119">
        <v>9700.4897999999994</v>
      </c>
      <c r="I329" s="111">
        <f t="shared" ref="I329:I360" si="96">H329*$I$4</f>
        <v>0</v>
      </c>
      <c r="J329" s="7">
        <f t="shared" ref="J329:J360" si="97">+I329+H329</f>
        <v>9700.4897999999994</v>
      </c>
      <c r="K329" s="6">
        <f t="shared" ref="K329:K360" si="98">+G329-J329</f>
        <v>4670.6062000000002</v>
      </c>
      <c r="L329" s="10">
        <f t="shared" ref="L329:L360" si="99">K329/E329*$L$1</f>
        <v>1437.1096</v>
      </c>
      <c r="M329" s="10">
        <f t="shared" ref="M329:M360" si="100">J329+L329</f>
        <v>11137.599399999999</v>
      </c>
      <c r="N329" s="10">
        <f t="shared" ref="N329:N360" si="101">E329-$L$1</f>
        <v>27</v>
      </c>
      <c r="O329" s="10">
        <f t="shared" ref="O329:O360" si="102">G329-M329</f>
        <v>3233.4966000000004</v>
      </c>
    </row>
    <row r="330" spans="1:15">
      <c r="A330" s="120">
        <v>2290000</v>
      </c>
      <c r="B330" s="25" t="s">
        <v>743</v>
      </c>
      <c r="C330" s="20">
        <v>233940.41099999999</v>
      </c>
      <c r="D330" s="65">
        <v>40613</v>
      </c>
      <c r="E330" s="119">
        <v>39</v>
      </c>
      <c r="F330" s="42">
        <f t="shared" si="95"/>
        <v>0</v>
      </c>
      <c r="G330" s="20">
        <v>233940.41099999999</v>
      </c>
      <c r="H330" s="119">
        <v>157909.77742500001</v>
      </c>
      <c r="I330" s="111">
        <f t="shared" si="96"/>
        <v>0</v>
      </c>
      <c r="J330" s="7">
        <f t="shared" si="97"/>
        <v>157909.77742500001</v>
      </c>
      <c r="K330" s="6">
        <f t="shared" si="98"/>
        <v>76030.633574999985</v>
      </c>
      <c r="L330" s="10">
        <f t="shared" si="99"/>
        <v>23394.041099999995</v>
      </c>
      <c r="M330" s="10">
        <f t="shared" si="100"/>
        <v>181303.81852500001</v>
      </c>
      <c r="N330" s="10">
        <f t="shared" si="101"/>
        <v>27</v>
      </c>
      <c r="O330" s="10">
        <f t="shared" si="102"/>
        <v>52636.592474999983</v>
      </c>
    </row>
    <row r="331" spans="1:15">
      <c r="A331" s="120">
        <v>2290000</v>
      </c>
      <c r="B331" s="25" t="s">
        <v>742</v>
      </c>
      <c r="C331" s="20">
        <v>46099.690999999999</v>
      </c>
      <c r="D331" s="65">
        <v>40613</v>
      </c>
      <c r="E331" s="119">
        <v>39</v>
      </c>
      <c r="F331" s="42">
        <f t="shared" si="95"/>
        <v>0</v>
      </c>
      <c r="G331" s="20">
        <v>46099.690999999999</v>
      </c>
      <c r="H331" s="119">
        <v>31117.291425000003</v>
      </c>
      <c r="I331" s="111">
        <f t="shared" si="96"/>
        <v>0</v>
      </c>
      <c r="J331" s="7">
        <f t="shared" si="97"/>
        <v>31117.291425000003</v>
      </c>
      <c r="K331" s="6">
        <f t="shared" si="98"/>
        <v>14982.399574999996</v>
      </c>
      <c r="L331" s="10">
        <f t="shared" si="99"/>
        <v>4609.9690999999984</v>
      </c>
      <c r="M331" s="10">
        <f t="shared" si="100"/>
        <v>35727.260525000005</v>
      </c>
      <c r="N331" s="10">
        <f t="shared" si="101"/>
        <v>27</v>
      </c>
      <c r="O331" s="10">
        <f t="shared" si="102"/>
        <v>10372.430474999994</v>
      </c>
    </row>
    <row r="332" spans="1:15">
      <c r="A332" s="120">
        <v>2290000</v>
      </c>
      <c r="B332" s="25" t="s">
        <v>741</v>
      </c>
      <c r="C332" s="20">
        <v>158166.76199999999</v>
      </c>
      <c r="D332" s="65">
        <v>40613</v>
      </c>
      <c r="E332" s="119">
        <v>39</v>
      </c>
      <c r="F332" s="42">
        <f t="shared" si="95"/>
        <v>0</v>
      </c>
      <c r="G332" s="20">
        <v>158166.76199999999</v>
      </c>
      <c r="H332" s="119">
        <v>106762.56435</v>
      </c>
      <c r="I332" s="111">
        <f t="shared" si="96"/>
        <v>0</v>
      </c>
      <c r="J332" s="7">
        <f t="shared" si="97"/>
        <v>106762.56435</v>
      </c>
      <c r="K332" s="6">
        <f t="shared" si="98"/>
        <v>51404.197649999987</v>
      </c>
      <c r="L332" s="10">
        <f t="shared" si="99"/>
        <v>15816.676199999994</v>
      </c>
      <c r="M332" s="10">
        <f t="shared" si="100"/>
        <v>122579.24054999999</v>
      </c>
      <c r="N332" s="10">
        <f t="shared" si="101"/>
        <v>27</v>
      </c>
      <c r="O332" s="10">
        <f t="shared" si="102"/>
        <v>35587.52145</v>
      </c>
    </row>
    <row r="333" spans="1:15">
      <c r="A333" s="120">
        <v>2290000</v>
      </c>
      <c r="B333" s="25" t="s">
        <v>740</v>
      </c>
      <c r="C333" s="20">
        <v>92809.884999999995</v>
      </c>
      <c r="D333" s="65">
        <v>40613</v>
      </c>
      <c r="E333" s="119">
        <v>39</v>
      </c>
      <c r="F333" s="42">
        <f t="shared" si="95"/>
        <v>0</v>
      </c>
      <c r="G333" s="20">
        <v>92809.884999999995</v>
      </c>
      <c r="H333" s="119">
        <v>62646.672374999995</v>
      </c>
      <c r="I333" s="111">
        <f t="shared" si="96"/>
        <v>0</v>
      </c>
      <c r="J333" s="7">
        <f t="shared" si="97"/>
        <v>62646.672374999995</v>
      </c>
      <c r="K333" s="6">
        <f t="shared" si="98"/>
        <v>30163.212625</v>
      </c>
      <c r="L333" s="10">
        <f t="shared" si="99"/>
        <v>9280.9884999999995</v>
      </c>
      <c r="M333" s="10">
        <f t="shared" si="100"/>
        <v>71927.660875000001</v>
      </c>
      <c r="N333" s="10">
        <f t="shared" si="101"/>
        <v>27</v>
      </c>
      <c r="O333" s="10">
        <f t="shared" si="102"/>
        <v>20882.224124999993</v>
      </c>
    </row>
    <row r="334" spans="1:15">
      <c r="A334" s="120">
        <v>2290000</v>
      </c>
      <c r="B334" s="25" t="s">
        <v>739</v>
      </c>
      <c r="C334" s="20">
        <v>67036.535000000003</v>
      </c>
      <c r="D334" s="65">
        <v>40613</v>
      </c>
      <c r="E334" s="119">
        <v>39</v>
      </c>
      <c r="F334" s="42">
        <f t="shared" si="95"/>
        <v>0</v>
      </c>
      <c r="G334" s="20">
        <v>67036.535000000003</v>
      </c>
      <c r="H334" s="119">
        <v>45249.661125000006</v>
      </c>
      <c r="I334" s="111">
        <f t="shared" si="96"/>
        <v>0</v>
      </c>
      <c r="J334" s="7">
        <f t="shared" si="97"/>
        <v>45249.661125000006</v>
      </c>
      <c r="K334" s="6">
        <f t="shared" si="98"/>
        <v>21786.873874999997</v>
      </c>
      <c r="L334" s="10">
        <f t="shared" si="99"/>
        <v>6703.6535000000003</v>
      </c>
      <c r="M334" s="10">
        <f t="shared" si="100"/>
        <v>51953.314625000006</v>
      </c>
      <c r="N334" s="10">
        <f t="shared" si="101"/>
        <v>27</v>
      </c>
      <c r="O334" s="10">
        <f t="shared" si="102"/>
        <v>15083.220374999997</v>
      </c>
    </row>
    <row r="335" spans="1:15">
      <c r="A335" s="120">
        <v>2290000</v>
      </c>
      <c r="B335" s="25" t="s">
        <v>738</v>
      </c>
      <c r="C335" s="20">
        <v>49015.85</v>
      </c>
      <c r="D335" s="65">
        <v>40613</v>
      </c>
      <c r="E335" s="119">
        <v>39</v>
      </c>
      <c r="F335" s="42">
        <f t="shared" si="95"/>
        <v>0</v>
      </c>
      <c r="G335" s="20">
        <v>49015.85</v>
      </c>
      <c r="H335" s="119">
        <v>33085.698749999996</v>
      </c>
      <c r="I335" s="111">
        <f t="shared" si="96"/>
        <v>0</v>
      </c>
      <c r="J335" s="7">
        <f t="shared" si="97"/>
        <v>33085.698749999996</v>
      </c>
      <c r="K335" s="6">
        <f t="shared" si="98"/>
        <v>15930.151250000003</v>
      </c>
      <c r="L335" s="10">
        <f t="shared" si="99"/>
        <v>4901.5850000000009</v>
      </c>
      <c r="M335" s="10">
        <f t="shared" si="100"/>
        <v>37987.283749999995</v>
      </c>
      <c r="N335" s="10">
        <f t="shared" si="101"/>
        <v>27</v>
      </c>
      <c r="O335" s="10">
        <f t="shared" si="102"/>
        <v>11028.566250000003</v>
      </c>
    </row>
    <row r="336" spans="1:15">
      <c r="A336" s="120">
        <v>2290000</v>
      </c>
      <c r="B336" s="25" t="s">
        <v>737</v>
      </c>
      <c r="C336" s="20">
        <v>176157.49</v>
      </c>
      <c r="D336" s="65">
        <v>40613</v>
      </c>
      <c r="E336" s="119">
        <v>39</v>
      </c>
      <c r="F336" s="42">
        <f t="shared" si="95"/>
        <v>0</v>
      </c>
      <c r="G336" s="20">
        <v>176157.49</v>
      </c>
      <c r="H336" s="119">
        <v>118906.30574999998</v>
      </c>
      <c r="I336" s="111">
        <f t="shared" si="96"/>
        <v>0</v>
      </c>
      <c r="J336" s="7">
        <f t="shared" si="97"/>
        <v>118906.30574999998</v>
      </c>
      <c r="K336" s="6">
        <f t="shared" si="98"/>
        <v>57251.184250000006</v>
      </c>
      <c r="L336" s="10">
        <f t="shared" si="99"/>
        <v>17615.749</v>
      </c>
      <c r="M336" s="10">
        <f t="shared" si="100"/>
        <v>136522.05474999998</v>
      </c>
      <c r="N336" s="10">
        <f t="shared" si="101"/>
        <v>27</v>
      </c>
      <c r="O336" s="10">
        <f t="shared" si="102"/>
        <v>39635.43525000001</v>
      </c>
    </row>
    <row r="337" spans="1:15">
      <c r="A337" s="120">
        <v>2290000</v>
      </c>
      <c r="B337" s="25" t="s">
        <v>736</v>
      </c>
      <c r="C337" s="20">
        <v>39011.245000000003</v>
      </c>
      <c r="D337" s="65">
        <v>40613</v>
      </c>
      <c r="E337" s="119">
        <v>39</v>
      </c>
      <c r="F337" s="42">
        <f t="shared" si="95"/>
        <v>0</v>
      </c>
      <c r="G337" s="20">
        <v>39011.245000000003</v>
      </c>
      <c r="H337" s="119">
        <v>26332.590375</v>
      </c>
      <c r="I337" s="111">
        <f t="shared" si="96"/>
        <v>0</v>
      </c>
      <c r="J337" s="7">
        <f t="shared" si="97"/>
        <v>26332.590375</v>
      </c>
      <c r="K337" s="6">
        <f t="shared" si="98"/>
        <v>12678.654625000003</v>
      </c>
      <c r="L337" s="10">
        <f t="shared" si="99"/>
        <v>3901.1245000000008</v>
      </c>
      <c r="M337" s="10">
        <f t="shared" si="100"/>
        <v>30233.714875000001</v>
      </c>
      <c r="N337" s="10">
        <f t="shared" si="101"/>
        <v>27</v>
      </c>
      <c r="O337" s="10">
        <f t="shared" si="102"/>
        <v>8777.5301250000011</v>
      </c>
    </row>
    <row r="338" spans="1:15">
      <c r="A338" s="120">
        <v>2290000</v>
      </c>
      <c r="B338" s="25" t="s">
        <v>735</v>
      </c>
      <c r="C338" s="20">
        <v>72305.868000000002</v>
      </c>
      <c r="D338" s="65">
        <v>40613</v>
      </c>
      <c r="E338" s="119">
        <v>39</v>
      </c>
      <c r="F338" s="42">
        <f t="shared" si="95"/>
        <v>0</v>
      </c>
      <c r="G338" s="20">
        <v>72305.868000000002</v>
      </c>
      <c r="H338" s="119">
        <v>48806.460899999998</v>
      </c>
      <c r="I338" s="111">
        <f t="shared" si="96"/>
        <v>0</v>
      </c>
      <c r="J338" s="7">
        <f t="shared" si="97"/>
        <v>48806.460899999998</v>
      </c>
      <c r="K338" s="6">
        <f t="shared" si="98"/>
        <v>23499.407100000004</v>
      </c>
      <c r="L338" s="10">
        <f t="shared" si="99"/>
        <v>7230.5868000000009</v>
      </c>
      <c r="M338" s="10">
        <f t="shared" si="100"/>
        <v>56037.047699999996</v>
      </c>
      <c r="N338" s="10">
        <f t="shared" si="101"/>
        <v>27</v>
      </c>
      <c r="O338" s="10">
        <f t="shared" si="102"/>
        <v>16268.820300000007</v>
      </c>
    </row>
    <row r="339" spans="1:15">
      <c r="A339" s="120">
        <v>2290000</v>
      </c>
      <c r="B339" s="25" t="s">
        <v>734</v>
      </c>
      <c r="C339" s="20">
        <v>110192.17600000001</v>
      </c>
      <c r="D339" s="65">
        <v>40613</v>
      </c>
      <c r="E339" s="119">
        <v>39</v>
      </c>
      <c r="F339" s="42">
        <f t="shared" si="95"/>
        <v>0</v>
      </c>
      <c r="G339" s="20">
        <v>110192.17600000001</v>
      </c>
      <c r="H339" s="119">
        <v>74379.718800000017</v>
      </c>
      <c r="I339" s="111">
        <f t="shared" si="96"/>
        <v>0</v>
      </c>
      <c r="J339" s="7">
        <f t="shared" si="97"/>
        <v>74379.718800000017</v>
      </c>
      <c r="K339" s="6">
        <f t="shared" si="98"/>
        <v>35812.45719999999</v>
      </c>
      <c r="L339" s="10">
        <f t="shared" si="99"/>
        <v>11019.217599999996</v>
      </c>
      <c r="M339" s="10">
        <f t="shared" si="100"/>
        <v>85398.936400000006</v>
      </c>
      <c r="N339" s="10">
        <f t="shared" si="101"/>
        <v>27</v>
      </c>
      <c r="O339" s="10">
        <f t="shared" si="102"/>
        <v>24793.239600000001</v>
      </c>
    </row>
    <row r="340" spans="1:15">
      <c r="A340" s="120">
        <v>2290000</v>
      </c>
      <c r="B340" s="25" t="s">
        <v>733</v>
      </c>
      <c r="C340" s="20">
        <v>176093.44399999999</v>
      </c>
      <c r="D340" s="65">
        <v>40613</v>
      </c>
      <c r="E340" s="119">
        <v>39</v>
      </c>
      <c r="F340" s="42">
        <f t="shared" si="95"/>
        <v>0</v>
      </c>
      <c r="G340" s="20">
        <v>176093.44399999999</v>
      </c>
      <c r="H340" s="119">
        <v>118863.0747</v>
      </c>
      <c r="I340" s="111">
        <f t="shared" si="96"/>
        <v>0</v>
      </c>
      <c r="J340" s="7">
        <f t="shared" si="97"/>
        <v>118863.0747</v>
      </c>
      <c r="K340" s="6">
        <f t="shared" si="98"/>
        <v>57230.369299999991</v>
      </c>
      <c r="L340" s="10">
        <f t="shared" si="99"/>
        <v>17609.344399999994</v>
      </c>
      <c r="M340" s="10">
        <f t="shared" si="100"/>
        <v>136472.4191</v>
      </c>
      <c r="N340" s="10">
        <f t="shared" si="101"/>
        <v>27</v>
      </c>
      <c r="O340" s="10">
        <f t="shared" si="102"/>
        <v>39621.024899999989</v>
      </c>
    </row>
    <row r="341" spans="1:15">
      <c r="A341" s="120">
        <v>2290000</v>
      </c>
      <c r="B341" s="25" t="s">
        <v>732</v>
      </c>
      <c r="C341" s="20">
        <v>462992.66600000003</v>
      </c>
      <c r="D341" s="65">
        <v>40613</v>
      </c>
      <c r="E341" s="119">
        <v>39</v>
      </c>
      <c r="F341" s="42">
        <f t="shared" si="95"/>
        <v>0</v>
      </c>
      <c r="G341" s="20">
        <v>462992.66600000003</v>
      </c>
      <c r="H341" s="119">
        <v>312520.04955</v>
      </c>
      <c r="I341" s="111">
        <f t="shared" si="96"/>
        <v>0</v>
      </c>
      <c r="J341" s="7">
        <f t="shared" si="97"/>
        <v>312520.04955</v>
      </c>
      <c r="K341" s="6">
        <f t="shared" si="98"/>
        <v>150472.61645000003</v>
      </c>
      <c r="L341" s="10">
        <f t="shared" si="99"/>
        <v>46299.26660000001</v>
      </c>
      <c r="M341" s="10">
        <f t="shared" si="100"/>
        <v>358819.31615000003</v>
      </c>
      <c r="N341" s="10">
        <f t="shared" si="101"/>
        <v>27</v>
      </c>
      <c r="O341" s="10">
        <f t="shared" si="102"/>
        <v>104173.34985</v>
      </c>
    </row>
    <row r="342" spans="1:15">
      <c r="A342" s="120">
        <v>2290000</v>
      </c>
      <c r="B342" s="25" t="s">
        <v>731</v>
      </c>
      <c r="C342" s="20">
        <v>149787.06599999999</v>
      </c>
      <c r="D342" s="65">
        <v>40613</v>
      </c>
      <c r="E342" s="119">
        <v>39</v>
      </c>
      <c r="F342" s="42">
        <f t="shared" si="95"/>
        <v>0</v>
      </c>
      <c r="G342" s="20">
        <v>149787.06599999999</v>
      </c>
      <c r="H342" s="119">
        <v>101106.26955</v>
      </c>
      <c r="I342" s="111">
        <f t="shared" si="96"/>
        <v>0</v>
      </c>
      <c r="J342" s="7">
        <f t="shared" si="97"/>
        <v>101106.26955</v>
      </c>
      <c r="K342" s="6">
        <f t="shared" si="98"/>
        <v>48680.796449999994</v>
      </c>
      <c r="L342" s="10">
        <f t="shared" si="99"/>
        <v>14978.706599999998</v>
      </c>
      <c r="M342" s="10">
        <f t="shared" si="100"/>
        <v>116084.97615</v>
      </c>
      <c r="N342" s="10">
        <f t="shared" si="101"/>
        <v>27</v>
      </c>
      <c r="O342" s="10">
        <f t="shared" si="102"/>
        <v>33702.089849999989</v>
      </c>
    </row>
    <row r="343" spans="1:15">
      <c r="A343" s="120">
        <v>2290000</v>
      </c>
      <c r="B343" s="25" t="s">
        <v>730</v>
      </c>
      <c r="C343" s="20">
        <v>331081.66499999998</v>
      </c>
      <c r="D343" s="65">
        <v>40613</v>
      </c>
      <c r="E343" s="119">
        <v>39</v>
      </c>
      <c r="F343" s="42">
        <f t="shared" si="95"/>
        <v>0</v>
      </c>
      <c r="G343" s="20">
        <v>331081.66499999998</v>
      </c>
      <c r="H343" s="119">
        <v>223480.12387499996</v>
      </c>
      <c r="I343" s="111">
        <f t="shared" si="96"/>
        <v>0</v>
      </c>
      <c r="J343" s="7">
        <f t="shared" si="97"/>
        <v>223480.12387499996</v>
      </c>
      <c r="K343" s="6">
        <f t="shared" si="98"/>
        <v>107601.54112500002</v>
      </c>
      <c r="L343" s="10">
        <f t="shared" si="99"/>
        <v>33108.166500000007</v>
      </c>
      <c r="M343" s="10">
        <f t="shared" si="100"/>
        <v>256588.29037499998</v>
      </c>
      <c r="N343" s="10">
        <f t="shared" si="101"/>
        <v>27</v>
      </c>
      <c r="O343" s="10">
        <f t="shared" si="102"/>
        <v>74493.374624999997</v>
      </c>
    </row>
    <row r="344" spans="1:15">
      <c r="A344" s="120">
        <v>2290000</v>
      </c>
      <c r="B344" s="25" t="s">
        <v>729</v>
      </c>
      <c r="C344" s="20">
        <v>129122.93399999999</v>
      </c>
      <c r="D344" s="65">
        <v>40620</v>
      </c>
      <c r="E344" s="119">
        <v>39</v>
      </c>
      <c r="F344" s="42">
        <f t="shared" si="95"/>
        <v>0</v>
      </c>
      <c r="G344" s="20">
        <v>129122.93399999999</v>
      </c>
      <c r="H344" s="119">
        <v>87157.980450000003</v>
      </c>
      <c r="I344" s="111">
        <f t="shared" si="96"/>
        <v>0</v>
      </c>
      <c r="J344" s="7">
        <f t="shared" si="97"/>
        <v>87157.980450000003</v>
      </c>
      <c r="K344" s="6">
        <f t="shared" si="98"/>
        <v>41964.953549999991</v>
      </c>
      <c r="L344" s="10">
        <f t="shared" si="99"/>
        <v>12912.293399999995</v>
      </c>
      <c r="M344" s="10">
        <f t="shared" si="100"/>
        <v>100070.27385</v>
      </c>
      <c r="N344" s="10">
        <f t="shared" si="101"/>
        <v>27</v>
      </c>
      <c r="O344" s="10">
        <f t="shared" si="102"/>
        <v>29052.660149999996</v>
      </c>
    </row>
    <row r="345" spans="1:15">
      <c r="A345" s="120">
        <v>2290000</v>
      </c>
      <c r="B345" s="25" t="s">
        <v>728</v>
      </c>
      <c r="C345" s="20">
        <v>518407.951</v>
      </c>
      <c r="D345" s="65">
        <v>40620</v>
      </c>
      <c r="E345" s="119">
        <v>39</v>
      </c>
      <c r="F345" s="42">
        <f t="shared" si="95"/>
        <v>0</v>
      </c>
      <c r="G345" s="20">
        <v>518407.951</v>
      </c>
      <c r="H345" s="119">
        <v>349925.36692499998</v>
      </c>
      <c r="I345" s="111">
        <f t="shared" si="96"/>
        <v>0</v>
      </c>
      <c r="J345" s="7">
        <f t="shared" si="97"/>
        <v>349925.36692499998</v>
      </c>
      <c r="K345" s="6">
        <f t="shared" si="98"/>
        <v>168482.58407500002</v>
      </c>
      <c r="L345" s="10">
        <f t="shared" si="99"/>
        <v>51840.79510000001</v>
      </c>
      <c r="M345" s="10">
        <f t="shared" si="100"/>
        <v>401766.16202499997</v>
      </c>
      <c r="N345" s="10">
        <f t="shared" si="101"/>
        <v>27</v>
      </c>
      <c r="O345" s="10">
        <f t="shared" si="102"/>
        <v>116641.78897500003</v>
      </c>
    </row>
    <row r="346" spans="1:15">
      <c r="A346" s="120">
        <v>2290000</v>
      </c>
      <c r="B346" s="25" t="s">
        <v>727</v>
      </c>
      <c r="C346" s="20">
        <v>633230.03300000005</v>
      </c>
      <c r="D346" s="65">
        <v>40620</v>
      </c>
      <c r="E346" s="119">
        <v>39</v>
      </c>
      <c r="F346" s="42">
        <f t="shared" si="95"/>
        <v>0</v>
      </c>
      <c r="G346" s="20">
        <v>633230.03300000005</v>
      </c>
      <c r="H346" s="119">
        <v>427430.272275</v>
      </c>
      <c r="I346" s="111">
        <f t="shared" si="96"/>
        <v>0</v>
      </c>
      <c r="J346" s="7">
        <f t="shared" si="97"/>
        <v>427430.272275</v>
      </c>
      <c r="K346" s="6">
        <f t="shared" si="98"/>
        <v>205799.76072500006</v>
      </c>
      <c r="L346" s="10">
        <f t="shared" si="99"/>
        <v>63323.003300000018</v>
      </c>
      <c r="M346" s="10">
        <f t="shared" si="100"/>
        <v>490753.27557500004</v>
      </c>
      <c r="N346" s="10">
        <f t="shared" si="101"/>
        <v>27</v>
      </c>
      <c r="O346" s="10">
        <f t="shared" si="102"/>
        <v>142476.75742500002</v>
      </c>
    </row>
    <row r="347" spans="1:15">
      <c r="A347" s="120">
        <v>2290000</v>
      </c>
      <c r="B347" s="25" t="s">
        <v>726</v>
      </c>
      <c r="C347" s="20">
        <v>366509.43300000002</v>
      </c>
      <c r="D347" s="65">
        <v>40620</v>
      </c>
      <c r="E347" s="119">
        <v>39</v>
      </c>
      <c r="F347" s="42">
        <f t="shared" si="95"/>
        <v>0</v>
      </c>
      <c r="G347" s="20">
        <v>366509.43300000002</v>
      </c>
      <c r="H347" s="119">
        <v>247393.867275</v>
      </c>
      <c r="I347" s="111">
        <f t="shared" si="96"/>
        <v>0</v>
      </c>
      <c r="J347" s="7">
        <f t="shared" si="97"/>
        <v>247393.867275</v>
      </c>
      <c r="K347" s="6">
        <f t="shared" si="98"/>
        <v>119115.56572500002</v>
      </c>
      <c r="L347" s="10">
        <f t="shared" si="99"/>
        <v>36650.943300000006</v>
      </c>
      <c r="M347" s="10">
        <f t="shared" si="100"/>
        <v>284044.81057500001</v>
      </c>
      <c r="N347" s="10">
        <f t="shared" si="101"/>
        <v>27</v>
      </c>
      <c r="O347" s="10">
        <f t="shared" si="102"/>
        <v>82464.622425000009</v>
      </c>
    </row>
    <row r="348" spans="1:15">
      <c r="A348" s="120">
        <v>2290000</v>
      </c>
      <c r="B348" s="25" t="s">
        <v>725</v>
      </c>
      <c r="C348" s="20">
        <v>188108.26699999999</v>
      </c>
      <c r="D348" s="65">
        <v>40620</v>
      </c>
      <c r="E348" s="119">
        <v>39</v>
      </c>
      <c r="F348" s="42">
        <f t="shared" si="95"/>
        <v>0</v>
      </c>
      <c r="G348" s="20">
        <v>188108.26699999999</v>
      </c>
      <c r="H348" s="119">
        <v>126973.08022500001</v>
      </c>
      <c r="I348" s="111">
        <f t="shared" si="96"/>
        <v>0</v>
      </c>
      <c r="J348" s="7">
        <f t="shared" si="97"/>
        <v>126973.08022500001</v>
      </c>
      <c r="K348" s="6">
        <f t="shared" si="98"/>
        <v>61135.18677499998</v>
      </c>
      <c r="L348" s="10">
        <f t="shared" si="99"/>
        <v>18810.826699999994</v>
      </c>
      <c r="M348" s="10">
        <f t="shared" si="100"/>
        <v>145783.90692500002</v>
      </c>
      <c r="N348" s="10">
        <f t="shared" si="101"/>
        <v>27</v>
      </c>
      <c r="O348" s="10">
        <f t="shared" si="102"/>
        <v>42324.360074999975</v>
      </c>
    </row>
    <row r="349" spans="1:15">
      <c r="A349" s="120">
        <v>2290000</v>
      </c>
      <c r="B349" s="25" t="s">
        <v>724</v>
      </c>
      <c r="C349" s="20">
        <v>135455.22399999999</v>
      </c>
      <c r="D349" s="65">
        <v>40620</v>
      </c>
      <c r="E349" s="119">
        <v>39</v>
      </c>
      <c r="F349" s="42">
        <f t="shared" si="95"/>
        <v>0</v>
      </c>
      <c r="G349" s="20">
        <v>135455.22399999999</v>
      </c>
      <c r="H349" s="119">
        <v>91432.276200000008</v>
      </c>
      <c r="I349" s="111">
        <f t="shared" si="96"/>
        <v>0</v>
      </c>
      <c r="J349" s="7">
        <f t="shared" si="97"/>
        <v>91432.276200000008</v>
      </c>
      <c r="K349" s="6">
        <f t="shared" si="98"/>
        <v>44022.94779999998</v>
      </c>
      <c r="L349" s="10">
        <f t="shared" si="99"/>
        <v>13545.522399999994</v>
      </c>
      <c r="M349" s="10">
        <f t="shared" si="100"/>
        <v>104977.79860000001</v>
      </c>
      <c r="N349" s="10">
        <f t="shared" si="101"/>
        <v>27</v>
      </c>
      <c r="O349" s="10">
        <f t="shared" si="102"/>
        <v>30477.425399999978</v>
      </c>
    </row>
    <row r="350" spans="1:15">
      <c r="A350" s="120">
        <v>2290000</v>
      </c>
      <c r="B350" s="25" t="s">
        <v>723</v>
      </c>
      <c r="C350" s="20">
        <v>41297.273999999998</v>
      </c>
      <c r="D350" s="65">
        <v>40620</v>
      </c>
      <c r="E350" s="119">
        <v>39</v>
      </c>
      <c r="F350" s="42">
        <f t="shared" si="95"/>
        <v>0</v>
      </c>
      <c r="G350" s="20">
        <v>41297.273999999998</v>
      </c>
      <c r="H350" s="119">
        <v>27875.659949999997</v>
      </c>
      <c r="I350" s="111">
        <f t="shared" si="96"/>
        <v>0</v>
      </c>
      <c r="J350" s="7">
        <f t="shared" si="97"/>
        <v>27875.659949999997</v>
      </c>
      <c r="K350" s="6">
        <f t="shared" si="98"/>
        <v>13421.61405</v>
      </c>
      <c r="L350" s="10">
        <f t="shared" si="99"/>
        <v>4129.7273999999998</v>
      </c>
      <c r="M350" s="10">
        <f t="shared" si="100"/>
        <v>32005.387349999997</v>
      </c>
      <c r="N350" s="10">
        <f t="shared" si="101"/>
        <v>27</v>
      </c>
      <c r="O350" s="10">
        <f t="shared" si="102"/>
        <v>9291.8866500000004</v>
      </c>
    </row>
    <row r="351" spans="1:15">
      <c r="A351" s="120">
        <v>2290000</v>
      </c>
      <c r="B351" s="25" t="s">
        <v>722</v>
      </c>
      <c r="C351" s="20">
        <v>20578.393</v>
      </c>
      <c r="D351" s="65">
        <v>40620</v>
      </c>
      <c r="E351" s="119">
        <v>39</v>
      </c>
      <c r="F351" s="42">
        <f t="shared" si="95"/>
        <v>0</v>
      </c>
      <c r="G351" s="20">
        <v>20578.393</v>
      </c>
      <c r="H351" s="119">
        <v>13890.415274999999</v>
      </c>
      <c r="I351" s="111">
        <f t="shared" si="96"/>
        <v>0</v>
      </c>
      <c r="J351" s="7">
        <f t="shared" si="97"/>
        <v>13890.415274999999</v>
      </c>
      <c r="K351" s="6">
        <f t="shared" si="98"/>
        <v>6687.9777250000006</v>
      </c>
      <c r="L351" s="10">
        <f t="shared" si="99"/>
        <v>2057.8393000000001</v>
      </c>
      <c r="M351" s="10">
        <f t="shared" si="100"/>
        <v>15948.254574999999</v>
      </c>
      <c r="N351" s="10">
        <f t="shared" si="101"/>
        <v>27</v>
      </c>
      <c r="O351" s="10">
        <f t="shared" si="102"/>
        <v>4630.138425000001</v>
      </c>
    </row>
    <row r="352" spans="1:15">
      <c r="A352" s="120">
        <v>2290000</v>
      </c>
      <c r="B352" s="25" t="s">
        <v>721</v>
      </c>
      <c r="C352" s="20">
        <v>84160.576000000001</v>
      </c>
      <c r="D352" s="65">
        <v>40620</v>
      </c>
      <c r="E352" s="119">
        <v>39</v>
      </c>
      <c r="F352" s="42">
        <f t="shared" si="95"/>
        <v>0</v>
      </c>
      <c r="G352" s="20">
        <v>84160.576000000001</v>
      </c>
      <c r="H352" s="119">
        <v>56808.388800000001</v>
      </c>
      <c r="I352" s="111">
        <f t="shared" si="96"/>
        <v>0</v>
      </c>
      <c r="J352" s="7">
        <f t="shared" si="97"/>
        <v>56808.388800000001</v>
      </c>
      <c r="K352" s="6">
        <f t="shared" si="98"/>
        <v>27352.1872</v>
      </c>
      <c r="L352" s="10">
        <f t="shared" si="99"/>
        <v>8416.0576000000001</v>
      </c>
      <c r="M352" s="10">
        <f t="shared" si="100"/>
        <v>65224.446400000001</v>
      </c>
      <c r="N352" s="10">
        <f t="shared" si="101"/>
        <v>27</v>
      </c>
      <c r="O352" s="10">
        <f t="shared" si="102"/>
        <v>18936.1296</v>
      </c>
    </row>
    <row r="353" spans="1:15">
      <c r="A353" s="120">
        <v>2290000</v>
      </c>
      <c r="B353" s="25" t="s">
        <v>720</v>
      </c>
      <c r="C353" s="20">
        <v>21978.108</v>
      </c>
      <c r="D353" s="65">
        <v>40620</v>
      </c>
      <c r="E353" s="119">
        <v>39</v>
      </c>
      <c r="F353" s="42">
        <f t="shared" si="95"/>
        <v>0</v>
      </c>
      <c r="G353" s="20">
        <v>21978.108</v>
      </c>
      <c r="H353" s="119">
        <v>14835.222899999997</v>
      </c>
      <c r="I353" s="111">
        <f t="shared" si="96"/>
        <v>0</v>
      </c>
      <c r="J353" s="7">
        <f t="shared" si="97"/>
        <v>14835.222899999997</v>
      </c>
      <c r="K353" s="6">
        <f t="shared" si="98"/>
        <v>7142.8851000000031</v>
      </c>
      <c r="L353" s="10">
        <f t="shared" si="99"/>
        <v>2197.8108000000011</v>
      </c>
      <c r="M353" s="10">
        <f t="shared" si="100"/>
        <v>17033.0337</v>
      </c>
      <c r="N353" s="10">
        <f t="shared" si="101"/>
        <v>27</v>
      </c>
      <c r="O353" s="10">
        <f t="shared" si="102"/>
        <v>4945.0743000000002</v>
      </c>
    </row>
    <row r="354" spans="1:15">
      <c r="A354" s="120">
        <v>2290000</v>
      </c>
      <c r="B354" s="25" t="s">
        <v>719</v>
      </c>
      <c r="C354" s="20">
        <v>20400.717000000001</v>
      </c>
      <c r="D354" s="65">
        <v>40620</v>
      </c>
      <c r="E354" s="119">
        <v>39</v>
      </c>
      <c r="F354" s="42">
        <f t="shared" si="95"/>
        <v>0</v>
      </c>
      <c r="G354" s="20">
        <v>20400.717000000001</v>
      </c>
      <c r="H354" s="119">
        <v>13770.483975000001</v>
      </c>
      <c r="I354" s="111">
        <f t="shared" si="96"/>
        <v>0</v>
      </c>
      <c r="J354" s="7">
        <f t="shared" si="97"/>
        <v>13770.483975000001</v>
      </c>
      <c r="K354" s="6">
        <f t="shared" si="98"/>
        <v>6630.2330249999995</v>
      </c>
      <c r="L354" s="10">
        <f t="shared" si="99"/>
        <v>2040.0716999999997</v>
      </c>
      <c r="M354" s="10">
        <f t="shared" si="100"/>
        <v>15810.555675000001</v>
      </c>
      <c r="N354" s="10">
        <f t="shared" si="101"/>
        <v>27</v>
      </c>
      <c r="O354" s="10">
        <f t="shared" si="102"/>
        <v>4590.1613249999991</v>
      </c>
    </row>
    <row r="355" spans="1:15">
      <c r="A355" s="120">
        <v>2290000</v>
      </c>
      <c r="B355" s="25" t="s">
        <v>718</v>
      </c>
      <c r="C355" s="20">
        <v>733018.86600000004</v>
      </c>
      <c r="D355" s="65">
        <v>40625</v>
      </c>
      <c r="E355" s="119">
        <v>39</v>
      </c>
      <c r="F355" s="42">
        <f t="shared" si="95"/>
        <v>0</v>
      </c>
      <c r="G355" s="20">
        <v>733018.86600000004</v>
      </c>
      <c r="H355" s="119">
        <v>494787.73454999999</v>
      </c>
      <c r="I355" s="111">
        <f t="shared" si="96"/>
        <v>0</v>
      </c>
      <c r="J355" s="7">
        <f t="shared" si="97"/>
        <v>494787.73454999999</v>
      </c>
      <c r="K355" s="6">
        <f t="shared" si="98"/>
        <v>238231.13145000004</v>
      </c>
      <c r="L355" s="10">
        <f t="shared" si="99"/>
        <v>73301.886600000013</v>
      </c>
      <c r="M355" s="10">
        <f t="shared" si="100"/>
        <v>568089.62115000002</v>
      </c>
      <c r="N355" s="10">
        <f t="shared" si="101"/>
        <v>27</v>
      </c>
      <c r="O355" s="10">
        <f t="shared" si="102"/>
        <v>164929.24485000002</v>
      </c>
    </row>
    <row r="356" spans="1:15">
      <c r="A356" s="120">
        <v>2290000</v>
      </c>
      <c r="B356" s="25" t="s">
        <v>717</v>
      </c>
      <c r="C356" s="20">
        <v>26299.147000000001</v>
      </c>
      <c r="D356" s="65">
        <v>40625</v>
      </c>
      <c r="E356" s="119">
        <v>39</v>
      </c>
      <c r="F356" s="42">
        <f t="shared" si="95"/>
        <v>0</v>
      </c>
      <c r="G356" s="20">
        <v>26299.147000000001</v>
      </c>
      <c r="H356" s="119">
        <v>17751.924225000002</v>
      </c>
      <c r="I356" s="111">
        <f t="shared" si="96"/>
        <v>0</v>
      </c>
      <c r="J356" s="7">
        <f t="shared" si="97"/>
        <v>17751.924225000002</v>
      </c>
      <c r="K356" s="6">
        <f t="shared" si="98"/>
        <v>8547.2227749999984</v>
      </c>
      <c r="L356" s="10">
        <f t="shared" si="99"/>
        <v>2629.9146999999994</v>
      </c>
      <c r="M356" s="10">
        <f t="shared" si="100"/>
        <v>20381.838925000004</v>
      </c>
      <c r="N356" s="10">
        <f t="shared" si="101"/>
        <v>27</v>
      </c>
      <c r="O356" s="10">
        <f t="shared" si="102"/>
        <v>5917.3080749999972</v>
      </c>
    </row>
    <row r="357" spans="1:15">
      <c r="A357" s="120">
        <v>2290000</v>
      </c>
      <c r="B357" s="25" t="s">
        <v>716</v>
      </c>
      <c r="C357" s="20">
        <v>68197.626999999993</v>
      </c>
      <c r="D357" s="65">
        <v>40625</v>
      </c>
      <c r="E357" s="119">
        <v>39</v>
      </c>
      <c r="F357" s="42">
        <f t="shared" si="95"/>
        <v>0</v>
      </c>
      <c r="G357" s="20">
        <v>68197.626999999993</v>
      </c>
      <c r="H357" s="119">
        <v>46033.398224999997</v>
      </c>
      <c r="I357" s="111">
        <f t="shared" si="96"/>
        <v>0</v>
      </c>
      <c r="J357" s="7">
        <f t="shared" si="97"/>
        <v>46033.398224999997</v>
      </c>
      <c r="K357" s="6">
        <f t="shared" si="98"/>
        <v>22164.228774999996</v>
      </c>
      <c r="L357" s="10">
        <f t="shared" si="99"/>
        <v>6819.7626999999993</v>
      </c>
      <c r="M357" s="10">
        <f t="shared" si="100"/>
        <v>52853.160924999996</v>
      </c>
      <c r="N357" s="10">
        <f t="shared" si="101"/>
        <v>27</v>
      </c>
      <c r="O357" s="10">
        <f t="shared" si="102"/>
        <v>15344.466074999997</v>
      </c>
    </row>
    <row r="358" spans="1:15">
      <c r="A358" s="120">
        <v>2290000</v>
      </c>
      <c r="B358" s="25" t="s">
        <v>715</v>
      </c>
      <c r="C358" s="20">
        <v>36504.154000000002</v>
      </c>
      <c r="D358" s="65">
        <v>40625</v>
      </c>
      <c r="E358" s="119">
        <v>39</v>
      </c>
      <c r="F358" s="42">
        <f t="shared" si="95"/>
        <v>0</v>
      </c>
      <c r="G358" s="20">
        <v>36504.154000000002</v>
      </c>
      <c r="H358" s="119">
        <v>24640.303950000001</v>
      </c>
      <c r="I358" s="111">
        <f t="shared" si="96"/>
        <v>0</v>
      </c>
      <c r="J358" s="7">
        <f t="shared" si="97"/>
        <v>24640.303950000001</v>
      </c>
      <c r="K358" s="6">
        <f t="shared" si="98"/>
        <v>11863.850050000001</v>
      </c>
      <c r="L358" s="10">
        <f t="shared" si="99"/>
        <v>3650.4154000000008</v>
      </c>
      <c r="M358" s="10">
        <f t="shared" si="100"/>
        <v>28290.719350000003</v>
      </c>
      <c r="N358" s="10">
        <f t="shared" si="101"/>
        <v>27</v>
      </c>
      <c r="O358" s="10">
        <f t="shared" si="102"/>
        <v>8213.4346499999992</v>
      </c>
    </row>
    <row r="359" spans="1:15">
      <c r="A359" s="120">
        <v>2290000</v>
      </c>
      <c r="B359" s="25" t="s">
        <v>714</v>
      </c>
      <c r="C359" s="20">
        <v>54579.588000000003</v>
      </c>
      <c r="D359" s="65">
        <v>40625</v>
      </c>
      <c r="E359" s="119">
        <v>39</v>
      </c>
      <c r="F359" s="42">
        <f t="shared" si="95"/>
        <v>0</v>
      </c>
      <c r="G359" s="20">
        <v>54579.588000000003</v>
      </c>
      <c r="H359" s="119">
        <v>36841.221900000004</v>
      </c>
      <c r="I359" s="111">
        <f t="shared" si="96"/>
        <v>0</v>
      </c>
      <c r="J359" s="7">
        <f t="shared" si="97"/>
        <v>36841.221900000004</v>
      </c>
      <c r="K359" s="6">
        <f t="shared" si="98"/>
        <v>17738.366099999999</v>
      </c>
      <c r="L359" s="10">
        <f t="shared" si="99"/>
        <v>5457.9588000000003</v>
      </c>
      <c r="M359" s="10">
        <f t="shared" si="100"/>
        <v>42299.180700000004</v>
      </c>
      <c r="N359" s="10">
        <f t="shared" si="101"/>
        <v>27</v>
      </c>
      <c r="O359" s="10">
        <f t="shared" si="102"/>
        <v>12280.407299999999</v>
      </c>
    </row>
    <row r="360" spans="1:15">
      <c r="A360" s="120">
        <v>2290000</v>
      </c>
      <c r="B360" s="25" t="s">
        <v>713</v>
      </c>
      <c r="C360" s="20">
        <v>462310.886</v>
      </c>
      <c r="D360" s="65">
        <v>40625</v>
      </c>
      <c r="E360" s="119">
        <v>39</v>
      </c>
      <c r="F360" s="42">
        <f t="shared" si="95"/>
        <v>0</v>
      </c>
      <c r="G360" s="20">
        <v>462310.886</v>
      </c>
      <c r="H360" s="119">
        <v>312059.84805000003</v>
      </c>
      <c r="I360" s="111">
        <f t="shared" si="96"/>
        <v>0</v>
      </c>
      <c r="J360" s="7">
        <f t="shared" si="97"/>
        <v>312059.84805000003</v>
      </c>
      <c r="K360" s="6">
        <f t="shared" si="98"/>
        <v>150251.03794999997</v>
      </c>
      <c r="L360" s="10">
        <f t="shared" si="99"/>
        <v>46231.088599999988</v>
      </c>
      <c r="M360" s="10">
        <f t="shared" si="100"/>
        <v>358290.93665000005</v>
      </c>
      <c r="N360" s="10">
        <f t="shared" si="101"/>
        <v>27</v>
      </c>
      <c r="O360" s="10">
        <f t="shared" si="102"/>
        <v>104019.94934999995</v>
      </c>
    </row>
    <row r="361" spans="1:15">
      <c r="A361" s="120">
        <v>2290000</v>
      </c>
      <c r="B361" s="25" t="s">
        <v>712</v>
      </c>
      <c r="C361" s="20">
        <v>47931.199999999997</v>
      </c>
      <c r="D361" s="65">
        <v>40625</v>
      </c>
      <c r="E361" s="119">
        <v>39</v>
      </c>
      <c r="F361" s="42">
        <f t="shared" ref="F361:F392" si="103">+C361*$F$4</f>
        <v>0</v>
      </c>
      <c r="G361" s="20">
        <v>47931.199999999997</v>
      </c>
      <c r="H361" s="119">
        <v>32353.559999999998</v>
      </c>
      <c r="I361" s="111">
        <f t="shared" ref="I361:I392" si="104">H361*$I$4</f>
        <v>0</v>
      </c>
      <c r="J361" s="7">
        <f t="shared" ref="J361:J392" si="105">+I361+H361</f>
        <v>32353.559999999998</v>
      </c>
      <c r="K361" s="6">
        <f t="shared" ref="K361:K392" si="106">+G361-J361</f>
        <v>15577.64</v>
      </c>
      <c r="L361" s="10">
        <f t="shared" ref="L361:L392" si="107">K361/E361*$L$1</f>
        <v>4793.12</v>
      </c>
      <c r="M361" s="10">
        <f t="shared" ref="M361:M392" si="108">J361+L361</f>
        <v>37146.68</v>
      </c>
      <c r="N361" s="10">
        <f t="shared" ref="N361:N392" si="109">E361-$L$1</f>
        <v>27</v>
      </c>
      <c r="O361" s="10">
        <f t="shared" ref="O361:O392" si="110">G361-M361</f>
        <v>10784.519999999997</v>
      </c>
    </row>
    <row r="362" spans="1:15">
      <c r="A362" s="120">
        <v>2290000</v>
      </c>
      <c r="B362" s="25" t="s">
        <v>711</v>
      </c>
      <c r="C362" s="20">
        <v>106540.52099999999</v>
      </c>
      <c r="D362" s="65">
        <v>40625</v>
      </c>
      <c r="E362" s="119">
        <v>39</v>
      </c>
      <c r="F362" s="42">
        <f t="shared" si="103"/>
        <v>0</v>
      </c>
      <c r="G362" s="20">
        <v>106540.52099999999</v>
      </c>
      <c r="H362" s="119">
        <v>71914.851674999998</v>
      </c>
      <c r="I362" s="111">
        <f t="shared" si="104"/>
        <v>0</v>
      </c>
      <c r="J362" s="7">
        <f t="shared" si="105"/>
        <v>71914.851674999998</v>
      </c>
      <c r="K362" s="6">
        <f t="shared" si="106"/>
        <v>34625.669324999995</v>
      </c>
      <c r="L362" s="10">
        <f t="shared" si="107"/>
        <v>10654.052099999999</v>
      </c>
      <c r="M362" s="10">
        <f t="shared" si="108"/>
        <v>82568.903774999999</v>
      </c>
      <c r="N362" s="10">
        <f t="shared" si="109"/>
        <v>27</v>
      </c>
      <c r="O362" s="10">
        <f t="shared" si="110"/>
        <v>23971.617224999995</v>
      </c>
    </row>
    <row r="363" spans="1:15">
      <c r="A363" s="120">
        <v>2290000</v>
      </c>
      <c r="B363" s="25" t="s">
        <v>710</v>
      </c>
      <c r="C363" s="20">
        <v>27518.087</v>
      </c>
      <c r="D363" s="65">
        <v>40625</v>
      </c>
      <c r="E363" s="119">
        <v>39</v>
      </c>
      <c r="F363" s="42">
        <f t="shared" si="103"/>
        <v>0</v>
      </c>
      <c r="G363" s="20">
        <v>27518.087</v>
      </c>
      <c r="H363" s="119">
        <v>18574.708725</v>
      </c>
      <c r="I363" s="111">
        <f t="shared" si="104"/>
        <v>0</v>
      </c>
      <c r="J363" s="7">
        <f t="shared" si="105"/>
        <v>18574.708725</v>
      </c>
      <c r="K363" s="6">
        <f t="shared" si="106"/>
        <v>8943.3782749999991</v>
      </c>
      <c r="L363" s="10">
        <f t="shared" si="107"/>
        <v>2751.8086999999996</v>
      </c>
      <c r="M363" s="10">
        <f t="shared" si="108"/>
        <v>21326.517424999998</v>
      </c>
      <c r="N363" s="10">
        <f t="shared" si="109"/>
        <v>27</v>
      </c>
      <c r="O363" s="10">
        <f t="shared" si="110"/>
        <v>6191.5695750000014</v>
      </c>
    </row>
    <row r="364" spans="1:15">
      <c r="A364" s="120">
        <v>2290000</v>
      </c>
      <c r="B364" s="25" t="s">
        <v>709</v>
      </c>
      <c r="C364" s="20">
        <v>116248.655</v>
      </c>
      <c r="D364" s="65">
        <v>40625</v>
      </c>
      <c r="E364" s="119">
        <v>39</v>
      </c>
      <c r="F364" s="42">
        <f t="shared" si="103"/>
        <v>0</v>
      </c>
      <c r="G364" s="20">
        <v>116248.655</v>
      </c>
      <c r="H364" s="119">
        <v>78467.842124999996</v>
      </c>
      <c r="I364" s="111">
        <f t="shared" si="104"/>
        <v>0</v>
      </c>
      <c r="J364" s="7">
        <f t="shared" si="105"/>
        <v>78467.842124999996</v>
      </c>
      <c r="K364" s="6">
        <f t="shared" si="106"/>
        <v>37780.812875000003</v>
      </c>
      <c r="L364" s="10">
        <f t="shared" si="107"/>
        <v>11624.865500000002</v>
      </c>
      <c r="M364" s="10">
        <f t="shared" si="108"/>
        <v>90092.707624999995</v>
      </c>
      <c r="N364" s="10">
        <f t="shared" si="109"/>
        <v>27</v>
      </c>
      <c r="O364" s="10">
        <f t="shared" si="110"/>
        <v>26155.947375000003</v>
      </c>
    </row>
    <row r="365" spans="1:15">
      <c r="A365" s="120">
        <v>2290000</v>
      </c>
      <c r="B365" s="25" t="s">
        <v>708</v>
      </c>
      <c r="C365" s="20">
        <v>27518.087</v>
      </c>
      <c r="D365" s="65">
        <v>40625</v>
      </c>
      <c r="E365" s="119">
        <v>39</v>
      </c>
      <c r="F365" s="42">
        <f t="shared" si="103"/>
        <v>0</v>
      </c>
      <c r="G365" s="20">
        <v>27518.087</v>
      </c>
      <c r="H365" s="119">
        <v>18574.708725</v>
      </c>
      <c r="I365" s="111">
        <f t="shared" si="104"/>
        <v>0</v>
      </c>
      <c r="J365" s="7">
        <f t="shared" si="105"/>
        <v>18574.708725</v>
      </c>
      <c r="K365" s="6">
        <f t="shared" si="106"/>
        <v>8943.3782749999991</v>
      </c>
      <c r="L365" s="10">
        <f t="shared" si="107"/>
        <v>2751.8086999999996</v>
      </c>
      <c r="M365" s="10">
        <f t="shared" si="108"/>
        <v>21326.517424999998</v>
      </c>
      <c r="N365" s="10">
        <f t="shared" si="109"/>
        <v>27</v>
      </c>
      <c r="O365" s="10">
        <f t="shared" si="110"/>
        <v>6191.5695750000014</v>
      </c>
    </row>
    <row r="366" spans="1:15">
      <c r="A366" s="120">
        <v>2290000</v>
      </c>
      <c r="B366" s="25" t="s">
        <v>707</v>
      </c>
      <c r="C366" s="20">
        <v>172550.25399999999</v>
      </c>
      <c r="D366" s="65">
        <v>40631</v>
      </c>
      <c r="E366" s="119">
        <v>39</v>
      </c>
      <c r="F366" s="42">
        <f t="shared" si="103"/>
        <v>0</v>
      </c>
      <c r="G366" s="20">
        <v>172550.25399999999</v>
      </c>
      <c r="H366" s="119">
        <v>116471.42144999999</v>
      </c>
      <c r="I366" s="111">
        <f t="shared" si="104"/>
        <v>0</v>
      </c>
      <c r="J366" s="7">
        <f t="shared" si="105"/>
        <v>116471.42144999999</v>
      </c>
      <c r="K366" s="6">
        <f t="shared" si="106"/>
        <v>56078.832549999992</v>
      </c>
      <c r="L366" s="10">
        <f t="shared" si="107"/>
        <v>17255.025399999999</v>
      </c>
      <c r="M366" s="10">
        <f t="shared" si="108"/>
        <v>133726.44685000001</v>
      </c>
      <c r="N366" s="10">
        <f t="shared" si="109"/>
        <v>27</v>
      </c>
      <c r="O366" s="10">
        <f t="shared" si="110"/>
        <v>38823.807149999979</v>
      </c>
    </row>
    <row r="367" spans="1:15">
      <c r="A367" s="120">
        <v>2290000</v>
      </c>
      <c r="B367" s="25" t="s">
        <v>706</v>
      </c>
      <c r="C367" s="20">
        <v>89569.364000000001</v>
      </c>
      <c r="D367" s="65">
        <v>40631</v>
      </c>
      <c r="E367" s="119">
        <v>39</v>
      </c>
      <c r="F367" s="42">
        <f t="shared" si="103"/>
        <v>0</v>
      </c>
      <c r="G367" s="20">
        <v>89569.364000000001</v>
      </c>
      <c r="H367" s="119">
        <v>60459.320699999997</v>
      </c>
      <c r="I367" s="111">
        <f t="shared" si="104"/>
        <v>0</v>
      </c>
      <c r="J367" s="7">
        <f t="shared" si="105"/>
        <v>60459.320699999997</v>
      </c>
      <c r="K367" s="6">
        <f t="shared" si="106"/>
        <v>29110.043300000005</v>
      </c>
      <c r="L367" s="10">
        <f t="shared" si="107"/>
        <v>8956.9364000000023</v>
      </c>
      <c r="M367" s="10">
        <f t="shared" si="108"/>
        <v>69416.257100000003</v>
      </c>
      <c r="N367" s="10">
        <f t="shared" si="109"/>
        <v>27</v>
      </c>
      <c r="O367" s="10">
        <f t="shared" si="110"/>
        <v>20153.106899999999</v>
      </c>
    </row>
    <row r="368" spans="1:15">
      <c r="A368" s="120">
        <v>2290000</v>
      </c>
      <c r="B368" s="25" t="s">
        <v>705</v>
      </c>
      <c r="C368" s="20">
        <v>314536.10399999999</v>
      </c>
      <c r="D368" s="65">
        <v>40631</v>
      </c>
      <c r="E368" s="119">
        <v>39</v>
      </c>
      <c r="F368" s="42">
        <f t="shared" si="103"/>
        <v>0</v>
      </c>
      <c r="G368" s="20">
        <v>314536.10399999999</v>
      </c>
      <c r="H368" s="119">
        <v>212311.8702</v>
      </c>
      <c r="I368" s="111">
        <f t="shared" si="104"/>
        <v>0</v>
      </c>
      <c r="J368" s="7">
        <f t="shared" si="105"/>
        <v>212311.8702</v>
      </c>
      <c r="K368" s="6">
        <f t="shared" si="106"/>
        <v>102224.23379999999</v>
      </c>
      <c r="L368" s="10">
        <f t="shared" si="107"/>
        <v>31453.610399999994</v>
      </c>
      <c r="M368" s="10">
        <f t="shared" si="108"/>
        <v>243765.48060000001</v>
      </c>
      <c r="N368" s="10">
        <f t="shared" si="109"/>
        <v>27</v>
      </c>
      <c r="O368" s="10">
        <f t="shared" si="110"/>
        <v>70770.623399999982</v>
      </c>
    </row>
    <row r="369" spans="1:15">
      <c r="A369" s="120">
        <v>2290000</v>
      </c>
      <c r="B369" s="25" t="s">
        <v>704</v>
      </c>
      <c r="C369" s="20">
        <v>628781.93500000006</v>
      </c>
      <c r="D369" s="65">
        <v>40631</v>
      </c>
      <c r="E369" s="119">
        <v>39</v>
      </c>
      <c r="F369" s="42">
        <f t="shared" si="103"/>
        <v>0</v>
      </c>
      <c r="G369" s="20">
        <v>628781.93500000006</v>
      </c>
      <c r="H369" s="119">
        <v>424427.806125</v>
      </c>
      <c r="I369" s="111">
        <f t="shared" si="104"/>
        <v>0</v>
      </c>
      <c r="J369" s="7">
        <f t="shared" si="105"/>
        <v>424427.806125</v>
      </c>
      <c r="K369" s="6">
        <f t="shared" si="106"/>
        <v>204354.12887500005</v>
      </c>
      <c r="L369" s="10">
        <f t="shared" si="107"/>
        <v>62878.193500000023</v>
      </c>
      <c r="M369" s="10">
        <f t="shared" si="108"/>
        <v>487305.99962500005</v>
      </c>
      <c r="N369" s="10">
        <f t="shared" si="109"/>
        <v>27</v>
      </c>
      <c r="O369" s="10">
        <f t="shared" si="110"/>
        <v>141475.935375</v>
      </c>
    </row>
    <row r="370" spans="1:15">
      <c r="A370" s="120">
        <v>2290000</v>
      </c>
      <c r="B370" s="25" t="s">
        <v>703</v>
      </c>
      <c r="C370" s="20">
        <v>267056.32500000001</v>
      </c>
      <c r="D370" s="65">
        <v>40631</v>
      </c>
      <c r="E370" s="119">
        <v>39</v>
      </c>
      <c r="F370" s="42">
        <f t="shared" si="103"/>
        <v>0</v>
      </c>
      <c r="G370" s="20">
        <v>267056.32500000001</v>
      </c>
      <c r="H370" s="119">
        <v>180263.01937500003</v>
      </c>
      <c r="I370" s="111">
        <f t="shared" si="104"/>
        <v>0</v>
      </c>
      <c r="J370" s="7">
        <f t="shared" si="105"/>
        <v>180263.01937500003</v>
      </c>
      <c r="K370" s="6">
        <f t="shared" si="106"/>
        <v>86793.305624999979</v>
      </c>
      <c r="L370" s="10">
        <f t="shared" si="107"/>
        <v>26705.632499999996</v>
      </c>
      <c r="M370" s="10">
        <f t="shared" si="108"/>
        <v>206968.65187500004</v>
      </c>
      <c r="N370" s="10">
        <f t="shared" si="109"/>
        <v>27</v>
      </c>
      <c r="O370" s="10">
        <f t="shared" si="110"/>
        <v>60087.673124999972</v>
      </c>
    </row>
    <row r="371" spans="1:15">
      <c r="A371" s="120">
        <v>2290000</v>
      </c>
      <c r="B371" s="25" t="s">
        <v>702</v>
      </c>
      <c r="C371" s="20">
        <v>59890.241000000002</v>
      </c>
      <c r="D371" s="65">
        <v>40631</v>
      </c>
      <c r="E371" s="119">
        <v>39</v>
      </c>
      <c r="F371" s="42">
        <f t="shared" si="103"/>
        <v>0</v>
      </c>
      <c r="G371" s="20">
        <v>59890.241000000002</v>
      </c>
      <c r="H371" s="119">
        <v>40425.912675000007</v>
      </c>
      <c r="I371" s="111">
        <f t="shared" si="104"/>
        <v>0</v>
      </c>
      <c r="J371" s="7">
        <f t="shared" si="105"/>
        <v>40425.912675000007</v>
      </c>
      <c r="K371" s="6">
        <f t="shared" si="106"/>
        <v>19464.328324999995</v>
      </c>
      <c r="L371" s="10">
        <f t="shared" si="107"/>
        <v>5989.0240999999987</v>
      </c>
      <c r="M371" s="10">
        <f t="shared" si="108"/>
        <v>46414.936775000009</v>
      </c>
      <c r="N371" s="10">
        <f t="shared" si="109"/>
        <v>27</v>
      </c>
      <c r="O371" s="10">
        <f t="shared" si="110"/>
        <v>13475.304224999993</v>
      </c>
    </row>
    <row r="372" spans="1:15">
      <c r="A372" s="120">
        <v>2290000</v>
      </c>
      <c r="B372" s="25" t="s">
        <v>701</v>
      </c>
      <c r="C372" s="20">
        <v>30350.573</v>
      </c>
      <c r="D372" s="65">
        <v>40631</v>
      </c>
      <c r="E372" s="119">
        <v>39</v>
      </c>
      <c r="F372" s="42">
        <f t="shared" si="103"/>
        <v>0</v>
      </c>
      <c r="G372" s="20">
        <v>30350.573</v>
      </c>
      <c r="H372" s="119">
        <v>20486.636775000003</v>
      </c>
      <c r="I372" s="111">
        <f t="shared" si="104"/>
        <v>0</v>
      </c>
      <c r="J372" s="7">
        <f t="shared" si="105"/>
        <v>20486.636775000003</v>
      </c>
      <c r="K372" s="6">
        <f t="shared" si="106"/>
        <v>9863.9362249999976</v>
      </c>
      <c r="L372" s="10">
        <f t="shared" si="107"/>
        <v>3035.057299999999</v>
      </c>
      <c r="M372" s="10">
        <f t="shared" si="108"/>
        <v>23521.694075000003</v>
      </c>
      <c r="N372" s="10">
        <f t="shared" si="109"/>
        <v>27</v>
      </c>
      <c r="O372" s="10">
        <f t="shared" si="110"/>
        <v>6828.8789249999973</v>
      </c>
    </row>
    <row r="373" spans="1:15">
      <c r="A373" s="120">
        <v>2290000</v>
      </c>
      <c r="B373" s="25" t="s">
        <v>700</v>
      </c>
      <c r="C373" s="20">
        <v>17332.706999999999</v>
      </c>
      <c r="D373" s="65">
        <v>40631</v>
      </c>
      <c r="E373" s="119">
        <v>39</v>
      </c>
      <c r="F373" s="42">
        <f t="shared" si="103"/>
        <v>0</v>
      </c>
      <c r="G373" s="20">
        <v>17332.706999999999</v>
      </c>
      <c r="H373" s="119">
        <v>11699.577224999999</v>
      </c>
      <c r="I373" s="111">
        <f t="shared" si="104"/>
        <v>0</v>
      </c>
      <c r="J373" s="7">
        <f t="shared" si="105"/>
        <v>11699.577224999999</v>
      </c>
      <c r="K373" s="6">
        <f t="shared" si="106"/>
        <v>5633.1297749999994</v>
      </c>
      <c r="L373" s="10">
        <f t="shared" si="107"/>
        <v>1733.2707</v>
      </c>
      <c r="M373" s="10">
        <f t="shared" si="108"/>
        <v>13432.847924999998</v>
      </c>
      <c r="N373" s="10">
        <f t="shared" si="109"/>
        <v>27</v>
      </c>
      <c r="O373" s="10">
        <f t="shared" si="110"/>
        <v>3899.8590750000003</v>
      </c>
    </row>
    <row r="374" spans="1:15">
      <c r="A374" s="120">
        <v>2290000</v>
      </c>
      <c r="B374" s="25" t="s">
        <v>699</v>
      </c>
      <c r="C374" s="20">
        <v>374253.83399999997</v>
      </c>
      <c r="D374" s="65">
        <v>40631</v>
      </c>
      <c r="E374" s="119">
        <v>39</v>
      </c>
      <c r="F374" s="42">
        <f t="shared" si="103"/>
        <v>0</v>
      </c>
      <c r="G374" s="20">
        <v>374253.83399999997</v>
      </c>
      <c r="H374" s="119">
        <v>252621.33794999996</v>
      </c>
      <c r="I374" s="111">
        <f t="shared" si="104"/>
        <v>0</v>
      </c>
      <c r="J374" s="7">
        <f t="shared" si="105"/>
        <v>252621.33794999996</v>
      </c>
      <c r="K374" s="6">
        <f t="shared" si="106"/>
        <v>121632.49605000002</v>
      </c>
      <c r="L374" s="10">
        <f t="shared" si="107"/>
        <v>37425.383400000006</v>
      </c>
      <c r="M374" s="10">
        <f t="shared" si="108"/>
        <v>290046.72134999995</v>
      </c>
      <c r="N374" s="10">
        <f t="shared" si="109"/>
        <v>27</v>
      </c>
      <c r="O374" s="10">
        <f t="shared" si="110"/>
        <v>84207.112650000025</v>
      </c>
    </row>
    <row r="375" spans="1:15">
      <c r="A375" s="120">
        <v>2290000</v>
      </c>
      <c r="B375" s="25" t="s">
        <v>698</v>
      </c>
      <c r="C375" s="20">
        <v>31715.166000000001</v>
      </c>
      <c r="D375" s="65">
        <v>40631</v>
      </c>
      <c r="E375" s="119">
        <v>39</v>
      </c>
      <c r="F375" s="42">
        <f t="shared" si="103"/>
        <v>0</v>
      </c>
      <c r="G375" s="20">
        <v>31715.166000000001</v>
      </c>
      <c r="H375" s="119">
        <v>21407.73705</v>
      </c>
      <c r="I375" s="111">
        <f t="shared" si="104"/>
        <v>0</v>
      </c>
      <c r="J375" s="7">
        <f t="shared" si="105"/>
        <v>21407.73705</v>
      </c>
      <c r="K375" s="6">
        <f t="shared" si="106"/>
        <v>10307.428950000001</v>
      </c>
      <c r="L375" s="10">
        <f t="shared" si="107"/>
        <v>3171.5166000000008</v>
      </c>
      <c r="M375" s="10">
        <f t="shared" si="108"/>
        <v>24579.253649999999</v>
      </c>
      <c r="N375" s="10">
        <f t="shared" si="109"/>
        <v>27</v>
      </c>
      <c r="O375" s="10">
        <f t="shared" si="110"/>
        <v>7135.9123500000023</v>
      </c>
    </row>
    <row r="376" spans="1:15">
      <c r="A376" s="120">
        <v>2290000</v>
      </c>
      <c r="B376" s="25" t="s">
        <v>697</v>
      </c>
      <c r="C376" s="20">
        <v>76854.167000000001</v>
      </c>
      <c r="D376" s="65">
        <v>40631</v>
      </c>
      <c r="E376" s="119">
        <v>39</v>
      </c>
      <c r="F376" s="42">
        <f t="shared" si="103"/>
        <v>0</v>
      </c>
      <c r="G376" s="20">
        <v>76854.167000000001</v>
      </c>
      <c r="H376" s="119">
        <v>51876.562725000003</v>
      </c>
      <c r="I376" s="111">
        <f t="shared" si="104"/>
        <v>0</v>
      </c>
      <c r="J376" s="7">
        <f t="shared" si="105"/>
        <v>51876.562725000003</v>
      </c>
      <c r="K376" s="6">
        <f t="shared" si="106"/>
        <v>24977.604274999998</v>
      </c>
      <c r="L376" s="10">
        <f t="shared" si="107"/>
        <v>7685.4166999999998</v>
      </c>
      <c r="M376" s="10">
        <f t="shared" si="108"/>
        <v>59561.979425000005</v>
      </c>
      <c r="N376" s="10">
        <f t="shared" si="109"/>
        <v>27</v>
      </c>
      <c r="O376" s="10">
        <f t="shared" si="110"/>
        <v>17292.187574999996</v>
      </c>
    </row>
    <row r="377" spans="1:15">
      <c r="A377" s="120">
        <v>2290000</v>
      </c>
      <c r="B377" s="25" t="s">
        <v>696</v>
      </c>
      <c r="C377" s="20">
        <v>515491.79200000002</v>
      </c>
      <c r="D377" s="65">
        <v>40631</v>
      </c>
      <c r="E377" s="119">
        <v>39</v>
      </c>
      <c r="F377" s="42">
        <f t="shared" si="103"/>
        <v>0</v>
      </c>
      <c r="G377" s="20">
        <v>515491.79200000002</v>
      </c>
      <c r="H377" s="119">
        <v>347956.95960000006</v>
      </c>
      <c r="I377" s="111">
        <f t="shared" si="104"/>
        <v>0</v>
      </c>
      <c r="J377" s="7">
        <f t="shared" si="105"/>
        <v>347956.95960000006</v>
      </c>
      <c r="K377" s="6">
        <f t="shared" si="106"/>
        <v>167534.83239999996</v>
      </c>
      <c r="L377" s="10">
        <f t="shared" si="107"/>
        <v>51549.179199999984</v>
      </c>
      <c r="M377" s="10">
        <f t="shared" si="108"/>
        <v>399506.13880000007</v>
      </c>
      <c r="N377" s="10">
        <f t="shared" si="109"/>
        <v>27</v>
      </c>
      <c r="O377" s="10">
        <f t="shared" si="110"/>
        <v>115985.65319999994</v>
      </c>
    </row>
    <row r="378" spans="1:15">
      <c r="A378" s="120">
        <v>2290000</v>
      </c>
      <c r="B378" s="25" t="s">
        <v>695</v>
      </c>
      <c r="C378" s="20">
        <v>52735.682999999997</v>
      </c>
      <c r="D378" s="65">
        <v>40631</v>
      </c>
      <c r="E378" s="119">
        <v>39</v>
      </c>
      <c r="F378" s="42">
        <f t="shared" si="103"/>
        <v>0</v>
      </c>
      <c r="G378" s="20">
        <v>52735.682999999997</v>
      </c>
      <c r="H378" s="119">
        <v>35596.586024999997</v>
      </c>
      <c r="I378" s="111">
        <f t="shared" si="104"/>
        <v>0</v>
      </c>
      <c r="J378" s="7">
        <f t="shared" si="105"/>
        <v>35596.586024999997</v>
      </c>
      <c r="K378" s="6">
        <f t="shared" si="106"/>
        <v>17139.096975</v>
      </c>
      <c r="L378" s="10">
        <f t="shared" si="107"/>
        <v>5273.5682999999999</v>
      </c>
      <c r="M378" s="10">
        <f t="shared" si="108"/>
        <v>40870.154324999996</v>
      </c>
      <c r="N378" s="10">
        <f t="shared" si="109"/>
        <v>27</v>
      </c>
      <c r="O378" s="10">
        <f t="shared" si="110"/>
        <v>11865.528675000001</v>
      </c>
    </row>
    <row r="379" spans="1:15">
      <c r="A379" s="120">
        <v>2290000</v>
      </c>
      <c r="B379" s="25" t="s">
        <v>694</v>
      </c>
      <c r="C379" s="20">
        <v>16201.572</v>
      </c>
      <c r="D379" s="65">
        <v>40631</v>
      </c>
      <c r="E379" s="119">
        <v>39</v>
      </c>
      <c r="F379" s="42">
        <f t="shared" si="103"/>
        <v>0</v>
      </c>
      <c r="G379" s="20">
        <v>16201.572</v>
      </c>
      <c r="H379" s="119">
        <v>10936.061099999999</v>
      </c>
      <c r="I379" s="111">
        <f t="shared" si="104"/>
        <v>0</v>
      </c>
      <c r="J379" s="7">
        <f t="shared" si="105"/>
        <v>10936.061099999999</v>
      </c>
      <c r="K379" s="6">
        <f t="shared" si="106"/>
        <v>5265.5109000000011</v>
      </c>
      <c r="L379" s="10">
        <f t="shared" si="107"/>
        <v>1620.1572000000006</v>
      </c>
      <c r="M379" s="10">
        <f t="shared" si="108"/>
        <v>12556.2183</v>
      </c>
      <c r="N379" s="10">
        <f t="shared" si="109"/>
        <v>27</v>
      </c>
      <c r="O379" s="10">
        <f t="shared" si="110"/>
        <v>3645.3536999999997</v>
      </c>
    </row>
    <row r="380" spans="1:15">
      <c r="A380" s="120">
        <v>2290000</v>
      </c>
      <c r="B380" s="25" t="s">
        <v>607</v>
      </c>
      <c r="C380" s="20">
        <v>7953.067</v>
      </c>
      <c r="D380" s="65">
        <v>40631</v>
      </c>
      <c r="E380" s="119">
        <v>39</v>
      </c>
      <c r="F380" s="42">
        <f t="shared" si="103"/>
        <v>0</v>
      </c>
      <c r="G380" s="20">
        <v>7953.067</v>
      </c>
      <c r="H380" s="119">
        <v>5368.3202250000004</v>
      </c>
      <c r="I380" s="111">
        <f t="shared" si="104"/>
        <v>0</v>
      </c>
      <c r="J380" s="7">
        <f t="shared" si="105"/>
        <v>5368.3202250000004</v>
      </c>
      <c r="K380" s="6">
        <f t="shared" si="106"/>
        <v>2584.7467749999996</v>
      </c>
      <c r="L380" s="10">
        <f t="shared" si="107"/>
        <v>795.30669999999986</v>
      </c>
      <c r="M380" s="10">
        <f t="shared" si="108"/>
        <v>6163.6269250000005</v>
      </c>
      <c r="N380" s="10">
        <f t="shared" si="109"/>
        <v>27</v>
      </c>
      <c r="O380" s="10">
        <f t="shared" si="110"/>
        <v>1789.4400749999995</v>
      </c>
    </row>
    <row r="381" spans="1:15">
      <c r="A381" s="120">
        <v>2290000</v>
      </c>
      <c r="B381" s="25" t="s">
        <v>693</v>
      </c>
      <c r="C381" s="20">
        <v>84561.38</v>
      </c>
      <c r="D381" s="65">
        <v>40631</v>
      </c>
      <c r="E381" s="119">
        <v>39</v>
      </c>
      <c r="F381" s="42">
        <f t="shared" si="103"/>
        <v>0</v>
      </c>
      <c r="G381" s="20">
        <v>84561.38</v>
      </c>
      <c r="H381" s="119">
        <v>57078.931500000006</v>
      </c>
      <c r="I381" s="111">
        <f t="shared" si="104"/>
        <v>0</v>
      </c>
      <c r="J381" s="7">
        <f t="shared" si="105"/>
        <v>57078.931500000006</v>
      </c>
      <c r="K381" s="6">
        <f t="shared" si="106"/>
        <v>27482.448499999999</v>
      </c>
      <c r="L381" s="10">
        <f t="shared" si="107"/>
        <v>8456.137999999999</v>
      </c>
      <c r="M381" s="10">
        <f t="shared" si="108"/>
        <v>65535.069500000005</v>
      </c>
      <c r="N381" s="10">
        <f t="shared" si="109"/>
        <v>27</v>
      </c>
      <c r="O381" s="10">
        <f t="shared" si="110"/>
        <v>19026.3105</v>
      </c>
    </row>
    <row r="382" spans="1:15">
      <c r="A382" s="120">
        <v>2290000</v>
      </c>
      <c r="B382" s="25" t="s">
        <v>692</v>
      </c>
      <c r="C382" s="20">
        <v>50719.267</v>
      </c>
      <c r="D382" s="65">
        <v>40631</v>
      </c>
      <c r="E382" s="119">
        <v>39</v>
      </c>
      <c r="F382" s="42">
        <f t="shared" si="103"/>
        <v>0</v>
      </c>
      <c r="G382" s="20">
        <v>50719.267</v>
      </c>
      <c r="H382" s="119">
        <v>34235.505225000001</v>
      </c>
      <c r="I382" s="111">
        <f t="shared" si="104"/>
        <v>0</v>
      </c>
      <c r="J382" s="7">
        <f t="shared" si="105"/>
        <v>34235.505225000001</v>
      </c>
      <c r="K382" s="6">
        <f t="shared" si="106"/>
        <v>16483.761774999999</v>
      </c>
      <c r="L382" s="10">
        <f t="shared" si="107"/>
        <v>5071.9267</v>
      </c>
      <c r="M382" s="10">
        <f t="shared" si="108"/>
        <v>39307.431924999997</v>
      </c>
      <c r="N382" s="10">
        <f t="shared" si="109"/>
        <v>27</v>
      </c>
      <c r="O382" s="10">
        <f t="shared" si="110"/>
        <v>11411.835075000003</v>
      </c>
    </row>
    <row r="383" spans="1:15">
      <c r="A383" s="120">
        <v>2290000</v>
      </c>
      <c r="B383" s="25" t="s">
        <v>691</v>
      </c>
      <c r="C383" s="20">
        <v>67339.203999999998</v>
      </c>
      <c r="D383" s="65">
        <v>40631</v>
      </c>
      <c r="E383" s="119">
        <v>39</v>
      </c>
      <c r="F383" s="42">
        <f t="shared" si="103"/>
        <v>0</v>
      </c>
      <c r="G383" s="20">
        <v>67339.203999999998</v>
      </c>
      <c r="H383" s="119">
        <v>45453.962700000004</v>
      </c>
      <c r="I383" s="111">
        <f t="shared" si="104"/>
        <v>0</v>
      </c>
      <c r="J383" s="7">
        <f t="shared" si="105"/>
        <v>45453.962700000004</v>
      </c>
      <c r="K383" s="6">
        <f t="shared" si="106"/>
        <v>21885.241299999994</v>
      </c>
      <c r="L383" s="10">
        <f t="shared" si="107"/>
        <v>6733.9203999999991</v>
      </c>
      <c r="M383" s="10">
        <f t="shared" si="108"/>
        <v>52187.883100000006</v>
      </c>
      <c r="N383" s="10">
        <f t="shared" si="109"/>
        <v>27</v>
      </c>
      <c r="O383" s="10">
        <f t="shared" si="110"/>
        <v>15151.320899999992</v>
      </c>
    </row>
    <row r="384" spans="1:15">
      <c r="A384" s="120">
        <v>2290000</v>
      </c>
      <c r="B384" s="25" t="s">
        <v>690</v>
      </c>
      <c r="C384" s="20">
        <v>49578.834999999999</v>
      </c>
      <c r="D384" s="65">
        <v>40631</v>
      </c>
      <c r="E384" s="119">
        <v>39</v>
      </c>
      <c r="F384" s="42">
        <f t="shared" si="103"/>
        <v>0</v>
      </c>
      <c r="G384" s="20">
        <v>49578.834999999999</v>
      </c>
      <c r="H384" s="119">
        <v>33465.713625000004</v>
      </c>
      <c r="I384" s="111">
        <f t="shared" si="104"/>
        <v>0</v>
      </c>
      <c r="J384" s="7">
        <f t="shared" si="105"/>
        <v>33465.713625000004</v>
      </c>
      <c r="K384" s="6">
        <f t="shared" si="106"/>
        <v>16113.121374999995</v>
      </c>
      <c r="L384" s="10">
        <f t="shared" si="107"/>
        <v>4957.8834999999981</v>
      </c>
      <c r="M384" s="10">
        <f t="shared" si="108"/>
        <v>38423.597125</v>
      </c>
      <c r="N384" s="10">
        <f t="shared" si="109"/>
        <v>27</v>
      </c>
      <c r="O384" s="10">
        <f t="shared" si="110"/>
        <v>11155.237874999999</v>
      </c>
    </row>
    <row r="385" spans="1:15">
      <c r="A385" s="120">
        <v>2290000</v>
      </c>
      <c r="B385" s="25" t="s">
        <v>689</v>
      </c>
      <c r="C385" s="20">
        <v>17799.623</v>
      </c>
      <c r="D385" s="65">
        <v>40631</v>
      </c>
      <c r="E385" s="119">
        <v>39</v>
      </c>
      <c r="F385" s="42">
        <f t="shared" si="103"/>
        <v>0</v>
      </c>
      <c r="G385" s="20">
        <v>17799.623</v>
      </c>
      <c r="H385" s="119">
        <v>12014.745524999998</v>
      </c>
      <c r="I385" s="111">
        <f t="shared" si="104"/>
        <v>0</v>
      </c>
      <c r="J385" s="7">
        <f t="shared" si="105"/>
        <v>12014.745524999998</v>
      </c>
      <c r="K385" s="6">
        <f t="shared" si="106"/>
        <v>5784.8774750000011</v>
      </c>
      <c r="L385" s="10">
        <f t="shared" si="107"/>
        <v>1779.9623000000006</v>
      </c>
      <c r="M385" s="10">
        <f t="shared" si="108"/>
        <v>13794.707825</v>
      </c>
      <c r="N385" s="10">
        <f t="shared" si="109"/>
        <v>27</v>
      </c>
      <c r="O385" s="10">
        <f t="shared" si="110"/>
        <v>4004.9151750000001</v>
      </c>
    </row>
    <row r="386" spans="1:15">
      <c r="A386" s="120">
        <v>2290000</v>
      </c>
      <c r="B386" s="25" t="s">
        <v>688</v>
      </c>
      <c r="C386" s="20">
        <v>13153.189</v>
      </c>
      <c r="D386" s="65">
        <v>40631</v>
      </c>
      <c r="E386" s="119">
        <v>39</v>
      </c>
      <c r="F386" s="42">
        <f t="shared" si="103"/>
        <v>0</v>
      </c>
      <c r="G386" s="20">
        <v>13153.189</v>
      </c>
      <c r="H386" s="119">
        <v>8878.4025750000001</v>
      </c>
      <c r="I386" s="111">
        <f t="shared" si="104"/>
        <v>0</v>
      </c>
      <c r="J386" s="7">
        <f t="shared" si="105"/>
        <v>8878.4025750000001</v>
      </c>
      <c r="K386" s="6">
        <f t="shared" si="106"/>
        <v>4274.7864250000002</v>
      </c>
      <c r="L386" s="10">
        <f t="shared" si="107"/>
        <v>1315.3189</v>
      </c>
      <c r="M386" s="10">
        <f t="shared" si="108"/>
        <v>10193.721475</v>
      </c>
      <c r="N386" s="10">
        <f t="shared" si="109"/>
        <v>27</v>
      </c>
      <c r="O386" s="10">
        <f t="shared" si="110"/>
        <v>2959.467525</v>
      </c>
    </row>
    <row r="387" spans="1:15">
      <c r="A387" s="120">
        <v>2290000</v>
      </c>
      <c r="B387" s="25" t="s">
        <v>687</v>
      </c>
      <c r="C387" s="20">
        <v>137979.87599999999</v>
      </c>
      <c r="D387" s="65">
        <v>40632</v>
      </c>
      <c r="E387" s="119">
        <v>39</v>
      </c>
      <c r="F387" s="42">
        <f t="shared" si="103"/>
        <v>0</v>
      </c>
      <c r="G387" s="20">
        <v>137979.87599999999</v>
      </c>
      <c r="H387" s="119">
        <v>93136.416299999983</v>
      </c>
      <c r="I387" s="111">
        <f t="shared" si="104"/>
        <v>0</v>
      </c>
      <c r="J387" s="7">
        <f t="shared" si="105"/>
        <v>93136.416299999983</v>
      </c>
      <c r="K387" s="6">
        <f t="shared" si="106"/>
        <v>44843.459700000007</v>
      </c>
      <c r="L387" s="10">
        <f t="shared" si="107"/>
        <v>13797.987600000004</v>
      </c>
      <c r="M387" s="10">
        <f t="shared" si="108"/>
        <v>106934.40389999999</v>
      </c>
      <c r="N387" s="10">
        <f t="shared" si="109"/>
        <v>27</v>
      </c>
      <c r="O387" s="10">
        <f t="shared" si="110"/>
        <v>31045.472099999999</v>
      </c>
    </row>
    <row r="388" spans="1:15">
      <c r="A388" s="120">
        <v>2290000</v>
      </c>
      <c r="B388" s="25" t="s">
        <v>686</v>
      </c>
      <c r="C388" s="20">
        <v>42424.277000000002</v>
      </c>
      <c r="D388" s="65">
        <v>40632</v>
      </c>
      <c r="E388" s="119">
        <v>39</v>
      </c>
      <c r="F388" s="42">
        <f t="shared" si="103"/>
        <v>0</v>
      </c>
      <c r="G388" s="20">
        <v>42424.277000000002</v>
      </c>
      <c r="H388" s="119">
        <v>28636.386975000001</v>
      </c>
      <c r="I388" s="111">
        <f t="shared" si="104"/>
        <v>0</v>
      </c>
      <c r="J388" s="7">
        <f t="shared" si="105"/>
        <v>28636.386975000001</v>
      </c>
      <c r="K388" s="6">
        <f t="shared" si="106"/>
        <v>13787.890025000001</v>
      </c>
      <c r="L388" s="10">
        <f t="shared" si="107"/>
        <v>4242.4277000000002</v>
      </c>
      <c r="M388" s="10">
        <f t="shared" si="108"/>
        <v>32878.814675000001</v>
      </c>
      <c r="N388" s="10">
        <f t="shared" si="109"/>
        <v>27</v>
      </c>
      <c r="O388" s="10">
        <f t="shared" si="110"/>
        <v>9545.4623250000004</v>
      </c>
    </row>
    <row r="389" spans="1:15">
      <c r="A389" s="120">
        <v>2290000</v>
      </c>
      <c r="B389" s="25" t="s">
        <v>685</v>
      </c>
      <c r="C389" s="20">
        <v>55376.031000000003</v>
      </c>
      <c r="D389" s="65">
        <v>40632</v>
      </c>
      <c r="E389" s="119">
        <v>39</v>
      </c>
      <c r="F389" s="42">
        <f t="shared" si="103"/>
        <v>0</v>
      </c>
      <c r="G389" s="20">
        <v>55376.031000000003</v>
      </c>
      <c r="H389" s="119">
        <v>37378.820925</v>
      </c>
      <c r="I389" s="111">
        <f t="shared" si="104"/>
        <v>0</v>
      </c>
      <c r="J389" s="7">
        <f t="shared" si="105"/>
        <v>37378.820925</v>
      </c>
      <c r="K389" s="6">
        <f t="shared" si="106"/>
        <v>17997.210075000003</v>
      </c>
      <c r="L389" s="10">
        <f t="shared" si="107"/>
        <v>5537.6031000000003</v>
      </c>
      <c r="M389" s="10">
        <f t="shared" si="108"/>
        <v>42916.424025</v>
      </c>
      <c r="N389" s="10">
        <f t="shared" si="109"/>
        <v>27</v>
      </c>
      <c r="O389" s="10">
        <f t="shared" si="110"/>
        <v>12459.606975000002</v>
      </c>
    </row>
    <row r="390" spans="1:15">
      <c r="A390" s="120">
        <v>2290000</v>
      </c>
      <c r="B390" s="25" t="s">
        <v>684</v>
      </c>
      <c r="C390" s="20">
        <v>100898.27499999999</v>
      </c>
      <c r="D390" s="65">
        <v>40632</v>
      </c>
      <c r="E390" s="119">
        <v>39</v>
      </c>
      <c r="F390" s="42">
        <f t="shared" si="103"/>
        <v>0</v>
      </c>
      <c r="G390" s="20">
        <v>100898.27499999999</v>
      </c>
      <c r="H390" s="119">
        <v>68106.335624999992</v>
      </c>
      <c r="I390" s="111">
        <f t="shared" si="104"/>
        <v>0</v>
      </c>
      <c r="J390" s="7">
        <f t="shared" si="105"/>
        <v>68106.335624999992</v>
      </c>
      <c r="K390" s="6">
        <f t="shared" si="106"/>
        <v>32791.939375000002</v>
      </c>
      <c r="L390" s="10">
        <f t="shared" si="107"/>
        <v>10089.827500000001</v>
      </c>
      <c r="M390" s="10">
        <f t="shared" si="108"/>
        <v>78196.163124999992</v>
      </c>
      <c r="N390" s="10">
        <f t="shared" si="109"/>
        <v>27</v>
      </c>
      <c r="O390" s="10">
        <f t="shared" si="110"/>
        <v>22702.111875000002</v>
      </c>
    </row>
    <row r="391" spans="1:15">
      <c r="A391" s="120">
        <v>2290000</v>
      </c>
      <c r="B391" s="25" t="s">
        <v>683</v>
      </c>
      <c r="C391" s="20">
        <v>60184.646000000001</v>
      </c>
      <c r="D391" s="65">
        <v>40632</v>
      </c>
      <c r="E391" s="119">
        <v>39</v>
      </c>
      <c r="F391" s="42">
        <f t="shared" si="103"/>
        <v>0</v>
      </c>
      <c r="G391" s="20">
        <v>60184.646000000001</v>
      </c>
      <c r="H391" s="119">
        <v>40624.636050000001</v>
      </c>
      <c r="I391" s="111">
        <f t="shared" si="104"/>
        <v>0</v>
      </c>
      <c r="J391" s="7">
        <f t="shared" si="105"/>
        <v>40624.636050000001</v>
      </c>
      <c r="K391" s="6">
        <f t="shared" si="106"/>
        <v>19560.00995</v>
      </c>
      <c r="L391" s="10">
        <f t="shared" si="107"/>
        <v>6018.4645999999993</v>
      </c>
      <c r="M391" s="10">
        <f t="shared" si="108"/>
        <v>46643.10065</v>
      </c>
      <c r="N391" s="10">
        <f t="shared" si="109"/>
        <v>27</v>
      </c>
      <c r="O391" s="10">
        <f t="shared" si="110"/>
        <v>13541.54535</v>
      </c>
    </row>
    <row r="392" spans="1:15">
      <c r="A392" s="120">
        <v>2290000</v>
      </c>
      <c r="B392" s="25" t="s">
        <v>682</v>
      </c>
      <c r="C392" s="20">
        <v>344195.6</v>
      </c>
      <c r="D392" s="65">
        <v>40632</v>
      </c>
      <c r="E392" s="119">
        <v>39</v>
      </c>
      <c r="F392" s="42">
        <f t="shared" si="103"/>
        <v>0</v>
      </c>
      <c r="G392" s="20">
        <v>344195.6</v>
      </c>
      <c r="H392" s="119">
        <v>232332.02999999997</v>
      </c>
      <c r="I392" s="111">
        <f t="shared" si="104"/>
        <v>0</v>
      </c>
      <c r="J392" s="7">
        <f t="shared" si="105"/>
        <v>232332.02999999997</v>
      </c>
      <c r="K392" s="6">
        <f t="shared" si="106"/>
        <v>111863.57</v>
      </c>
      <c r="L392" s="10">
        <f t="shared" si="107"/>
        <v>34419.56</v>
      </c>
      <c r="M392" s="10">
        <f t="shared" si="108"/>
        <v>266751.58999999997</v>
      </c>
      <c r="N392" s="10">
        <f t="shared" si="109"/>
        <v>27</v>
      </c>
      <c r="O392" s="10">
        <f t="shared" si="110"/>
        <v>77444.010000000009</v>
      </c>
    </row>
    <row r="393" spans="1:15">
      <c r="A393" s="120">
        <v>2290000</v>
      </c>
      <c r="B393" s="25" t="s">
        <v>681</v>
      </c>
      <c r="C393" s="20">
        <v>82311.505999999994</v>
      </c>
      <c r="D393" s="65">
        <v>40632</v>
      </c>
      <c r="E393" s="119">
        <v>39</v>
      </c>
      <c r="F393" s="42">
        <f t="shared" ref="F393:F424" si="111">+C393*$F$4</f>
        <v>0</v>
      </c>
      <c r="G393" s="20">
        <v>82311.505999999994</v>
      </c>
      <c r="H393" s="119">
        <v>55560.26655</v>
      </c>
      <c r="I393" s="111">
        <f t="shared" ref="I393:I424" si="112">H393*$I$4</f>
        <v>0</v>
      </c>
      <c r="J393" s="7">
        <f t="shared" ref="J393:J424" si="113">+I393+H393</f>
        <v>55560.26655</v>
      </c>
      <c r="K393" s="6">
        <f t="shared" ref="K393:K424" si="114">+G393-J393</f>
        <v>26751.239449999994</v>
      </c>
      <c r="L393" s="10">
        <f t="shared" ref="L393:L424" si="115">K393/E393*$L$1</f>
        <v>8231.150599999999</v>
      </c>
      <c r="M393" s="10">
        <f t="shared" ref="M393:M424" si="116">J393+L393</f>
        <v>63791.417150000001</v>
      </c>
      <c r="N393" s="10">
        <f t="shared" ref="N393:N424" si="117">E393-$L$1</f>
        <v>27</v>
      </c>
      <c r="O393" s="10">
        <f t="shared" ref="O393:O424" si="118">G393-M393</f>
        <v>18520.088849999993</v>
      </c>
    </row>
    <row r="394" spans="1:15">
      <c r="A394" s="120">
        <v>2290000</v>
      </c>
      <c r="B394" s="25" t="s">
        <v>680</v>
      </c>
      <c r="C394" s="20">
        <v>19489.611000000001</v>
      </c>
      <c r="D394" s="65">
        <v>40632</v>
      </c>
      <c r="E394" s="119">
        <v>39</v>
      </c>
      <c r="F394" s="42">
        <f t="shared" si="111"/>
        <v>0</v>
      </c>
      <c r="G394" s="20">
        <v>19489.611000000001</v>
      </c>
      <c r="H394" s="119">
        <v>13155.487425000001</v>
      </c>
      <c r="I394" s="111">
        <f t="shared" si="112"/>
        <v>0</v>
      </c>
      <c r="J394" s="7">
        <f t="shared" si="113"/>
        <v>13155.487425000001</v>
      </c>
      <c r="K394" s="6">
        <f t="shared" si="114"/>
        <v>6334.1235749999996</v>
      </c>
      <c r="L394" s="10">
        <f t="shared" si="115"/>
        <v>1948.9611</v>
      </c>
      <c r="M394" s="10">
        <f t="shared" si="116"/>
        <v>15104.448525000002</v>
      </c>
      <c r="N394" s="10">
        <f t="shared" si="117"/>
        <v>27</v>
      </c>
      <c r="O394" s="10">
        <f t="shared" si="118"/>
        <v>4385.1624749999992</v>
      </c>
    </row>
    <row r="395" spans="1:15">
      <c r="A395" s="120">
        <v>2290000</v>
      </c>
      <c r="B395" s="25" t="s">
        <v>679</v>
      </c>
      <c r="C395" s="20">
        <v>123541.63499999999</v>
      </c>
      <c r="D395" s="65">
        <v>40632</v>
      </c>
      <c r="E395" s="119">
        <v>39</v>
      </c>
      <c r="F395" s="42">
        <f t="shared" si="111"/>
        <v>0</v>
      </c>
      <c r="G395" s="20">
        <v>123541.63499999999</v>
      </c>
      <c r="H395" s="119">
        <v>83390.603624999989</v>
      </c>
      <c r="I395" s="111">
        <f t="shared" si="112"/>
        <v>0</v>
      </c>
      <c r="J395" s="7">
        <f t="shared" si="113"/>
        <v>83390.603624999989</v>
      </c>
      <c r="K395" s="6">
        <f t="shared" si="114"/>
        <v>40151.031375000006</v>
      </c>
      <c r="L395" s="10">
        <f t="shared" si="115"/>
        <v>12354.163500000001</v>
      </c>
      <c r="M395" s="10">
        <f t="shared" si="116"/>
        <v>95744.767124999984</v>
      </c>
      <c r="N395" s="10">
        <f t="shared" si="117"/>
        <v>27</v>
      </c>
      <c r="O395" s="10">
        <f t="shared" si="118"/>
        <v>27796.867875000011</v>
      </c>
    </row>
    <row r="396" spans="1:15">
      <c r="A396" s="120">
        <v>2290000</v>
      </c>
      <c r="B396" s="25" t="s">
        <v>678</v>
      </c>
      <c r="C396" s="20">
        <v>20282.955000000002</v>
      </c>
      <c r="D396" s="65">
        <v>40632</v>
      </c>
      <c r="E396" s="119">
        <v>39</v>
      </c>
      <c r="F396" s="42">
        <f t="shared" si="111"/>
        <v>0</v>
      </c>
      <c r="G396" s="20">
        <v>20282.955000000002</v>
      </c>
      <c r="H396" s="119">
        <v>13690.994625000001</v>
      </c>
      <c r="I396" s="111">
        <f t="shared" si="112"/>
        <v>0</v>
      </c>
      <c r="J396" s="7">
        <f t="shared" si="113"/>
        <v>13690.994625000001</v>
      </c>
      <c r="K396" s="6">
        <f t="shared" si="114"/>
        <v>6591.9603750000006</v>
      </c>
      <c r="L396" s="10">
        <f t="shared" si="115"/>
        <v>2028.2955000000002</v>
      </c>
      <c r="M396" s="10">
        <f t="shared" si="116"/>
        <v>15719.290125000001</v>
      </c>
      <c r="N396" s="10">
        <f t="shared" si="117"/>
        <v>27</v>
      </c>
      <c r="O396" s="10">
        <f t="shared" si="118"/>
        <v>4563.6648750000004</v>
      </c>
    </row>
    <row r="397" spans="1:15">
      <c r="A397" s="120">
        <v>2290000</v>
      </c>
      <c r="B397" s="25" t="s">
        <v>677</v>
      </c>
      <c r="C397" s="20">
        <v>1057669.825</v>
      </c>
      <c r="D397" s="65">
        <v>40644</v>
      </c>
      <c r="E397" s="119">
        <v>40</v>
      </c>
      <c r="F397" s="42">
        <f t="shared" si="111"/>
        <v>0</v>
      </c>
      <c r="G397" s="20">
        <v>1057669.825</v>
      </c>
      <c r="H397" s="119">
        <v>705113.21666666667</v>
      </c>
      <c r="I397" s="111">
        <f t="shared" si="112"/>
        <v>0</v>
      </c>
      <c r="J397" s="7">
        <f t="shared" si="113"/>
        <v>705113.21666666667</v>
      </c>
      <c r="K397" s="6">
        <f t="shared" si="114"/>
        <v>352556.60833333328</v>
      </c>
      <c r="L397" s="10">
        <f t="shared" si="115"/>
        <v>105766.98249999998</v>
      </c>
      <c r="M397" s="10">
        <f t="shared" si="116"/>
        <v>810880.19916666672</v>
      </c>
      <c r="N397" s="10">
        <f t="shared" si="117"/>
        <v>28</v>
      </c>
      <c r="O397" s="10">
        <f t="shared" si="118"/>
        <v>246789.62583333324</v>
      </c>
    </row>
    <row r="398" spans="1:15">
      <c r="A398" s="120">
        <v>2290000</v>
      </c>
      <c r="B398" s="25" t="s">
        <v>676</v>
      </c>
      <c r="C398" s="20">
        <v>381067.32500000001</v>
      </c>
      <c r="D398" s="65">
        <v>40644</v>
      </c>
      <c r="E398" s="119">
        <v>40</v>
      </c>
      <c r="F398" s="42">
        <f t="shared" si="111"/>
        <v>0</v>
      </c>
      <c r="G398" s="20">
        <v>381067.32500000001</v>
      </c>
      <c r="H398" s="119">
        <v>254044.88333333333</v>
      </c>
      <c r="I398" s="111">
        <f t="shared" si="112"/>
        <v>0</v>
      </c>
      <c r="J398" s="7">
        <f t="shared" si="113"/>
        <v>254044.88333333333</v>
      </c>
      <c r="K398" s="6">
        <f t="shared" si="114"/>
        <v>127022.44166666668</v>
      </c>
      <c r="L398" s="10">
        <f t="shared" si="115"/>
        <v>38106.732499999998</v>
      </c>
      <c r="M398" s="10">
        <f t="shared" si="116"/>
        <v>292151.61583333334</v>
      </c>
      <c r="N398" s="10">
        <f t="shared" si="117"/>
        <v>28</v>
      </c>
      <c r="O398" s="10">
        <f t="shared" si="118"/>
        <v>88915.709166666667</v>
      </c>
    </row>
    <row r="399" spans="1:15">
      <c r="A399" s="120">
        <v>2290000</v>
      </c>
      <c r="B399" s="25" t="s">
        <v>675</v>
      </c>
      <c r="C399" s="20">
        <v>58732.5</v>
      </c>
      <c r="D399" s="65">
        <v>40644</v>
      </c>
      <c r="E399" s="119">
        <v>40</v>
      </c>
      <c r="F399" s="42">
        <f t="shared" si="111"/>
        <v>0</v>
      </c>
      <c r="G399" s="20">
        <v>58732.5</v>
      </c>
      <c r="H399" s="119">
        <v>39155</v>
      </c>
      <c r="I399" s="111">
        <f t="shared" si="112"/>
        <v>0</v>
      </c>
      <c r="J399" s="7">
        <f t="shared" si="113"/>
        <v>39155</v>
      </c>
      <c r="K399" s="6">
        <f t="shared" si="114"/>
        <v>19577.5</v>
      </c>
      <c r="L399" s="10">
        <f t="shared" si="115"/>
        <v>5873.25</v>
      </c>
      <c r="M399" s="10">
        <f t="shared" si="116"/>
        <v>45028.25</v>
      </c>
      <c r="N399" s="10">
        <f t="shared" si="117"/>
        <v>28</v>
      </c>
      <c r="O399" s="10">
        <f t="shared" si="118"/>
        <v>13704.25</v>
      </c>
    </row>
    <row r="400" spans="1:15">
      <c r="A400" s="120">
        <v>2290000</v>
      </c>
      <c r="B400" s="25" t="s">
        <v>674</v>
      </c>
      <c r="C400" s="20">
        <v>53974.45</v>
      </c>
      <c r="D400" s="65">
        <v>40644</v>
      </c>
      <c r="E400" s="119">
        <v>40</v>
      </c>
      <c r="F400" s="42">
        <f t="shared" si="111"/>
        <v>0</v>
      </c>
      <c r="G400" s="20">
        <v>53974.45</v>
      </c>
      <c r="H400" s="119">
        <v>35982.966666666667</v>
      </c>
      <c r="I400" s="111">
        <f t="shared" si="112"/>
        <v>0</v>
      </c>
      <c r="J400" s="7">
        <f t="shared" si="113"/>
        <v>35982.966666666667</v>
      </c>
      <c r="K400" s="6">
        <f t="shared" si="114"/>
        <v>17991.48333333333</v>
      </c>
      <c r="L400" s="10">
        <f t="shared" si="115"/>
        <v>5397.4449999999997</v>
      </c>
      <c r="M400" s="10">
        <f t="shared" si="116"/>
        <v>41380.411666666667</v>
      </c>
      <c r="N400" s="10">
        <f t="shared" si="117"/>
        <v>28</v>
      </c>
      <c r="O400" s="10">
        <f t="shared" si="118"/>
        <v>12594.03833333333</v>
      </c>
    </row>
    <row r="401" spans="1:15">
      <c r="A401" s="120">
        <v>2290000</v>
      </c>
      <c r="B401" s="25" t="s">
        <v>673</v>
      </c>
      <c r="C401" s="20">
        <v>212017.15</v>
      </c>
      <c r="D401" s="65">
        <v>40644</v>
      </c>
      <c r="E401" s="119">
        <v>40</v>
      </c>
      <c r="F401" s="42">
        <f t="shared" si="111"/>
        <v>0</v>
      </c>
      <c r="G401" s="20">
        <v>212017.15</v>
      </c>
      <c r="H401" s="119">
        <v>141344.76666666666</v>
      </c>
      <c r="I401" s="111">
        <f t="shared" si="112"/>
        <v>0</v>
      </c>
      <c r="J401" s="7">
        <f t="shared" si="113"/>
        <v>141344.76666666666</v>
      </c>
      <c r="K401" s="6">
        <f t="shared" si="114"/>
        <v>70672.383333333331</v>
      </c>
      <c r="L401" s="10">
        <f t="shared" si="115"/>
        <v>21201.714999999997</v>
      </c>
      <c r="M401" s="10">
        <f t="shared" si="116"/>
        <v>162546.48166666666</v>
      </c>
      <c r="N401" s="10">
        <f t="shared" si="117"/>
        <v>28</v>
      </c>
      <c r="O401" s="10">
        <f t="shared" si="118"/>
        <v>49470.668333333335</v>
      </c>
    </row>
    <row r="402" spans="1:15">
      <c r="A402" s="120">
        <v>2290000</v>
      </c>
      <c r="B402" s="25" t="s">
        <v>672</v>
      </c>
      <c r="C402" s="20">
        <v>28835.3</v>
      </c>
      <c r="D402" s="65">
        <v>40644</v>
      </c>
      <c r="E402" s="119">
        <v>40</v>
      </c>
      <c r="F402" s="42">
        <f t="shared" si="111"/>
        <v>0</v>
      </c>
      <c r="G402" s="20">
        <v>28835.3</v>
      </c>
      <c r="H402" s="119">
        <v>19223.533333333333</v>
      </c>
      <c r="I402" s="111">
        <f t="shared" si="112"/>
        <v>0</v>
      </c>
      <c r="J402" s="7">
        <f t="shared" si="113"/>
        <v>19223.533333333333</v>
      </c>
      <c r="K402" s="6">
        <f t="shared" si="114"/>
        <v>9611.7666666666664</v>
      </c>
      <c r="L402" s="10">
        <f t="shared" si="115"/>
        <v>2883.5299999999997</v>
      </c>
      <c r="M402" s="10">
        <f t="shared" si="116"/>
        <v>22107.063333333332</v>
      </c>
      <c r="N402" s="10">
        <f t="shared" si="117"/>
        <v>28</v>
      </c>
      <c r="O402" s="10">
        <f t="shared" si="118"/>
        <v>6728.2366666666676</v>
      </c>
    </row>
    <row r="403" spans="1:15">
      <c r="A403" s="120">
        <v>2290000</v>
      </c>
      <c r="B403" s="25" t="s">
        <v>671</v>
      </c>
      <c r="C403" s="20">
        <v>42886</v>
      </c>
      <c r="D403" s="65">
        <v>40644</v>
      </c>
      <c r="E403" s="119">
        <v>40</v>
      </c>
      <c r="F403" s="42">
        <f t="shared" si="111"/>
        <v>0</v>
      </c>
      <c r="G403" s="20">
        <v>42886</v>
      </c>
      <c r="H403" s="119">
        <v>28590.666666666664</v>
      </c>
      <c r="I403" s="111">
        <f t="shared" si="112"/>
        <v>0</v>
      </c>
      <c r="J403" s="7">
        <f t="shared" si="113"/>
        <v>28590.666666666664</v>
      </c>
      <c r="K403" s="6">
        <f t="shared" si="114"/>
        <v>14295.333333333336</v>
      </c>
      <c r="L403" s="10">
        <f t="shared" si="115"/>
        <v>4288.6000000000004</v>
      </c>
      <c r="M403" s="10">
        <f t="shared" si="116"/>
        <v>32879.266666666663</v>
      </c>
      <c r="N403" s="10">
        <f t="shared" si="117"/>
        <v>28</v>
      </c>
      <c r="O403" s="10">
        <f t="shared" si="118"/>
        <v>10006.733333333337</v>
      </c>
    </row>
    <row r="404" spans="1:15">
      <c r="A404" s="120">
        <v>2290000</v>
      </c>
      <c r="B404" s="25" t="s">
        <v>670</v>
      </c>
      <c r="C404" s="20">
        <v>147589.75</v>
      </c>
      <c r="D404" s="65">
        <v>40644</v>
      </c>
      <c r="E404" s="119">
        <v>40</v>
      </c>
      <c r="F404" s="42">
        <f t="shared" si="111"/>
        <v>0</v>
      </c>
      <c r="G404" s="20">
        <v>147589.75</v>
      </c>
      <c r="H404" s="119">
        <v>98393.166666666672</v>
      </c>
      <c r="I404" s="111">
        <f t="shared" si="112"/>
        <v>0</v>
      </c>
      <c r="J404" s="7">
        <f t="shared" si="113"/>
        <v>98393.166666666672</v>
      </c>
      <c r="K404" s="6">
        <f t="shared" si="114"/>
        <v>49196.583333333328</v>
      </c>
      <c r="L404" s="10">
        <f t="shared" si="115"/>
        <v>14758.974999999999</v>
      </c>
      <c r="M404" s="10">
        <f t="shared" si="116"/>
        <v>113152.14166666666</v>
      </c>
      <c r="N404" s="10">
        <f t="shared" si="117"/>
        <v>28</v>
      </c>
      <c r="O404" s="10">
        <f t="shared" si="118"/>
        <v>34437.608333333337</v>
      </c>
    </row>
    <row r="405" spans="1:15">
      <c r="A405" s="120">
        <v>2290000</v>
      </c>
      <c r="B405" s="25" t="s">
        <v>669</v>
      </c>
      <c r="C405" s="20">
        <v>100042.05</v>
      </c>
      <c r="D405" s="65">
        <v>40644</v>
      </c>
      <c r="E405" s="119">
        <v>40</v>
      </c>
      <c r="F405" s="42">
        <f t="shared" si="111"/>
        <v>0</v>
      </c>
      <c r="G405" s="20">
        <v>100042.05</v>
      </c>
      <c r="H405" s="119">
        <v>66694.7</v>
      </c>
      <c r="I405" s="111">
        <f t="shared" si="112"/>
        <v>0</v>
      </c>
      <c r="J405" s="7">
        <f t="shared" si="113"/>
        <v>66694.7</v>
      </c>
      <c r="K405" s="6">
        <f t="shared" si="114"/>
        <v>33347.350000000006</v>
      </c>
      <c r="L405" s="10">
        <f t="shared" si="115"/>
        <v>10004.205000000002</v>
      </c>
      <c r="M405" s="10">
        <f t="shared" si="116"/>
        <v>76698.904999999999</v>
      </c>
      <c r="N405" s="10">
        <f t="shared" si="117"/>
        <v>28</v>
      </c>
      <c r="O405" s="10">
        <f t="shared" si="118"/>
        <v>23343.145000000004</v>
      </c>
    </row>
    <row r="406" spans="1:15">
      <c r="A406" s="120">
        <v>2290000</v>
      </c>
      <c r="B406" s="25" t="s">
        <v>668</v>
      </c>
      <c r="C406" s="20">
        <v>412324.7</v>
      </c>
      <c r="D406" s="65">
        <v>40648</v>
      </c>
      <c r="E406" s="119">
        <v>40</v>
      </c>
      <c r="F406" s="42">
        <f t="shared" si="111"/>
        <v>0</v>
      </c>
      <c r="G406" s="20">
        <v>412324.7</v>
      </c>
      <c r="H406" s="119">
        <v>274883.1333333333</v>
      </c>
      <c r="I406" s="111">
        <f t="shared" si="112"/>
        <v>0</v>
      </c>
      <c r="J406" s="7">
        <f t="shared" si="113"/>
        <v>274883.1333333333</v>
      </c>
      <c r="K406" s="6">
        <f t="shared" si="114"/>
        <v>137441.56666666671</v>
      </c>
      <c r="L406" s="10">
        <f t="shared" si="115"/>
        <v>41232.470000000016</v>
      </c>
      <c r="M406" s="10">
        <f t="shared" si="116"/>
        <v>316115.60333333333</v>
      </c>
      <c r="N406" s="10">
        <f t="shared" si="117"/>
        <v>28</v>
      </c>
      <c r="O406" s="10">
        <f t="shared" si="118"/>
        <v>96209.096666666679</v>
      </c>
    </row>
    <row r="407" spans="1:15">
      <c r="A407" s="120">
        <v>2290000</v>
      </c>
      <c r="B407" s="25" t="s">
        <v>667</v>
      </c>
      <c r="C407" s="20">
        <v>216920.75</v>
      </c>
      <c r="D407" s="65">
        <v>40648</v>
      </c>
      <c r="E407" s="119">
        <v>40</v>
      </c>
      <c r="F407" s="42">
        <f t="shared" si="111"/>
        <v>0</v>
      </c>
      <c r="G407" s="20">
        <v>216920.75</v>
      </c>
      <c r="H407" s="119">
        <v>144613.83333333334</v>
      </c>
      <c r="I407" s="111">
        <f t="shared" si="112"/>
        <v>0</v>
      </c>
      <c r="J407" s="7">
        <f t="shared" si="113"/>
        <v>144613.83333333334</v>
      </c>
      <c r="K407" s="6">
        <f t="shared" si="114"/>
        <v>72306.916666666657</v>
      </c>
      <c r="L407" s="10">
        <f t="shared" si="115"/>
        <v>21692.074999999997</v>
      </c>
      <c r="M407" s="10">
        <f t="shared" si="116"/>
        <v>166305.90833333333</v>
      </c>
      <c r="N407" s="10">
        <f t="shared" si="117"/>
        <v>28</v>
      </c>
      <c r="O407" s="10">
        <f t="shared" si="118"/>
        <v>50614.841666666674</v>
      </c>
    </row>
    <row r="408" spans="1:15">
      <c r="A408" s="120">
        <v>2290000</v>
      </c>
      <c r="B408" s="25" t="s">
        <v>666</v>
      </c>
      <c r="C408" s="20">
        <v>223763.65</v>
      </c>
      <c r="D408" s="65">
        <v>40648</v>
      </c>
      <c r="E408" s="119">
        <v>40</v>
      </c>
      <c r="F408" s="42">
        <f t="shared" si="111"/>
        <v>0</v>
      </c>
      <c r="G408" s="20">
        <v>223763.65</v>
      </c>
      <c r="H408" s="119">
        <v>149175.76666666666</v>
      </c>
      <c r="I408" s="111">
        <f t="shared" si="112"/>
        <v>0</v>
      </c>
      <c r="J408" s="7">
        <f t="shared" si="113"/>
        <v>149175.76666666666</v>
      </c>
      <c r="K408" s="6">
        <f t="shared" si="114"/>
        <v>74587.883333333331</v>
      </c>
      <c r="L408" s="10">
        <f t="shared" si="115"/>
        <v>22376.364999999998</v>
      </c>
      <c r="M408" s="10">
        <f t="shared" si="116"/>
        <v>171552.13166666665</v>
      </c>
      <c r="N408" s="10">
        <f t="shared" si="117"/>
        <v>28</v>
      </c>
      <c r="O408" s="10">
        <f t="shared" si="118"/>
        <v>52211.518333333341</v>
      </c>
    </row>
    <row r="409" spans="1:15">
      <c r="A409" s="120">
        <v>2290000</v>
      </c>
      <c r="B409" s="25" t="s">
        <v>665</v>
      </c>
      <c r="C409" s="20">
        <v>153078.625</v>
      </c>
      <c r="D409" s="65">
        <v>40648</v>
      </c>
      <c r="E409" s="119">
        <v>40</v>
      </c>
      <c r="F409" s="42">
        <f t="shared" si="111"/>
        <v>0</v>
      </c>
      <c r="G409" s="20">
        <v>153078.625</v>
      </c>
      <c r="H409" s="119">
        <v>102052.41666666667</v>
      </c>
      <c r="I409" s="111">
        <f t="shared" si="112"/>
        <v>0</v>
      </c>
      <c r="J409" s="7">
        <f t="shared" si="113"/>
        <v>102052.41666666667</v>
      </c>
      <c r="K409" s="6">
        <f t="shared" si="114"/>
        <v>51026.208333333328</v>
      </c>
      <c r="L409" s="10">
        <f t="shared" si="115"/>
        <v>15307.862499999997</v>
      </c>
      <c r="M409" s="10">
        <f t="shared" si="116"/>
        <v>117360.27916666667</v>
      </c>
      <c r="N409" s="10">
        <f t="shared" si="117"/>
        <v>28</v>
      </c>
      <c r="O409" s="10">
        <f t="shared" si="118"/>
        <v>35718.345833333326</v>
      </c>
    </row>
    <row r="410" spans="1:15">
      <c r="A410" s="120">
        <v>2290000</v>
      </c>
      <c r="B410" s="25" t="s">
        <v>664</v>
      </c>
      <c r="C410" s="20">
        <v>58182.074999999997</v>
      </c>
      <c r="D410" s="65">
        <v>40648</v>
      </c>
      <c r="E410" s="119">
        <v>40</v>
      </c>
      <c r="F410" s="42">
        <f t="shared" si="111"/>
        <v>0</v>
      </c>
      <c r="G410" s="20">
        <v>58182.074999999997</v>
      </c>
      <c r="H410" s="119">
        <v>38788.049999999996</v>
      </c>
      <c r="I410" s="111">
        <f t="shared" si="112"/>
        <v>0</v>
      </c>
      <c r="J410" s="7">
        <f t="shared" si="113"/>
        <v>38788.049999999996</v>
      </c>
      <c r="K410" s="6">
        <f t="shared" si="114"/>
        <v>19394.025000000001</v>
      </c>
      <c r="L410" s="10">
        <f t="shared" si="115"/>
        <v>5818.2075000000004</v>
      </c>
      <c r="M410" s="10">
        <f t="shared" si="116"/>
        <v>44606.257499999992</v>
      </c>
      <c r="N410" s="10">
        <f t="shared" si="117"/>
        <v>28</v>
      </c>
      <c r="O410" s="10">
        <f t="shared" si="118"/>
        <v>13575.817500000005</v>
      </c>
    </row>
    <row r="411" spans="1:15">
      <c r="A411" s="120">
        <v>2290000</v>
      </c>
      <c r="B411" s="25" t="s">
        <v>663</v>
      </c>
      <c r="C411" s="20">
        <v>975819.47499999998</v>
      </c>
      <c r="D411" s="65">
        <v>40648</v>
      </c>
      <c r="E411" s="119">
        <v>40</v>
      </c>
      <c r="F411" s="42">
        <f t="shared" si="111"/>
        <v>0</v>
      </c>
      <c r="G411" s="20">
        <v>975819.47499999998</v>
      </c>
      <c r="H411" s="119">
        <v>650546.31666666665</v>
      </c>
      <c r="I411" s="111">
        <f t="shared" si="112"/>
        <v>0</v>
      </c>
      <c r="J411" s="7">
        <f t="shared" si="113"/>
        <v>650546.31666666665</v>
      </c>
      <c r="K411" s="6">
        <f t="shared" si="114"/>
        <v>325273.15833333333</v>
      </c>
      <c r="L411" s="10">
        <f t="shared" si="115"/>
        <v>97581.947500000009</v>
      </c>
      <c r="M411" s="10">
        <f t="shared" si="116"/>
        <v>748128.26416666666</v>
      </c>
      <c r="N411" s="10">
        <f t="shared" si="117"/>
        <v>28</v>
      </c>
      <c r="O411" s="10">
        <f t="shared" si="118"/>
        <v>227691.21083333332</v>
      </c>
    </row>
    <row r="412" spans="1:15">
      <c r="A412" s="120">
        <v>2290000</v>
      </c>
      <c r="B412" s="25" t="s">
        <v>662</v>
      </c>
      <c r="C412" s="20">
        <v>343662</v>
      </c>
      <c r="D412" s="65">
        <v>40648</v>
      </c>
      <c r="E412" s="119">
        <v>40</v>
      </c>
      <c r="F412" s="42">
        <f t="shared" si="111"/>
        <v>0</v>
      </c>
      <c r="G412" s="20">
        <v>343662</v>
      </c>
      <c r="H412" s="119">
        <v>229108</v>
      </c>
      <c r="I412" s="111">
        <f t="shared" si="112"/>
        <v>0</v>
      </c>
      <c r="J412" s="7">
        <f t="shared" si="113"/>
        <v>229108</v>
      </c>
      <c r="K412" s="6">
        <f t="shared" si="114"/>
        <v>114554</v>
      </c>
      <c r="L412" s="10">
        <f t="shared" si="115"/>
        <v>34366.199999999997</v>
      </c>
      <c r="M412" s="10">
        <f t="shared" si="116"/>
        <v>263474.2</v>
      </c>
      <c r="N412" s="10">
        <f t="shared" si="117"/>
        <v>28</v>
      </c>
      <c r="O412" s="10">
        <f t="shared" si="118"/>
        <v>80187.799999999988</v>
      </c>
    </row>
    <row r="413" spans="1:15">
      <c r="A413" s="120">
        <v>2290000</v>
      </c>
      <c r="B413" s="25" t="s">
        <v>661</v>
      </c>
      <c r="C413" s="20">
        <v>426997.57500000001</v>
      </c>
      <c r="D413" s="65">
        <v>40648</v>
      </c>
      <c r="E413" s="119">
        <v>40</v>
      </c>
      <c r="F413" s="42">
        <f t="shared" si="111"/>
        <v>0</v>
      </c>
      <c r="G413" s="20">
        <v>426997.57500000001</v>
      </c>
      <c r="H413" s="119">
        <v>284665.05</v>
      </c>
      <c r="I413" s="111">
        <f t="shared" si="112"/>
        <v>0</v>
      </c>
      <c r="J413" s="7">
        <f t="shared" si="113"/>
        <v>284665.05</v>
      </c>
      <c r="K413" s="6">
        <f t="shared" si="114"/>
        <v>142332.52500000002</v>
      </c>
      <c r="L413" s="10">
        <f t="shared" si="115"/>
        <v>42699.757500000007</v>
      </c>
      <c r="M413" s="10">
        <f t="shared" si="116"/>
        <v>327364.8075</v>
      </c>
      <c r="N413" s="10">
        <f t="shared" si="117"/>
        <v>28</v>
      </c>
      <c r="O413" s="10">
        <f t="shared" si="118"/>
        <v>99632.767500000016</v>
      </c>
    </row>
    <row r="414" spans="1:15">
      <c r="A414" s="120">
        <v>2290000</v>
      </c>
      <c r="B414" s="25" t="s">
        <v>660</v>
      </c>
      <c r="C414" s="20">
        <v>81942.600000000006</v>
      </c>
      <c r="D414" s="65">
        <v>40648</v>
      </c>
      <c r="E414" s="119">
        <v>40</v>
      </c>
      <c r="F414" s="42">
        <f t="shared" si="111"/>
        <v>0</v>
      </c>
      <c r="G414" s="20">
        <v>81942.600000000006</v>
      </c>
      <c r="H414" s="119">
        <v>54628.400000000009</v>
      </c>
      <c r="I414" s="111">
        <f t="shared" si="112"/>
        <v>0</v>
      </c>
      <c r="J414" s="7">
        <f t="shared" si="113"/>
        <v>54628.400000000009</v>
      </c>
      <c r="K414" s="6">
        <f t="shared" si="114"/>
        <v>27314.199999999997</v>
      </c>
      <c r="L414" s="10">
        <f t="shared" si="115"/>
        <v>8194.2599999999984</v>
      </c>
      <c r="M414" s="10">
        <f t="shared" si="116"/>
        <v>62822.66</v>
      </c>
      <c r="N414" s="10">
        <f t="shared" si="117"/>
        <v>28</v>
      </c>
      <c r="O414" s="10">
        <f t="shared" si="118"/>
        <v>19119.940000000002</v>
      </c>
    </row>
    <row r="415" spans="1:15">
      <c r="A415" s="120">
        <v>2290000</v>
      </c>
      <c r="B415" s="25" t="s">
        <v>659</v>
      </c>
      <c r="C415" s="20">
        <v>447709.75</v>
      </c>
      <c r="D415" s="65">
        <v>40648</v>
      </c>
      <c r="E415" s="119">
        <v>40</v>
      </c>
      <c r="F415" s="42">
        <f t="shared" si="111"/>
        <v>0</v>
      </c>
      <c r="G415" s="20">
        <v>447709.75</v>
      </c>
      <c r="H415" s="119">
        <v>298473.16666666669</v>
      </c>
      <c r="I415" s="111">
        <f t="shared" si="112"/>
        <v>0</v>
      </c>
      <c r="J415" s="7">
        <f t="shared" si="113"/>
        <v>298473.16666666669</v>
      </c>
      <c r="K415" s="6">
        <f t="shared" si="114"/>
        <v>149236.58333333331</v>
      </c>
      <c r="L415" s="10">
        <f t="shared" si="115"/>
        <v>44770.974999999991</v>
      </c>
      <c r="M415" s="10">
        <f t="shared" si="116"/>
        <v>343244.14166666666</v>
      </c>
      <c r="N415" s="10">
        <f t="shared" si="117"/>
        <v>28</v>
      </c>
      <c r="O415" s="10">
        <f t="shared" si="118"/>
        <v>104465.60833333334</v>
      </c>
    </row>
    <row r="416" spans="1:15">
      <c r="A416" s="120">
        <v>2290000</v>
      </c>
      <c r="B416" s="25" t="s">
        <v>658</v>
      </c>
      <c r="C416" s="20">
        <v>633709.32499999995</v>
      </c>
      <c r="D416" s="65">
        <v>40648</v>
      </c>
      <c r="E416" s="119">
        <v>40</v>
      </c>
      <c r="F416" s="42">
        <f t="shared" si="111"/>
        <v>0</v>
      </c>
      <c r="G416" s="20">
        <v>633709.32499999995</v>
      </c>
      <c r="H416" s="119">
        <v>422472.8833333333</v>
      </c>
      <c r="I416" s="111">
        <f t="shared" si="112"/>
        <v>0</v>
      </c>
      <c r="J416" s="7">
        <f t="shared" si="113"/>
        <v>422472.8833333333</v>
      </c>
      <c r="K416" s="6">
        <f t="shared" si="114"/>
        <v>211236.44166666665</v>
      </c>
      <c r="L416" s="10">
        <f t="shared" si="115"/>
        <v>63370.932499999995</v>
      </c>
      <c r="M416" s="10">
        <f t="shared" si="116"/>
        <v>485843.8158333333</v>
      </c>
      <c r="N416" s="10">
        <f t="shared" si="117"/>
        <v>28</v>
      </c>
      <c r="O416" s="10">
        <f t="shared" si="118"/>
        <v>147865.50916666666</v>
      </c>
    </row>
    <row r="417" spans="1:15">
      <c r="A417" s="120">
        <v>2290000</v>
      </c>
      <c r="B417" s="25" t="s">
        <v>657</v>
      </c>
      <c r="C417" s="20">
        <v>1774175.575</v>
      </c>
      <c r="D417" s="65">
        <v>40648</v>
      </c>
      <c r="E417" s="119">
        <v>40</v>
      </c>
      <c r="F417" s="42">
        <f t="shared" si="111"/>
        <v>0</v>
      </c>
      <c r="G417" s="20">
        <v>1774175.575</v>
      </c>
      <c r="H417" s="119">
        <v>1182783.7166666668</v>
      </c>
      <c r="I417" s="111">
        <f t="shared" si="112"/>
        <v>0</v>
      </c>
      <c r="J417" s="7">
        <f t="shared" si="113"/>
        <v>1182783.7166666668</v>
      </c>
      <c r="K417" s="6">
        <f t="shared" si="114"/>
        <v>591391.85833333316</v>
      </c>
      <c r="L417" s="10">
        <f t="shared" si="115"/>
        <v>177417.55749999994</v>
      </c>
      <c r="M417" s="10">
        <f t="shared" si="116"/>
        <v>1360201.2741666667</v>
      </c>
      <c r="N417" s="10">
        <f t="shared" si="117"/>
        <v>28</v>
      </c>
      <c r="O417" s="10">
        <f t="shared" si="118"/>
        <v>413974.30083333328</v>
      </c>
    </row>
    <row r="418" spans="1:15">
      <c r="A418" s="120">
        <v>2290000</v>
      </c>
      <c r="B418" s="25" t="s">
        <v>656</v>
      </c>
      <c r="C418" s="20">
        <v>700856.05</v>
      </c>
      <c r="D418" s="65">
        <v>40648</v>
      </c>
      <c r="E418" s="119">
        <v>40</v>
      </c>
      <c r="F418" s="42">
        <f t="shared" si="111"/>
        <v>0</v>
      </c>
      <c r="G418" s="20">
        <v>700856.05</v>
      </c>
      <c r="H418" s="119">
        <v>467237.3666666667</v>
      </c>
      <c r="I418" s="111">
        <f t="shared" si="112"/>
        <v>0</v>
      </c>
      <c r="J418" s="7">
        <f t="shared" si="113"/>
        <v>467237.3666666667</v>
      </c>
      <c r="K418" s="6">
        <f t="shared" si="114"/>
        <v>233618.68333333335</v>
      </c>
      <c r="L418" s="10">
        <f t="shared" si="115"/>
        <v>70085.60500000001</v>
      </c>
      <c r="M418" s="10">
        <f t="shared" si="116"/>
        <v>537322.97166666668</v>
      </c>
      <c r="N418" s="10">
        <f t="shared" si="117"/>
        <v>28</v>
      </c>
      <c r="O418" s="10">
        <f t="shared" si="118"/>
        <v>163533.07833333337</v>
      </c>
    </row>
    <row r="419" spans="1:15">
      <c r="A419" s="120">
        <v>2290000</v>
      </c>
      <c r="B419" s="25" t="s">
        <v>655</v>
      </c>
      <c r="C419" s="20">
        <v>815805.7</v>
      </c>
      <c r="D419" s="65">
        <v>40648</v>
      </c>
      <c r="E419" s="119">
        <v>40</v>
      </c>
      <c r="F419" s="42">
        <f t="shared" si="111"/>
        <v>0</v>
      </c>
      <c r="G419" s="20">
        <v>815805.7</v>
      </c>
      <c r="H419" s="119">
        <v>543870.46666666667</v>
      </c>
      <c r="I419" s="111">
        <f t="shared" si="112"/>
        <v>0</v>
      </c>
      <c r="J419" s="7">
        <f t="shared" si="113"/>
        <v>543870.46666666667</v>
      </c>
      <c r="K419" s="6">
        <f t="shared" si="114"/>
        <v>271935.23333333328</v>
      </c>
      <c r="L419" s="10">
        <f t="shared" si="115"/>
        <v>81580.569999999978</v>
      </c>
      <c r="M419" s="10">
        <f t="shared" si="116"/>
        <v>625451.03666666662</v>
      </c>
      <c r="N419" s="10">
        <f t="shared" si="117"/>
        <v>28</v>
      </c>
      <c r="O419" s="10">
        <f t="shared" si="118"/>
        <v>190354.66333333333</v>
      </c>
    </row>
    <row r="420" spans="1:15">
      <c r="A420" s="120">
        <v>2290000</v>
      </c>
      <c r="B420" s="25" t="s">
        <v>654</v>
      </c>
      <c r="C420" s="20">
        <v>384447.77500000002</v>
      </c>
      <c r="D420" s="65">
        <v>40648</v>
      </c>
      <c r="E420" s="119">
        <v>40</v>
      </c>
      <c r="F420" s="42">
        <f t="shared" si="111"/>
        <v>0</v>
      </c>
      <c r="G420" s="20">
        <v>384447.77500000002</v>
      </c>
      <c r="H420" s="119">
        <v>256298.51666666666</v>
      </c>
      <c r="I420" s="111">
        <f t="shared" si="112"/>
        <v>0</v>
      </c>
      <c r="J420" s="7">
        <f t="shared" si="113"/>
        <v>256298.51666666666</v>
      </c>
      <c r="K420" s="6">
        <f t="shared" si="114"/>
        <v>128149.25833333336</v>
      </c>
      <c r="L420" s="10">
        <f t="shared" si="115"/>
        <v>38444.777500000011</v>
      </c>
      <c r="M420" s="10">
        <f t="shared" si="116"/>
        <v>294743.29416666669</v>
      </c>
      <c r="N420" s="10">
        <f t="shared" si="117"/>
        <v>28</v>
      </c>
      <c r="O420" s="10">
        <f t="shared" si="118"/>
        <v>89704.480833333335</v>
      </c>
    </row>
    <row r="421" spans="1:15">
      <c r="A421" s="120">
        <v>2290000</v>
      </c>
      <c r="B421" s="25" t="s">
        <v>653</v>
      </c>
      <c r="C421" s="20">
        <v>45740.625</v>
      </c>
      <c r="D421" s="65">
        <v>40648</v>
      </c>
      <c r="E421" s="119">
        <v>40</v>
      </c>
      <c r="F421" s="42">
        <f t="shared" si="111"/>
        <v>0</v>
      </c>
      <c r="G421" s="20">
        <v>45740.625</v>
      </c>
      <c r="H421" s="119">
        <v>30493.75</v>
      </c>
      <c r="I421" s="111">
        <f t="shared" si="112"/>
        <v>0</v>
      </c>
      <c r="J421" s="7">
        <f t="shared" si="113"/>
        <v>30493.75</v>
      </c>
      <c r="K421" s="6">
        <f t="shared" si="114"/>
        <v>15246.875</v>
      </c>
      <c r="L421" s="10">
        <f t="shared" si="115"/>
        <v>4574.0625</v>
      </c>
      <c r="M421" s="10">
        <f t="shared" si="116"/>
        <v>35067.8125</v>
      </c>
      <c r="N421" s="10">
        <f t="shared" si="117"/>
        <v>28</v>
      </c>
      <c r="O421" s="10">
        <f t="shared" si="118"/>
        <v>10672.8125</v>
      </c>
    </row>
    <row r="422" spans="1:15">
      <c r="A422" s="120">
        <v>2290000</v>
      </c>
      <c r="B422" s="25" t="s">
        <v>652</v>
      </c>
      <c r="C422" s="20">
        <v>156808.6</v>
      </c>
      <c r="D422" s="65">
        <v>40648</v>
      </c>
      <c r="E422" s="119">
        <v>40</v>
      </c>
      <c r="F422" s="42">
        <f t="shared" si="111"/>
        <v>0</v>
      </c>
      <c r="G422" s="20">
        <v>156808.6</v>
      </c>
      <c r="H422" s="119">
        <v>104539.06666666667</v>
      </c>
      <c r="I422" s="111">
        <f t="shared" si="112"/>
        <v>0</v>
      </c>
      <c r="J422" s="7">
        <f t="shared" si="113"/>
        <v>104539.06666666667</v>
      </c>
      <c r="K422" s="6">
        <f t="shared" si="114"/>
        <v>52269.53333333334</v>
      </c>
      <c r="L422" s="10">
        <f t="shared" si="115"/>
        <v>15680.86</v>
      </c>
      <c r="M422" s="10">
        <f t="shared" si="116"/>
        <v>120219.92666666667</v>
      </c>
      <c r="N422" s="10">
        <f t="shared" si="117"/>
        <v>28</v>
      </c>
      <c r="O422" s="10">
        <f t="shared" si="118"/>
        <v>36588.67333333334</v>
      </c>
    </row>
    <row r="423" spans="1:15">
      <c r="A423" s="120">
        <v>2290000</v>
      </c>
      <c r="B423" s="25" t="s">
        <v>651</v>
      </c>
      <c r="C423" s="20">
        <v>1284994.325</v>
      </c>
      <c r="D423" s="65">
        <v>40651</v>
      </c>
      <c r="E423" s="119">
        <v>40</v>
      </c>
      <c r="F423" s="42">
        <f t="shared" si="111"/>
        <v>0</v>
      </c>
      <c r="G423" s="20">
        <v>1284994.325</v>
      </c>
      <c r="H423" s="119">
        <v>856662.8833333333</v>
      </c>
      <c r="I423" s="111">
        <f t="shared" si="112"/>
        <v>0</v>
      </c>
      <c r="J423" s="7">
        <f t="shared" si="113"/>
        <v>856662.8833333333</v>
      </c>
      <c r="K423" s="6">
        <f t="shared" si="114"/>
        <v>428331.44166666665</v>
      </c>
      <c r="L423" s="10">
        <f t="shared" si="115"/>
        <v>128499.4325</v>
      </c>
      <c r="M423" s="10">
        <f t="shared" si="116"/>
        <v>985162.3158333333</v>
      </c>
      <c r="N423" s="10">
        <f t="shared" si="117"/>
        <v>28</v>
      </c>
      <c r="O423" s="10">
        <f t="shared" si="118"/>
        <v>299832.00916666666</v>
      </c>
    </row>
    <row r="424" spans="1:15">
      <c r="A424" s="120">
        <v>2290000</v>
      </c>
      <c r="B424" s="25" t="s">
        <v>650</v>
      </c>
      <c r="C424" s="20">
        <v>44946.25</v>
      </c>
      <c r="D424" s="65">
        <v>40651</v>
      </c>
      <c r="E424" s="119">
        <v>40</v>
      </c>
      <c r="F424" s="42">
        <f t="shared" si="111"/>
        <v>0</v>
      </c>
      <c r="G424" s="20">
        <v>44946.25</v>
      </c>
      <c r="H424" s="119">
        <v>29964.166666666664</v>
      </c>
      <c r="I424" s="111">
        <f t="shared" si="112"/>
        <v>0</v>
      </c>
      <c r="J424" s="7">
        <f t="shared" si="113"/>
        <v>29964.166666666664</v>
      </c>
      <c r="K424" s="6">
        <f t="shared" si="114"/>
        <v>14982.083333333336</v>
      </c>
      <c r="L424" s="10">
        <f t="shared" si="115"/>
        <v>4494.625</v>
      </c>
      <c r="M424" s="10">
        <f t="shared" si="116"/>
        <v>34458.791666666664</v>
      </c>
      <c r="N424" s="10">
        <f t="shared" si="117"/>
        <v>28</v>
      </c>
      <c r="O424" s="10">
        <f t="shared" si="118"/>
        <v>10487.458333333336</v>
      </c>
    </row>
    <row r="425" spans="1:15">
      <c r="A425" s="120">
        <v>2290000</v>
      </c>
      <c r="B425" s="25" t="s">
        <v>649</v>
      </c>
      <c r="C425" s="20">
        <v>200404.92499999999</v>
      </c>
      <c r="D425" s="65">
        <v>40651</v>
      </c>
      <c r="E425" s="119">
        <v>40</v>
      </c>
      <c r="F425" s="42">
        <f t="shared" ref="F425:F456" si="119">+C425*$F$4</f>
        <v>0</v>
      </c>
      <c r="G425" s="20">
        <v>200404.92499999999</v>
      </c>
      <c r="H425" s="119">
        <v>133603.28333333333</v>
      </c>
      <c r="I425" s="111">
        <f t="shared" ref="I425:I456" si="120">H425*$I$4</f>
        <v>0</v>
      </c>
      <c r="J425" s="7">
        <f t="shared" ref="J425:J456" si="121">+I425+H425</f>
        <v>133603.28333333333</v>
      </c>
      <c r="K425" s="6">
        <f t="shared" ref="K425:K456" si="122">+G425-J425</f>
        <v>66801.641666666663</v>
      </c>
      <c r="L425" s="10">
        <f t="shared" ref="L425:L456" si="123">K425/E425*$L$1</f>
        <v>20040.4925</v>
      </c>
      <c r="M425" s="10">
        <f t="shared" ref="M425:M456" si="124">J425+L425</f>
        <v>153643.77583333332</v>
      </c>
      <c r="N425" s="10">
        <f t="shared" ref="N425:N456" si="125">E425-$L$1</f>
        <v>28</v>
      </c>
      <c r="O425" s="10">
        <f t="shared" ref="O425:O456" si="126">G425-M425</f>
        <v>46761.14916666667</v>
      </c>
    </row>
    <row r="426" spans="1:15">
      <c r="A426" s="120">
        <v>2290000</v>
      </c>
      <c r="B426" s="25" t="s">
        <v>648</v>
      </c>
      <c r="C426" s="20">
        <v>153707.97500000001</v>
      </c>
      <c r="D426" s="65">
        <v>40651</v>
      </c>
      <c r="E426" s="119">
        <v>40</v>
      </c>
      <c r="F426" s="42">
        <f t="shared" si="119"/>
        <v>0</v>
      </c>
      <c r="G426" s="20">
        <v>153707.97500000001</v>
      </c>
      <c r="H426" s="119">
        <v>102471.98333333334</v>
      </c>
      <c r="I426" s="111">
        <f t="shared" si="120"/>
        <v>0</v>
      </c>
      <c r="J426" s="7">
        <f t="shared" si="121"/>
        <v>102471.98333333334</v>
      </c>
      <c r="K426" s="6">
        <f t="shared" si="122"/>
        <v>51235.991666666669</v>
      </c>
      <c r="L426" s="10">
        <f t="shared" si="123"/>
        <v>15370.797500000001</v>
      </c>
      <c r="M426" s="10">
        <f t="shared" si="124"/>
        <v>117842.78083333334</v>
      </c>
      <c r="N426" s="10">
        <f t="shared" si="125"/>
        <v>28</v>
      </c>
      <c r="O426" s="10">
        <f t="shared" si="126"/>
        <v>35865.194166666668</v>
      </c>
    </row>
    <row r="427" spans="1:15">
      <c r="A427" s="120">
        <v>2290000</v>
      </c>
      <c r="B427" s="25" t="s">
        <v>647</v>
      </c>
      <c r="C427" s="20">
        <v>776292.97499999998</v>
      </c>
      <c r="D427" s="65">
        <v>40651</v>
      </c>
      <c r="E427" s="119">
        <v>40</v>
      </c>
      <c r="F427" s="42">
        <f t="shared" si="119"/>
        <v>0</v>
      </c>
      <c r="G427" s="20">
        <v>776292.97499999998</v>
      </c>
      <c r="H427" s="119">
        <v>517528.64999999997</v>
      </c>
      <c r="I427" s="111">
        <f t="shared" si="120"/>
        <v>0</v>
      </c>
      <c r="J427" s="7">
        <f t="shared" si="121"/>
        <v>517528.64999999997</v>
      </c>
      <c r="K427" s="6">
        <f t="shared" si="122"/>
        <v>258764.32500000001</v>
      </c>
      <c r="L427" s="10">
        <f t="shared" si="123"/>
        <v>77629.297500000015</v>
      </c>
      <c r="M427" s="10">
        <f t="shared" si="124"/>
        <v>595157.94750000001</v>
      </c>
      <c r="N427" s="10">
        <f t="shared" si="125"/>
        <v>28</v>
      </c>
      <c r="O427" s="10">
        <f t="shared" si="126"/>
        <v>181135.02749999997</v>
      </c>
    </row>
    <row r="428" spans="1:15">
      <c r="A428" s="120">
        <v>2290000</v>
      </c>
      <c r="B428" s="25" t="s">
        <v>646</v>
      </c>
      <c r="C428" s="20">
        <v>16789.5</v>
      </c>
      <c r="D428" s="65">
        <v>40651</v>
      </c>
      <c r="E428" s="119">
        <v>40</v>
      </c>
      <c r="F428" s="42">
        <f t="shared" si="119"/>
        <v>0</v>
      </c>
      <c r="G428" s="20">
        <v>16789.5</v>
      </c>
      <c r="H428" s="119">
        <v>11193</v>
      </c>
      <c r="I428" s="111">
        <f t="shared" si="120"/>
        <v>0</v>
      </c>
      <c r="J428" s="7">
        <f t="shared" si="121"/>
        <v>11193</v>
      </c>
      <c r="K428" s="6">
        <f t="shared" si="122"/>
        <v>5596.5</v>
      </c>
      <c r="L428" s="10">
        <f t="shared" si="123"/>
        <v>1678.9499999999998</v>
      </c>
      <c r="M428" s="10">
        <f t="shared" si="124"/>
        <v>12871.95</v>
      </c>
      <c r="N428" s="10">
        <f t="shared" si="125"/>
        <v>28</v>
      </c>
      <c r="O428" s="10">
        <f t="shared" si="126"/>
        <v>3917.5499999999993</v>
      </c>
    </row>
    <row r="429" spans="1:15">
      <c r="A429" s="120">
        <v>2290000</v>
      </c>
      <c r="B429" s="25" t="s">
        <v>645</v>
      </c>
      <c r="C429" s="20">
        <v>835040.85</v>
      </c>
      <c r="D429" s="65">
        <v>40651</v>
      </c>
      <c r="E429" s="119">
        <v>40</v>
      </c>
      <c r="F429" s="42">
        <f t="shared" si="119"/>
        <v>0</v>
      </c>
      <c r="G429" s="20">
        <v>835040.85</v>
      </c>
      <c r="H429" s="119">
        <v>556693.89999999991</v>
      </c>
      <c r="I429" s="111">
        <f t="shared" si="120"/>
        <v>0</v>
      </c>
      <c r="J429" s="7">
        <f t="shared" si="121"/>
        <v>556693.89999999991</v>
      </c>
      <c r="K429" s="6">
        <f t="shared" si="122"/>
        <v>278346.95000000007</v>
      </c>
      <c r="L429" s="10">
        <f t="shared" si="123"/>
        <v>83504.085000000021</v>
      </c>
      <c r="M429" s="10">
        <f t="shared" si="124"/>
        <v>640197.98499999987</v>
      </c>
      <c r="N429" s="10">
        <f t="shared" si="125"/>
        <v>28</v>
      </c>
      <c r="O429" s="10">
        <f t="shared" si="126"/>
        <v>194842.86500000011</v>
      </c>
    </row>
    <row r="430" spans="1:15">
      <c r="A430" s="120">
        <v>2290000</v>
      </c>
      <c r="B430" s="25" t="s">
        <v>644</v>
      </c>
      <c r="C430" s="20">
        <v>297265.375</v>
      </c>
      <c r="D430" s="65">
        <v>40651</v>
      </c>
      <c r="E430" s="119">
        <v>40</v>
      </c>
      <c r="F430" s="42">
        <f t="shared" si="119"/>
        <v>0</v>
      </c>
      <c r="G430" s="20">
        <v>297265.375</v>
      </c>
      <c r="H430" s="119">
        <v>198176.91666666669</v>
      </c>
      <c r="I430" s="111">
        <f t="shared" si="120"/>
        <v>0</v>
      </c>
      <c r="J430" s="7">
        <f t="shared" si="121"/>
        <v>198176.91666666669</v>
      </c>
      <c r="K430" s="6">
        <f t="shared" si="122"/>
        <v>99088.458333333314</v>
      </c>
      <c r="L430" s="10">
        <f t="shared" si="123"/>
        <v>29726.537499999991</v>
      </c>
      <c r="M430" s="10">
        <f t="shared" si="124"/>
        <v>227903.45416666666</v>
      </c>
      <c r="N430" s="10">
        <f t="shared" si="125"/>
        <v>28</v>
      </c>
      <c r="O430" s="10">
        <f t="shared" si="126"/>
        <v>69361.920833333337</v>
      </c>
    </row>
    <row r="431" spans="1:15">
      <c r="A431" s="120">
        <v>2290000</v>
      </c>
      <c r="B431" s="25" t="s">
        <v>643</v>
      </c>
      <c r="C431" s="20">
        <v>54947.175000000003</v>
      </c>
      <c r="D431" s="65">
        <v>40651</v>
      </c>
      <c r="E431" s="119">
        <v>40</v>
      </c>
      <c r="F431" s="42">
        <f t="shared" si="119"/>
        <v>0</v>
      </c>
      <c r="G431" s="20">
        <v>54947.175000000003</v>
      </c>
      <c r="H431" s="119">
        <v>36631.449999999997</v>
      </c>
      <c r="I431" s="111">
        <f t="shared" si="120"/>
        <v>0</v>
      </c>
      <c r="J431" s="7">
        <f t="shared" si="121"/>
        <v>36631.449999999997</v>
      </c>
      <c r="K431" s="6">
        <f t="shared" si="122"/>
        <v>18315.725000000006</v>
      </c>
      <c r="L431" s="10">
        <f t="shared" si="123"/>
        <v>5494.7175000000025</v>
      </c>
      <c r="M431" s="10">
        <f t="shared" si="124"/>
        <v>42126.167499999996</v>
      </c>
      <c r="N431" s="10">
        <f t="shared" si="125"/>
        <v>28</v>
      </c>
      <c r="O431" s="10">
        <f t="shared" si="126"/>
        <v>12821.007500000007</v>
      </c>
    </row>
    <row r="432" spans="1:15">
      <c r="A432" s="120">
        <v>2290000</v>
      </c>
      <c r="B432" s="25" t="s">
        <v>642</v>
      </c>
      <c r="C432" s="20">
        <v>89405.625</v>
      </c>
      <c r="D432" s="65">
        <v>40653</v>
      </c>
      <c r="E432" s="119">
        <v>40</v>
      </c>
      <c r="F432" s="42">
        <f t="shared" si="119"/>
        <v>0</v>
      </c>
      <c r="G432" s="20">
        <v>89405.625</v>
      </c>
      <c r="H432" s="119">
        <v>59603.75</v>
      </c>
      <c r="I432" s="111">
        <f t="shared" si="120"/>
        <v>0</v>
      </c>
      <c r="J432" s="7">
        <f t="shared" si="121"/>
        <v>59603.75</v>
      </c>
      <c r="K432" s="6">
        <f t="shared" si="122"/>
        <v>29801.875</v>
      </c>
      <c r="L432" s="10">
        <f t="shared" si="123"/>
        <v>8940.5625</v>
      </c>
      <c r="M432" s="10">
        <f t="shared" si="124"/>
        <v>68544.3125</v>
      </c>
      <c r="N432" s="10">
        <f t="shared" si="125"/>
        <v>28</v>
      </c>
      <c r="O432" s="10">
        <f t="shared" si="126"/>
        <v>20861.3125</v>
      </c>
    </row>
    <row r="433" spans="1:15">
      <c r="A433" s="120">
        <v>2290000</v>
      </c>
      <c r="B433" s="25" t="s">
        <v>641</v>
      </c>
      <c r="C433" s="20">
        <v>70418.524999999994</v>
      </c>
      <c r="D433" s="65">
        <v>40653</v>
      </c>
      <c r="E433" s="119">
        <v>40</v>
      </c>
      <c r="F433" s="42">
        <f t="shared" si="119"/>
        <v>0</v>
      </c>
      <c r="G433" s="20">
        <v>70418.524999999994</v>
      </c>
      <c r="H433" s="119">
        <v>46945.683333333334</v>
      </c>
      <c r="I433" s="111">
        <f t="shared" si="120"/>
        <v>0</v>
      </c>
      <c r="J433" s="7">
        <f t="shared" si="121"/>
        <v>46945.683333333334</v>
      </c>
      <c r="K433" s="6">
        <f t="shared" si="122"/>
        <v>23472.84166666666</v>
      </c>
      <c r="L433" s="10">
        <f t="shared" si="123"/>
        <v>7041.8524999999972</v>
      </c>
      <c r="M433" s="10">
        <f t="shared" si="124"/>
        <v>53987.535833333328</v>
      </c>
      <c r="N433" s="10">
        <f t="shared" si="125"/>
        <v>28</v>
      </c>
      <c r="O433" s="10">
        <f t="shared" si="126"/>
        <v>16430.989166666666</v>
      </c>
    </row>
    <row r="434" spans="1:15">
      <c r="A434" s="120">
        <v>2290000</v>
      </c>
      <c r="B434" s="25" t="s">
        <v>640</v>
      </c>
      <c r="C434" s="20">
        <v>89630.1</v>
      </c>
      <c r="D434" s="65">
        <v>40659</v>
      </c>
      <c r="E434" s="119">
        <v>40</v>
      </c>
      <c r="F434" s="42">
        <f t="shared" si="119"/>
        <v>0</v>
      </c>
      <c r="G434" s="20">
        <v>89630.1</v>
      </c>
      <c r="H434" s="119">
        <v>59753.400000000009</v>
      </c>
      <c r="I434" s="111">
        <f t="shared" si="120"/>
        <v>0</v>
      </c>
      <c r="J434" s="7">
        <f t="shared" si="121"/>
        <v>59753.400000000009</v>
      </c>
      <c r="K434" s="6">
        <f t="shared" si="122"/>
        <v>29876.699999999997</v>
      </c>
      <c r="L434" s="10">
        <f t="shared" si="123"/>
        <v>8963.0099999999984</v>
      </c>
      <c r="M434" s="10">
        <f t="shared" si="124"/>
        <v>68716.41</v>
      </c>
      <c r="N434" s="10">
        <f t="shared" si="125"/>
        <v>28</v>
      </c>
      <c r="O434" s="10">
        <f t="shared" si="126"/>
        <v>20913.690000000002</v>
      </c>
    </row>
    <row r="435" spans="1:15">
      <c r="A435" s="120">
        <v>2290000</v>
      </c>
      <c r="B435" s="25" t="s">
        <v>639</v>
      </c>
      <c r="C435" s="20">
        <v>83250.5</v>
      </c>
      <c r="D435" s="65">
        <v>40659</v>
      </c>
      <c r="E435" s="119">
        <v>40</v>
      </c>
      <c r="F435" s="42">
        <f t="shared" si="119"/>
        <v>0</v>
      </c>
      <c r="G435" s="20">
        <v>83250.5</v>
      </c>
      <c r="H435" s="119">
        <v>55500.333333333336</v>
      </c>
      <c r="I435" s="111">
        <f t="shared" si="120"/>
        <v>0</v>
      </c>
      <c r="J435" s="7">
        <f t="shared" si="121"/>
        <v>55500.333333333336</v>
      </c>
      <c r="K435" s="6">
        <f t="shared" si="122"/>
        <v>27750.166666666664</v>
      </c>
      <c r="L435" s="10">
        <f t="shared" si="123"/>
        <v>8325.0499999999993</v>
      </c>
      <c r="M435" s="10">
        <f t="shared" si="124"/>
        <v>63825.383333333331</v>
      </c>
      <c r="N435" s="10">
        <f t="shared" si="125"/>
        <v>28</v>
      </c>
      <c r="O435" s="10">
        <f t="shared" si="126"/>
        <v>19425.116666666669</v>
      </c>
    </row>
    <row r="436" spans="1:15">
      <c r="A436" s="120">
        <v>2290000</v>
      </c>
      <c r="B436" s="25" t="s">
        <v>638</v>
      </c>
      <c r="C436" s="20">
        <v>120316.55</v>
      </c>
      <c r="D436" s="65">
        <v>40659</v>
      </c>
      <c r="E436" s="119">
        <v>40</v>
      </c>
      <c r="F436" s="42">
        <f t="shared" si="119"/>
        <v>0</v>
      </c>
      <c r="G436" s="20">
        <v>120316.55</v>
      </c>
      <c r="H436" s="119">
        <v>80211.03333333334</v>
      </c>
      <c r="I436" s="111">
        <f t="shared" si="120"/>
        <v>0</v>
      </c>
      <c r="J436" s="7">
        <f t="shared" si="121"/>
        <v>80211.03333333334</v>
      </c>
      <c r="K436" s="6">
        <f t="shared" si="122"/>
        <v>40105.516666666663</v>
      </c>
      <c r="L436" s="10">
        <f t="shared" si="123"/>
        <v>12031.654999999999</v>
      </c>
      <c r="M436" s="10">
        <f t="shared" si="124"/>
        <v>92242.688333333339</v>
      </c>
      <c r="N436" s="10">
        <f t="shared" si="125"/>
        <v>28</v>
      </c>
      <c r="O436" s="10">
        <f t="shared" si="126"/>
        <v>28073.861666666664</v>
      </c>
    </row>
    <row r="437" spans="1:15">
      <c r="A437" s="120">
        <v>2290000</v>
      </c>
      <c r="B437" s="25" t="s">
        <v>637</v>
      </c>
      <c r="C437" s="20">
        <v>243168.95</v>
      </c>
      <c r="D437" s="65">
        <v>40659</v>
      </c>
      <c r="E437" s="119">
        <v>40</v>
      </c>
      <c r="F437" s="42">
        <f t="shared" si="119"/>
        <v>0</v>
      </c>
      <c r="G437" s="20">
        <v>243168.95</v>
      </c>
      <c r="H437" s="119">
        <v>162112.63333333333</v>
      </c>
      <c r="I437" s="111">
        <f t="shared" si="120"/>
        <v>0</v>
      </c>
      <c r="J437" s="7">
        <f t="shared" si="121"/>
        <v>162112.63333333333</v>
      </c>
      <c r="K437" s="6">
        <f t="shared" si="122"/>
        <v>81056.31666666668</v>
      </c>
      <c r="L437" s="10">
        <f t="shared" si="123"/>
        <v>24316.895000000004</v>
      </c>
      <c r="M437" s="10">
        <f t="shared" si="124"/>
        <v>186429.52833333332</v>
      </c>
      <c r="N437" s="10">
        <f t="shared" si="125"/>
        <v>28</v>
      </c>
      <c r="O437" s="10">
        <f t="shared" si="126"/>
        <v>56739.421666666691</v>
      </c>
    </row>
    <row r="438" spans="1:15">
      <c r="A438" s="120">
        <v>2290000</v>
      </c>
      <c r="B438" s="25" t="s">
        <v>636</v>
      </c>
      <c r="C438" s="20">
        <v>30005.85</v>
      </c>
      <c r="D438" s="65">
        <v>40659</v>
      </c>
      <c r="E438" s="119">
        <v>40</v>
      </c>
      <c r="F438" s="42">
        <f t="shared" si="119"/>
        <v>0</v>
      </c>
      <c r="G438" s="20">
        <v>30005.85</v>
      </c>
      <c r="H438" s="119">
        <v>20003.899999999998</v>
      </c>
      <c r="I438" s="111">
        <f t="shared" si="120"/>
        <v>0</v>
      </c>
      <c r="J438" s="7">
        <f t="shared" si="121"/>
        <v>20003.899999999998</v>
      </c>
      <c r="K438" s="6">
        <f t="shared" si="122"/>
        <v>10001.950000000001</v>
      </c>
      <c r="L438" s="10">
        <f t="shared" si="123"/>
        <v>3000.585</v>
      </c>
      <c r="M438" s="10">
        <f t="shared" si="124"/>
        <v>23004.484999999997</v>
      </c>
      <c r="N438" s="10">
        <f t="shared" si="125"/>
        <v>28</v>
      </c>
      <c r="O438" s="10">
        <f t="shared" si="126"/>
        <v>7001.3650000000016</v>
      </c>
    </row>
    <row r="439" spans="1:15">
      <c r="A439" s="120">
        <v>2290000</v>
      </c>
      <c r="B439" s="25" t="s">
        <v>635</v>
      </c>
      <c r="C439" s="20">
        <v>5013.2749999999996</v>
      </c>
      <c r="D439" s="65">
        <v>40659</v>
      </c>
      <c r="E439" s="119">
        <v>40</v>
      </c>
      <c r="F439" s="42">
        <f t="shared" si="119"/>
        <v>0</v>
      </c>
      <c r="G439" s="20">
        <v>5013.2749999999996</v>
      </c>
      <c r="H439" s="119">
        <v>3342.1833333333329</v>
      </c>
      <c r="I439" s="111">
        <f t="shared" si="120"/>
        <v>0</v>
      </c>
      <c r="J439" s="7">
        <f t="shared" si="121"/>
        <v>3342.1833333333329</v>
      </c>
      <c r="K439" s="6">
        <f t="shared" si="122"/>
        <v>1671.0916666666667</v>
      </c>
      <c r="L439" s="10">
        <f t="shared" si="123"/>
        <v>501.32750000000004</v>
      </c>
      <c r="M439" s="10">
        <f t="shared" si="124"/>
        <v>3843.5108333333328</v>
      </c>
      <c r="N439" s="10">
        <f t="shared" si="125"/>
        <v>28</v>
      </c>
      <c r="O439" s="10">
        <f t="shared" si="126"/>
        <v>1169.7641666666668</v>
      </c>
    </row>
    <row r="440" spans="1:15">
      <c r="A440" s="120">
        <v>2290000</v>
      </c>
      <c r="B440" s="25" t="s">
        <v>634</v>
      </c>
      <c r="C440" s="20">
        <v>11416.45</v>
      </c>
      <c r="D440" s="65">
        <v>40663</v>
      </c>
      <c r="E440" s="119">
        <v>40</v>
      </c>
      <c r="F440" s="42">
        <f t="shared" si="119"/>
        <v>0</v>
      </c>
      <c r="G440" s="20">
        <v>11416.45</v>
      </c>
      <c r="H440" s="119">
        <v>7610.9666666666672</v>
      </c>
      <c r="I440" s="111">
        <f t="shared" si="120"/>
        <v>0</v>
      </c>
      <c r="J440" s="7">
        <f t="shared" si="121"/>
        <v>7610.9666666666672</v>
      </c>
      <c r="K440" s="6">
        <f t="shared" si="122"/>
        <v>3805.4833333333336</v>
      </c>
      <c r="L440" s="10">
        <f t="shared" si="123"/>
        <v>1141.645</v>
      </c>
      <c r="M440" s="10">
        <f t="shared" si="124"/>
        <v>8752.6116666666676</v>
      </c>
      <c r="N440" s="10">
        <f t="shared" si="125"/>
        <v>28</v>
      </c>
      <c r="O440" s="10">
        <f t="shared" si="126"/>
        <v>2663.8383333333331</v>
      </c>
    </row>
    <row r="441" spans="1:15">
      <c r="A441" s="120">
        <v>2290000</v>
      </c>
      <c r="B441" s="25" t="s">
        <v>633</v>
      </c>
      <c r="C441" s="20">
        <v>895857.17500000005</v>
      </c>
      <c r="D441" s="65">
        <v>40663</v>
      </c>
      <c r="E441" s="119">
        <v>40</v>
      </c>
      <c r="F441" s="42">
        <f t="shared" si="119"/>
        <v>0</v>
      </c>
      <c r="G441" s="20">
        <v>895857.17500000005</v>
      </c>
      <c r="H441" s="119">
        <v>597238.1166666667</v>
      </c>
      <c r="I441" s="111">
        <f t="shared" si="120"/>
        <v>0</v>
      </c>
      <c r="J441" s="7">
        <f t="shared" si="121"/>
        <v>597238.1166666667</v>
      </c>
      <c r="K441" s="6">
        <f t="shared" si="122"/>
        <v>298619.05833333335</v>
      </c>
      <c r="L441" s="10">
        <f t="shared" si="123"/>
        <v>89585.717499999999</v>
      </c>
      <c r="M441" s="10">
        <f t="shared" si="124"/>
        <v>686823.83416666673</v>
      </c>
      <c r="N441" s="10">
        <f t="shared" si="125"/>
        <v>28</v>
      </c>
      <c r="O441" s="10">
        <f t="shared" si="126"/>
        <v>209033.34083333332</v>
      </c>
    </row>
    <row r="442" spans="1:15">
      <c r="A442" s="120">
        <v>2290000</v>
      </c>
      <c r="B442" s="25" t="s">
        <v>632</v>
      </c>
      <c r="C442" s="20">
        <v>42323.063999999998</v>
      </c>
      <c r="D442" s="65">
        <v>40675</v>
      </c>
      <c r="E442" s="119">
        <v>41</v>
      </c>
      <c r="F442" s="42">
        <f t="shared" si="119"/>
        <v>0</v>
      </c>
      <c r="G442" s="20">
        <v>42323.063999999998</v>
      </c>
      <c r="H442" s="119">
        <v>27862.683799999999</v>
      </c>
      <c r="I442" s="111">
        <f t="shared" si="120"/>
        <v>0</v>
      </c>
      <c r="J442" s="7">
        <f t="shared" si="121"/>
        <v>27862.683799999999</v>
      </c>
      <c r="K442" s="6">
        <f t="shared" si="122"/>
        <v>14460.3802</v>
      </c>
      <c r="L442" s="10">
        <f t="shared" si="123"/>
        <v>4232.3064000000004</v>
      </c>
      <c r="M442" s="10">
        <f t="shared" si="124"/>
        <v>32094.9902</v>
      </c>
      <c r="N442" s="10">
        <f t="shared" si="125"/>
        <v>29</v>
      </c>
      <c r="O442" s="10">
        <f t="shared" si="126"/>
        <v>10228.073799999998</v>
      </c>
    </row>
    <row r="443" spans="1:15">
      <c r="A443" s="120">
        <v>2290000</v>
      </c>
      <c r="B443" s="25" t="s">
        <v>631</v>
      </c>
      <c r="C443" s="20">
        <v>21842.184000000001</v>
      </c>
      <c r="D443" s="65">
        <v>40675</v>
      </c>
      <c r="E443" s="119">
        <v>41</v>
      </c>
      <c r="F443" s="42">
        <f t="shared" si="119"/>
        <v>0</v>
      </c>
      <c r="G443" s="20">
        <v>21842.184000000001</v>
      </c>
      <c r="H443" s="119">
        <v>14379.4378</v>
      </c>
      <c r="I443" s="111">
        <f t="shared" si="120"/>
        <v>0</v>
      </c>
      <c r="J443" s="7">
        <f t="shared" si="121"/>
        <v>14379.4378</v>
      </c>
      <c r="K443" s="6">
        <f t="shared" si="122"/>
        <v>7462.7462000000014</v>
      </c>
      <c r="L443" s="10">
        <f t="shared" si="123"/>
        <v>2184.2184000000007</v>
      </c>
      <c r="M443" s="10">
        <f t="shared" si="124"/>
        <v>16563.656200000001</v>
      </c>
      <c r="N443" s="10">
        <f t="shared" si="125"/>
        <v>29</v>
      </c>
      <c r="O443" s="10">
        <f t="shared" si="126"/>
        <v>5278.5277999999998</v>
      </c>
    </row>
    <row r="444" spans="1:15">
      <c r="A444" s="120">
        <v>2290000</v>
      </c>
      <c r="B444" s="25" t="s">
        <v>630</v>
      </c>
      <c r="C444" s="20">
        <v>95226.894</v>
      </c>
      <c r="D444" s="65">
        <v>40675</v>
      </c>
      <c r="E444" s="119">
        <v>41</v>
      </c>
      <c r="F444" s="42">
        <f t="shared" si="119"/>
        <v>0</v>
      </c>
      <c r="G444" s="20">
        <v>95226.894</v>
      </c>
      <c r="H444" s="119">
        <v>62691.038550000005</v>
      </c>
      <c r="I444" s="111">
        <f t="shared" si="120"/>
        <v>0</v>
      </c>
      <c r="J444" s="7">
        <f t="shared" si="121"/>
        <v>62691.038550000005</v>
      </c>
      <c r="K444" s="6">
        <f t="shared" si="122"/>
        <v>32535.855449999995</v>
      </c>
      <c r="L444" s="10">
        <f t="shared" si="123"/>
        <v>9522.6893999999993</v>
      </c>
      <c r="M444" s="10">
        <f t="shared" si="124"/>
        <v>72213.72795</v>
      </c>
      <c r="N444" s="10">
        <f t="shared" si="125"/>
        <v>29</v>
      </c>
      <c r="O444" s="10">
        <f t="shared" si="126"/>
        <v>23013.16605</v>
      </c>
    </row>
    <row r="445" spans="1:15">
      <c r="A445" s="120">
        <v>2290000</v>
      </c>
      <c r="B445" s="25" t="s">
        <v>629</v>
      </c>
      <c r="C445" s="20">
        <v>89245.127999999997</v>
      </c>
      <c r="D445" s="65">
        <v>40680</v>
      </c>
      <c r="E445" s="119">
        <v>41</v>
      </c>
      <c r="F445" s="42">
        <f t="shared" si="119"/>
        <v>0</v>
      </c>
      <c r="G445" s="20">
        <v>89245.127999999997</v>
      </c>
      <c r="H445" s="119">
        <v>58753.042600000001</v>
      </c>
      <c r="I445" s="111">
        <f t="shared" si="120"/>
        <v>0</v>
      </c>
      <c r="J445" s="7">
        <f t="shared" si="121"/>
        <v>58753.042600000001</v>
      </c>
      <c r="K445" s="6">
        <f t="shared" si="122"/>
        <v>30492.085399999996</v>
      </c>
      <c r="L445" s="10">
        <f t="shared" si="123"/>
        <v>8924.5128000000004</v>
      </c>
      <c r="M445" s="10">
        <f t="shared" si="124"/>
        <v>67677.555399999997</v>
      </c>
      <c r="N445" s="10">
        <f t="shared" si="125"/>
        <v>29</v>
      </c>
      <c r="O445" s="10">
        <f t="shared" si="126"/>
        <v>21567.5726</v>
      </c>
    </row>
    <row r="446" spans="1:15">
      <c r="A446" s="120">
        <v>2290000</v>
      </c>
      <c r="B446" s="25" t="s">
        <v>628</v>
      </c>
      <c r="C446" s="20">
        <v>65527.574000000001</v>
      </c>
      <c r="D446" s="65">
        <v>40680</v>
      </c>
      <c r="E446" s="119">
        <v>41</v>
      </c>
      <c r="F446" s="42">
        <f t="shared" si="119"/>
        <v>0</v>
      </c>
      <c r="G446" s="20">
        <v>65527.574000000001</v>
      </c>
      <c r="H446" s="119">
        <v>43138.986216666672</v>
      </c>
      <c r="I446" s="111">
        <f t="shared" si="120"/>
        <v>0</v>
      </c>
      <c r="J446" s="7">
        <f t="shared" si="121"/>
        <v>43138.986216666672</v>
      </c>
      <c r="K446" s="6">
        <f t="shared" si="122"/>
        <v>22388.587783333329</v>
      </c>
      <c r="L446" s="10">
        <f t="shared" si="123"/>
        <v>6552.7573999999986</v>
      </c>
      <c r="M446" s="10">
        <f t="shared" si="124"/>
        <v>49691.743616666674</v>
      </c>
      <c r="N446" s="10">
        <f t="shared" si="125"/>
        <v>29</v>
      </c>
      <c r="O446" s="10">
        <f t="shared" si="126"/>
        <v>15835.830383333327</v>
      </c>
    </row>
    <row r="447" spans="1:15">
      <c r="A447" s="120">
        <v>2290000</v>
      </c>
      <c r="B447" s="25" t="s">
        <v>627</v>
      </c>
      <c r="C447" s="20">
        <v>45716.103999999999</v>
      </c>
      <c r="D447" s="65">
        <v>40680</v>
      </c>
      <c r="E447" s="119">
        <v>41</v>
      </c>
      <c r="F447" s="42">
        <f t="shared" si="119"/>
        <v>0</v>
      </c>
      <c r="G447" s="20">
        <v>45716.103999999999</v>
      </c>
      <c r="H447" s="119">
        <v>30096.435133333332</v>
      </c>
      <c r="I447" s="111">
        <f t="shared" si="120"/>
        <v>0</v>
      </c>
      <c r="J447" s="7">
        <f t="shared" si="121"/>
        <v>30096.435133333332</v>
      </c>
      <c r="K447" s="6">
        <f t="shared" si="122"/>
        <v>15619.668866666667</v>
      </c>
      <c r="L447" s="10">
        <f t="shared" si="123"/>
        <v>4571.6103999999996</v>
      </c>
      <c r="M447" s="10">
        <f t="shared" si="124"/>
        <v>34668.04553333333</v>
      </c>
      <c r="N447" s="10">
        <f t="shared" si="125"/>
        <v>29</v>
      </c>
      <c r="O447" s="10">
        <f t="shared" si="126"/>
        <v>11048.058466666669</v>
      </c>
    </row>
    <row r="448" spans="1:15">
      <c r="A448" s="120">
        <v>2290000</v>
      </c>
      <c r="B448" s="25" t="s">
        <v>626</v>
      </c>
      <c r="C448" s="20">
        <v>129230.878</v>
      </c>
      <c r="D448" s="65">
        <v>40680</v>
      </c>
      <c r="E448" s="119">
        <v>41</v>
      </c>
      <c r="F448" s="42">
        <f t="shared" si="119"/>
        <v>0</v>
      </c>
      <c r="G448" s="20">
        <v>129230.878</v>
      </c>
      <c r="H448" s="119">
        <v>85076.994683333338</v>
      </c>
      <c r="I448" s="111">
        <f t="shared" si="120"/>
        <v>0</v>
      </c>
      <c r="J448" s="7">
        <f t="shared" si="121"/>
        <v>85076.994683333338</v>
      </c>
      <c r="K448" s="6">
        <f t="shared" si="122"/>
        <v>44153.883316666659</v>
      </c>
      <c r="L448" s="10">
        <f t="shared" si="123"/>
        <v>12923.087799999998</v>
      </c>
      <c r="M448" s="10">
        <f t="shared" si="124"/>
        <v>98000.082483333332</v>
      </c>
      <c r="N448" s="10">
        <f t="shared" si="125"/>
        <v>29</v>
      </c>
      <c r="O448" s="10">
        <f t="shared" si="126"/>
        <v>31230.795516666665</v>
      </c>
    </row>
    <row r="449" spans="1:15">
      <c r="A449" s="120">
        <v>2290000</v>
      </c>
      <c r="B449" s="25" t="s">
        <v>625</v>
      </c>
      <c r="C449" s="20">
        <v>22159.004000000001</v>
      </c>
      <c r="D449" s="65">
        <v>40680</v>
      </c>
      <c r="E449" s="119">
        <v>41</v>
      </c>
      <c r="F449" s="42">
        <f t="shared" si="119"/>
        <v>0</v>
      </c>
      <c r="G449" s="20">
        <v>22159.004000000001</v>
      </c>
      <c r="H449" s="119">
        <v>14588.010966666669</v>
      </c>
      <c r="I449" s="111">
        <f t="shared" si="120"/>
        <v>0</v>
      </c>
      <c r="J449" s="7">
        <f t="shared" si="121"/>
        <v>14588.010966666669</v>
      </c>
      <c r="K449" s="6">
        <f t="shared" si="122"/>
        <v>7570.9930333333323</v>
      </c>
      <c r="L449" s="10">
        <f t="shared" si="123"/>
        <v>2215.9003999999995</v>
      </c>
      <c r="M449" s="10">
        <f t="shared" si="124"/>
        <v>16803.911366666667</v>
      </c>
      <c r="N449" s="10">
        <f t="shared" si="125"/>
        <v>29</v>
      </c>
      <c r="O449" s="10">
        <f t="shared" si="126"/>
        <v>5355.0926333333337</v>
      </c>
    </row>
    <row r="450" spans="1:15">
      <c r="A450" s="120">
        <v>2290000</v>
      </c>
      <c r="B450" s="25" t="s">
        <v>624</v>
      </c>
      <c r="C450" s="20">
        <v>15008.07</v>
      </c>
      <c r="D450" s="65">
        <v>40686</v>
      </c>
      <c r="E450" s="119">
        <v>41</v>
      </c>
      <c r="F450" s="42">
        <f t="shared" si="119"/>
        <v>0</v>
      </c>
      <c r="G450" s="20">
        <v>15008.07</v>
      </c>
      <c r="H450" s="119">
        <v>9880.312750000001</v>
      </c>
      <c r="I450" s="111">
        <f t="shared" si="120"/>
        <v>0</v>
      </c>
      <c r="J450" s="7">
        <f t="shared" si="121"/>
        <v>9880.312750000001</v>
      </c>
      <c r="K450" s="6">
        <f t="shared" si="122"/>
        <v>5127.7572499999987</v>
      </c>
      <c r="L450" s="10">
        <f t="shared" si="123"/>
        <v>1500.8069999999998</v>
      </c>
      <c r="M450" s="10">
        <f t="shared" si="124"/>
        <v>11381.119750000002</v>
      </c>
      <c r="N450" s="10">
        <f t="shared" si="125"/>
        <v>29</v>
      </c>
      <c r="O450" s="10">
        <f t="shared" si="126"/>
        <v>3626.9502499999981</v>
      </c>
    </row>
    <row r="451" spans="1:15">
      <c r="A451" s="120">
        <v>2290000</v>
      </c>
      <c r="B451" s="25" t="s">
        <v>623</v>
      </c>
      <c r="C451" s="20">
        <v>134012.81599999999</v>
      </c>
      <c r="D451" s="65">
        <v>40686</v>
      </c>
      <c r="E451" s="119">
        <v>41</v>
      </c>
      <c r="F451" s="42">
        <f t="shared" si="119"/>
        <v>0</v>
      </c>
      <c r="G451" s="20">
        <v>134012.81599999999</v>
      </c>
      <c r="H451" s="119">
        <v>88225.103866666672</v>
      </c>
      <c r="I451" s="111">
        <f t="shared" si="120"/>
        <v>0</v>
      </c>
      <c r="J451" s="7">
        <f t="shared" si="121"/>
        <v>88225.103866666672</v>
      </c>
      <c r="K451" s="6">
        <f t="shared" si="122"/>
        <v>45787.71213333332</v>
      </c>
      <c r="L451" s="10">
        <f t="shared" si="123"/>
        <v>13401.281599999995</v>
      </c>
      <c r="M451" s="10">
        <f t="shared" si="124"/>
        <v>101626.38546666666</v>
      </c>
      <c r="N451" s="10">
        <f t="shared" si="125"/>
        <v>29</v>
      </c>
      <c r="O451" s="10">
        <f t="shared" si="126"/>
        <v>32386.430533333332</v>
      </c>
    </row>
    <row r="452" spans="1:15">
      <c r="A452" s="120">
        <v>2290000</v>
      </c>
      <c r="B452" s="25" t="s">
        <v>622</v>
      </c>
      <c r="C452" s="20">
        <v>47148.947999999997</v>
      </c>
      <c r="D452" s="65">
        <v>40686</v>
      </c>
      <c r="E452" s="119">
        <v>41</v>
      </c>
      <c r="F452" s="42">
        <f t="shared" si="119"/>
        <v>0</v>
      </c>
      <c r="G452" s="20">
        <v>47148.947999999997</v>
      </c>
      <c r="H452" s="119">
        <v>31039.724099999999</v>
      </c>
      <c r="I452" s="111">
        <f t="shared" si="120"/>
        <v>0</v>
      </c>
      <c r="J452" s="7">
        <f t="shared" si="121"/>
        <v>31039.724099999999</v>
      </c>
      <c r="K452" s="6">
        <f t="shared" si="122"/>
        <v>16109.223899999997</v>
      </c>
      <c r="L452" s="10">
        <f t="shared" si="123"/>
        <v>4714.8947999999991</v>
      </c>
      <c r="M452" s="10">
        <f t="shared" si="124"/>
        <v>35754.618900000001</v>
      </c>
      <c r="N452" s="10">
        <f t="shared" si="125"/>
        <v>29</v>
      </c>
      <c r="O452" s="10">
        <f t="shared" si="126"/>
        <v>11394.329099999995</v>
      </c>
    </row>
    <row r="453" spans="1:15">
      <c r="A453" s="120">
        <v>2290000</v>
      </c>
      <c r="B453" s="25" t="s">
        <v>621</v>
      </c>
      <c r="C453" s="20">
        <v>80267.88</v>
      </c>
      <c r="D453" s="65">
        <v>40686</v>
      </c>
      <c r="E453" s="119">
        <v>41</v>
      </c>
      <c r="F453" s="42">
        <f t="shared" si="119"/>
        <v>0</v>
      </c>
      <c r="G453" s="20">
        <v>80267.88</v>
      </c>
      <c r="H453" s="119">
        <v>52843.021000000001</v>
      </c>
      <c r="I453" s="111">
        <f t="shared" si="120"/>
        <v>0</v>
      </c>
      <c r="J453" s="7">
        <f t="shared" si="121"/>
        <v>52843.021000000001</v>
      </c>
      <c r="K453" s="6">
        <f t="shared" si="122"/>
        <v>27424.859000000004</v>
      </c>
      <c r="L453" s="10">
        <f t="shared" si="123"/>
        <v>8026.7880000000014</v>
      </c>
      <c r="M453" s="10">
        <f t="shared" si="124"/>
        <v>60869.809000000001</v>
      </c>
      <c r="N453" s="10">
        <f t="shared" si="125"/>
        <v>29</v>
      </c>
      <c r="O453" s="10">
        <f t="shared" si="126"/>
        <v>19398.071000000004</v>
      </c>
    </row>
    <row r="454" spans="1:15">
      <c r="A454" s="120">
        <v>2290000</v>
      </c>
      <c r="B454" s="25" t="s">
        <v>620</v>
      </c>
      <c r="C454" s="20">
        <v>26999.196</v>
      </c>
      <c r="D454" s="65">
        <v>40686</v>
      </c>
      <c r="E454" s="119">
        <v>41</v>
      </c>
      <c r="F454" s="42">
        <f t="shared" si="119"/>
        <v>0</v>
      </c>
      <c r="G454" s="20">
        <v>26999.196</v>
      </c>
      <c r="H454" s="119">
        <v>17774.470700000002</v>
      </c>
      <c r="I454" s="111">
        <f t="shared" si="120"/>
        <v>0</v>
      </c>
      <c r="J454" s="7">
        <f t="shared" si="121"/>
        <v>17774.470700000002</v>
      </c>
      <c r="K454" s="6">
        <f t="shared" si="122"/>
        <v>9224.7252999999982</v>
      </c>
      <c r="L454" s="10">
        <f t="shared" si="123"/>
        <v>2699.9195999999993</v>
      </c>
      <c r="M454" s="10">
        <f t="shared" si="124"/>
        <v>20474.390299999999</v>
      </c>
      <c r="N454" s="10">
        <f t="shared" si="125"/>
        <v>29</v>
      </c>
      <c r="O454" s="10">
        <f t="shared" si="126"/>
        <v>6524.8057000000008</v>
      </c>
    </row>
    <row r="455" spans="1:15">
      <c r="A455" s="120">
        <v>2290000</v>
      </c>
      <c r="B455" s="25" t="s">
        <v>619</v>
      </c>
      <c r="C455" s="20">
        <v>255884.272</v>
      </c>
      <c r="D455" s="65">
        <v>40686</v>
      </c>
      <c r="E455" s="119">
        <v>41</v>
      </c>
      <c r="F455" s="42">
        <f t="shared" si="119"/>
        <v>0</v>
      </c>
      <c r="G455" s="20">
        <v>255884.272</v>
      </c>
      <c r="H455" s="119">
        <v>168457.14573333334</v>
      </c>
      <c r="I455" s="111">
        <f t="shared" si="120"/>
        <v>0</v>
      </c>
      <c r="J455" s="7">
        <f t="shared" si="121"/>
        <v>168457.14573333334</v>
      </c>
      <c r="K455" s="6">
        <f t="shared" si="122"/>
        <v>87427.126266666659</v>
      </c>
      <c r="L455" s="10">
        <f t="shared" si="123"/>
        <v>25588.427199999998</v>
      </c>
      <c r="M455" s="10">
        <f t="shared" si="124"/>
        <v>194045.57293333334</v>
      </c>
      <c r="N455" s="10">
        <f t="shared" si="125"/>
        <v>29</v>
      </c>
      <c r="O455" s="10">
        <f t="shared" si="126"/>
        <v>61838.699066666653</v>
      </c>
    </row>
    <row r="456" spans="1:15">
      <c r="A456" s="120">
        <v>2290000</v>
      </c>
      <c r="B456" s="25" t="s">
        <v>618</v>
      </c>
      <c r="C456" s="20">
        <v>173842.2</v>
      </c>
      <c r="D456" s="65">
        <v>40686</v>
      </c>
      <c r="E456" s="119">
        <v>41</v>
      </c>
      <c r="F456" s="42">
        <f t="shared" si="119"/>
        <v>0</v>
      </c>
      <c r="G456" s="20">
        <v>173842.2</v>
      </c>
      <c r="H456" s="119">
        <v>114446.11500000001</v>
      </c>
      <c r="I456" s="111">
        <f t="shared" si="120"/>
        <v>0</v>
      </c>
      <c r="J456" s="7">
        <f t="shared" si="121"/>
        <v>114446.11500000001</v>
      </c>
      <c r="K456" s="6">
        <f t="shared" si="122"/>
        <v>59396.085000000006</v>
      </c>
      <c r="L456" s="10">
        <f t="shared" si="123"/>
        <v>17384.22</v>
      </c>
      <c r="M456" s="10">
        <f t="shared" si="124"/>
        <v>131830.33500000002</v>
      </c>
      <c r="N456" s="10">
        <f t="shared" si="125"/>
        <v>29</v>
      </c>
      <c r="O456" s="10">
        <f t="shared" si="126"/>
        <v>42011.864999999991</v>
      </c>
    </row>
    <row r="457" spans="1:15">
      <c r="A457" s="120">
        <v>2290000</v>
      </c>
      <c r="B457" s="25" t="s">
        <v>617</v>
      </c>
      <c r="C457" s="20">
        <v>35755.692000000003</v>
      </c>
      <c r="D457" s="65">
        <v>40688</v>
      </c>
      <c r="E457" s="119">
        <v>41</v>
      </c>
      <c r="F457" s="42">
        <f t="shared" ref="F457:F488" si="127">+C457*$F$4</f>
        <v>0</v>
      </c>
      <c r="G457" s="20">
        <v>35755.692000000003</v>
      </c>
      <c r="H457" s="119">
        <v>23539.163900000003</v>
      </c>
      <c r="I457" s="111">
        <f t="shared" ref="I457:I488" si="128">H457*$I$4</f>
        <v>0</v>
      </c>
      <c r="J457" s="7">
        <f t="shared" ref="J457:J488" si="129">+I457+H457</f>
        <v>23539.163900000003</v>
      </c>
      <c r="K457" s="6">
        <f t="shared" ref="K457:K488" si="130">+G457-J457</f>
        <v>12216.5281</v>
      </c>
      <c r="L457" s="10">
        <f t="shared" ref="L457:L488" si="131">K457/E457*$L$1</f>
        <v>3575.5691999999999</v>
      </c>
      <c r="M457" s="10">
        <f t="shared" ref="M457:M488" si="132">J457+L457</f>
        <v>27114.733100000005</v>
      </c>
      <c r="N457" s="10">
        <f t="shared" ref="N457:N488" si="133">E457-$L$1</f>
        <v>29</v>
      </c>
      <c r="O457" s="10">
        <f t="shared" ref="O457:O488" si="134">G457-M457</f>
        <v>8640.9588999999978</v>
      </c>
    </row>
    <row r="458" spans="1:15">
      <c r="A458" s="120">
        <v>2290000</v>
      </c>
      <c r="B458" s="25" t="s">
        <v>616</v>
      </c>
      <c r="C458" s="20">
        <v>151699.54800000001</v>
      </c>
      <c r="D458" s="65">
        <v>40694</v>
      </c>
      <c r="E458" s="119">
        <v>41</v>
      </c>
      <c r="F458" s="42">
        <f t="shared" si="127"/>
        <v>0</v>
      </c>
      <c r="G458" s="20">
        <v>151699.54800000001</v>
      </c>
      <c r="H458" s="119">
        <v>99868.869100000011</v>
      </c>
      <c r="I458" s="111">
        <f t="shared" si="128"/>
        <v>0</v>
      </c>
      <c r="J458" s="7">
        <f t="shared" si="129"/>
        <v>99868.869100000011</v>
      </c>
      <c r="K458" s="6">
        <f t="shared" si="130"/>
        <v>51830.678899999999</v>
      </c>
      <c r="L458" s="10">
        <f t="shared" si="131"/>
        <v>15169.9548</v>
      </c>
      <c r="M458" s="10">
        <f t="shared" si="132"/>
        <v>115038.82390000002</v>
      </c>
      <c r="N458" s="10">
        <f t="shared" si="133"/>
        <v>29</v>
      </c>
      <c r="O458" s="10">
        <f t="shared" si="134"/>
        <v>36660.724099999992</v>
      </c>
    </row>
    <row r="459" spans="1:15">
      <c r="A459" s="120">
        <v>2290000</v>
      </c>
      <c r="B459" s="25" t="s">
        <v>615</v>
      </c>
      <c r="C459" s="20">
        <v>20565.705999999998</v>
      </c>
      <c r="D459" s="65">
        <v>40694</v>
      </c>
      <c r="E459" s="119">
        <v>41</v>
      </c>
      <c r="F459" s="42">
        <f t="shared" si="127"/>
        <v>0</v>
      </c>
      <c r="G459" s="20">
        <v>20565.705999999998</v>
      </c>
      <c r="H459" s="119">
        <v>13539.089783333333</v>
      </c>
      <c r="I459" s="111">
        <f t="shared" si="128"/>
        <v>0</v>
      </c>
      <c r="J459" s="7">
        <f t="shared" si="129"/>
        <v>13539.089783333333</v>
      </c>
      <c r="K459" s="6">
        <f t="shared" si="130"/>
        <v>7026.6162166666654</v>
      </c>
      <c r="L459" s="10">
        <f t="shared" si="131"/>
        <v>2056.5706</v>
      </c>
      <c r="M459" s="10">
        <f t="shared" si="132"/>
        <v>15595.660383333332</v>
      </c>
      <c r="N459" s="10">
        <f t="shared" si="133"/>
        <v>29</v>
      </c>
      <c r="O459" s="10">
        <f t="shared" si="134"/>
        <v>4970.0456166666663</v>
      </c>
    </row>
    <row r="460" spans="1:15">
      <c r="A460" s="120">
        <v>2290000</v>
      </c>
      <c r="B460" s="25" t="s">
        <v>614</v>
      </c>
      <c r="C460" s="20">
        <v>29309.937999999998</v>
      </c>
      <c r="D460" s="65">
        <v>40694</v>
      </c>
      <c r="E460" s="119">
        <v>41</v>
      </c>
      <c r="F460" s="42">
        <f t="shared" si="127"/>
        <v>0</v>
      </c>
      <c r="G460" s="20">
        <v>29309.937999999998</v>
      </c>
      <c r="H460" s="119">
        <v>19295.709183333332</v>
      </c>
      <c r="I460" s="111">
        <f t="shared" si="128"/>
        <v>0</v>
      </c>
      <c r="J460" s="7">
        <f t="shared" si="129"/>
        <v>19295.709183333332</v>
      </c>
      <c r="K460" s="6">
        <f t="shared" si="130"/>
        <v>10014.228816666666</v>
      </c>
      <c r="L460" s="10">
        <f t="shared" si="131"/>
        <v>2930.9937999999997</v>
      </c>
      <c r="M460" s="10">
        <f t="shared" si="132"/>
        <v>22226.702983333333</v>
      </c>
      <c r="N460" s="10">
        <f t="shared" si="133"/>
        <v>29</v>
      </c>
      <c r="O460" s="10">
        <f t="shared" si="134"/>
        <v>7083.2350166666656</v>
      </c>
    </row>
    <row r="461" spans="1:15">
      <c r="A461" s="120">
        <v>2290000</v>
      </c>
      <c r="B461" s="25" t="s">
        <v>613</v>
      </c>
      <c r="C461" s="20">
        <v>94472.657999999996</v>
      </c>
      <c r="D461" s="65">
        <v>40694</v>
      </c>
      <c r="E461" s="119">
        <v>41</v>
      </c>
      <c r="F461" s="42">
        <f t="shared" si="127"/>
        <v>0</v>
      </c>
      <c r="G461" s="20">
        <v>94472.657999999996</v>
      </c>
      <c r="H461" s="119">
        <v>62194.49985</v>
      </c>
      <c r="I461" s="111">
        <f t="shared" si="128"/>
        <v>0</v>
      </c>
      <c r="J461" s="7">
        <f t="shared" si="129"/>
        <v>62194.49985</v>
      </c>
      <c r="K461" s="6">
        <f t="shared" si="130"/>
        <v>32278.158149999996</v>
      </c>
      <c r="L461" s="10">
        <f t="shared" si="131"/>
        <v>9447.2657999999992</v>
      </c>
      <c r="M461" s="10">
        <f t="shared" si="132"/>
        <v>71641.765650000001</v>
      </c>
      <c r="N461" s="10">
        <f t="shared" si="133"/>
        <v>29</v>
      </c>
      <c r="O461" s="10">
        <f t="shared" si="134"/>
        <v>22830.892349999995</v>
      </c>
    </row>
    <row r="462" spans="1:15">
      <c r="A462" s="120">
        <v>2290000</v>
      </c>
      <c r="B462" s="25" t="s">
        <v>612</v>
      </c>
      <c r="C462" s="20">
        <v>182427</v>
      </c>
      <c r="D462" s="65">
        <v>40694</v>
      </c>
      <c r="E462" s="119">
        <v>41</v>
      </c>
      <c r="F462" s="42">
        <f t="shared" si="127"/>
        <v>0</v>
      </c>
      <c r="G462" s="20">
        <v>182427</v>
      </c>
      <c r="H462" s="119">
        <v>120097.77499999999</v>
      </c>
      <c r="I462" s="111">
        <f t="shared" si="128"/>
        <v>0</v>
      </c>
      <c r="J462" s="7">
        <f t="shared" si="129"/>
        <v>120097.77499999999</v>
      </c>
      <c r="K462" s="6">
        <f t="shared" si="130"/>
        <v>62329.225000000006</v>
      </c>
      <c r="L462" s="10">
        <f t="shared" si="131"/>
        <v>18242.7</v>
      </c>
      <c r="M462" s="10">
        <f t="shared" si="132"/>
        <v>138340.47500000001</v>
      </c>
      <c r="N462" s="10">
        <f t="shared" si="133"/>
        <v>29</v>
      </c>
      <c r="O462" s="10">
        <f t="shared" si="134"/>
        <v>44086.524999999994</v>
      </c>
    </row>
    <row r="463" spans="1:15">
      <c r="A463" s="120">
        <v>2290000</v>
      </c>
      <c r="B463" s="25" t="s">
        <v>611</v>
      </c>
      <c r="C463" s="20">
        <v>68337.051999999996</v>
      </c>
      <c r="D463" s="65">
        <v>40694</v>
      </c>
      <c r="E463" s="119">
        <v>41</v>
      </c>
      <c r="F463" s="42">
        <f t="shared" si="127"/>
        <v>0</v>
      </c>
      <c r="G463" s="20">
        <v>68337.051999999996</v>
      </c>
      <c r="H463" s="119">
        <v>44988.559233333326</v>
      </c>
      <c r="I463" s="111">
        <f t="shared" si="128"/>
        <v>0</v>
      </c>
      <c r="J463" s="7">
        <f t="shared" si="129"/>
        <v>44988.559233333326</v>
      </c>
      <c r="K463" s="6">
        <f t="shared" si="130"/>
        <v>23348.49276666667</v>
      </c>
      <c r="L463" s="10">
        <f t="shared" si="131"/>
        <v>6833.7052000000003</v>
      </c>
      <c r="M463" s="10">
        <f t="shared" si="132"/>
        <v>51822.26443333333</v>
      </c>
      <c r="N463" s="10">
        <f t="shared" si="133"/>
        <v>29</v>
      </c>
      <c r="O463" s="10">
        <f t="shared" si="134"/>
        <v>16514.787566666666</v>
      </c>
    </row>
    <row r="464" spans="1:15">
      <c r="A464" s="120">
        <v>2290000</v>
      </c>
      <c r="B464" s="25" t="s">
        <v>610</v>
      </c>
      <c r="C464" s="20">
        <v>94618.804000000004</v>
      </c>
      <c r="D464" s="65">
        <v>40694</v>
      </c>
      <c r="E464" s="119">
        <v>41</v>
      </c>
      <c r="F464" s="42">
        <f t="shared" si="127"/>
        <v>0</v>
      </c>
      <c r="G464" s="20">
        <v>94618.804000000004</v>
      </c>
      <c r="H464" s="119">
        <v>62290.712633333336</v>
      </c>
      <c r="I464" s="111">
        <f t="shared" si="128"/>
        <v>0</v>
      </c>
      <c r="J464" s="7">
        <f t="shared" si="129"/>
        <v>62290.712633333336</v>
      </c>
      <c r="K464" s="6">
        <f t="shared" si="130"/>
        <v>32328.091366666667</v>
      </c>
      <c r="L464" s="10">
        <f t="shared" si="131"/>
        <v>9461.8804</v>
      </c>
      <c r="M464" s="10">
        <f t="shared" si="132"/>
        <v>71752.593033333338</v>
      </c>
      <c r="N464" s="10">
        <f t="shared" si="133"/>
        <v>29</v>
      </c>
      <c r="O464" s="10">
        <f t="shared" si="134"/>
        <v>22866.210966666666</v>
      </c>
    </row>
    <row r="465" spans="1:15">
      <c r="A465" s="120">
        <v>2290000</v>
      </c>
      <c r="B465" s="25" t="s">
        <v>609</v>
      </c>
      <c r="C465" s="20">
        <v>186075.54</v>
      </c>
      <c r="D465" s="65">
        <v>40694</v>
      </c>
      <c r="E465" s="119">
        <v>41</v>
      </c>
      <c r="F465" s="42">
        <f t="shared" si="127"/>
        <v>0</v>
      </c>
      <c r="G465" s="20">
        <v>186075.54</v>
      </c>
      <c r="H465" s="119">
        <v>122499.73050000001</v>
      </c>
      <c r="I465" s="111">
        <f t="shared" si="128"/>
        <v>0</v>
      </c>
      <c r="J465" s="7">
        <f t="shared" si="129"/>
        <v>122499.73050000001</v>
      </c>
      <c r="K465" s="6">
        <f t="shared" si="130"/>
        <v>63575.809500000003</v>
      </c>
      <c r="L465" s="10">
        <f t="shared" si="131"/>
        <v>18607.554</v>
      </c>
      <c r="M465" s="10">
        <f t="shared" si="132"/>
        <v>141107.28450000001</v>
      </c>
      <c r="N465" s="10">
        <f t="shared" si="133"/>
        <v>29</v>
      </c>
      <c r="O465" s="10">
        <f t="shared" si="134"/>
        <v>44968.255499999999</v>
      </c>
    </row>
    <row r="466" spans="1:15">
      <c r="A466" s="120">
        <v>2290000</v>
      </c>
      <c r="B466" s="25" t="s">
        <v>608</v>
      </c>
      <c r="C466" s="20">
        <v>94490.76</v>
      </c>
      <c r="D466" s="65">
        <v>40700</v>
      </c>
      <c r="E466" s="119">
        <v>42</v>
      </c>
      <c r="F466" s="42">
        <f t="shared" si="127"/>
        <v>0</v>
      </c>
      <c r="G466" s="20">
        <v>94490.76</v>
      </c>
      <c r="H466" s="119">
        <v>61418.994000000006</v>
      </c>
      <c r="I466" s="111">
        <f t="shared" si="128"/>
        <v>0</v>
      </c>
      <c r="J466" s="7">
        <f t="shared" si="129"/>
        <v>61418.994000000006</v>
      </c>
      <c r="K466" s="6">
        <f t="shared" si="130"/>
        <v>33071.765999999989</v>
      </c>
      <c r="L466" s="10">
        <f t="shared" si="131"/>
        <v>9449.0759999999973</v>
      </c>
      <c r="M466" s="10">
        <f t="shared" si="132"/>
        <v>70868.070000000007</v>
      </c>
      <c r="N466" s="10">
        <f t="shared" si="133"/>
        <v>30</v>
      </c>
      <c r="O466" s="10">
        <f t="shared" si="134"/>
        <v>23622.689999999988</v>
      </c>
    </row>
    <row r="467" spans="1:15">
      <c r="A467" s="120">
        <v>2290000</v>
      </c>
      <c r="B467" s="25" t="s">
        <v>607</v>
      </c>
      <c r="C467" s="20">
        <v>7837.5820000000003</v>
      </c>
      <c r="D467" s="65">
        <v>40700</v>
      </c>
      <c r="E467" s="119">
        <v>42</v>
      </c>
      <c r="F467" s="42">
        <f t="shared" si="127"/>
        <v>0</v>
      </c>
      <c r="G467" s="20">
        <v>7837.5820000000003</v>
      </c>
      <c r="H467" s="119">
        <v>5094.4283000000005</v>
      </c>
      <c r="I467" s="111">
        <f t="shared" si="128"/>
        <v>0</v>
      </c>
      <c r="J467" s="7">
        <f t="shared" si="129"/>
        <v>5094.4283000000005</v>
      </c>
      <c r="K467" s="6">
        <f t="shared" si="130"/>
        <v>2743.1536999999998</v>
      </c>
      <c r="L467" s="10">
        <f t="shared" si="131"/>
        <v>783.75819999999999</v>
      </c>
      <c r="M467" s="10">
        <f t="shared" si="132"/>
        <v>5878.1865000000007</v>
      </c>
      <c r="N467" s="10">
        <f t="shared" si="133"/>
        <v>30</v>
      </c>
      <c r="O467" s="10">
        <f t="shared" si="134"/>
        <v>1959.3954999999996</v>
      </c>
    </row>
    <row r="468" spans="1:15">
      <c r="A468" s="120">
        <v>2290000</v>
      </c>
      <c r="B468" s="25" t="s">
        <v>606</v>
      </c>
      <c r="C468" s="20">
        <v>954065.52800000005</v>
      </c>
      <c r="D468" s="65">
        <v>40700</v>
      </c>
      <c r="E468" s="119">
        <v>42</v>
      </c>
      <c r="F468" s="42">
        <f t="shared" si="127"/>
        <v>0</v>
      </c>
      <c r="G468" s="20">
        <v>954065.52800000005</v>
      </c>
      <c r="H468" s="119">
        <v>620142.5932</v>
      </c>
      <c r="I468" s="111">
        <f t="shared" si="128"/>
        <v>0</v>
      </c>
      <c r="J468" s="7">
        <f t="shared" si="129"/>
        <v>620142.5932</v>
      </c>
      <c r="K468" s="6">
        <f t="shared" si="130"/>
        <v>333922.93480000005</v>
      </c>
      <c r="L468" s="10">
        <f t="shared" si="131"/>
        <v>95406.552800000005</v>
      </c>
      <c r="M468" s="10">
        <f t="shared" si="132"/>
        <v>715549.14599999995</v>
      </c>
      <c r="N468" s="10">
        <f t="shared" si="133"/>
        <v>30</v>
      </c>
      <c r="O468" s="10">
        <f t="shared" si="134"/>
        <v>238516.3820000001</v>
      </c>
    </row>
    <row r="469" spans="1:15">
      <c r="A469" s="120">
        <v>2290000</v>
      </c>
      <c r="B469" s="25" t="s">
        <v>605</v>
      </c>
      <c r="C469" s="20">
        <v>10297.07</v>
      </c>
      <c r="D469" s="65">
        <v>40700</v>
      </c>
      <c r="E469" s="119">
        <v>42</v>
      </c>
      <c r="F469" s="42">
        <f t="shared" si="127"/>
        <v>0</v>
      </c>
      <c r="G469" s="20">
        <v>10297.07</v>
      </c>
      <c r="H469" s="119">
        <v>6693.0954999999994</v>
      </c>
      <c r="I469" s="111">
        <f t="shared" si="128"/>
        <v>0</v>
      </c>
      <c r="J469" s="7">
        <f t="shared" si="129"/>
        <v>6693.0954999999994</v>
      </c>
      <c r="K469" s="6">
        <f t="shared" si="130"/>
        <v>3603.9745000000003</v>
      </c>
      <c r="L469" s="10">
        <f t="shared" si="131"/>
        <v>1029.7070000000001</v>
      </c>
      <c r="M469" s="10">
        <f t="shared" si="132"/>
        <v>7722.8024999999998</v>
      </c>
      <c r="N469" s="10">
        <f t="shared" si="133"/>
        <v>30</v>
      </c>
      <c r="O469" s="10">
        <f t="shared" si="134"/>
        <v>2574.2674999999999</v>
      </c>
    </row>
    <row r="470" spans="1:15">
      <c r="A470" s="120">
        <v>2290000</v>
      </c>
      <c r="B470" s="25" t="s">
        <v>604</v>
      </c>
      <c r="C470" s="20">
        <v>321559.73200000002</v>
      </c>
      <c r="D470" s="65">
        <v>40711</v>
      </c>
      <c r="E470" s="119">
        <v>42</v>
      </c>
      <c r="F470" s="42">
        <f t="shared" si="127"/>
        <v>0</v>
      </c>
      <c r="G470" s="20">
        <v>321559.73200000002</v>
      </c>
      <c r="H470" s="119">
        <v>209013.82580000002</v>
      </c>
      <c r="I470" s="111">
        <f t="shared" si="128"/>
        <v>0</v>
      </c>
      <c r="J470" s="7">
        <f t="shared" si="129"/>
        <v>209013.82580000002</v>
      </c>
      <c r="K470" s="6">
        <f t="shared" si="130"/>
        <v>112545.9062</v>
      </c>
      <c r="L470" s="10">
        <f t="shared" si="131"/>
        <v>32155.9732</v>
      </c>
      <c r="M470" s="10">
        <f t="shared" si="132"/>
        <v>241169.79900000003</v>
      </c>
      <c r="N470" s="10">
        <f t="shared" si="133"/>
        <v>30</v>
      </c>
      <c r="O470" s="10">
        <f t="shared" si="134"/>
        <v>80389.93299999999</v>
      </c>
    </row>
    <row r="471" spans="1:15">
      <c r="A471" s="120">
        <v>2290000</v>
      </c>
      <c r="B471" s="25" t="s">
        <v>603</v>
      </c>
      <c r="C471" s="20">
        <v>157969.16800000001</v>
      </c>
      <c r="D471" s="65">
        <v>40711</v>
      </c>
      <c r="E471" s="119">
        <v>42</v>
      </c>
      <c r="F471" s="42">
        <f t="shared" si="127"/>
        <v>0</v>
      </c>
      <c r="G471" s="20">
        <v>157969.16800000001</v>
      </c>
      <c r="H471" s="119">
        <v>102679.95920000001</v>
      </c>
      <c r="I471" s="111">
        <f t="shared" si="128"/>
        <v>0</v>
      </c>
      <c r="J471" s="7">
        <f t="shared" si="129"/>
        <v>102679.95920000001</v>
      </c>
      <c r="K471" s="6">
        <f t="shared" si="130"/>
        <v>55289.208799999993</v>
      </c>
      <c r="L471" s="10">
        <f t="shared" si="131"/>
        <v>15796.916799999999</v>
      </c>
      <c r="M471" s="10">
        <f t="shared" si="132"/>
        <v>118476.87600000002</v>
      </c>
      <c r="N471" s="10">
        <f t="shared" si="133"/>
        <v>30</v>
      </c>
      <c r="O471" s="10">
        <f t="shared" si="134"/>
        <v>39492.291999999987</v>
      </c>
    </row>
    <row r="472" spans="1:15">
      <c r="A472" s="120">
        <v>2290000</v>
      </c>
      <c r="B472" s="25" t="s">
        <v>602</v>
      </c>
      <c r="C472" s="20">
        <v>454101.29599999997</v>
      </c>
      <c r="D472" s="65">
        <v>40711</v>
      </c>
      <c r="E472" s="119">
        <v>42</v>
      </c>
      <c r="F472" s="42">
        <f t="shared" si="127"/>
        <v>0</v>
      </c>
      <c r="G472" s="20">
        <v>454101.29599999997</v>
      </c>
      <c r="H472" s="119">
        <v>295165.84239999996</v>
      </c>
      <c r="I472" s="111">
        <f t="shared" si="128"/>
        <v>0</v>
      </c>
      <c r="J472" s="7">
        <f t="shared" si="129"/>
        <v>295165.84239999996</v>
      </c>
      <c r="K472" s="6">
        <f t="shared" si="130"/>
        <v>158935.45360000001</v>
      </c>
      <c r="L472" s="10">
        <f t="shared" si="131"/>
        <v>45410.1296</v>
      </c>
      <c r="M472" s="10">
        <f t="shared" si="132"/>
        <v>340575.97199999995</v>
      </c>
      <c r="N472" s="10">
        <f t="shared" si="133"/>
        <v>30</v>
      </c>
      <c r="O472" s="10">
        <f t="shared" si="134"/>
        <v>113525.32400000002</v>
      </c>
    </row>
    <row r="473" spans="1:15">
      <c r="A473" s="120">
        <v>2290000</v>
      </c>
      <c r="B473" s="25" t="s">
        <v>601</v>
      </c>
      <c r="C473" s="20">
        <v>857394.21200000006</v>
      </c>
      <c r="D473" s="65">
        <v>40715</v>
      </c>
      <c r="E473" s="119">
        <v>42</v>
      </c>
      <c r="F473" s="42">
        <f t="shared" si="127"/>
        <v>0</v>
      </c>
      <c r="G473" s="20">
        <v>857394.21200000006</v>
      </c>
      <c r="H473" s="119">
        <v>557306.2378</v>
      </c>
      <c r="I473" s="111">
        <f t="shared" si="128"/>
        <v>0</v>
      </c>
      <c r="J473" s="7">
        <f t="shared" si="129"/>
        <v>557306.2378</v>
      </c>
      <c r="K473" s="6">
        <f t="shared" si="130"/>
        <v>300087.97420000006</v>
      </c>
      <c r="L473" s="10">
        <f t="shared" si="131"/>
        <v>85739.421200000012</v>
      </c>
      <c r="M473" s="10">
        <f t="shared" si="132"/>
        <v>643045.65899999999</v>
      </c>
      <c r="N473" s="10">
        <f t="shared" si="133"/>
        <v>30</v>
      </c>
      <c r="O473" s="10">
        <f t="shared" si="134"/>
        <v>214348.55300000007</v>
      </c>
    </row>
    <row r="474" spans="1:15">
      <c r="A474" s="120">
        <v>2290000</v>
      </c>
      <c r="B474" s="25" t="s">
        <v>600</v>
      </c>
      <c r="C474" s="20">
        <v>31545.784</v>
      </c>
      <c r="D474" s="65">
        <v>40715</v>
      </c>
      <c r="E474" s="119">
        <v>42</v>
      </c>
      <c r="F474" s="42">
        <f t="shared" si="127"/>
        <v>0</v>
      </c>
      <c r="G474" s="20">
        <v>31545.784</v>
      </c>
      <c r="H474" s="119">
        <v>20504.759599999998</v>
      </c>
      <c r="I474" s="111">
        <f t="shared" si="128"/>
        <v>0</v>
      </c>
      <c r="J474" s="7">
        <f t="shared" si="129"/>
        <v>20504.759599999998</v>
      </c>
      <c r="K474" s="6">
        <f t="shared" si="130"/>
        <v>11041.024400000002</v>
      </c>
      <c r="L474" s="10">
        <f t="shared" si="131"/>
        <v>3154.5784000000003</v>
      </c>
      <c r="M474" s="10">
        <f t="shared" si="132"/>
        <v>23659.337999999996</v>
      </c>
      <c r="N474" s="10">
        <f t="shared" si="133"/>
        <v>30</v>
      </c>
      <c r="O474" s="10">
        <f t="shared" si="134"/>
        <v>7886.4460000000036</v>
      </c>
    </row>
    <row r="475" spans="1:15">
      <c r="A475" s="120">
        <v>2290000</v>
      </c>
      <c r="B475" s="25" t="s">
        <v>599</v>
      </c>
      <c r="C475" s="20">
        <v>23150.338</v>
      </c>
      <c r="D475" s="65">
        <v>40715</v>
      </c>
      <c r="E475" s="119">
        <v>42</v>
      </c>
      <c r="F475" s="42">
        <f t="shared" si="127"/>
        <v>0</v>
      </c>
      <c r="G475" s="20">
        <v>23150.338</v>
      </c>
      <c r="H475" s="119">
        <v>15047.7197</v>
      </c>
      <c r="I475" s="111">
        <f t="shared" si="128"/>
        <v>0</v>
      </c>
      <c r="J475" s="7">
        <f t="shared" si="129"/>
        <v>15047.7197</v>
      </c>
      <c r="K475" s="6">
        <f t="shared" si="130"/>
        <v>8102.6183000000001</v>
      </c>
      <c r="L475" s="10">
        <f t="shared" si="131"/>
        <v>2315.0338000000002</v>
      </c>
      <c r="M475" s="10">
        <f t="shared" si="132"/>
        <v>17362.753499999999</v>
      </c>
      <c r="N475" s="10">
        <f t="shared" si="133"/>
        <v>30</v>
      </c>
      <c r="O475" s="10">
        <f t="shared" si="134"/>
        <v>5787.5845000000008</v>
      </c>
    </row>
    <row r="476" spans="1:15">
      <c r="A476" s="120">
        <v>2290000</v>
      </c>
      <c r="B476" s="25" t="s">
        <v>598</v>
      </c>
      <c r="C476" s="20">
        <v>45440.466</v>
      </c>
      <c r="D476" s="65">
        <v>40715</v>
      </c>
      <c r="E476" s="119">
        <v>42</v>
      </c>
      <c r="F476" s="42">
        <f t="shared" si="127"/>
        <v>0</v>
      </c>
      <c r="G476" s="20">
        <v>45440.466</v>
      </c>
      <c r="H476" s="119">
        <v>29536.302900000002</v>
      </c>
      <c r="I476" s="111">
        <f t="shared" si="128"/>
        <v>0</v>
      </c>
      <c r="J476" s="7">
        <f t="shared" si="129"/>
        <v>29536.302900000002</v>
      </c>
      <c r="K476" s="6">
        <f t="shared" si="130"/>
        <v>15904.163099999998</v>
      </c>
      <c r="L476" s="10">
        <f t="shared" si="131"/>
        <v>4544.0465999999997</v>
      </c>
      <c r="M476" s="10">
        <f t="shared" si="132"/>
        <v>34080.349500000004</v>
      </c>
      <c r="N476" s="10">
        <f t="shared" si="133"/>
        <v>30</v>
      </c>
      <c r="O476" s="10">
        <f t="shared" si="134"/>
        <v>11360.116499999996</v>
      </c>
    </row>
    <row r="477" spans="1:15">
      <c r="A477" s="120">
        <v>2290000</v>
      </c>
      <c r="B477" s="25" t="s">
        <v>597</v>
      </c>
      <c r="C477" s="20">
        <v>14972.744000000001</v>
      </c>
      <c r="D477" s="65">
        <v>40715</v>
      </c>
      <c r="E477" s="119">
        <v>42</v>
      </c>
      <c r="F477" s="42">
        <f t="shared" si="127"/>
        <v>0</v>
      </c>
      <c r="G477" s="20">
        <v>14972.744000000001</v>
      </c>
      <c r="H477" s="119">
        <v>9732.2836000000007</v>
      </c>
      <c r="I477" s="111">
        <f t="shared" si="128"/>
        <v>0</v>
      </c>
      <c r="J477" s="7">
        <f t="shared" si="129"/>
        <v>9732.2836000000007</v>
      </c>
      <c r="K477" s="6">
        <f t="shared" si="130"/>
        <v>5240.4603999999999</v>
      </c>
      <c r="L477" s="10">
        <f t="shared" si="131"/>
        <v>1497.2743999999998</v>
      </c>
      <c r="M477" s="10">
        <f t="shared" si="132"/>
        <v>11229.558000000001</v>
      </c>
      <c r="N477" s="10">
        <f t="shared" si="133"/>
        <v>30</v>
      </c>
      <c r="O477" s="10">
        <f t="shared" si="134"/>
        <v>3743.1859999999997</v>
      </c>
    </row>
    <row r="478" spans="1:15">
      <c r="A478" s="120">
        <v>2290000</v>
      </c>
      <c r="B478" s="25" t="s">
        <v>596</v>
      </c>
      <c r="C478" s="20">
        <v>16742.027999999998</v>
      </c>
      <c r="D478" s="65">
        <v>40715</v>
      </c>
      <c r="E478" s="119">
        <v>42</v>
      </c>
      <c r="F478" s="42">
        <f t="shared" si="127"/>
        <v>0</v>
      </c>
      <c r="G478" s="20">
        <v>16742.027999999998</v>
      </c>
      <c r="H478" s="119">
        <v>10882.318199999998</v>
      </c>
      <c r="I478" s="111">
        <f t="shared" si="128"/>
        <v>0</v>
      </c>
      <c r="J478" s="7">
        <f t="shared" si="129"/>
        <v>10882.318199999998</v>
      </c>
      <c r="K478" s="6">
        <f t="shared" si="130"/>
        <v>5859.7098000000005</v>
      </c>
      <c r="L478" s="10">
        <f t="shared" si="131"/>
        <v>1674.2028000000003</v>
      </c>
      <c r="M478" s="10">
        <f t="shared" si="132"/>
        <v>12556.520999999999</v>
      </c>
      <c r="N478" s="10">
        <f t="shared" si="133"/>
        <v>30</v>
      </c>
      <c r="O478" s="10">
        <f t="shared" si="134"/>
        <v>4185.5069999999996</v>
      </c>
    </row>
    <row r="479" spans="1:15">
      <c r="A479" s="120">
        <v>2290000</v>
      </c>
      <c r="B479" s="25" t="s">
        <v>595</v>
      </c>
      <c r="C479" s="20">
        <v>56803.381999999998</v>
      </c>
      <c r="D479" s="65">
        <v>40715</v>
      </c>
      <c r="E479" s="119">
        <v>42</v>
      </c>
      <c r="F479" s="42">
        <f t="shared" si="127"/>
        <v>0</v>
      </c>
      <c r="G479" s="20">
        <v>56803.381999999998</v>
      </c>
      <c r="H479" s="119">
        <v>36922.198299999996</v>
      </c>
      <c r="I479" s="111">
        <f t="shared" si="128"/>
        <v>0</v>
      </c>
      <c r="J479" s="7">
        <f t="shared" si="129"/>
        <v>36922.198299999996</v>
      </c>
      <c r="K479" s="6">
        <f t="shared" si="130"/>
        <v>19881.183700000001</v>
      </c>
      <c r="L479" s="10">
        <f t="shared" si="131"/>
        <v>5680.3382000000001</v>
      </c>
      <c r="M479" s="10">
        <f t="shared" si="132"/>
        <v>42602.536499999995</v>
      </c>
      <c r="N479" s="10">
        <f t="shared" si="133"/>
        <v>30</v>
      </c>
      <c r="O479" s="10">
        <f t="shared" si="134"/>
        <v>14200.845500000003</v>
      </c>
    </row>
    <row r="480" spans="1:15">
      <c r="A480" s="120">
        <v>2290000</v>
      </c>
      <c r="B480" s="25" t="s">
        <v>594</v>
      </c>
      <c r="C480" s="20">
        <v>989768.82400000002</v>
      </c>
      <c r="D480" s="65">
        <v>40715</v>
      </c>
      <c r="E480" s="119">
        <v>42</v>
      </c>
      <c r="F480" s="42">
        <f t="shared" si="127"/>
        <v>0</v>
      </c>
      <c r="G480" s="20">
        <v>989768.82400000002</v>
      </c>
      <c r="H480" s="119">
        <v>643349.73560000001</v>
      </c>
      <c r="I480" s="111">
        <f t="shared" si="128"/>
        <v>0</v>
      </c>
      <c r="J480" s="7">
        <f t="shared" si="129"/>
        <v>643349.73560000001</v>
      </c>
      <c r="K480" s="6">
        <f t="shared" si="130"/>
        <v>346419.08840000001</v>
      </c>
      <c r="L480" s="10">
        <f t="shared" si="131"/>
        <v>98976.882400000002</v>
      </c>
      <c r="M480" s="10">
        <f t="shared" si="132"/>
        <v>742326.61800000002</v>
      </c>
      <c r="N480" s="10">
        <f t="shared" si="133"/>
        <v>30</v>
      </c>
      <c r="O480" s="10">
        <f t="shared" si="134"/>
        <v>247442.20600000001</v>
      </c>
    </row>
    <row r="481" spans="1:15">
      <c r="A481" s="120">
        <v>2290000</v>
      </c>
      <c r="B481" s="25" t="s">
        <v>593</v>
      </c>
      <c r="C481" s="20">
        <v>20497.43</v>
      </c>
      <c r="D481" s="65">
        <v>40717</v>
      </c>
      <c r="E481" s="119">
        <v>42</v>
      </c>
      <c r="F481" s="42">
        <f t="shared" si="127"/>
        <v>0</v>
      </c>
      <c r="G481" s="20">
        <v>20497.43</v>
      </c>
      <c r="H481" s="119">
        <v>13323.329500000002</v>
      </c>
      <c r="I481" s="111">
        <f t="shared" si="128"/>
        <v>0</v>
      </c>
      <c r="J481" s="7">
        <f t="shared" si="129"/>
        <v>13323.329500000002</v>
      </c>
      <c r="K481" s="6">
        <f t="shared" si="130"/>
        <v>7174.1004999999986</v>
      </c>
      <c r="L481" s="10">
        <f t="shared" si="131"/>
        <v>2049.7429999999995</v>
      </c>
      <c r="M481" s="10">
        <f t="shared" si="132"/>
        <v>15373.072500000002</v>
      </c>
      <c r="N481" s="10">
        <f t="shared" si="133"/>
        <v>30</v>
      </c>
      <c r="O481" s="10">
        <f t="shared" si="134"/>
        <v>5124.3574999999983</v>
      </c>
    </row>
    <row r="482" spans="1:15">
      <c r="A482" s="120">
        <v>2290000</v>
      </c>
      <c r="B482" s="25" t="s">
        <v>592</v>
      </c>
      <c r="C482" s="20">
        <v>241203.48</v>
      </c>
      <c r="D482" s="65">
        <v>40728</v>
      </c>
      <c r="E482" s="119">
        <v>43</v>
      </c>
      <c r="F482" s="42">
        <f t="shared" si="127"/>
        <v>0</v>
      </c>
      <c r="G482" s="20">
        <v>241203.48</v>
      </c>
      <c r="H482" s="119">
        <v>154772.23300000001</v>
      </c>
      <c r="I482" s="111">
        <f t="shared" si="128"/>
        <v>0</v>
      </c>
      <c r="J482" s="7">
        <f t="shared" si="129"/>
        <v>154772.23300000001</v>
      </c>
      <c r="K482" s="6">
        <f t="shared" si="130"/>
        <v>86431.247000000003</v>
      </c>
      <c r="L482" s="10">
        <f t="shared" si="131"/>
        <v>24120.347999999998</v>
      </c>
      <c r="M482" s="10">
        <f t="shared" si="132"/>
        <v>178892.58100000001</v>
      </c>
      <c r="N482" s="10">
        <f t="shared" si="133"/>
        <v>31</v>
      </c>
      <c r="O482" s="10">
        <f t="shared" si="134"/>
        <v>62310.899000000005</v>
      </c>
    </row>
    <row r="483" spans="1:15">
      <c r="A483" s="120">
        <v>2290000</v>
      </c>
      <c r="B483" s="25" t="s">
        <v>591</v>
      </c>
      <c r="C483" s="20">
        <v>145006.568</v>
      </c>
      <c r="D483" s="65">
        <v>40751</v>
      </c>
      <c r="E483" s="119">
        <v>43</v>
      </c>
      <c r="F483" s="42">
        <f t="shared" si="127"/>
        <v>0</v>
      </c>
      <c r="G483" s="20">
        <v>145006.568</v>
      </c>
      <c r="H483" s="119">
        <v>93045.881133333329</v>
      </c>
      <c r="I483" s="111">
        <f t="shared" si="128"/>
        <v>0</v>
      </c>
      <c r="J483" s="7">
        <f t="shared" si="129"/>
        <v>93045.881133333329</v>
      </c>
      <c r="K483" s="6">
        <f t="shared" si="130"/>
        <v>51960.686866666671</v>
      </c>
      <c r="L483" s="10">
        <f t="shared" si="131"/>
        <v>14500.656800000001</v>
      </c>
      <c r="M483" s="10">
        <f t="shared" si="132"/>
        <v>107546.53793333333</v>
      </c>
      <c r="N483" s="10">
        <f t="shared" si="133"/>
        <v>31</v>
      </c>
      <c r="O483" s="10">
        <f t="shared" si="134"/>
        <v>37460.030066666674</v>
      </c>
    </row>
    <row r="484" spans="1:15">
      <c r="A484" s="120">
        <v>2290000</v>
      </c>
      <c r="B484" s="25" t="s">
        <v>590</v>
      </c>
      <c r="C484" s="20">
        <v>29540.2</v>
      </c>
      <c r="D484" s="65">
        <v>40751</v>
      </c>
      <c r="E484" s="119">
        <v>43</v>
      </c>
      <c r="F484" s="42">
        <f t="shared" si="127"/>
        <v>0</v>
      </c>
      <c r="G484" s="20">
        <v>29540.2</v>
      </c>
      <c r="H484" s="119">
        <v>18954.961666666666</v>
      </c>
      <c r="I484" s="111">
        <f t="shared" si="128"/>
        <v>0</v>
      </c>
      <c r="J484" s="7">
        <f t="shared" si="129"/>
        <v>18954.961666666666</v>
      </c>
      <c r="K484" s="6">
        <f t="shared" si="130"/>
        <v>10585.238333333335</v>
      </c>
      <c r="L484" s="10">
        <f t="shared" si="131"/>
        <v>2954.0200000000004</v>
      </c>
      <c r="M484" s="10">
        <f t="shared" si="132"/>
        <v>21908.981666666667</v>
      </c>
      <c r="N484" s="10">
        <f t="shared" si="133"/>
        <v>31</v>
      </c>
      <c r="O484" s="10">
        <f t="shared" si="134"/>
        <v>7631.2183333333342</v>
      </c>
    </row>
    <row r="485" spans="1:15">
      <c r="A485" s="120">
        <v>2290000</v>
      </c>
      <c r="B485" s="25" t="s">
        <v>589</v>
      </c>
      <c r="C485" s="20">
        <v>244710.41</v>
      </c>
      <c r="D485" s="65">
        <v>40794</v>
      </c>
      <c r="E485" s="119">
        <v>45</v>
      </c>
      <c r="F485" s="42">
        <f t="shared" si="127"/>
        <v>0</v>
      </c>
      <c r="G485" s="20">
        <v>244710.41</v>
      </c>
      <c r="H485" s="119">
        <v>152944.00625000001</v>
      </c>
      <c r="I485" s="111">
        <f t="shared" si="128"/>
        <v>0</v>
      </c>
      <c r="J485" s="7">
        <f t="shared" si="129"/>
        <v>152944.00625000001</v>
      </c>
      <c r="K485" s="6">
        <f t="shared" si="130"/>
        <v>91766.403749999998</v>
      </c>
      <c r="L485" s="10">
        <f t="shared" si="131"/>
        <v>24471.041000000001</v>
      </c>
      <c r="M485" s="10">
        <f t="shared" si="132"/>
        <v>177415.04725</v>
      </c>
      <c r="N485" s="10">
        <f t="shared" si="133"/>
        <v>33</v>
      </c>
      <c r="O485" s="10">
        <f t="shared" si="134"/>
        <v>67295.36275</v>
      </c>
    </row>
    <row r="486" spans="1:15">
      <c r="A486" s="120">
        <v>2290000</v>
      </c>
      <c r="B486" s="25" t="s">
        <v>588</v>
      </c>
      <c r="C486" s="20">
        <v>41878.432999999997</v>
      </c>
      <c r="D486" s="65">
        <v>40794</v>
      </c>
      <c r="E486" s="119">
        <v>45</v>
      </c>
      <c r="F486" s="42">
        <f t="shared" si="127"/>
        <v>0</v>
      </c>
      <c r="G486" s="20">
        <v>41878.432999999997</v>
      </c>
      <c r="H486" s="119">
        <v>26174.020625000001</v>
      </c>
      <c r="I486" s="111">
        <f t="shared" si="128"/>
        <v>0</v>
      </c>
      <c r="J486" s="7">
        <f t="shared" si="129"/>
        <v>26174.020625000001</v>
      </c>
      <c r="K486" s="6">
        <f t="shared" si="130"/>
        <v>15704.412374999996</v>
      </c>
      <c r="L486" s="10">
        <f t="shared" si="131"/>
        <v>4187.8432999999995</v>
      </c>
      <c r="M486" s="10">
        <f t="shared" si="132"/>
        <v>30361.863925000001</v>
      </c>
      <c r="N486" s="10">
        <f t="shared" si="133"/>
        <v>33</v>
      </c>
      <c r="O486" s="10">
        <f t="shared" si="134"/>
        <v>11516.569074999996</v>
      </c>
    </row>
    <row r="487" spans="1:15">
      <c r="A487" s="120">
        <v>2290000</v>
      </c>
      <c r="B487" s="25" t="s">
        <v>587</v>
      </c>
      <c r="C487" s="20">
        <v>63262.862999999998</v>
      </c>
      <c r="D487" s="65">
        <v>40794</v>
      </c>
      <c r="E487" s="119">
        <v>45</v>
      </c>
      <c r="F487" s="42">
        <f t="shared" si="127"/>
        <v>0</v>
      </c>
      <c r="G487" s="20">
        <v>63262.862999999998</v>
      </c>
      <c r="H487" s="119">
        <v>39539.289375</v>
      </c>
      <c r="I487" s="111">
        <f t="shared" si="128"/>
        <v>0</v>
      </c>
      <c r="J487" s="7">
        <f t="shared" si="129"/>
        <v>39539.289375</v>
      </c>
      <c r="K487" s="6">
        <f t="shared" si="130"/>
        <v>23723.573624999997</v>
      </c>
      <c r="L487" s="10">
        <f t="shared" si="131"/>
        <v>6326.2862999999998</v>
      </c>
      <c r="M487" s="10">
        <f t="shared" si="132"/>
        <v>45865.575675</v>
      </c>
      <c r="N487" s="10">
        <f t="shared" si="133"/>
        <v>33</v>
      </c>
      <c r="O487" s="10">
        <f t="shared" si="134"/>
        <v>17397.287324999998</v>
      </c>
    </row>
    <row r="488" spans="1:15">
      <c r="A488" s="120">
        <v>2290000</v>
      </c>
      <c r="B488" s="25" t="s">
        <v>586</v>
      </c>
      <c r="C488" s="20">
        <v>893441.68799999997</v>
      </c>
      <c r="D488" s="65">
        <v>40794</v>
      </c>
      <c r="E488" s="119">
        <v>45</v>
      </c>
      <c r="F488" s="42">
        <f t="shared" si="127"/>
        <v>0</v>
      </c>
      <c r="G488" s="20">
        <v>893441.68799999997</v>
      </c>
      <c r="H488" s="119">
        <v>558401.05499999993</v>
      </c>
      <c r="I488" s="111">
        <f t="shared" si="128"/>
        <v>0</v>
      </c>
      <c r="J488" s="7">
        <f t="shared" si="129"/>
        <v>558401.05499999993</v>
      </c>
      <c r="K488" s="6">
        <f t="shared" si="130"/>
        <v>335040.63300000003</v>
      </c>
      <c r="L488" s="10">
        <f t="shared" si="131"/>
        <v>89344.168800000014</v>
      </c>
      <c r="M488" s="10">
        <f t="shared" si="132"/>
        <v>647745.22379999992</v>
      </c>
      <c r="N488" s="10">
        <f t="shared" si="133"/>
        <v>33</v>
      </c>
      <c r="O488" s="10">
        <f t="shared" si="134"/>
        <v>245696.46420000005</v>
      </c>
    </row>
    <row r="489" spans="1:15">
      <c r="A489" s="120">
        <v>2290000</v>
      </c>
      <c r="B489" s="25" t="s">
        <v>585</v>
      </c>
      <c r="C489" s="20">
        <v>43527.597000000002</v>
      </c>
      <c r="D489" s="65">
        <v>40794</v>
      </c>
      <c r="E489" s="119">
        <v>45</v>
      </c>
      <c r="F489" s="42">
        <f t="shared" ref="F489:F516" si="135">+C489*$F$4</f>
        <v>0</v>
      </c>
      <c r="G489" s="20">
        <v>43527.597000000002</v>
      </c>
      <c r="H489" s="119">
        <v>27204.748125000002</v>
      </c>
      <c r="I489" s="111">
        <f t="shared" ref="I489:I516" si="136">H489*$I$4</f>
        <v>0</v>
      </c>
      <c r="J489" s="7">
        <f t="shared" ref="J489:J516" si="137">+I489+H489</f>
        <v>27204.748125000002</v>
      </c>
      <c r="K489" s="6">
        <f t="shared" ref="K489:K516" si="138">+G489-J489</f>
        <v>16322.848875</v>
      </c>
      <c r="L489" s="10">
        <f t="shared" ref="L489:L516" si="139">K489/E489*$L$1</f>
        <v>4352.7596999999996</v>
      </c>
      <c r="M489" s="10">
        <f t="shared" ref="M489:M516" si="140">J489+L489</f>
        <v>31557.507825000001</v>
      </c>
      <c r="N489" s="10">
        <f t="shared" ref="N489:N516" si="141">E489-$L$1</f>
        <v>33</v>
      </c>
      <c r="O489" s="10">
        <f t="shared" ref="O489:O516" si="142">G489-M489</f>
        <v>11970.089175000001</v>
      </c>
    </row>
    <row r="490" spans="1:15">
      <c r="A490" s="120">
        <v>2290000</v>
      </c>
      <c r="B490" s="25" t="s">
        <v>584</v>
      </c>
      <c r="C490" s="20">
        <v>48218.8</v>
      </c>
      <c r="D490" s="65">
        <v>40794</v>
      </c>
      <c r="E490" s="119">
        <v>45</v>
      </c>
      <c r="F490" s="42">
        <f t="shared" si="135"/>
        <v>0</v>
      </c>
      <c r="G490" s="20">
        <v>48218.8</v>
      </c>
      <c r="H490" s="119">
        <v>30136.750000000004</v>
      </c>
      <c r="I490" s="111">
        <f t="shared" si="136"/>
        <v>0</v>
      </c>
      <c r="J490" s="7">
        <f t="shared" si="137"/>
        <v>30136.750000000004</v>
      </c>
      <c r="K490" s="6">
        <f t="shared" si="138"/>
        <v>18082.05</v>
      </c>
      <c r="L490" s="10">
        <f t="shared" si="139"/>
        <v>4821.88</v>
      </c>
      <c r="M490" s="10">
        <f t="shared" si="140"/>
        <v>34958.630000000005</v>
      </c>
      <c r="N490" s="10">
        <f t="shared" si="141"/>
        <v>33</v>
      </c>
      <c r="O490" s="10">
        <f t="shared" si="142"/>
        <v>13260.169999999998</v>
      </c>
    </row>
    <row r="491" spans="1:15">
      <c r="A491" s="120">
        <v>2290000</v>
      </c>
      <c r="B491" s="25" t="s">
        <v>583</v>
      </c>
      <c r="C491" s="20">
        <v>832079.21299999999</v>
      </c>
      <c r="D491" s="65">
        <v>40794</v>
      </c>
      <c r="E491" s="119">
        <v>45</v>
      </c>
      <c r="F491" s="42">
        <f t="shared" si="135"/>
        <v>0</v>
      </c>
      <c r="G491" s="20">
        <v>832079.21299999999</v>
      </c>
      <c r="H491" s="119">
        <v>520049.50812499999</v>
      </c>
      <c r="I491" s="111">
        <f t="shared" si="136"/>
        <v>0</v>
      </c>
      <c r="J491" s="7">
        <f t="shared" si="137"/>
        <v>520049.50812499999</v>
      </c>
      <c r="K491" s="6">
        <f t="shared" si="138"/>
        <v>312029.704875</v>
      </c>
      <c r="L491" s="10">
        <f t="shared" si="139"/>
        <v>83207.921300000002</v>
      </c>
      <c r="M491" s="10">
        <f t="shared" si="140"/>
        <v>603257.42942499998</v>
      </c>
      <c r="N491" s="10">
        <f t="shared" si="141"/>
        <v>33</v>
      </c>
      <c r="O491" s="10">
        <f t="shared" si="142"/>
        <v>228821.78357500001</v>
      </c>
    </row>
    <row r="492" spans="1:15">
      <c r="A492" s="120">
        <v>2290000</v>
      </c>
      <c r="B492" s="25" t="s">
        <v>582</v>
      </c>
      <c r="C492" s="20">
        <v>194142.81599999999</v>
      </c>
      <c r="D492" s="65">
        <v>40837</v>
      </c>
      <c r="E492" s="119">
        <v>46</v>
      </c>
      <c r="F492" s="42">
        <f t="shared" si="135"/>
        <v>0</v>
      </c>
      <c r="G492" s="20">
        <v>194142.81599999999</v>
      </c>
      <c r="H492" s="119">
        <v>119721.4032</v>
      </c>
      <c r="I492" s="111">
        <f t="shared" si="136"/>
        <v>0</v>
      </c>
      <c r="J492" s="7">
        <f t="shared" si="137"/>
        <v>119721.4032</v>
      </c>
      <c r="K492" s="6">
        <f t="shared" si="138"/>
        <v>74421.412799999991</v>
      </c>
      <c r="L492" s="10">
        <f t="shared" si="139"/>
        <v>19414.281599999998</v>
      </c>
      <c r="M492" s="10">
        <f t="shared" si="140"/>
        <v>139135.68479999999</v>
      </c>
      <c r="N492" s="10">
        <f t="shared" si="141"/>
        <v>34</v>
      </c>
      <c r="O492" s="10">
        <f t="shared" si="142"/>
        <v>55007.131200000003</v>
      </c>
    </row>
    <row r="493" spans="1:15">
      <c r="A493" s="120">
        <v>2290000</v>
      </c>
      <c r="B493" s="25" t="s">
        <v>581</v>
      </c>
      <c r="C493" s="20">
        <v>120360</v>
      </c>
      <c r="D493" s="65">
        <v>40864</v>
      </c>
      <c r="E493" s="119">
        <v>47</v>
      </c>
      <c r="F493" s="42">
        <f t="shared" si="135"/>
        <v>0</v>
      </c>
      <c r="G493" s="20">
        <v>120360</v>
      </c>
      <c r="H493" s="119">
        <v>73219</v>
      </c>
      <c r="I493" s="111">
        <f t="shared" si="136"/>
        <v>0</v>
      </c>
      <c r="J493" s="7">
        <f t="shared" si="137"/>
        <v>73219</v>
      </c>
      <c r="K493" s="6">
        <f t="shared" si="138"/>
        <v>47141</v>
      </c>
      <c r="L493" s="10">
        <f t="shared" si="139"/>
        <v>12036</v>
      </c>
      <c r="M493" s="10">
        <f t="shared" si="140"/>
        <v>85255</v>
      </c>
      <c r="N493" s="10">
        <f t="shared" si="141"/>
        <v>35</v>
      </c>
      <c r="O493" s="10">
        <f t="shared" si="142"/>
        <v>35105</v>
      </c>
    </row>
    <row r="494" spans="1:15">
      <c r="A494" s="120">
        <v>2290000</v>
      </c>
      <c r="B494" s="25" t="s">
        <v>580</v>
      </c>
      <c r="C494" s="20">
        <v>542021.19999999995</v>
      </c>
      <c r="D494" s="65">
        <v>40876</v>
      </c>
      <c r="E494" s="119">
        <v>47</v>
      </c>
      <c r="F494" s="42">
        <f t="shared" si="135"/>
        <v>0</v>
      </c>
      <c r="G494" s="20">
        <v>542021.19999999995</v>
      </c>
      <c r="H494" s="119">
        <v>329729.5633333333</v>
      </c>
      <c r="I494" s="111">
        <f t="shared" si="136"/>
        <v>0</v>
      </c>
      <c r="J494" s="7">
        <f t="shared" si="137"/>
        <v>329729.5633333333</v>
      </c>
      <c r="K494" s="6">
        <f t="shared" si="138"/>
        <v>212291.63666666666</v>
      </c>
      <c r="L494" s="10">
        <f t="shared" si="139"/>
        <v>54202.119999999995</v>
      </c>
      <c r="M494" s="10">
        <f t="shared" si="140"/>
        <v>383931.68333333329</v>
      </c>
      <c r="N494" s="10">
        <f t="shared" si="141"/>
        <v>35</v>
      </c>
      <c r="O494" s="10">
        <f t="shared" si="142"/>
        <v>158089.51666666666</v>
      </c>
    </row>
    <row r="495" spans="1:15">
      <c r="A495" s="120">
        <v>2290000</v>
      </c>
      <c r="B495" s="25" t="s">
        <v>579</v>
      </c>
      <c r="C495" s="20">
        <v>1039309.603</v>
      </c>
      <c r="D495" s="65">
        <v>40876</v>
      </c>
      <c r="E495" s="119">
        <v>47</v>
      </c>
      <c r="F495" s="42">
        <f t="shared" si="135"/>
        <v>0</v>
      </c>
      <c r="G495" s="20">
        <v>1039309.603</v>
      </c>
      <c r="H495" s="119">
        <v>632246.67515833338</v>
      </c>
      <c r="I495" s="111">
        <f t="shared" si="136"/>
        <v>0</v>
      </c>
      <c r="J495" s="7">
        <f t="shared" si="137"/>
        <v>632246.67515833338</v>
      </c>
      <c r="K495" s="6">
        <f t="shared" si="138"/>
        <v>407062.92784166662</v>
      </c>
      <c r="L495" s="10">
        <f t="shared" si="139"/>
        <v>103930.96030000001</v>
      </c>
      <c r="M495" s="10">
        <f t="shared" si="140"/>
        <v>736177.63545833342</v>
      </c>
      <c r="N495" s="10">
        <f t="shared" si="141"/>
        <v>35</v>
      </c>
      <c r="O495" s="10">
        <f t="shared" si="142"/>
        <v>303131.96754166659</v>
      </c>
    </row>
    <row r="496" spans="1:15">
      <c r="A496" s="120">
        <v>2290000</v>
      </c>
      <c r="B496" s="25" t="s">
        <v>578</v>
      </c>
      <c r="C496" s="20">
        <v>391471.90299999999</v>
      </c>
      <c r="D496" s="65">
        <v>40876</v>
      </c>
      <c r="E496" s="119">
        <v>47</v>
      </c>
      <c r="F496" s="42">
        <f t="shared" si="135"/>
        <v>0</v>
      </c>
      <c r="G496" s="20">
        <v>391471.90299999999</v>
      </c>
      <c r="H496" s="119">
        <v>238145.40765833334</v>
      </c>
      <c r="I496" s="111">
        <f t="shared" si="136"/>
        <v>0</v>
      </c>
      <c r="J496" s="7">
        <f t="shared" si="137"/>
        <v>238145.40765833334</v>
      </c>
      <c r="K496" s="6">
        <f t="shared" si="138"/>
        <v>153326.49534166665</v>
      </c>
      <c r="L496" s="10">
        <f t="shared" si="139"/>
        <v>39147.190300000002</v>
      </c>
      <c r="M496" s="10">
        <f t="shared" si="140"/>
        <v>277292.59795833332</v>
      </c>
      <c r="N496" s="10">
        <f t="shared" si="141"/>
        <v>35</v>
      </c>
      <c r="O496" s="10">
        <f t="shared" si="142"/>
        <v>114179.30504166667</v>
      </c>
    </row>
    <row r="497" spans="1:15">
      <c r="A497" s="120">
        <v>2290000</v>
      </c>
      <c r="B497" s="25" t="s">
        <v>577</v>
      </c>
      <c r="C497" s="20">
        <v>75824.793999999994</v>
      </c>
      <c r="D497" s="65">
        <v>40876</v>
      </c>
      <c r="E497" s="119">
        <v>47</v>
      </c>
      <c r="F497" s="42">
        <f t="shared" si="135"/>
        <v>0</v>
      </c>
      <c r="G497" s="20">
        <v>75824.793999999994</v>
      </c>
      <c r="H497" s="119">
        <v>46126.749683333328</v>
      </c>
      <c r="I497" s="111">
        <f t="shared" si="136"/>
        <v>0</v>
      </c>
      <c r="J497" s="7">
        <f t="shared" si="137"/>
        <v>46126.749683333328</v>
      </c>
      <c r="K497" s="6">
        <f t="shared" si="138"/>
        <v>29698.044316666666</v>
      </c>
      <c r="L497" s="10">
        <f t="shared" si="139"/>
        <v>7582.4794000000002</v>
      </c>
      <c r="M497" s="10">
        <f t="shared" si="140"/>
        <v>53709.229083333325</v>
      </c>
      <c r="N497" s="10">
        <f t="shared" si="141"/>
        <v>35</v>
      </c>
      <c r="O497" s="10">
        <f t="shared" si="142"/>
        <v>22115.56491666667</v>
      </c>
    </row>
    <row r="498" spans="1:15">
      <c r="A498" s="120">
        <v>2290000</v>
      </c>
      <c r="B498" s="25" t="s">
        <v>576</v>
      </c>
      <c r="C498" s="20">
        <v>36910.400000000001</v>
      </c>
      <c r="D498" s="65">
        <v>40876</v>
      </c>
      <c r="E498" s="119">
        <v>47</v>
      </c>
      <c r="F498" s="42">
        <f t="shared" si="135"/>
        <v>0</v>
      </c>
      <c r="G498" s="20">
        <v>36910.400000000001</v>
      </c>
      <c r="H498" s="119">
        <v>22453.826666666668</v>
      </c>
      <c r="I498" s="111">
        <f t="shared" si="136"/>
        <v>0</v>
      </c>
      <c r="J498" s="7">
        <f t="shared" si="137"/>
        <v>22453.826666666668</v>
      </c>
      <c r="K498" s="6">
        <f t="shared" si="138"/>
        <v>14456.573333333334</v>
      </c>
      <c r="L498" s="10">
        <f t="shared" si="139"/>
        <v>3691.0400000000004</v>
      </c>
      <c r="M498" s="10">
        <f t="shared" si="140"/>
        <v>26144.866666666669</v>
      </c>
      <c r="N498" s="10">
        <f t="shared" si="141"/>
        <v>35</v>
      </c>
      <c r="O498" s="10">
        <f t="shared" si="142"/>
        <v>10765.533333333333</v>
      </c>
    </row>
    <row r="499" spans="1:15">
      <c r="A499" s="120">
        <v>2290000</v>
      </c>
      <c r="B499" s="25" t="s">
        <v>575</v>
      </c>
      <c r="C499" s="20">
        <v>152457.003</v>
      </c>
      <c r="D499" s="65">
        <v>40876</v>
      </c>
      <c r="E499" s="119">
        <v>47</v>
      </c>
      <c r="F499" s="42">
        <f t="shared" si="135"/>
        <v>0</v>
      </c>
      <c r="G499" s="20">
        <v>152457.003</v>
      </c>
      <c r="H499" s="119">
        <v>92744.676824999988</v>
      </c>
      <c r="I499" s="111">
        <f t="shared" si="136"/>
        <v>0</v>
      </c>
      <c r="J499" s="7">
        <f t="shared" si="137"/>
        <v>92744.676824999988</v>
      </c>
      <c r="K499" s="6">
        <f t="shared" si="138"/>
        <v>59712.326175000009</v>
      </c>
      <c r="L499" s="10">
        <f t="shared" si="139"/>
        <v>15245.700300000002</v>
      </c>
      <c r="M499" s="10">
        <f t="shared" si="140"/>
        <v>107990.37712499998</v>
      </c>
      <c r="N499" s="10">
        <f t="shared" si="141"/>
        <v>35</v>
      </c>
      <c r="O499" s="10">
        <f t="shared" si="142"/>
        <v>44466.625875000012</v>
      </c>
    </row>
    <row r="500" spans="1:15">
      <c r="A500" s="120">
        <v>2290000</v>
      </c>
      <c r="B500" s="25" t="s">
        <v>574</v>
      </c>
      <c r="C500" s="20">
        <v>344743.136</v>
      </c>
      <c r="D500" s="65">
        <v>40876</v>
      </c>
      <c r="E500" s="119">
        <v>47</v>
      </c>
      <c r="F500" s="42">
        <f t="shared" si="135"/>
        <v>0</v>
      </c>
      <c r="G500" s="20">
        <v>344743.136</v>
      </c>
      <c r="H500" s="119">
        <v>209718.74106666664</v>
      </c>
      <c r="I500" s="111">
        <f t="shared" si="136"/>
        <v>0</v>
      </c>
      <c r="J500" s="7">
        <f t="shared" si="137"/>
        <v>209718.74106666664</v>
      </c>
      <c r="K500" s="6">
        <f t="shared" si="138"/>
        <v>135024.39493333336</v>
      </c>
      <c r="L500" s="10">
        <f t="shared" si="139"/>
        <v>34474.313600000009</v>
      </c>
      <c r="M500" s="10">
        <f t="shared" si="140"/>
        <v>244193.05466666666</v>
      </c>
      <c r="N500" s="10">
        <f t="shared" si="141"/>
        <v>35</v>
      </c>
      <c r="O500" s="10">
        <f t="shared" si="142"/>
        <v>100550.08133333334</v>
      </c>
    </row>
    <row r="501" spans="1:15">
      <c r="A501" s="120">
        <v>2290000</v>
      </c>
      <c r="B501" s="25" t="s">
        <v>573</v>
      </c>
      <c r="C501" s="20">
        <v>463000</v>
      </c>
      <c r="D501" s="65">
        <v>40890</v>
      </c>
      <c r="E501" s="119">
        <v>48</v>
      </c>
      <c r="F501" s="42">
        <f t="shared" si="135"/>
        <v>0</v>
      </c>
      <c r="G501" s="20">
        <v>463000</v>
      </c>
      <c r="H501" s="119">
        <v>277800</v>
      </c>
      <c r="I501" s="111">
        <f t="shared" si="136"/>
        <v>0</v>
      </c>
      <c r="J501" s="7">
        <f t="shared" si="137"/>
        <v>277800</v>
      </c>
      <c r="K501" s="6">
        <f t="shared" si="138"/>
        <v>185200</v>
      </c>
      <c r="L501" s="10">
        <f t="shared" si="139"/>
        <v>46300</v>
      </c>
      <c r="M501" s="10">
        <f t="shared" si="140"/>
        <v>324100</v>
      </c>
      <c r="N501" s="10">
        <f t="shared" si="141"/>
        <v>36</v>
      </c>
      <c r="O501" s="10">
        <f t="shared" si="142"/>
        <v>138900</v>
      </c>
    </row>
    <row r="502" spans="1:15">
      <c r="A502" s="120">
        <v>2290000</v>
      </c>
      <c r="B502" s="25" t="s">
        <v>572</v>
      </c>
      <c r="C502" s="20">
        <v>1080600</v>
      </c>
      <c r="D502" s="65">
        <v>40890</v>
      </c>
      <c r="E502" s="119">
        <v>48</v>
      </c>
      <c r="F502" s="42">
        <f t="shared" si="135"/>
        <v>0</v>
      </c>
      <c r="G502" s="20">
        <v>1080600</v>
      </c>
      <c r="H502" s="119">
        <v>648360</v>
      </c>
      <c r="I502" s="111">
        <f t="shared" si="136"/>
        <v>0</v>
      </c>
      <c r="J502" s="7">
        <f t="shared" si="137"/>
        <v>648360</v>
      </c>
      <c r="K502" s="6">
        <f t="shared" si="138"/>
        <v>432240</v>
      </c>
      <c r="L502" s="10">
        <f t="shared" si="139"/>
        <v>108060</v>
      </c>
      <c r="M502" s="10">
        <f t="shared" si="140"/>
        <v>756420</v>
      </c>
      <c r="N502" s="10">
        <f t="shared" si="141"/>
        <v>36</v>
      </c>
      <c r="O502" s="10">
        <f t="shared" si="142"/>
        <v>324180</v>
      </c>
    </row>
    <row r="503" spans="1:15">
      <c r="A503" s="120">
        <v>2290000</v>
      </c>
      <c r="B503" s="25" t="s">
        <v>571</v>
      </c>
      <c r="C503" s="20">
        <v>36800</v>
      </c>
      <c r="D503" s="65">
        <v>40890</v>
      </c>
      <c r="E503" s="119">
        <v>48</v>
      </c>
      <c r="F503" s="42">
        <f t="shared" si="135"/>
        <v>0</v>
      </c>
      <c r="G503" s="20">
        <v>36800</v>
      </c>
      <c r="H503" s="119">
        <v>22080</v>
      </c>
      <c r="I503" s="111">
        <f t="shared" si="136"/>
        <v>0</v>
      </c>
      <c r="J503" s="7">
        <f t="shared" si="137"/>
        <v>22080</v>
      </c>
      <c r="K503" s="6">
        <f t="shared" si="138"/>
        <v>14720</v>
      </c>
      <c r="L503" s="10">
        <f t="shared" si="139"/>
        <v>3680</v>
      </c>
      <c r="M503" s="10">
        <f t="shared" si="140"/>
        <v>25760</v>
      </c>
      <c r="N503" s="10">
        <f t="shared" si="141"/>
        <v>36</v>
      </c>
      <c r="O503" s="10">
        <f t="shared" si="142"/>
        <v>11040</v>
      </c>
    </row>
    <row r="504" spans="1:15">
      <c r="A504" s="120">
        <v>2290000</v>
      </c>
      <c r="B504" s="25" t="s">
        <v>570</v>
      </c>
      <c r="C504" s="20">
        <v>202300</v>
      </c>
      <c r="D504" s="65">
        <v>40890</v>
      </c>
      <c r="E504" s="119">
        <v>48</v>
      </c>
      <c r="F504" s="42">
        <f t="shared" si="135"/>
        <v>0</v>
      </c>
      <c r="G504" s="20">
        <v>202300</v>
      </c>
      <c r="H504" s="119">
        <v>121380</v>
      </c>
      <c r="I504" s="111">
        <f t="shared" si="136"/>
        <v>0</v>
      </c>
      <c r="J504" s="7">
        <f t="shared" si="137"/>
        <v>121380</v>
      </c>
      <c r="K504" s="6">
        <f t="shared" si="138"/>
        <v>80920</v>
      </c>
      <c r="L504" s="10">
        <f t="shared" si="139"/>
        <v>20230</v>
      </c>
      <c r="M504" s="10">
        <f t="shared" si="140"/>
        <v>141610</v>
      </c>
      <c r="N504" s="10">
        <f t="shared" si="141"/>
        <v>36</v>
      </c>
      <c r="O504" s="10">
        <f t="shared" si="142"/>
        <v>60690</v>
      </c>
    </row>
    <row r="505" spans="1:15">
      <c r="A505" s="120">
        <v>2290000</v>
      </c>
      <c r="B505" s="25" t="s">
        <v>569</v>
      </c>
      <c r="C505" s="20">
        <v>89339</v>
      </c>
      <c r="D505" s="65">
        <v>40890</v>
      </c>
      <c r="E505" s="119">
        <v>48</v>
      </c>
      <c r="F505" s="42">
        <f t="shared" si="135"/>
        <v>0</v>
      </c>
      <c r="G505" s="20">
        <v>89339</v>
      </c>
      <c r="H505" s="119">
        <v>53603.4</v>
      </c>
      <c r="I505" s="111">
        <f t="shared" si="136"/>
        <v>0</v>
      </c>
      <c r="J505" s="7">
        <f t="shared" si="137"/>
        <v>53603.4</v>
      </c>
      <c r="K505" s="6">
        <f t="shared" si="138"/>
        <v>35735.599999999999</v>
      </c>
      <c r="L505" s="10">
        <f t="shared" si="139"/>
        <v>8933.9</v>
      </c>
      <c r="M505" s="10">
        <f t="shared" si="140"/>
        <v>62537.3</v>
      </c>
      <c r="N505" s="10">
        <f t="shared" si="141"/>
        <v>36</v>
      </c>
      <c r="O505" s="10">
        <f t="shared" si="142"/>
        <v>26801.699999999997</v>
      </c>
    </row>
    <row r="506" spans="1:15">
      <c r="A506" s="120">
        <v>2290000</v>
      </c>
      <c r="B506" s="25" t="s">
        <v>568</v>
      </c>
      <c r="C506" s="20">
        <v>81535</v>
      </c>
      <c r="D506" s="65">
        <v>40893</v>
      </c>
      <c r="E506" s="119">
        <v>48</v>
      </c>
      <c r="F506" s="42">
        <f t="shared" si="135"/>
        <v>0</v>
      </c>
      <c r="G506" s="20">
        <v>81535</v>
      </c>
      <c r="H506" s="119">
        <v>48921</v>
      </c>
      <c r="I506" s="111">
        <f t="shared" si="136"/>
        <v>0</v>
      </c>
      <c r="J506" s="7">
        <f t="shared" si="137"/>
        <v>48921</v>
      </c>
      <c r="K506" s="6">
        <f t="shared" si="138"/>
        <v>32614</v>
      </c>
      <c r="L506" s="10">
        <f t="shared" si="139"/>
        <v>8153.5</v>
      </c>
      <c r="M506" s="10">
        <f t="shared" si="140"/>
        <v>57074.5</v>
      </c>
      <c r="N506" s="10">
        <f t="shared" si="141"/>
        <v>36</v>
      </c>
      <c r="O506" s="10">
        <f t="shared" si="142"/>
        <v>24460.5</v>
      </c>
    </row>
    <row r="507" spans="1:15">
      <c r="A507" s="120">
        <v>2290000</v>
      </c>
      <c r="B507" s="25" t="s">
        <v>567</v>
      </c>
      <c r="C507" s="20">
        <v>30400</v>
      </c>
      <c r="D507" s="65">
        <v>40893</v>
      </c>
      <c r="E507" s="119">
        <v>48</v>
      </c>
      <c r="F507" s="42">
        <f t="shared" si="135"/>
        <v>0</v>
      </c>
      <c r="G507" s="20">
        <v>30400</v>
      </c>
      <c r="H507" s="119">
        <v>18240</v>
      </c>
      <c r="I507" s="111">
        <f t="shared" si="136"/>
        <v>0</v>
      </c>
      <c r="J507" s="7">
        <f t="shared" si="137"/>
        <v>18240</v>
      </c>
      <c r="K507" s="6">
        <f t="shared" si="138"/>
        <v>12160</v>
      </c>
      <c r="L507" s="10">
        <f t="shared" si="139"/>
        <v>3040</v>
      </c>
      <c r="M507" s="10">
        <f t="shared" si="140"/>
        <v>21280</v>
      </c>
      <c r="N507" s="10">
        <f t="shared" si="141"/>
        <v>36</v>
      </c>
      <c r="O507" s="10">
        <f t="shared" si="142"/>
        <v>9120</v>
      </c>
    </row>
    <row r="508" spans="1:15">
      <c r="A508" s="120">
        <v>2290000</v>
      </c>
      <c r="B508" s="25" t="s">
        <v>566</v>
      </c>
      <c r="C508" s="20">
        <v>397001</v>
      </c>
      <c r="D508" s="65">
        <v>40893</v>
      </c>
      <c r="E508" s="119">
        <v>48</v>
      </c>
      <c r="F508" s="42">
        <f t="shared" si="135"/>
        <v>0</v>
      </c>
      <c r="G508" s="20">
        <v>397001</v>
      </c>
      <c r="H508" s="119">
        <v>238200.6</v>
      </c>
      <c r="I508" s="111">
        <f t="shared" si="136"/>
        <v>0</v>
      </c>
      <c r="J508" s="7">
        <f t="shared" si="137"/>
        <v>238200.6</v>
      </c>
      <c r="K508" s="6">
        <f t="shared" si="138"/>
        <v>158800.4</v>
      </c>
      <c r="L508" s="10">
        <f t="shared" si="139"/>
        <v>39700.1</v>
      </c>
      <c r="M508" s="10">
        <f t="shared" si="140"/>
        <v>277900.7</v>
      </c>
      <c r="N508" s="10">
        <f t="shared" si="141"/>
        <v>36</v>
      </c>
      <c r="O508" s="10">
        <f t="shared" si="142"/>
        <v>119100.29999999999</v>
      </c>
    </row>
    <row r="509" spans="1:15">
      <c r="A509" s="120">
        <v>2290000</v>
      </c>
      <c r="B509" s="25" t="s">
        <v>565</v>
      </c>
      <c r="C509" s="20">
        <v>506600</v>
      </c>
      <c r="D509" s="65">
        <v>40893</v>
      </c>
      <c r="E509" s="119">
        <v>48</v>
      </c>
      <c r="F509" s="42">
        <f t="shared" si="135"/>
        <v>0</v>
      </c>
      <c r="G509" s="20">
        <v>506600</v>
      </c>
      <c r="H509" s="119">
        <v>303960</v>
      </c>
      <c r="I509" s="111">
        <f t="shared" si="136"/>
        <v>0</v>
      </c>
      <c r="J509" s="7">
        <f t="shared" si="137"/>
        <v>303960</v>
      </c>
      <c r="K509" s="6">
        <f t="shared" si="138"/>
        <v>202640</v>
      </c>
      <c r="L509" s="10">
        <f t="shared" si="139"/>
        <v>50660</v>
      </c>
      <c r="M509" s="10">
        <f t="shared" si="140"/>
        <v>354620</v>
      </c>
      <c r="N509" s="10">
        <f t="shared" si="141"/>
        <v>36</v>
      </c>
      <c r="O509" s="10">
        <f t="shared" si="142"/>
        <v>151980</v>
      </c>
    </row>
    <row r="510" spans="1:15">
      <c r="A510" s="120">
        <v>2290000</v>
      </c>
      <c r="B510" s="25" t="s">
        <v>564</v>
      </c>
      <c r="C510" s="20">
        <v>265608</v>
      </c>
      <c r="D510" s="65">
        <v>40896</v>
      </c>
      <c r="E510" s="119">
        <v>48</v>
      </c>
      <c r="F510" s="42">
        <f t="shared" si="135"/>
        <v>0</v>
      </c>
      <c r="G510" s="20">
        <v>265608</v>
      </c>
      <c r="H510" s="119">
        <v>159364.79999999999</v>
      </c>
      <c r="I510" s="111">
        <f t="shared" si="136"/>
        <v>0</v>
      </c>
      <c r="J510" s="7">
        <f t="shared" si="137"/>
        <v>159364.79999999999</v>
      </c>
      <c r="K510" s="6">
        <f t="shared" si="138"/>
        <v>106243.20000000001</v>
      </c>
      <c r="L510" s="10">
        <f t="shared" si="139"/>
        <v>26560.800000000003</v>
      </c>
      <c r="M510" s="10">
        <f t="shared" si="140"/>
        <v>185925.59999999998</v>
      </c>
      <c r="N510" s="10">
        <f t="shared" si="141"/>
        <v>36</v>
      </c>
      <c r="O510" s="10">
        <f t="shared" si="142"/>
        <v>79682.400000000023</v>
      </c>
    </row>
    <row r="511" spans="1:15">
      <c r="A511" s="120">
        <v>2290000</v>
      </c>
      <c r="B511" s="25" t="s">
        <v>563</v>
      </c>
      <c r="C511" s="20">
        <v>131200</v>
      </c>
      <c r="D511" s="65">
        <v>40907</v>
      </c>
      <c r="E511" s="119">
        <v>48</v>
      </c>
      <c r="F511" s="42">
        <f t="shared" si="135"/>
        <v>0</v>
      </c>
      <c r="G511" s="20">
        <v>131200</v>
      </c>
      <c r="H511" s="119">
        <v>78720</v>
      </c>
      <c r="I511" s="111">
        <f t="shared" si="136"/>
        <v>0</v>
      </c>
      <c r="J511" s="7">
        <f t="shared" si="137"/>
        <v>78720</v>
      </c>
      <c r="K511" s="6">
        <f t="shared" si="138"/>
        <v>52480</v>
      </c>
      <c r="L511" s="10">
        <f t="shared" si="139"/>
        <v>13120</v>
      </c>
      <c r="M511" s="10">
        <f t="shared" si="140"/>
        <v>91840</v>
      </c>
      <c r="N511" s="10">
        <f t="shared" si="141"/>
        <v>36</v>
      </c>
      <c r="O511" s="10">
        <f t="shared" si="142"/>
        <v>39360</v>
      </c>
    </row>
    <row r="512" spans="1:15">
      <c r="A512" s="120">
        <v>2290000</v>
      </c>
      <c r="B512" s="25" t="s">
        <v>562</v>
      </c>
      <c r="C512" s="20">
        <v>40500</v>
      </c>
      <c r="D512" s="65">
        <v>40907</v>
      </c>
      <c r="E512" s="119">
        <v>48</v>
      </c>
      <c r="F512" s="42">
        <f t="shared" si="135"/>
        <v>0</v>
      </c>
      <c r="G512" s="20">
        <v>40500</v>
      </c>
      <c r="H512" s="119">
        <v>24300</v>
      </c>
      <c r="I512" s="111">
        <f t="shared" si="136"/>
        <v>0</v>
      </c>
      <c r="J512" s="7">
        <f t="shared" si="137"/>
        <v>24300</v>
      </c>
      <c r="K512" s="6">
        <f t="shared" si="138"/>
        <v>16200</v>
      </c>
      <c r="L512" s="10">
        <f t="shared" si="139"/>
        <v>4050</v>
      </c>
      <c r="M512" s="10">
        <f t="shared" si="140"/>
        <v>28350</v>
      </c>
      <c r="N512" s="10">
        <f t="shared" si="141"/>
        <v>36</v>
      </c>
      <c r="O512" s="10">
        <f t="shared" si="142"/>
        <v>12150</v>
      </c>
    </row>
    <row r="513" spans="1:15">
      <c r="A513" s="120">
        <v>2290000</v>
      </c>
      <c r="B513" s="25" t="s">
        <v>561</v>
      </c>
      <c r="C513" s="20">
        <v>37342</v>
      </c>
      <c r="D513" s="65">
        <v>40907</v>
      </c>
      <c r="E513" s="119">
        <v>48</v>
      </c>
      <c r="F513" s="42">
        <f t="shared" si="135"/>
        <v>0</v>
      </c>
      <c r="G513" s="20">
        <v>37342</v>
      </c>
      <c r="H513" s="119">
        <v>22405.200000000001</v>
      </c>
      <c r="I513" s="111">
        <f t="shared" si="136"/>
        <v>0</v>
      </c>
      <c r="J513" s="7">
        <f t="shared" si="137"/>
        <v>22405.200000000001</v>
      </c>
      <c r="K513" s="6">
        <f t="shared" si="138"/>
        <v>14936.8</v>
      </c>
      <c r="L513" s="10">
        <f t="shared" si="139"/>
        <v>3734.2</v>
      </c>
      <c r="M513" s="10">
        <f t="shared" si="140"/>
        <v>26139.4</v>
      </c>
      <c r="N513" s="10">
        <f t="shared" si="141"/>
        <v>36</v>
      </c>
      <c r="O513" s="10">
        <f t="shared" si="142"/>
        <v>11202.599999999999</v>
      </c>
    </row>
    <row r="514" spans="1:15">
      <c r="A514" s="120">
        <v>2290000</v>
      </c>
      <c r="B514" s="25" t="s">
        <v>559</v>
      </c>
      <c r="C514" s="20">
        <v>40936</v>
      </c>
      <c r="D514" s="65">
        <v>40907</v>
      </c>
      <c r="E514" s="119">
        <v>48</v>
      </c>
      <c r="F514" s="42">
        <f t="shared" si="135"/>
        <v>0</v>
      </c>
      <c r="G514" s="20">
        <v>40936</v>
      </c>
      <c r="H514" s="119">
        <v>24561.599999999999</v>
      </c>
      <c r="I514" s="111">
        <f t="shared" si="136"/>
        <v>0</v>
      </c>
      <c r="J514" s="7">
        <f t="shared" si="137"/>
        <v>24561.599999999999</v>
      </c>
      <c r="K514" s="6">
        <f t="shared" si="138"/>
        <v>16374.400000000001</v>
      </c>
      <c r="L514" s="10">
        <f t="shared" si="139"/>
        <v>4093.6000000000004</v>
      </c>
      <c r="M514" s="10">
        <f t="shared" si="140"/>
        <v>28655.199999999997</v>
      </c>
      <c r="N514" s="10">
        <f t="shared" si="141"/>
        <v>36</v>
      </c>
      <c r="O514" s="10">
        <f t="shared" si="142"/>
        <v>12280.800000000003</v>
      </c>
    </row>
    <row r="515" spans="1:15">
      <c r="A515" s="120">
        <v>2290000</v>
      </c>
      <c r="B515" s="25" t="s">
        <v>560</v>
      </c>
      <c r="C515" s="20">
        <v>27900</v>
      </c>
      <c r="D515" s="65">
        <v>40907</v>
      </c>
      <c r="E515" s="119">
        <v>48</v>
      </c>
      <c r="F515" s="42">
        <f t="shared" si="135"/>
        <v>0</v>
      </c>
      <c r="G515" s="20">
        <v>27900</v>
      </c>
      <c r="H515" s="119">
        <v>16740</v>
      </c>
      <c r="I515" s="111">
        <f t="shared" si="136"/>
        <v>0</v>
      </c>
      <c r="J515" s="7">
        <f t="shared" si="137"/>
        <v>16740</v>
      </c>
      <c r="K515" s="6">
        <f t="shared" si="138"/>
        <v>11160</v>
      </c>
      <c r="L515" s="10">
        <f t="shared" si="139"/>
        <v>2790</v>
      </c>
      <c r="M515" s="10">
        <f t="shared" si="140"/>
        <v>19530</v>
      </c>
      <c r="N515" s="10">
        <f t="shared" si="141"/>
        <v>36</v>
      </c>
      <c r="O515" s="10">
        <f t="shared" si="142"/>
        <v>8370</v>
      </c>
    </row>
    <row r="516" spans="1:15">
      <c r="A516" s="120">
        <v>2290000</v>
      </c>
      <c r="B516" s="25" t="s">
        <v>559</v>
      </c>
      <c r="C516" s="20">
        <v>44982</v>
      </c>
      <c r="D516" s="65">
        <v>40907</v>
      </c>
      <c r="E516" s="119">
        <v>48</v>
      </c>
      <c r="F516" s="42">
        <f t="shared" si="135"/>
        <v>0</v>
      </c>
      <c r="G516" s="20">
        <v>44982</v>
      </c>
      <c r="H516" s="119">
        <v>26989.200000000004</v>
      </c>
      <c r="I516" s="111">
        <f t="shared" si="136"/>
        <v>0</v>
      </c>
      <c r="J516" s="7">
        <f t="shared" si="137"/>
        <v>26989.200000000004</v>
      </c>
      <c r="K516" s="6">
        <f t="shared" si="138"/>
        <v>17992.799999999996</v>
      </c>
      <c r="L516" s="10">
        <f t="shared" si="139"/>
        <v>4498.1999999999989</v>
      </c>
      <c r="M516" s="10">
        <f t="shared" si="140"/>
        <v>31487.4</v>
      </c>
      <c r="N516" s="10">
        <f t="shared" si="141"/>
        <v>36</v>
      </c>
      <c r="O516" s="10">
        <f t="shared" si="142"/>
        <v>13494.599999999999</v>
      </c>
    </row>
    <row r="517" spans="1:15">
      <c r="C517" s="122">
        <f>SUM(C329:C516)</f>
        <v>40328203.423000008</v>
      </c>
      <c r="D517" s="122"/>
      <c r="E517" s="122"/>
      <c r="F517" s="122">
        <f t="shared" ref="F517:M517" si="143">SUM(F329:F516)</f>
        <v>0</v>
      </c>
      <c r="G517" s="122">
        <f>SUM(G329:G516)</f>
        <v>40328203.423000008</v>
      </c>
      <c r="H517" s="122">
        <f t="shared" si="143"/>
        <v>26383563.81950834</v>
      </c>
      <c r="I517" s="122">
        <f t="shared" si="143"/>
        <v>0</v>
      </c>
      <c r="J517" s="122">
        <f t="shared" si="143"/>
        <v>26383563.81950834</v>
      </c>
      <c r="K517" s="122">
        <f t="shared" si="143"/>
        <v>13944639.603491666</v>
      </c>
      <c r="L517" s="122">
        <f t="shared" si="143"/>
        <v>4032820.3423000006</v>
      </c>
      <c r="M517" s="122">
        <f t="shared" si="143"/>
        <v>30416384.161808331</v>
      </c>
      <c r="N517" s="122"/>
      <c r="O517" s="122">
        <f>SUM(O329:O516)</f>
        <v>9911819.2611916717</v>
      </c>
    </row>
    <row r="518" spans="1:15"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</row>
    <row r="519" spans="1:15"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</row>
    <row r="520" spans="1:15" ht="15.75">
      <c r="A520" s="97">
        <v>2012</v>
      </c>
      <c r="B520" s="121">
        <v>2012</v>
      </c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</row>
    <row r="521" spans="1:15">
      <c r="A521" s="120">
        <v>2290000</v>
      </c>
      <c r="B521" s="25" t="s">
        <v>558</v>
      </c>
      <c r="C521" s="20">
        <v>94248</v>
      </c>
      <c r="D521" s="65">
        <v>40928</v>
      </c>
      <c r="E521" s="119">
        <v>49</v>
      </c>
      <c r="F521" s="42">
        <v>0</v>
      </c>
      <c r="G521" s="20">
        <v>94248</v>
      </c>
      <c r="H521" s="112">
        <v>89325.043835616438</v>
      </c>
      <c r="I521" s="111">
        <f t="shared" ref="I521:I584" si="144">H521*$I$4</f>
        <v>0</v>
      </c>
      <c r="J521" s="7">
        <f t="shared" ref="J521:J584" si="145">+I521+H521</f>
        <v>89325.043835616438</v>
      </c>
      <c r="K521" s="6">
        <f t="shared" ref="K521:K584" si="146">+G521-J521</f>
        <v>4922.9561643835623</v>
      </c>
      <c r="L521" s="10">
        <f t="shared" ref="L521:L584" si="147">K521/E521*$L$1</f>
        <v>1205.6219178082195</v>
      </c>
      <c r="M521" s="10">
        <f t="shared" ref="M521:M584" si="148">J521+L521</f>
        <v>90530.665753424662</v>
      </c>
      <c r="N521" s="10">
        <f t="shared" ref="N521:N584" si="149">E521-$L$1</f>
        <v>37</v>
      </c>
      <c r="O521" s="10">
        <f t="shared" ref="O521:O584" si="150">G521-M521</f>
        <v>3717.3342465753376</v>
      </c>
    </row>
    <row r="522" spans="1:15">
      <c r="A522" s="120">
        <v>2290000</v>
      </c>
      <c r="B522" s="25" t="s">
        <v>557</v>
      </c>
      <c r="C522" s="20">
        <v>247300</v>
      </c>
      <c r="D522" s="65">
        <v>40933</v>
      </c>
      <c r="E522" s="119">
        <v>49</v>
      </c>
      <c r="F522" s="42">
        <v>0</v>
      </c>
      <c r="G522" s="20">
        <v>247300</v>
      </c>
      <c r="H522" s="112">
        <v>146319.16666666666</v>
      </c>
      <c r="I522" s="111">
        <f t="shared" si="144"/>
        <v>0</v>
      </c>
      <c r="J522" s="7">
        <f t="shared" si="145"/>
        <v>146319.16666666666</v>
      </c>
      <c r="K522" s="6">
        <f t="shared" si="146"/>
        <v>100980.83333333334</v>
      </c>
      <c r="L522" s="10">
        <f t="shared" si="147"/>
        <v>24730</v>
      </c>
      <c r="M522" s="10">
        <f t="shared" si="148"/>
        <v>171049.16666666666</v>
      </c>
      <c r="N522" s="10">
        <f t="shared" si="149"/>
        <v>37</v>
      </c>
      <c r="O522" s="10">
        <f t="shared" si="150"/>
        <v>76250.833333333343</v>
      </c>
    </row>
    <row r="523" spans="1:15">
      <c r="A523" s="120">
        <v>2290000</v>
      </c>
      <c r="B523" s="25" t="s">
        <v>556</v>
      </c>
      <c r="C523" s="20">
        <v>34600</v>
      </c>
      <c r="D523" s="65">
        <v>40933</v>
      </c>
      <c r="E523" s="119">
        <v>49</v>
      </c>
      <c r="F523" s="42">
        <v>0</v>
      </c>
      <c r="G523" s="20">
        <v>34600</v>
      </c>
      <c r="H523" s="112">
        <v>20471.666666666668</v>
      </c>
      <c r="I523" s="111">
        <f t="shared" si="144"/>
        <v>0</v>
      </c>
      <c r="J523" s="7">
        <f t="shared" si="145"/>
        <v>20471.666666666668</v>
      </c>
      <c r="K523" s="6">
        <f t="shared" si="146"/>
        <v>14128.333333333332</v>
      </c>
      <c r="L523" s="10">
        <f t="shared" si="147"/>
        <v>3460</v>
      </c>
      <c r="M523" s="10">
        <f t="shared" si="148"/>
        <v>23931.666666666668</v>
      </c>
      <c r="N523" s="10">
        <f t="shared" si="149"/>
        <v>37</v>
      </c>
      <c r="O523" s="10">
        <f t="shared" si="150"/>
        <v>10668.333333333332</v>
      </c>
    </row>
    <row r="524" spans="1:15">
      <c r="A524" s="120">
        <v>2290000</v>
      </c>
      <c r="B524" s="25" t="s">
        <v>555</v>
      </c>
      <c r="C524" s="20">
        <v>40500</v>
      </c>
      <c r="D524" s="65">
        <v>40933</v>
      </c>
      <c r="E524" s="119">
        <v>49</v>
      </c>
      <c r="F524" s="42">
        <v>0</v>
      </c>
      <c r="G524" s="20">
        <v>40500</v>
      </c>
      <c r="H524" s="112">
        <v>23962.5</v>
      </c>
      <c r="I524" s="111">
        <f t="shared" si="144"/>
        <v>0</v>
      </c>
      <c r="J524" s="7">
        <f t="shared" si="145"/>
        <v>23962.5</v>
      </c>
      <c r="K524" s="6">
        <f t="shared" si="146"/>
        <v>16537.5</v>
      </c>
      <c r="L524" s="10">
        <f t="shared" si="147"/>
        <v>4050</v>
      </c>
      <c r="M524" s="10">
        <f t="shared" si="148"/>
        <v>28012.5</v>
      </c>
      <c r="N524" s="10">
        <f t="shared" si="149"/>
        <v>37</v>
      </c>
      <c r="O524" s="10">
        <f t="shared" si="150"/>
        <v>12487.5</v>
      </c>
    </row>
    <row r="525" spans="1:15">
      <c r="A525" s="120">
        <v>2290000</v>
      </c>
      <c r="B525" s="25" t="s">
        <v>554</v>
      </c>
      <c r="C525" s="20">
        <v>58099</v>
      </c>
      <c r="D525" s="65">
        <v>40933</v>
      </c>
      <c r="E525" s="119">
        <v>49</v>
      </c>
      <c r="F525" s="42">
        <v>0</v>
      </c>
      <c r="G525" s="20">
        <v>58099</v>
      </c>
      <c r="H525" s="112">
        <v>34375.241666666669</v>
      </c>
      <c r="I525" s="111">
        <f t="shared" si="144"/>
        <v>0</v>
      </c>
      <c r="J525" s="7">
        <f t="shared" si="145"/>
        <v>34375.241666666669</v>
      </c>
      <c r="K525" s="6">
        <f t="shared" si="146"/>
        <v>23723.758333333331</v>
      </c>
      <c r="L525" s="10">
        <f t="shared" si="147"/>
        <v>5809.9</v>
      </c>
      <c r="M525" s="10">
        <f t="shared" si="148"/>
        <v>40185.14166666667</v>
      </c>
      <c r="N525" s="10">
        <f t="shared" si="149"/>
        <v>37</v>
      </c>
      <c r="O525" s="10">
        <f t="shared" si="150"/>
        <v>17913.85833333333</v>
      </c>
    </row>
    <row r="526" spans="1:15">
      <c r="A526" s="120">
        <v>2290000</v>
      </c>
      <c r="B526" s="25" t="s">
        <v>553</v>
      </c>
      <c r="C526" s="20">
        <v>392700</v>
      </c>
      <c r="D526" s="65">
        <v>41087</v>
      </c>
      <c r="E526" s="119">
        <v>54</v>
      </c>
      <c r="F526" s="42">
        <v>0</v>
      </c>
      <c r="G526" s="20">
        <v>392700</v>
      </c>
      <c r="H526" s="112">
        <v>215985</v>
      </c>
      <c r="I526" s="111">
        <f t="shared" si="144"/>
        <v>0</v>
      </c>
      <c r="J526" s="7">
        <f t="shared" si="145"/>
        <v>215985</v>
      </c>
      <c r="K526" s="6">
        <f t="shared" si="146"/>
        <v>176715</v>
      </c>
      <c r="L526" s="10">
        <f t="shared" si="147"/>
        <v>39270</v>
      </c>
      <c r="M526" s="10">
        <f t="shared" si="148"/>
        <v>255255</v>
      </c>
      <c r="N526" s="10">
        <f t="shared" si="149"/>
        <v>42</v>
      </c>
      <c r="O526" s="10">
        <f t="shared" si="150"/>
        <v>137445</v>
      </c>
    </row>
    <row r="527" spans="1:15">
      <c r="A527" s="120">
        <v>2290000</v>
      </c>
      <c r="B527" s="25" t="s">
        <v>552</v>
      </c>
      <c r="C527" s="20">
        <v>250753</v>
      </c>
      <c r="D527" s="65">
        <v>41088</v>
      </c>
      <c r="E527" s="119">
        <v>54</v>
      </c>
      <c r="F527" s="42">
        <v>0</v>
      </c>
      <c r="G527" s="20">
        <v>250753</v>
      </c>
      <c r="H527" s="112">
        <v>137914.15</v>
      </c>
      <c r="I527" s="111">
        <f t="shared" si="144"/>
        <v>0</v>
      </c>
      <c r="J527" s="7">
        <f t="shared" si="145"/>
        <v>137914.15</v>
      </c>
      <c r="K527" s="6">
        <f t="shared" si="146"/>
        <v>112838.85</v>
      </c>
      <c r="L527" s="10">
        <f t="shared" si="147"/>
        <v>25075.300000000003</v>
      </c>
      <c r="M527" s="10">
        <f t="shared" si="148"/>
        <v>162989.45000000001</v>
      </c>
      <c r="N527" s="10">
        <f t="shared" si="149"/>
        <v>42</v>
      </c>
      <c r="O527" s="10">
        <f t="shared" si="150"/>
        <v>87763.549999999988</v>
      </c>
    </row>
    <row r="528" spans="1:15">
      <c r="A528" s="120">
        <v>2290000</v>
      </c>
      <c r="B528" s="25" t="s">
        <v>551</v>
      </c>
      <c r="C528" s="20">
        <v>179190</v>
      </c>
      <c r="D528" s="65">
        <v>41088</v>
      </c>
      <c r="E528" s="119">
        <v>54</v>
      </c>
      <c r="F528" s="42">
        <v>0</v>
      </c>
      <c r="G528" s="20">
        <v>179190</v>
      </c>
      <c r="H528" s="112">
        <v>98554.5</v>
      </c>
      <c r="I528" s="111">
        <f t="shared" si="144"/>
        <v>0</v>
      </c>
      <c r="J528" s="7">
        <f t="shared" si="145"/>
        <v>98554.5</v>
      </c>
      <c r="K528" s="6">
        <f t="shared" si="146"/>
        <v>80635.5</v>
      </c>
      <c r="L528" s="10">
        <f t="shared" si="147"/>
        <v>17919</v>
      </c>
      <c r="M528" s="10">
        <f t="shared" si="148"/>
        <v>116473.5</v>
      </c>
      <c r="N528" s="10">
        <f t="shared" si="149"/>
        <v>42</v>
      </c>
      <c r="O528" s="10">
        <f t="shared" si="150"/>
        <v>62716.5</v>
      </c>
    </row>
    <row r="529" spans="1:15">
      <c r="A529" s="120">
        <v>2290000</v>
      </c>
      <c r="B529" s="25" t="s">
        <v>550</v>
      </c>
      <c r="C529" s="20">
        <v>220290</v>
      </c>
      <c r="D529" s="65">
        <v>41088</v>
      </c>
      <c r="E529" s="119">
        <v>54</v>
      </c>
      <c r="F529" s="42">
        <v>0</v>
      </c>
      <c r="G529" s="20">
        <v>220290</v>
      </c>
      <c r="H529" s="112">
        <v>121159.5</v>
      </c>
      <c r="I529" s="111">
        <f t="shared" si="144"/>
        <v>0</v>
      </c>
      <c r="J529" s="7">
        <f t="shared" si="145"/>
        <v>121159.5</v>
      </c>
      <c r="K529" s="6">
        <f t="shared" si="146"/>
        <v>99130.5</v>
      </c>
      <c r="L529" s="10">
        <f t="shared" si="147"/>
        <v>22029</v>
      </c>
      <c r="M529" s="10">
        <f t="shared" si="148"/>
        <v>143188.5</v>
      </c>
      <c r="N529" s="10">
        <f t="shared" si="149"/>
        <v>42</v>
      </c>
      <c r="O529" s="10">
        <f t="shared" si="150"/>
        <v>77101.5</v>
      </c>
    </row>
    <row r="530" spans="1:15">
      <c r="A530" s="120">
        <v>2290000</v>
      </c>
      <c r="B530" s="25" t="s">
        <v>549</v>
      </c>
      <c r="C530" s="20">
        <v>35100</v>
      </c>
      <c r="D530" s="65">
        <v>41088</v>
      </c>
      <c r="E530" s="119">
        <v>54</v>
      </c>
      <c r="F530" s="42">
        <v>0</v>
      </c>
      <c r="G530" s="20">
        <v>35100</v>
      </c>
      <c r="H530" s="112">
        <v>19305</v>
      </c>
      <c r="I530" s="111">
        <f t="shared" si="144"/>
        <v>0</v>
      </c>
      <c r="J530" s="7">
        <f t="shared" si="145"/>
        <v>19305</v>
      </c>
      <c r="K530" s="6">
        <f t="shared" si="146"/>
        <v>15795</v>
      </c>
      <c r="L530" s="10">
        <f t="shared" si="147"/>
        <v>3510</v>
      </c>
      <c r="M530" s="10">
        <f t="shared" si="148"/>
        <v>22815</v>
      </c>
      <c r="N530" s="10">
        <f t="shared" si="149"/>
        <v>42</v>
      </c>
      <c r="O530" s="10">
        <f t="shared" si="150"/>
        <v>12285</v>
      </c>
    </row>
    <row r="531" spans="1:15">
      <c r="A531" s="120">
        <v>2290000</v>
      </c>
      <c r="B531" s="25" t="s">
        <v>548</v>
      </c>
      <c r="C531" s="20">
        <v>84989</v>
      </c>
      <c r="D531" s="65">
        <v>41088</v>
      </c>
      <c r="E531" s="119">
        <v>54</v>
      </c>
      <c r="F531" s="42">
        <v>0</v>
      </c>
      <c r="G531" s="20">
        <v>84989</v>
      </c>
      <c r="H531" s="112">
        <v>46743.95</v>
      </c>
      <c r="I531" s="111">
        <f t="shared" si="144"/>
        <v>0</v>
      </c>
      <c r="J531" s="7">
        <f t="shared" si="145"/>
        <v>46743.95</v>
      </c>
      <c r="K531" s="6">
        <f t="shared" si="146"/>
        <v>38245.050000000003</v>
      </c>
      <c r="L531" s="10">
        <f t="shared" si="147"/>
        <v>8498.9</v>
      </c>
      <c r="M531" s="10">
        <f t="shared" si="148"/>
        <v>55242.85</v>
      </c>
      <c r="N531" s="10">
        <f t="shared" si="149"/>
        <v>42</v>
      </c>
      <c r="O531" s="10">
        <f t="shared" si="150"/>
        <v>29746.15</v>
      </c>
    </row>
    <row r="532" spans="1:15">
      <c r="A532" s="120">
        <v>2290000</v>
      </c>
      <c r="B532" s="25" t="s">
        <v>547</v>
      </c>
      <c r="C532" s="20">
        <v>35190</v>
      </c>
      <c r="D532" s="65">
        <v>41088</v>
      </c>
      <c r="E532" s="119">
        <v>54</v>
      </c>
      <c r="F532" s="42">
        <v>0</v>
      </c>
      <c r="G532" s="20">
        <v>35190</v>
      </c>
      <c r="H532" s="112">
        <v>19354.5</v>
      </c>
      <c r="I532" s="111">
        <f t="shared" si="144"/>
        <v>0</v>
      </c>
      <c r="J532" s="7">
        <f t="shared" si="145"/>
        <v>19354.5</v>
      </c>
      <c r="K532" s="6">
        <f t="shared" si="146"/>
        <v>15835.5</v>
      </c>
      <c r="L532" s="10">
        <f t="shared" si="147"/>
        <v>3519</v>
      </c>
      <c r="M532" s="10">
        <f t="shared" si="148"/>
        <v>22873.5</v>
      </c>
      <c r="N532" s="10">
        <f t="shared" si="149"/>
        <v>42</v>
      </c>
      <c r="O532" s="10">
        <f t="shared" si="150"/>
        <v>12316.5</v>
      </c>
    </row>
    <row r="533" spans="1:15">
      <c r="A533" s="120">
        <v>2290000</v>
      </c>
      <c r="B533" s="25" t="s">
        <v>546</v>
      </c>
      <c r="C533" s="20">
        <v>358278</v>
      </c>
      <c r="D533" s="65">
        <v>41099</v>
      </c>
      <c r="E533" s="119">
        <v>55</v>
      </c>
      <c r="F533" s="42">
        <v>0</v>
      </c>
      <c r="G533" s="20">
        <v>358278</v>
      </c>
      <c r="H533" s="112">
        <v>194067.25</v>
      </c>
      <c r="I533" s="111">
        <f t="shared" si="144"/>
        <v>0</v>
      </c>
      <c r="J533" s="7">
        <f t="shared" si="145"/>
        <v>194067.25</v>
      </c>
      <c r="K533" s="6">
        <f t="shared" si="146"/>
        <v>164210.75</v>
      </c>
      <c r="L533" s="10">
        <f t="shared" si="147"/>
        <v>35827.800000000003</v>
      </c>
      <c r="M533" s="10">
        <f t="shared" si="148"/>
        <v>229895.05</v>
      </c>
      <c r="N533" s="10">
        <f t="shared" si="149"/>
        <v>43</v>
      </c>
      <c r="O533" s="10">
        <f t="shared" si="150"/>
        <v>128382.95000000001</v>
      </c>
    </row>
    <row r="534" spans="1:15">
      <c r="A534" s="120">
        <v>2290000</v>
      </c>
      <c r="B534" s="25" t="s">
        <v>545</v>
      </c>
      <c r="C534" s="20">
        <v>38999</v>
      </c>
      <c r="D534" s="65">
        <v>41099</v>
      </c>
      <c r="E534" s="119">
        <v>55</v>
      </c>
      <c r="F534" s="42">
        <v>0</v>
      </c>
      <c r="G534" s="20">
        <v>38999</v>
      </c>
      <c r="H534" s="112">
        <v>21124.458333333336</v>
      </c>
      <c r="I534" s="111">
        <f t="shared" si="144"/>
        <v>0</v>
      </c>
      <c r="J534" s="7">
        <f t="shared" si="145"/>
        <v>21124.458333333336</v>
      </c>
      <c r="K534" s="6">
        <f t="shared" si="146"/>
        <v>17874.541666666664</v>
      </c>
      <c r="L534" s="10">
        <f t="shared" si="147"/>
        <v>3899.8999999999996</v>
      </c>
      <c r="M534" s="10">
        <f t="shared" si="148"/>
        <v>25024.358333333337</v>
      </c>
      <c r="N534" s="10">
        <f t="shared" si="149"/>
        <v>43</v>
      </c>
      <c r="O534" s="10">
        <f t="shared" si="150"/>
        <v>13974.641666666663</v>
      </c>
    </row>
    <row r="535" spans="1:15">
      <c r="A535" s="120">
        <v>2290000</v>
      </c>
      <c r="B535" s="25" t="s">
        <v>544</v>
      </c>
      <c r="C535" s="20">
        <v>28799</v>
      </c>
      <c r="D535" s="65">
        <v>41099</v>
      </c>
      <c r="E535" s="119">
        <v>55</v>
      </c>
      <c r="F535" s="42">
        <v>0</v>
      </c>
      <c r="G535" s="20">
        <v>28799</v>
      </c>
      <c r="H535" s="112">
        <v>15599.458333333332</v>
      </c>
      <c r="I535" s="111">
        <f t="shared" si="144"/>
        <v>0</v>
      </c>
      <c r="J535" s="7">
        <f t="shared" si="145"/>
        <v>15599.458333333332</v>
      </c>
      <c r="K535" s="6">
        <f t="shared" si="146"/>
        <v>13199.541666666668</v>
      </c>
      <c r="L535" s="10">
        <f t="shared" si="147"/>
        <v>2879.9000000000005</v>
      </c>
      <c r="M535" s="10">
        <f t="shared" si="148"/>
        <v>18479.358333333334</v>
      </c>
      <c r="N535" s="10">
        <f t="shared" si="149"/>
        <v>43</v>
      </c>
      <c r="O535" s="10">
        <f t="shared" si="150"/>
        <v>10319.641666666666</v>
      </c>
    </row>
    <row r="536" spans="1:15">
      <c r="A536" s="120">
        <v>2290000</v>
      </c>
      <c r="B536" s="25" t="s">
        <v>543</v>
      </c>
      <c r="C536" s="20">
        <v>287899</v>
      </c>
      <c r="D536" s="65">
        <v>41099</v>
      </c>
      <c r="E536" s="119">
        <v>55</v>
      </c>
      <c r="F536" s="42">
        <v>0</v>
      </c>
      <c r="G536" s="20">
        <v>287899</v>
      </c>
      <c r="H536" s="112">
        <v>155945.29166666666</v>
      </c>
      <c r="I536" s="111">
        <f t="shared" si="144"/>
        <v>0</v>
      </c>
      <c r="J536" s="7">
        <f t="shared" si="145"/>
        <v>155945.29166666666</v>
      </c>
      <c r="K536" s="6">
        <f t="shared" si="146"/>
        <v>131953.70833333334</v>
      </c>
      <c r="L536" s="10">
        <f t="shared" si="147"/>
        <v>28789.9</v>
      </c>
      <c r="M536" s="10">
        <f t="shared" si="148"/>
        <v>184735.19166666665</v>
      </c>
      <c r="N536" s="10">
        <f t="shared" si="149"/>
        <v>43</v>
      </c>
      <c r="O536" s="10">
        <f t="shared" si="150"/>
        <v>103163.80833333335</v>
      </c>
    </row>
    <row r="537" spans="1:15">
      <c r="A537" s="120">
        <v>2290000</v>
      </c>
      <c r="B537" s="25" t="s">
        <v>542</v>
      </c>
      <c r="C537" s="20">
        <v>123001</v>
      </c>
      <c r="D537" s="65">
        <v>41099</v>
      </c>
      <c r="E537" s="119">
        <v>55</v>
      </c>
      <c r="F537" s="42">
        <v>0</v>
      </c>
      <c r="G537" s="20">
        <v>123001</v>
      </c>
      <c r="H537" s="112">
        <v>66625.541666666672</v>
      </c>
      <c r="I537" s="111">
        <f t="shared" si="144"/>
        <v>0</v>
      </c>
      <c r="J537" s="7">
        <f t="shared" si="145"/>
        <v>66625.541666666672</v>
      </c>
      <c r="K537" s="6">
        <f t="shared" si="146"/>
        <v>56375.458333333328</v>
      </c>
      <c r="L537" s="10">
        <f t="shared" si="147"/>
        <v>12300.099999999999</v>
      </c>
      <c r="M537" s="10">
        <f t="shared" si="148"/>
        <v>78925.641666666663</v>
      </c>
      <c r="N537" s="10">
        <f t="shared" si="149"/>
        <v>43</v>
      </c>
      <c r="O537" s="10">
        <f t="shared" si="150"/>
        <v>44075.358333333337</v>
      </c>
    </row>
    <row r="538" spans="1:15">
      <c r="A538" s="120">
        <v>2290000</v>
      </c>
      <c r="B538" s="25" t="s">
        <v>541</v>
      </c>
      <c r="C538" s="20">
        <v>76798</v>
      </c>
      <c r="D538" s="65">
        <v>41099</v>
      </c>
      <c r="E538" s="119">
        <v>55</v>
      </c>
      <c r="F538" s="42">
        <v>0</v>
      </c>
      <c r="G538" s="20">
        <v>76798</v>
      </c>
      <c r="H538" s="112">
        <v>41598.916666666672</v>
      </c>
      <c r="I538" s="111">
        <f t="shared" si="144"/>
        <v>0</v>
      </c>
      <c r="J538" s="7">
        <f t="shared" si="145"/>
        <v>41598.916666666672</v>
      </c>
      <c r="K538" s="6">
        <f t="shared" si="146"/>
        <v>35199.083333333328</v>
      </c>
      <c r="L538" s="10">
        <f t="shared" si="147"/>
        <v>7679.7999999999993</v>
      </c>
      <c r="M538" s="10">
        <f t="shared" si="148"/>
        <v>49278.716666666674</v>
      </c>
      <c r="N538" s="10">
        <f t="shared" si="149"/>
        <v>43</v>
      </c>
      <c r="O538" s="10">
        <f t="shared" si="150"/>
        <v>27519.283333333326</v>
      </c>
    </row>
    <row r="539" spans="1:15">
      <c r="A539" s="120">
        <v>2290000</v>
      </c>
      <c r="B539" s="25" t="s">
        <v>540</v>
      </c>
      <c r="C539" s="20">
        <v>618800</v>
      </c>
      <c r="D539" s="65">
        <v>41099</v>
      </c>
      <c r="E539" s="119">
        <v>55</v>
      </c>
      <c r="F539" s="42">
        <v>0</v>
      </c>
      <c r="G539" s="20">
        <v>618800</v>
      </c>
      <c r="H539" s="112">
        <v>474423.83966244699</v>
      </c>
      <c r="I539" s="111">
        <f t="shared" si="144"/>
        <v>0</v>
      </c>
      <c r="J539" s="7">
        <f t="shared" si="145"/>
        <v>474423.83966244699</v>
      </c>
      <c r="K539" s="6">
        <f t="shared" si="146"/>
        <v>144376.16033755301</v>
      </c>
      <c r="L539" s="10">
        <f t="shared" si="147"/>
        <v>31500.25316455702</v>
      </c>
      <c r="M539" s="10">
        <f t="shared" si="148"/>
        <v>505924.09282700403</v>
      </c>
      <c r="N539" s="10">
        <f t="shared" si="149"/>
        <v>43</v>
      </c>
      <c r="O539" s="10">
        <f t="shared" si="150"/>
        <v>112875.90717299597</v>
      </c>
    </row>
    <row r="540" spans="1:15">
      <c r="A540" s="120">
        <v>2290000</v>
      </c>
      <c r="B540" s="25" t="s">
        <v>539</v>
      </c>
      <c r="C540" s="20">
        <v>26457</v>
      </c>
      <c r="D540" s="65">
        <v>41099</v>
      </c>
      <c r="E540" s="119">
        <v>55</v>
      </c>
      <c r="F540" s="42">
        <v>0</v>
      </c>
      <c r="G540" s="20">
        <v>26457</v>
      </c>
      <c r="H540" s="112">
        <v>14330.875</v>
      </c>
      <c r="I540" s="111">
        <f t="shared" si="144"/>
        <v>0</v>
      </c>
      <c r="J540" s="7">
        <f t="shared" si="145"/>
        <v>14330.875</v>
      </c>
      <c r="K540" s="6">
        <f t="shared" si="146"/>
        <v>12126.125</v>
      </c>
      <c r="L540" s="10">
        <f t="shared" si="147"/>
        <v>2645.7</v>
      </c>
      <c r="M540" s="10">
        <f t="shared" si="148"/>
        <v>16976.575000000001</v>
      </c>
      <c r="N540" s="10">
        <f t="shared" si="149"/>
        <v>43</v>
      </c>
      <c r="O540" s="10">
        <f t="shared" si="150"/>
        <v>9480.4249999999993</v>
      </c>
    </row>
    <row r="541" spans="1:15">
      <c r="A541" s="120">
        <v>2290000</v>
      </c>
      <c r="B541" s="25" t="s">
        <v>538</v>
      </c>
      <c r="C541" s="20">
        <v>111812</v>
      </c>
      <c r="D541" s="65">
        <v>41099</v>
      </c>
      <c r="E541" s="119">
        <v>55</v>
      </c>
      <c r="F541" s="42">
        <v>0</v>
      </c>
      <c r="G541" s="20">
        <v>111812</v>
      </c>
      <c r="H541" s="112">
        <v>60564.833333333328</v>
      </c>
      <c r="I541" s="111">
        <f t="shared" si="144"/>
        <v>0</v>
      </c>
      <c r="J541" s="7">
        <f t="shared" si="145"/>
        <v>60564.833333333328</v>
      </c>
      <c r="K541" s="6">
        <f t="shared" si="146"/>
        <v>51247.166666666672</v>
      </c>
      <c r="L541" s="10">
        <f t="shared" si="147"/>
        <v>11181.2</v>
      </c>
      <c r="M541" s="10">
        <f t="shared" si="148"/>
        <v>71746.033333333326</v>
      </c>
      <c r="N541" s="10">
        <f t="shared" si="149"/>
        <v>43</v>
      </c>
      <c r="O541" s="10">
        <f t="shared" si="150"/>
        <v>40065.966666666674</v>
      </c>
    </row>
    <row r="542" spans="1:15">
      <c r="A542" s="120">
        <v>2290000</v>
      </c>
      <c r="B542" s="25" t="s">
        <v>537</v>
      </c>
      <c r="C542" s="20">
        <v>144378</v>
      </c>
      <c r="D542" s="65">
        <v>41110</v>
      </c>
      <c r="E542" s="119">
        <v>55</v>
      </c>
      <c r="F542" s="42">
        <v>0</v>
      </c>
      <c r="G542" s="20">
        <v>144378</v>
      </c>
      <c r="H542" s="112">
        <v>78204.750000000015</v>
      </c>
      <c r="I542" s="111">
        <f t="shared" si="144"/>
        <v>0</v>
      </c>
      <c r="J542" s="7">
        <f t="shared" si="145"/>
        <v>78204.750000000015</v>
      </c>
      <c r="K542" s="6">
        <f t="shared" si="146"/>
        <v>66173.249999999985</v>
      </c>
      <c r="L542" s="10">
        <f t="shared" si="147"/>
        <v>14437.799999999996</v>
      </c>
      <c r="M542" s="10">
        <f t="shared" si="148"/>
        <v>92642.550000000017</v>
      </c>
      <c r="N542" s="10">
        <f t="shared" si="149"/>
        <v>43</v>
      </c>
      <c r="O542" s="10">
        <f t="shared" si="150"/>
        <v>51735.449999999983</v>
      </c>
    </row>
    <row r="543" spans="1:15">
      <c r="A543" s="120">
        <v>2290000</v>
      </c>
      <c r="B543" s="25" t="s">
        <v>536</v>
      </c>
      <c r="C543" s="20">
        <v>223564</v>
      </c>
      <c r="D543" s="65">
        <v>41110</v>
      </c>
      <c r="E543" s="119">
        <v>55</v>
      </c>
      <c r="F543" s="42">
        <v>0</v>
      </c>
      <c r="G543" s="20">
        <v>223564</v>
      </c>
      <c r="H543" s="112">
        <v>121097.16666666666</v>
      </c>
      <c r="I543" s="111">
        <f t="shared" si="144"/>
        <v>0</v>
      </c>
      <c r="J543" s="7">
        <f t="shared" si="145"/>
        <v>121097.16666666666</v>
      </c>
      <c r="K543" s="6">
        <f t="shared" si="146"/>
        <v>102466.83333333334</v>
      </c>
      <c r="L543" s="10">
        <f t="shared" si="147"/>
        <v>22356.400000000001</v>
      </c>
      <c r="M543" s="10">
        <f t="shared" si="148"/>
        <v>143453.56666666665</v>
      </c>
      <c r="N543" s="10">
        <f t="shared" si="149"/>
        <v>43</v>
      </c>
      <c r="O543" s="10">
        <f t="shared" si="150"/>
        <v>80110.433333333349</v>
      </c>
    </row>
    <row r="544" spans="1:15">
      <c r="A544" s="120">
        <v>2290000</v>
      </c>
      <c r="B544" s="25" t="s">
        <v>535</v>
      </c>
      <c r="C544" s="20">
        <v>447667</v>
      </c>
      <c r="D544" s="65">
        <v>41110</v>
      </c>
      <c r="E544" s="119">
        <v>55</v>
      </c>
      <c r="F544" s="42">
        <v>0</v>
      </c>
      <c r="G544" s="20">
        <v>447667</v>
      </c>
      <c r="H544" s="112">
        <v>242486.29166666669</v>
      </c>
      <c r="I544" s="111">
        <f t="shared" si="144"/>
        <v>0</v>
      </c>
      <c r="J544" s="7">
        <f t="shared" si="145"/>
        <v>242486.29166666669</v>
      </c>
      <c r="K544" s="6">
        <f t="shared" si="146"/>
        <v>205180.70833333331</v>
      </c>
      <c r="L544" s="10">
        <f t="shared" si="147"/>
        <v>44766.7</v>
      </c>
      <c r="M544" s="10">
        <f t="shared" si="148"/>
        <v>287252.9916666667</v>
      </c>
      <c r="N544" s="10">
        <f t="shared" si="149"/>
        <v>43</v>
      </c>
      <c r="O544" s="10">
        <f t="shared" si="150"/>
        <v>160414.0083333333</v>
      </c>
    </row>
    <row r="545" spans="1:15">
      <c r="A545" s="120">
        <v>2290000</v>
      </c>
      <c r="B545" s="25" t="s">
        <v>534</v>
      </c>
      <c r="C545" s="20">
        <v>297381</v>
      </c>
      <c r="D545" s="65">
        <v>41110</v>
      </c>
      <c r="E545" s="119">
        <v>55</v>
      </c>
      <c r="F545" s="42">
        <v>0</v>
      </c>
      <c r="G545" s="20">
        <v>297381</v>
      </c>
      <c r="H545" s="112">
        <v>161081.37500000003</v>
      </c>
      <c r="I545" s="111">
        <f t="shared" si="144"/>
        <v>0</v>
      </c>
      <c r="J545" s="7">
        <f t="shared" si="145"/>
        <v>161081.37500000003</v>
      </c>
      <c r="K545" s="6">
        <f t="shared" si="146"/>
        <v>136299.62499999997</v>
      </c>
      <c r="L545" s="10">
        <f t="shared" si="147"/>
        <v>29738.099999999991</v>
      </c>
      <c r="M545" s="10">
        <f t="shared" si="148"/>
        <v>190819.47500000003</v>
      </c>
      <c r="N545" s="10">
        <f t="shared" si="149"/>
        <v>43</v>
      </c>
      <c r="O545" s="10">
        <f t="shared" si="150"/>
        <v>106561.52499999997</v>
      </c>
    </row>
    <row r="546" spans="1:15">
      <c r="A546" s="120">
        <v>2290000</v>
      </c>
      <c r="B546" s="25" t="s">
        <v>533</v>
      </c>
      <c r="C546" s="20">
        <v>557420</v>
      </c>
      <c r="D546" s="65">
        <v>41110</v>
      </c>
      <c r="E546" s="119">
        <v>55</v>
      </c>
      <c r="F546" s="42">
        <v>0</v>
      </c>
      <c r="G546" s="20">
        <v>557420</v>
      </c>
      <c r="H546" s="112">
        <v>301935.83333333331</v>
      </c>
      <c r="I546" s="111">
        <f t="shared" si="144"/>
        <v>0</v>
      </c>
      <c r="J546" s="7">
        <f t="shared" si="145"/>
        <v>301935.83333333331</v>
      </c>
      <c r="K546" s="6">
        <f t="shared" si="146"/>
        <v>255484.16666666669</v>
      </c>
      <c r="L546" s="10">
        <f t="shared" si="147"/>
        <v>55742</v>
      </c>
      <c r="M546" s="10">
        <f t="shared" si="148"/>
        <v>357677.83333333331</v>
      </c>
      <c r="N546" s="10">
        <f t="shared" si="149"/>
        <v>43</v>
      </c>
      <c r="O546" s="10">
        <f t="shared" si="150"/>
        <v>199742.16666666669</v>
      </c>
    </row>
    <row r="547" spans="1:15">
      <c r="A547" s="120">
        <v>2290000</v>
      </c>
      <c r="B547" s="25" t="s">
        <v>532</v>
      </c>
      <c r="C547" s="20">
        <v>233121</v>
      </c>
      <c r="D547" s="65">
        <v>41110</v>
      </c>
      <c r="E547" s="119">
        <v>55</v>
      </c>
      <c r="F547" s="42">
        <v>0</v>
      </c>
      <c r="G547" s="20">
        <v>233121</v>
      </c>
      <c r="H547" s="112">
        <v>126273.875</v>
      </c>
      <c r="I547" s="111">
        <f t="shared" si="144"/>
        <v>0</v>
      </c>
      <c r="J547" s="7">
        <f t="shared" si="145"/>
        <v>126273.875</v>
      </c>
      <c r="K547" s="6">
        <f t="shared" si="146"/>
        <v>106847.125</v>
      </c>
      <c r="L547" s="10">
        <f t="shared" si="147"/>
        <v>23312.1</v>
      </c>
      <c r="M547" s="10">
        <f t="shared" si="148"/>
        <v>149585.97500000001</v>
      </c>
      <c r="N547" s="10">
        <f t="shared" si="149"/>
        <v>43</v>
      </c>
      <c r="O547" s="10">
        <f t="shared" si="150"/>
        <v>83535.024999999994</v>
      </c>
    </row>
    <row r="548" spans="1:15">
      <c r="A548" s="120">
        <v>2290000</v>
      </c>
      <c r="B548" s="25" t="s">
        <v>531</v>
      </c>
      <c r="C548" s="20">
        <v>59850</v>
      </c>
      <c r="D548" s="65">
        <v>41110</v>
      </c>
      <c r="E548" s="119">
        <v>55</v>
      </c>
      <c r="F548" s="42">
        <v>0</v>
      </c>
      <c r="G548" s="20">
        <v>59850</v>
      </c>
      <c r="H548" s="112">
        <v>32418.75</v>
      </c>
      <c r="I548" s="111">
        <f t="shared" si="144"/>
        <v>0</v>
      </c>
      <c r="J548" s="7">
        <f t="shared" si="145"/>
        <v>32418.75</v>
      </c>
      <c r="K548" s="6">
        <f t="shared" si="146"/>
        <v>27431.25</v>
      </c>
      <c r="L548" s="10">
        <f t="shared" si="147"/>
        <v>5985</v>
      </c>
      <c r="M548" s="10">
        <f t="shared" si="148"/>
        <v>38403.75</v>
      </c>
      <c r="N548" s="10">
        <f t="shared" si="149"/>
        <v>43</v>
      </c>
      <c r="O548" s="10">
        <f t="shared" si="150"/>
        <v>21446.25</v>
      </c>
    </row>
    <row r="549" spans="1:15">
      <c r="A549" s="120">
        <v>2290000</v>
      </c>
      <c r="B549" s="25" t="s">
        <v>530</v>
      </c>
      <c r="C549" s="20">
        <v>29774</v>
      </c>
      <c r="D549" s="65">
        <v>41110</v>
      </c>
      <c r="E549" s="119">
        <v>55</v>
      </c>
      <c r="F549" s="42">
        <v>0</v>
      </c>
      <c r="G549" s="20">
        <v>29774</v>
      </c>
      <c r="H549" s="112">
        <v>16127.583333333332</v>
      </c>
      <c r="I549" s="111">
        <f t="shared" si="144"/>
        <v>0</v>
      </c>
      <c r="J549" s="7">
        <f t="shared" si="145"/>
        <v>16127.583333333332</v>
      </c>
      <c r="K549" s="6">
        <f t="shared" si="146"/>
        <v>13646.416666666668</v>
      </c>
      <c r="L549" s="10">
        <f t="shared" si="147"/>
        <v>2977.4000000000005</v>
      </c>
      <c r="M549" s="10">
        <f t="shared" si="148"/>
        <v>19104.983333333334</v>
      </c>
      <c r="N549" s="10">
        <f t="shared" si="149"/>
        <v>43</v>
      </c>
      <c r="O549" s="10">
        <f t="shared" si="150"/>
        <v>10669.016666666666</v>
      </c>
    </row>
    <row r="550" spans="1:15">
      <c r="A550" s="120">
        <v>2290000</v>
      </c>
      <c r="B550" s="25" t="s">
        <v>529</v>
      </c>
      <c r="C550" s="20">
        <v>340864</v>
      </c>
      <c r="D550" s="65">
        <v>41110</v>
      </c>
      <c r="E550" s="119">
        <v>55</v>
      </c>
      <c r="F550" s="42">
        <v>0</v>
      </c>
      <c r="G550" s="20">
        <v>340864</v>
      </c>
      <c r="H550" s="112">
        <v>184634.66666666666</v>
      </c>
      <c r="I550" s="111">
        <f t="shared" si="144"/>
        <v>0</v>
      </c>
      <c r="J550" s="7">
        <f t="shared" si="145"/>
        <v>184634.66666666666</v>
      </c>
      <c r="K550" s="6">
        <f t="shared" si="146"/>
        <v>156229.33333333334</v>
      </c>
      <c r="L550" s="10">
        <f t="shared" si="147"/>
        <v>34086.400000000001</v>
      </c>
      <c r="M550" s="10">
        <f t="shared" si="148"/>
        <v>218721.06666666665</v>
      </c>
      <c r="N550" s="10">
        <f t="shared" si="149"/>
        <v>43</v>
      </c>
      <c r="O550" s="10">
        <f t="shared" si="150"/>
        <v>122142.93333333335</v>
      </c>
    </row>
    <row r="551" spans="1:15">
      <c r="A551" s="120">
        <v>2290000</v>
      </c>
      <c r="B551" s="25" t="s">
        <v>528</v>
      </c>
      <c r="C551" s="20">
        <v>107505</v>
      </c>
      <c r="D551" s="65">
        <v>41110</v>
      </c>
      <c r="E551" s="119">
        <v>55</v>
      </c>
      <c r="F551" s="42">
        <v>0</v>
      </c>
      <c r="G551" s="20">
        <v>107505</v>
      </c>
      <c r="H551" s="112">
        <v>58231.875</v>
      </c>
      <c r="I551" s="111">
        <f t="shared" si="144"/>
        <v>0</v>
      </c>
      <c r="J551" s="7">
        <f t="shared" si="145"/>
        <v>58231.875</v>
      </c>
      <c r="K551" s="6">
        <f t="shared" si="146"/>
        <v>49273.125</v>
      </c>
      <c r="L551" s="10">
        <f t="shared" si="147"/>
        <v>10750.5</v>
      </c>
      <c r="M551" s="10">
        <f t="shared" si="148"/>
        <v>68982.375</v>
      </c>
      <c r="N551" s="10">
        <f t="shared" si="149"/>
        <v>43</v>
      </c>
      <c r="O551" s="10">
        <f t="shared" si="150"/>
        <v>38522.625</v>
      </c>
    </row>
    <row r="552" spans="1:15">
      <c r="A552" s="120">
        <v>2290000</v>
      </c>
      <c r="B552" s="25" t="s">
        <v>527</v>
      </c>
      <c r="C552" s="20">
        <v>53764</v>
      </c>
      <c r="D552" s="65">
        <v>41110</v>
      </c>
      <c r="E552" s="119">
        <v>55</v>
      </c>
      <c r="F552" s="42">
        <v>0</v>
      </c>
      <c r="G552" s="20">
        <v>53764</v>
      </c>
      <c r="H552" s="112">
        <v>29122.166666666672</v>
      </c>
      <c r="I552" s="111">
        <f t="shared" si="144"/>
        <v>0</v>
      </c>
      <c r="J552" s="7">
        <f t="shared" si="145"/>
        <v>29122.166666666672</v>
      </c>
      <c r="K552" s="6">
        <f t="shared" si="146"/>
        <v>24641.833333333328</v>
      </c>
      <c r="L552" s="10">
        <f t="shared" si="147"/>
        <v>5376.3999999999987</v>
      </c>
      <c r="M552" s="10">
        <f t="shared" si="148"/>
        <v>34498.566666666673</v>
      </c>
      <c r="N552" s="10">
        <f t="shared" si="149"/>
        <v>43</v>
      </c>
      <c r="O552" s="10">
        <f t="shared" si="150"/>
        <v>19265.433333333327</v>
      </c>
    </row>
    <row r="553" spans="1:15">
      <c r="A553" s="120">
        <v>2290000</v>
      </c>
      <c r="B553" s="25" t="s">
        <v>526</v>
      </c>
      <c r="C553" s="20">
        <v>99000</v>
      </c>
      <c r="D553" s="65">
        <v>41110</v>
      </c>
      <c r="E553" s="119">
        <v>55</v>
      </c>
      <c r="F553" s="42">
        <v>0</v>
      </c>
      <c r="G553" s="20">
        <v>99000</v>
      </c>
      <c r="H553" s="112">
        <v>53625</v>
      </c>
      <c r="I553" s="111">
        <f t="shared" si="144"/>
        <v>0</v>
      </c>
      <c r="J553" s="7">
        <f t="shared" si="145"/>
        <v>53625</v>
      </c>
      <c r="K553" s="6">
        <f t="shared" si="146"/>
        <v>45375</v>
      </c>
      <c r="L553" s="10">
        <f t="shared" si="147"/>
        <v>9900</v>
      </c>
      <c r="M553" s="10">
        <f t="shared" si="148"/>
        <v>63525</v>
      </c>
      <c r="N553" s="10">
        <f t="shared" si="149"/>
        <v>43</v>
      </c>
      <c r="O553" s="10">
        <f t="shared" si="150"/>
        <v>35475</v>
      </c>
    </row>
    <row r="554" spans="1:15">
      <c r="A554" s="120">
        <v>2290000</v>
      </c>
      <c r="B554" s="25" t="s">
        <v>525</v>
      </c>
      <c r="C554" s="20">
        <v>460530</v>
      </c>
      <c r="D554" s="65">
        <v>41110</v>
      </c>
      <c r="E554" s="119">
        <v>55</v>
      </c>
      <c r="F554" s="42">
        <v>0</v>
      </c>
      <c r="G554" s="20">
        <v>460530</v>
      </c>
      <c r="H554" s="112">
        <v>249453.75</v>
      </c>
      <c r="I554" s="111">
        <f t="shared" si="144"/>
        <v>0</v>
      </c>
      <c r="J554" s="7">
        <f t="shared" si="145"/>
        <v>249453.75</v>
      </c>
      <c r="K554" s="6">
        <f t="shared" si="146"/>
        <v>211076.25</v>
      </c>
      <c r="L554" s="10">
        <f t="shared" si="147"/>
        <v>46053</v>
      </c>
      <c r="M554" s="10">
        <f t="shared" si="148"/>
        <v>295506.75</v>
      </c>
      <c r="N554" s="10">
        <f t="shared" si="149"/>
        <v>43</v>
      </c>
      <c r="O554" s="10">
        <f t="shared" si="150"/>
        <v>165023.25</v>
      </c>
    </row>
    <row r="555" spans="1:15">
      <c r="A555" s="120">
        <v>2290000</v>
      </c>
      <c r="B555" s="25" t="s">
        <v>524</v>
      </c>
      <c r="C555" s="20">
        <v>141796</v>
      </c>
      <c r="D555" s="65">
        <v>41110</v>
      </c>
      <c r="E555" s="119">
        <v>55</v>
      </c>
      <c r="F555" s="42">
        <v>0</v>
      </c>
      <c r="G555" s="20">
        <v>141796</v>
      </c>
      <c r="H555" s="112">
        <v>76806.166666666672</v>
      </c>
      <c r="I555" s="111">
        <f t="shared" si="144"/>
        <v>0</v>
      </c>
      <c r="J555" s="7">
        <f t="shared" si="145"/>
        <v>76806.166666666672</v>
      </c>
      <c r="K555" s="6">
        <f t="shared" si="146"/>
        <v>64989.833333333328</v>
      </c>
      <c r="L555" s="10">
        <f t="shared" si="147"/>
        <v>14179.599999999999</v>
      </c>
      <c r="M555" s="10">
        <f t="shared" si="148"/>
        <v>90985.766666666663</v>
      </c>
      <c r="N555" s="10">
        <f t="shared" si="149"/>
        <v>43</v>
      </c>
      <c r="O555" s="10">
        <f t="shared" si="150"/>
        <v>50810.233333333337</v>
      </c>
    </row>
    <row r="556" spans="1:15">
      <c r="A556" s="120">
        <v>2290000</v>
      </c>
      <c r="B556" s="25" t="s">
        <v>523</v>
      </c>
      <c r="C556" s="20">
        <v>61836</v>
      </c>
      <c r="D556" s="65">
        <v>41116</v>
      </c>
      <c r="E556" s="119">
        <v>55</v>
      </c>
      <c r="F556" s="42">
        <v>0</v>
      </c>
      <c r="G556" s="20">
        <v>61836</v>
      </c>
      <c r="H556" s="112">
        <v>33494.5</v>
      </c>
      <c r="I556" s="111">
        <f t="shared" si="144"/>
        <v>0</v>
      </c>
      <c r="J556" s="7">
        <f t="shared" si="145"/>
        <v>33494.5</v>
      </c>
      <c r="K556" s="6">
        <f t="shared" si="146"/>
        <v>28341.5</v>
      </c>
      <c r="L556" s="10">
        <f t="shared" si="147"/>
        <v>6183.5999999999995</v>
      </c>
      <c r="M556" s="10">
        <f t="shared" si="148"/>
        <v>39678.1</v>
      </c>
      <c r="N556" s="10">
        <f t="shared" si="149"/>
        <v>43</v>
      </c>
      <c r="O556" s="10">
        <f t="shared" si="150"/>
        <v>22157.9</v>
      </c>
    </row>
    <row r="557" spans="1:15">
      <c r="A557" s="120">
        <v>2290000</v>
      </c>
      <c r="B557" s="25" t="s">
        <v>522</v>
      </c>
      <c r="C557" s="20">
        <v>117548</v>
      </c>
      <c r="D557" s="65">
        <v>41120</v>
      </c>
      <c r="E557" s="119">
        <v>55</v>
      </c>
      <c r="F557" s="42">
        <v>0</v>
      </c>
      <c r="G557" s="20">
        <v>117548</v>
      </c>
      <c r="H557" s="112">
        <v>63671.833333333343</v>
      </c>
      <c r="I557" s="111">
        <f t="shared" si="144"/>
        <v>0</v>
      </c>
      <c r="J557" s="7">
        <f t="shared" si="145"/>
        <v>63671.833333333343</v>
      </c>
      <c r="K557" s="6">
        <f t="shared" si="146"/>
        <v>53876.166666666657</v>
      </c>
      <c r="L557" s="10">
        <f t="shared" si="147"/>
        <v>11754.799999999997</v>
      </c>
      <c r="M557" s="10">
        <f t="shared" si="148"/>
        <v>75426.633333333346</v>
      </c>
      <c r="N557" s="10">
        <f t="shared" si="149"/>
        <v>43</v>
      </c>
      <c r="O557" s="10">
        <f t="shared" si="150"/>
        <v>42121.366666666654</v>
      </c>
    </row>
    <row r="558" spans="1:15">
      <c r="A558" s="120">
        <v>2290000</v>
      </c>
      <c r="B558" s="25" t="s">
        <v>521</v>
      </c>
      <c r="C558" s="20">
        <v>28060</v>
      </c>
      <c r="D558" s="65">
        <v>41120</v>
      </c>
      <c r="E558" s="119">
        <v>55</v>
      </c>
      <c r="F558" s="42">
        <v>0</v>
      </c>
      <c r="G558" s="20">
        <v>28060</v>
      </c>
      <c r="H558" s="112">
        <v>15199.166666666668</v>
      </c>
      <c r="I558" s="111">
        <f t="shared" si="144"/>
        <v>0</v>
      </c>
      <c r="J558" s="7">
        <f t="shared" si="145"/>
        <v>15199.166666666668</v>
      </c>
      <c r="K558" s="6">
        <f t="shared" si="146"/>
        <v>12860.833333333332</v>
      </c>
      <c r="L558" s="10">
        <f t="shared" si="147"/>
        <v>2806</v>
      </c>
      <c r="M558" s="10">
        <f t="shared" si="148"/>
        <v>18005.166666666668</v>
      </c>
      <c r="N558" s="10">
        <f t="shared" si="149"/>
        <v>43</v>
      </c>
      <c r="O558" s="10">
        <f t="shared" si="150"/>
        <v>10054.833333333332</v>
      </c>
    </row>
    <row r="559" spans="1:15">
      <c r="A559" s="120">
        <v>2290000</v>
      </c>
      <c r="B559" s="25" t="s">
        <v>520</v>
      </c>
      <c r="C559" s="20">
        <v>47938</v>
      </c>
      <c r="D559" s="65">
        <v>41120</v>
      </c>
      <c r="E559" s="119">
        <v>55</v>
      </c>
      <c r="F559" s="42">
        <v>0</v>
      </c>
      <c r="G559" s="20">
        <v>47938</v>
      </c>
      <c r="H559" s="112">
        <v>25966.416666666664</v>
      </c>
      <c r="I559" s="111">
        <f t="shared" si="144"/>
        <v>0</v>
      </c>
      <c r="J559" s="7">
        <f t="shared" si="145"/>
        <v>25966.416666666664</v>
      </c>
      <c r="K559" s="6">
        <f t="shared" si="146"/>
        <v>21971.583333333336</v>
      </c>
      <c r="L559" s="10">
        <f t="shared" si="147"/>
        <v>4793.8000000000011</v>
      </c>
      <c r="M559" s="10">
        <f t="shared" si="148"/>
        <v>30760.216666666667</v>
      </c>
      <c r="N559" s="10">
        <f t="shared" si="149"/>
        <v>43</v>
      </c>
      <c r="O559" s="10">
        <f t="shared" si="150"/>
        <v>17177.783333333333</v>
      </c>
    </row>
    <row r="560" spans="1:15">
      <c r="A560" s="120">
        <v>2290000</v>
      </c>
      <c r="B560" s="25" t="s">
        <v>519</v>
      </c>
      <c r="C560" s="20">
        <v>161294</v>
      </c>
      <c r="D560" s="65">
        <v>41120</v>
      </c>
      <c r="E560" s="119">
        <v>55</v>
      </c>
      <c r="F560" s="42">
        <v>0</v>
      </c>
      <c r="G560" s="20">
        <v>161294</v>
      </c>
      <c r="H560" s="112">
        <v>87367.583333333328</v>
      </c>
      <c r="I560" s="111">
        <f t="shared" si="144"/>
        <v>0</v>
      </c>
      <c r="J560" s="7">
        <f t="shared" si="145"/>
        <v>87367.583333333328</v>
      </c>
      <c r="K560" s="6">
        <f t="shared" si="146"/>
        <v>73926.416666666672</v>
      </c>
      <c r="L560" s="10">
        <f t="shared" si="147"/>
        <v>16129.400000000001</v>
      </c>
      <c r="M560" s="10">
        <f t="shared" si="148"/>
        <v>103496.98333333334</v>
      </c>
      <c r="N560" s="10">
        <f t="shared" si="149"/>
        <v>43</v>
      </c>
      <c r="O560" s="10">
        <f t="shared" si="150"/>
        <v>57797.016666666663</v>
      </c>
    </row>
    <row r="561" spans="1:15">
      <c r="A561" s="120">
        <v>2290000</v>
      </c>
      <c r="B561" s="25" t="s">
        <v>518</v>
      </c>
      <c r="C561" s="20">
        <v>222498</v>
      </c>
      <c r="D561" s="65">
        <v>41120</v>
      </c>
      <c r="E561" s="119">
        <v>55</v>
      </c>
      <c r="F561" s="42">
        <v>0</v>
      </c>
      <c r="G561" s="20">
        <v>222498</v>
      </c>
      <c r="H561" s="112">
        <v>120519.75000000001</v>
      </c>
      <c r="I561" s="111">
        <f t="shared" si="144"/>
        <v>0</v>
      </c>
      <c r="J561" s="7">
        <f t="shared" si="145"/>
        <v>120519.75000000001</v>
      </c>
      <c r="K561" s="6">
        <f t="shared" si="146"/>
        <v>101978.24999999999</v>
      </c>
      <c r="L561" s="10">
        <f t="shared" si="147"/>
        <v>22249.799999999996</v>
      </c>
      <c r="M561" s="10">
        <f t="shared" si="148"/>
        <v>142769.55000000002</v>
      </c>
      <c r="N561" s="10">
        <f t="shared" si="149"/>
        <v>43</v>
      </c>
      <c r="O561" s="10">
        <f t="shared" si="150"/>
        <v>79728.449999999983</v>
      </c>
    </row>
    <row r="562" spans="1:15">
      <c r="A562" s="120">
        <v>2290000</v>
      </c>
      <c r="B562" s="25" t="s">
        <v>517</v>
      </c>
      <c r="C562" s="20">
        <v>454761</v>
      </c>
      <c r="D562" s="65">
        <v>41129</v>
      </c>
      <c r="E562" s="119">
        <v>56</v>
      </c>
      <c r="F562" s="42">
        <v>0</v>
      </c>
      <c r="G562" s="20">
        <v>454761</v>
      </c>
      <c r="H562" s="112">
        <v>242539.2</v>
      </c>
      <c r="I562" s="111">
        <f t="shared" si="144"/>
        <v>0</v>
      </c>
      <c r="J562" s="7">
        <f t="shared" si="145"/>
        <v>242539.2</v>
      </c>
      <c r="K562" s="6">
        <f t="shared" si="146"/>
        <v>212221.8</v>
      </c>
      <c r="L562" s="10">
        <f t="shared" si="147"/>
        <v>45476.1</v>
      </c>
      <c r="M562" s="10">
        <f t="shared" si="148"/>
        <v>288015.3</v>
      </c>
      <c r="N562" s="10">
        <f t="shared" si="149"/>
        <v>44</v>
      </c>
      <c r="O562" s="10">
        <f t="shared" si="150"/>
        <v>166745.70000000001</v>
      </c>
    </row>
    <row r="563" spans="1:15">
      <c r="A563" s="120">
        <v>2290000</v>
      </c>
      <c r="B563" s="25" t="s">
        <v>516</v>
      </c>
      <c r="C563" s="20">
        <v>52500</v>
      </c>
      <c r="D563" s="65">
        <v>41129</v>
      </c>
      <c r="E563" s="119">
        <v>56</v>
      </c>
      <c r="F563" s="42">
        <v>0</v>
      </c>
      <c r="G563" s="20">
        <v>52500</v>
      </c>
      <c r="H563" s="112">
        <v>28000</v>
      </c>
      <c r="I563" s="111">
        <f t="shared" si="144"/>
        <v>0</v>
      </c>
      <c r="J563" s="7">
        <f t="shared" si="145"/>
        <v>28000</v>
      </c>
      <c r="K563" s="6">
        <f t="shared" si="146"/>
        <v>24500</v>
      </c>
      <c r="L563" s="10">
        <f t="shared" si="147"/>
        <v>5250</v>
      </c>
      <c r="M563" s="10">
        <f t="shared" si="148"/>
        <v>33250</v>
      </c>
      <c r="N563" s="10">
        <f t="shared" si="149"/>
        <v>44</v>
      </c>
      <c r="O563" s="10">
        <f t="shared" si="150"/>
        <v>19250</v>
      </c>
    </row>
    <row r="564" spans="1:15">
      <c r="A564" s="120">
        <v>2290000</v>
      </c>
      <c r="B564" s="25" t="s">
        <v>515</v>
      </c>
      <c r="C564" s="20">
        <v>50742</v>
      </c>
      <c r="D564" s="65">
        <v>41137</v>
      </c>
      <c r="E564" s="119">
        <v>56</v>
      </c>
      <c r="F564" s="42">
        <v>0</v>
      </c>
      <c r="G564" s="20">
        <v>50742</v>
      </c>
      <c r="H564" s="112">
        <v>27062.400000000001</v>
      </c>
      <c r="I564" s="111">
        <f t="shared" si="144"/>
        <v>0</v>
      </c>
      <c r="J564" s="7">
        <f t="shared" si="145"/>
        <v>27062.400000000001</v>
      </c>
      <c r="K564" s="6">
        <f t="shared" si="146"/>
        <v>23679.599999999999</v>
      </c>
      <c r="L564" s="10">
        <f t="shared" si="147"/>
        <v>5074.2</v>
      </c>
      <c r="M564" s="10">
        <f t="shared" si="148"/>
        <v>32136.600000000002</v>
      </c>
      <c r="N564" s="10">
        <f t="shared" si="149"/>
        <v>44</v>
      </c>
      <c r="O564" s="10">
        <f t="shared" si="150"/>
        <v>18605.399999999998</v>
      </c>
    </row>
    <row r="565" spans="1:15">
      <c r="A565" s="120">
        <v>2290000</v>
      </c>
      <c r="B565" s="25" t="s">
        <v>514</v>
      </c>
      <c r="C565" s="20">
        <v>48228</v>
      </c>
      <c r="D565" s="65">
        <v>41137</v>
      </c>
      <c r="E565" s="119">
        <v>56</v>
      </c>
      <c r="F565" s="42">
        <v>0</v>
      </c>
      <c r="G565" s="20">
        <v>48228</v>
      </c>
      <c r="H565" s="112">
        <v>25721.599999999999</v>
      </c>
      <c r="I565" s="111">
        <f t="shared" si="144"/>
        <v>0</v>
      </c>
      <c r="J565" s="7">
        <f t="shared" si="145"/>
        <v>25721.599999999999</v>
      </c>
      <c r="K565" s="6">
        <f t="shared" si="146"/>
        <v>22506.400000000001</v>
      </c>
      <c r="L565" s="10">
        <f t="shared" si="147"/>
        <v>4822.8</v>
      </c>
      <c r="M565" s="10">
        <f t="shared" si="148"/>
        <v>30544.399999999998</v>
      </c>
      <c r="N565" s="10">
        <f t="shared" si="149"/>
        <v>44</v>
      </c>
      <c r="O565" s="10">
        <f t="shared" si="150"/>
        <v>17683.600000000002</v>
      </c>
    </row>
    <row r="566" spans="1:15">
      <c r="A566" s="120">
        <v>2290000</v>
      </c>
      <c r="B566" s="25" t="s">
        <v>513</v>
      </c>
      <c r="C566" s="20">
        <v>45875</v>
      </c>
      <c r="D566" s="65">
        <v>41137</v>
      </c>
      <c r="E566" s="119">
        <v>56</v>
      </c>
      <c r="F566" s="42">
        <v>0</v>
      </c>
      <c r="G566" s="20">
        <v>45875</v>
      </c>
      <c r="H566" s="112">
        <v>24466.666666666668</v>
      </c>
      <c r="I566" s="111">
        <f t="shared" si="144"/>
        <v>0</v>
      </c>
      <c r="J566" s="7">
        <f t="shared" si="145"/>
        <v>24466.666666666668</v>
      </c>
      <c r="K566" s="6">
        <f t="shared" si="146"/>
        <v>21408.333333333332</v>
      </c>
      <c r="L566" s="10">
        <f t="shared" si="147"/>
        <v>4587.5</v>
      </c>
      <c r="M566" s="10">
        <f t="shared" si="148"/>
        <v>29054.166666666668</v>
      </c>
      <c r="N566" s="10">
        <f t="shared" si="149"/>
        <v>44</v>
      </c>
      <c r="O566" s="10">
        <f t="shared" si="150"/>
        <v>16820.833333333332</v>
      </c>
    </row>
    <row r="567" spans="1:15">
      <c r="A567" s="120">
        <v>2290000</v>
      </c>
      <c r="B567" s="25" t="s">
        <v>512</v>
      </c>
      <c r="C567" s="20">
        <v>147984</v>
      </c>
      <c r="D567" s="65">
        <v>41137</v>
      </c>
      <c r="E567" s="119">
        <v>56</v>
      </c>
      <c r="F567" s="42">
        <v>0</v>
      </c>
      <c r="G567" s="20">
        <v>147984</v>
      </c>
      <c r="H567" s="112">
        <v>78924.800000000003</v>
      </c>
      <c r="I567" s="111">
        <f t="shared" si="144"/>
        <v>0</v>
      </c>
      <c r="J567" s="7">
        <f t="shared" si="145"/>
        <v>78924.800000000003</v>
      </c>
      <c r="K567" s="6">
        <f t="shared" si="146"/>
        <v>69059.199999999997</v>
      </c>
      <c r="L567" s="10">
        <f t="shared" si="147"/>
        <v>14798.400000000001</v>
      </c>
      <c r="M567" s="10">
        <f t="shared" si="148"/>
        <v>93723.200000000012</v>
      </c>
      <c r="N567" s="10">
        <f t="shared" si="149"/>
        <v>44</v>
      </c>
      <c r="O567" s="10">
        <f t="shared" si="150"/>
        <v>54260.799999999988</v>
      </c>
    </row>
    <row r="568" spans="1:15">
      <c r="A568" s="120">
        <v>2290000</v>
      </c>
      <c r="B568" s="25" t="s">
        <v>511</v>
      </c>
      <c r="C568" s="20">
        <v>42840</v>
      </c>
      <c r="D568" s="65">
        <v>41137</v>
      </c>
      <c r="E568" s="119">
        <v>56</v>
      </c>
      <c r="F568" s="42">
        <v>0</v>
      </c>
      <c r="G568" s="20">
        <v>42840</v>
      </c>
      <c r="H568" s="112">
        <v>22848</v>
      </c>
      <c r="I568" s="111">
        <f t="shared" si="144"/>
        <v>0</v>
      </c>
      <c r="J568" s="7">
        <f t="shared" si="145"/>
        <v>22848</v>
      </c>
      <c r="K568" s="6">
        <f t="shared" si="146"/>
        <v>19992</v>
      </c>
      <c r="L568" s="10">
        <f t="shared" si="147"/>
        <v>4284</v>
      </c>
      <c r="M568" s="10">
        <f t="shared" si="148"/>
        <v>27132</v>
      </c>
      <c r="N568" s="10">
        <f t="shared" si="149"/>
        <v>44</v>
      </c>
      <c r="O568" s="10">
        <f t="shared" si="150"/>
        <v>15708</v>
      </c>
    </row>
    <row r="569" spans="1:15">
      <c r="A569" s="120">
        <v>2290000</v>
      </c>
      <c r="B569" s="25" t="s">
        <v>510</v>
      </c>
      <c r="C569" s="20">
        <v>92999</v>
      </c>
      <c r="D569" s="65">
        <v>41152</v>
      </c>
      <c r="E569" s="119">
        <v>56</v>
      </c>
      <c r="F569" s="42">
        <v>0</v>
      </c>
      <c r="G569" s="20">
        <v>92999</v>
      </c>
      <c r="H569" s="112">
        <v>49599.466666666667</v>
      </c>
      <c r="I569" s="111">
        <f t="shared" si="144"/>
        <v>0</v>
      </c>
      <c r="J569" s="7">
        <f t="shared" si="145"/>
        <v>49599.466666666667</v>
      </c>
      <c r="K569" s="6">
        <f t="shared" si="146"/>
        <v>43399.533333333333</v>
      </c>
      <c r="L569" s="10">
        <f t="shared" si="147"/>
        <v>9299.9</v>
      </c>
      <c r="M569" s="10">
        <f t="shared" si="148"/>
        <v>58899.366666666669</v>
      </c>
      <c r="N569" s="10">
        <f t="shared" si="149"/>
        <v>44</v>
      </c>
      <c r="O569" s="10">
        <f t="shared" si="150"/>
        <v>34099.633333333331</v>
      </c>
    </row>
    <row r="570" spans="1:15">
      <c r="A570" s="120">
        <v>2290000</v>
      </c>
      <c r="B570" s="25" t="s">
        <v>509</v>
      </c>
      <c r="C570" s="20">
        <v>424101</v>
      </c>
      <c r="D570" s="65">
        <v>41152</v>
      </c>
      <c r="E570" s="119">
        <v>56</v>
      </c>
      <c r="F570" s="42">
        <v>0</v>
      </c>
      <c r="G570" s="20">
        <v>424101</v>
      </c>
      <c r="H570" s="112">
        <v>226187.2</v>
      </c>
      <c r="I570" s="111">
        <f t="shared" si="144"/>
        <v>0</v>
      </c>
      <c r="J570" s="7">
        <f t="shared" si="145"/>
        <v>226187.2</v>
      </c>
      <c r="K570" s="6">
        <f t="shared" si="146"/>
        <v>197913.8</v>
      </c>
      <c r="L570" s="10">
        <f t="shared" si="147"/>
        <v>42410.1</v>
      </c>
      <c r="M570" s="10">
        <f t="shared" si="148"/>
        <v>268597.3</v>
      </c>
      <c r="N570" s="10">
        <f t="shared" si="149"/>
        <v>44</v>
      </c>
      <c r="O570" s="10">
        <f t="shared" si="150"/>
        <v>155503.70000000001</v>
      </c>
    </row>
    <row r="571" spans="1:15">
      <c r="A571" s="120">
        <v>2290000</v>
      </c>
      <c r="B571" s="25" t="s">
        <v>508</v>
      </c>
      <c r="C571" s="20">
        <v>19528</v>
      </c>
      <c r="D571" s="65">
        <v>41152</v>
      </c>
      <c r="E571" s="119">
        <v>56</v>
      </c>
      <c r="F571" s="42">
        <v>0</v>
      </c>
      <c r="G571" s="20">
        <v>19528</v>
      </c>
      <c r="H571" s="112">
        <v>10414.933333333334</v>
      </c>
      <c r="I571" s="111">
        <f t="shared" si="144"/>
        <v>0</v>
      </c>
      <c r="J571" s="7">
        <f t="shared" si="145"/>
        <v>10414.933333333334</v>
      </c>
      <c r="K571" s="6">
        <f t="shared" si="146"/>
        <v>9113.0666666666657</v>
      </c>
      <c r="L571" s="10">
        <f t="shared" si="147"/>
        <v>1952.7999999999997</v>
      </c>
      <c r="M571" s="10">
        <f t="shared" si="148"/>
        <v>12367.733333333334</v>
      </c>
      <c r="N571" s="10">
        <f t="shared" si="149"/>
        <v>44</v>
      </c>
      <c r="O571" s="10">
        <f t="shared" si="150"/>
        <v>7160.2666666666664</v>
      </c>
    </row>
    <row r="572" spans="1:15">
      <c r="A572" s="120">
        <v>2290000</v>
      </c>
      <c r="B572" s="25" t="s">
        <v>507</v>
      </c>
      <c r="C572" s="20">
        <v>639623</v>
      </c>
      <c r="D572" s="65">
        <v>41158</v>
      </c>
      <c r="E572" s="119">
        <v>57</v>
      </c>
      <c r="F572" s="42">
        <v>0</v>
      </c>
      <c r="G572" s="20">
        <v>639623</v>
      </c>
      <c r="H572" s="112">
        <v>335802.07500000001</v>
      </c>
      <c r="I572" s="111">
        <f t="shared" si="144"/>
        <v>0</v>
      </c>
      <c r="J572" s="7">
        <f t="shared" si="145"/>
        <v>335802.07500000001</v>
      </c>
      <c r="K572" s="6">
        <f t="shared" si="146"/>
        <v>303820.92499999999</v>
      </c>
      <c r="L572" s="10">
        <f t="shared" si="147"/>
        <v>63962.3</v>
      </c>
      <c r="M572" s="10">
        <f t="shared" si="148"/>
        <v>399764.375</v>
      </c>
      <c r="N572" s="10">
        <f t="shared" si="149"/>
        <v>45</v>
      </c>
      <c r="O572" s="10">
        <f t="shared" si="150"/>
        <v>239858.625</v>
      </c>
    </row>
    <row r="573" spans="1:15">
      <c r="A573" s="120">
        <v>2290000</v>
      </c>
      <c r="B573" s="25" t="s">
        <v>506</v>
      </c>
      <c r="C573" s="20">
        <v>284529</v>
      </c>
      <c r="D573" s="65">
        <v>41178</v>
      </c>
      <c r="E573" s="119">
        <v>57</v>
      </c>
      <c r="F573" s="42">
        <v>0</v>
      </c>
      <c r="G573" s="20">
        <v>284529</v>
      </c>
      <c r="H573" s="112">
        <v>149377.72499999998</v>
      </c>
      <c r="I573" s="111">
        <f t="shared" si="144"/>
        <v>0</v>
      </c>
      <c r="J573" s="7">
        <f t="shared" si="145"/>
        <v>149377.72499999998</v>
      </c>
      <c r="K573" s="6">
        <f t="shared" si="146"/>
        <v>135151.27500000002</v>
      </c>
      <c r="L573" s="10">
        <f t="shared" si="147"/>
        <v>28452.9</v>
      </c>
      <c r="M573" s="10">
        <f t="shared" si="148"/>
        <v>177830.62499999997</v>
      </c>
      <c r="N573" s="10">
        <f t="shared" si="149"/>
        <v>45</v>
      </c>
      <c r="O573" s="10">
        <f t="shared" si="150"/>
        <v>106698.37500000003</v>
      </c>
    </row>
    <row r="574" spans="1:15">
      <c r="A574" s="120">
        <v>2290000</v>
      </c>
      <c r="B574" s="25" t="s">
        <v>505</v>
      </c>
      <c r="C574" s="20">
        <v>42840</v>
      </c>
      <c r="D574" s="65">
        <v>41192</v>
      </c>
      <c r="E574" s="119">
        <v>58</v>
      </c>
      <c r="F574" s="42">
        <v>0</v>
      </c>
      <c r="G574" s="20">
        <v>42840</v>
      </c>
      <c r="H574" s="112">
        <v>22134</v>
      </c>
      <c r="I574" s="111">
        <f t="shared" si="144"/>
        <v>0</v>
      </c>
      <c r="J574" s="7">
        <f t="shared" si="145"/>
        <v>22134</v>
      </c>
      <c r="K574" s="6">
        <f t="shared" si="146"/>
        <v>20706</v>
      </c>
      <c r="L574" s="10">
        <f t="shared" si="147"/>
        <v>4284</v>
      </c>
      <c r="M574" s="10">
        <f t="shared" si="148"/>
        <v>26418</v>
      </c>
      <c r="N574" s="10">
        <f t="shared" si="149"/>
        <v>46</v>
      </c>
      <c r="O574" s="10">
        <f t="shared" si="150"/>
        <v>16422</v>
      </c>
    </row>
    <row r="575" spans="1:15">
      <c r="A575" s="120">
        <v>2290000</v>
      </c>
      <c r="B575" s="25" t="s">
        <v>504</v>
      </c>
      <c r="C575" s="20">
        <v>83776</v>
      </c>
      <c r="D575" s="65">
        <v>41222</v>
      </c>
      <c r="E575" s="119">
        <v>59</v>
      </c>
      <c r="F575" s="42">
        <f t="shared" ref="F575:F606" si="151">+C575*0</f>
        <v>0</v>
      </c>
      <c r="G575" s="20">
        <v>83776</v>
      </c>
      <c r="H575" s="112">
        <v>42586.133333333331</v>
      </c>
      <c r="I575" s="111">
        <f t="shared" si="144"/>
        <v>0</v>
      </c>
      <c r="J575" s="7">
        <f t="shared" si="145"/>
        <v>42586.133333333331</v>
      </c>
      <c r="K575" s="6">
        <f t="shared" si="146"/>
        <v>41189.866666666669</v>
      </c>
      <c r="L575" s="10">
        <f t="shared" si="147"/>
        <v>8377.6</v>
      </c>
      <c r="M575" s="10">
        <f t="shared" si="148"/>
        <v>50963.73333333333</v>
      </c>
      <c r="N575" s="10">
        <f t="shared" si="149"/>
        <v>47</v>
      </c>
      <c r="O575" s="10">
        <f t="shared" si="150"/>
        <v>32812.26666666667</v>
      </c>
    </row>
    <row r="576" spans="1:15" ht="15.75" customHeight="1">
      <c r="A576" s="120">
        <v>2290000</v>
      </c>
      <c r="B576" s="25" t="s">
        <v>503</v>
      </c>
      <c r="C576" s="20">
        <v>375000</v>
      </c>
      <c r="D576" s="65">
        <v>41225</v>
      </c>
      <c r="E576" s="119">
        <v>59</v>
      </c>
      <c r="F576" s="42">
        <f t="shared" si="151"/>
        <v>0</v>
      </c>
      <c r="G576" s="20">
        <v>375000</v>
      </c>
      <c r="H576" s="112">
        <v>190625</v>
      </c>
      <c r="I576" s="111">
        <f t="shared" si="144"/>
        <v>0</v>
      </c>
      <c r="J576" s="7">
        <f t="shared" si="145"/>
        <v>190625</v>
      </c>
      <c r="K576" s="6">
        <f t="shared" si="146"/>
        <v>184375</v>
      </c>
      <c r="L576" s="10">
        <f t="shared" si="147"/>
        <v>37500</v>
      </c>
      <c r="M576" s="10">
        <f t="shared" si="148"/>
        <v>228125</v>
      </c>
      <c r="N576" s="10">
        <f t="shared" si="149"/>
        <v>47</v>
      </c>
      <c r="O576" s="10">
        <f t="shared" si="150"/>
        <v>146875</v>
      </c>
    </row>
    <row r="577" spans="1:15">
      <c r="A577" s="120">
        <v>2290000</v>
      </c>
      <c r="B577" s="25" t="s">
        <v>502</v>
      </c>
      <c r="C577" s="20">
        <v>111013</v>
      </c>
      <c r="D577" s="65">
        <v>41225</v>
      </c>
      <c r="E577" s="119">
        <v>59</v>
      </c>
      <c r="F577" s="42">
        <f t="shared" si="151"/>
        <v>0</v>
      </c>
      <c r="G577" s="20">
        <v>111013</v>
      </c>
      <c r="H577" s="112">
        <v>56431.608333333337</v>
      </c>
      <c r="I577" s="111">
        <f t="shared" si="144"/>
        <v>0</v>
      </c>
      <c r="J577" s="7">
        <f t="shared" si="145"/>
        <v>56431.608333333337</v>
      </c>
      <c r="K577" s="6">
        <f t="shared" si="146"/>
        <v>54581.391666666663</v>
      </c>
      <c r="L577" s="10">
        <f t="shared" si="147"/>
        <v>11101.3</v>
      </c>
      <c r="M577" s="10">
        <f t="shared" si="148"/>
        <v>67532.90833333334</v>
      </c>
      <c r="N577" s="10">
        <f t="shared" si="149"/>
        <v>47</v>
      </c>
      <c r="O577" s="10">
        <f t="shared" si="150"/>
        <v>43480.09166666666</v>
      </c>
    </row>
    <row r="578" spans="1:15">
      <c r="A578" s="120">
        <v>2290000</v>
      </c>
      <c r="B578" s="25" t="s">
        <v>501</v>
      </c>
      <c r="C578" s="20">
        <v>54000</v>
      </c>
      <c r="D578" s="65">
        <v>41232</v>
      </c>
      <c r="E578" s="119">
        <v>59</v>
      </c>
      <c r="F578" s="42">
        <f t="shared" si="151"/>
        <v>0</v>
      </c>
      <c r="G578" s="20">
        <v>54000</v>
      </c>
      <c r="H578" s="112">
        <v>27450</v>
      </c>
      <c r="I578" s="111">
        <f t="shared" si="144"/>
        <v>0</v>
      </c>
      <c r="J578" s="7">
        <f t="shared" si="145"/>
        <v>27450</v>
      </c>
      <c r="K578" s="6">
        <f t="shared" si="146"/>
        <v>26550</v>
      </c>
      <c r="L578" s="10">
        <f t="shared" si="147"/>
        <v>5400</v>
      </c>
      <c r="M578" s="10">
        <f t="shared" si="148"/>
        <v>32850</v>
      </c>
      <c r="N578" s="10">
        <f t="shared" si="149"/>
        <v>47</v>
      </c>
      <c r="O578" s="10">
        <f t="shared" si="150"/>
        <v>21150</v>
      </c>
    </row>
    <row r="579" spans="1:15">
      <c r="A579" s="120">
        <v>2290000</v>
      </c>
      <c r="B579" s="25" t="s">
        <v>501</v>
      </c>
      <c r="C579" s="20">
        <v>309001</v>
      </c>
      <c r="D579" s="65">
        <v>41232</v>
      </c>
      <c r="E579" s="119">
        <v>59</v>
      </c>
      <c r="F579" s="42">
        <f t="shared" si="151"/>
        <v>0</v>
      </c>
      <c r="G579" s="20">
        <v>309001</v>
      </c>
      <c r="H579" s="112">
        <v>157075.50833333333</v>
      </c>
      <c r="I579" s="111">
        <f t="shared" si="144"/>
        <v>0</v>
      </c>
      <c r="J579" s="7">
        <f t="shared" si="145"/>
        <v>157075.50833333333</v>
      </c>
      <c r="K579" s="6">
        <f t="shared" si="146"/>
        <v>151925.49166666667</v>
      </c>
      <c r="L579" s="10">
        <f t="shared" si="147"/>
        <v>30900.1</v>
      </c>
      <c r="M579" s="10">
        <f t="shared" si="148"/>
        <v>187975.60833333334</v>
      </c>
      <c r="N579" s="10">
        <f t="shared" si="149"/>
        <v>47</v>
      </c>
      <c r="O579" s="10">
        <f t="shared" si="150"/>
        <v>121025.39166666666</v>
      </c>
    </row>
    <row r="580" spans="1:15">
      <c r="A580" s="120">
        <v>2290000</v>
      </c>
      <c r="B580" s="25" t="s">
        <v>500</v>
      </c>
      <c r="C580" s="20">
        <v>222000</v>
      </c>
      <c r="D580" s="65">
        <v>41232</v>
      </c>
      <c r="E580" s="119">
        <v>59</v>
      </c>
      <c r="F580" s="42">
        <f t="shared" si="151"/>
        <v>0</v>
      </c>
      <c r="G580" s="20">
        <v>222000</v>
      </c>
      <c r="H580" s="112">
        <v>112850</v>
      </c>
      <c r="I580" s="111">
        <f t="shared" si="144"/>
        <v>0</v>
      </c>
      <c r="J580" s="7">
        <f t="shared" si="145"/>
        <v>112850</v>
      </c>
      <c r="K580" s="6">
        <f t="shared" si="146"/>
        <v>109150</v>
      </c>
      <c r="L580" s="10">
        <f t="shared" si="147"/>
        <v>22200</v>
      </c>
      <c r="M580" s="10">
        <f t="shared" si="148"/>
        <v>135050</v>
      </c>
      <c r="N580" s="10">
        <f t="shared" si="149"/>
        <v>47</v>
      </c>
      <c r="O580" s="10">
        <f t="shared" si="150"/>
        <v>86950</v>
      </c>
    </row>
    <row r="581" spans="1:15">
      <c r="A581" s="120">
        <v>2290000</v>
      </c>
      <c r="B581" s="25" t="s">
        <v>499</v>
      </c>
      <c r="C581" s="20">
        <v>160918</v>
      </c>
      <c r="D581" s="65">
        <v>41233</v>
      </c>
      <c r="E581" s="119">
        <v>59</v>
      </c>
      <c r="F581" s="42">
        <f t="shared" si="151"/>
        <v>0</v>
      </c>
      <c r="G581" s="20">
        <v>160918</v>
      </c>
      <c r="H581" s="112">
        <v>81799.983333333337</v>
      </c>
      <c r="I581" s="111">
        <f t="shared" si="144"/>
        <v>0</v>
      </c>
      <c r="J581" s="7">
        <f t="shared" si="145"/>
        <v>81799.983333333337</v>
      </c>
      <c r="K581" s="6">
        <f t="shared" si="146"/>
        <v>79118.016666666663</v>
      </c>
      <c r="L581" s="10">
        <f t="shared" si="147"/>
        <v>16091.8</v>
      </c>
      <c r="M581" s="10">
        <f t="shared" si="148"/>
        <v>97891.78333333334</v>
      </c>
      <c r="N581" s="10">
        <f t="shared" si="149"/>
        <v>47</v>
      </c>
      <c r="O581" s="10">
        <f t="shared" si="150"/>
        <v>63026.21666666666</v>
      </c>
    </row>
    <row r="582" spans="1:15">
      <c r="A582" s="120">
        <v>2290000</v>
      </c>
      <c r="B582" s="25" t="s">
        <v>498</v>
      </c>
      <c r="C582" s="20">
        <v>113847</v>
      </c>
      <c r="D582" s="65">
        <v>41233</v>
      </c>
      <c r="E582" s="119">
        <v>59</v>
      </c>
      <c r="F582" s="42">
        <f t="shared" si="151"/>
        <v>0</v>
      </c>
      <c r="G582" s="20">
        <v>113847</v>
      </c>
      <c r="H582" s="112">
        <v>57872.224999999991</v>
      </c>
      <c r="I582" s="111">
        <f t="shared" si="144"/>
        <v>0</v>
      </c>
      <c r="J582" s="7">
        <f t="shared" si="145"/>
        <v>57872.224999999991</v>
      </c>
      <c r="K582" s="6">
        <f t="shared" si="146"/>
        <v>55974.775000000009</v>
      </c>
      <c r="L582" s="10">
        <f t="shared" si="147"/>
        <v>11384.7</v>
      </c>
      <c r="M582" s="10">
        <f t="shared" si="148"/>
        <v>69256.924999999988</v>
      </c>
      <c r="N582" s="10">
        <f t="shared" si="149"/>
        <v>47</v>
      </c>
      <c r="O582" s="10">
        <f t="shared" si="150"/>
        <v>44590.075000000012</v>
      </c>
    </row>
    <row r="583" spans="1:15">
      <c r="A583" s="120">
        <v>2290000</v>
      </c>
      <c r="B583" s="25" t="s">
        <v>497</v>
      </c>
      <c r="C583" s="20">
        <v>50112</v>
      </c>
      <c r="D583" s="65">
        <v>41233</v>
      </c>
      <c r="E583" s="119">
        <v>59</v>
      </c>
      <c r="F583" s="42">
        <f t="shared" si="151"/>
        <v>0</v>
      </c>
      <c r="G583" s="20">
        <v>50112</v>
      </c>
      <c r="H583" s="112">
        <v>25473.600000000002</v>
      </c>
      <c r="I583" s="111">
        <f t="shared" si="144"/>
        <v>0</v>
      </c>
      <c r="J583" s="7">
        <f t="shared" si="145"/>
        <v>25473.600000000002</v>
      </c>
      <c r="K583" s="6">
        <f t="shared" si="146"/>
        <v>24638.399999999998</v>
      </c>
      <c r="L583" s="10">
        <f t="shared" si="147"/>
        <v>5011.2</v>
      </c>
      <c r="M583" s="10">
        <f t="shared" si="148"/>
        <v>30484.800000000003</v>
      </c>
      <c r="N583" s="10">
        <f t="shared" si="149"/>
        <v>47</v>
      </c>
      <c r="O583" s="10">
        <f t="shared" si="150"/>
        <v>19627.199999999997</v>
      </c>
    </row>
    <row r="584" spans="1:15">
      <c r="A584" s="120">
        <v>2290000</v>
      </c>
      <c r="B584" s="25" t="s">
        <v>496</v>
      </c>
      <c r="C584" s="20">
        <v>85202</v>
      </c>
      <c r="D584" s="65">
        <v>41233</v>
      </c>
      <c r="E584" s="119">
        <v>59</v>
      </c>
      <c r="F584" s="42">
        <f t="shared" si="151"/>
        <v>0</v>
      </c>
      <c r="G584" s="20">
        <v>85202</v>
      </c>
      <c r="H584" s="112">
        <v>43311.016666666663</v>
      </c>
      <c r="I584" s="111">
        <f t="shared" si="144"/>
        <v>0</v>
      </c>
      <c r="J584" s="7">
        <f t="shared" si="145"/>
        <v>43311.016666666663</v>
      </c>
      <c r="K584" s="6">
        <f t="shared" si="146"/>
        <v>41890.983333333337</v>
      </c>
      <c r="L584" s="10">
        <f t="shared" si="147"/>
        <v>8520.2000000000007</v>
      </c>
      <c r="M584" s="10">
        <f t="shared" si="148"/>
        <v>51831.21666666666</v>
      </c>
      <c r="N584" s="10">
        <f t="shared" si="149"/>
        <v>47</v>
      </c>
      <c r="O584" s="10">
        <f t="shared" si="150"/>
        <v>33370.78333333334</v>
      </c>
    </row>
    <row r="585" spans="1:15">
      <c r="A585" s="120">
        <v>2290000</v>
      </c>
      <c r="B585" s="25" t="s">
        <v>495</v>
      </c>
      <c r="C585" s="20">
        <v>113231</v>
      </c>
      <c r="D585" s="65">
        <v>41233</v>
      </c>
      <c r="E585" s="119">
        <v>59</v>
      </c>
      <c r="F585" s="42">
        <f t="shared" si="151"/>
        <v>0</v>
      </c>
      <c r="G585" s="20">
        <v>113231</v>
      </c>
      <c r="H585" s="112">
        <v>57559.09166666666</v>
      </c>
      <c r="I585" s="111">
        <f t="shared" ref="I585:I648" si="152">H585*$I$4</f>
        <v>0</v>
      </c>
      <c r="J585" s="7">
        <f t="shared" ref="J585:J648" si="153">+I585+H585</f>
        <v>57559.09166666666</v>
      </c>
      <c r="K585" s="6">
        <f t="shared" ref="K585:K648" si="154">+G585-J585</f>
        <v>55671.90833333334</v>
      </c>
      <c r="L585" s="10">
        <f t="shared" ref="L585:L648" si="155">K585/E585*$L$1</f>
        <v>11323.100000000002</v>
      </c>
      <c r="M585" s="10">
        <f t="shared" ref="M585:M648" si="156">J585+L585</f>
        <v>68882.191666666666</v>
      </c>
      <c r="N585" s="10">
        <f t="shared" ref="N585:N648" si="157">E585-$L$1</f>
        <v>47</v>
      </c>
      <c r="O585" s="10">
        <f t="shared" ref="O585:O648" si="158">G585-M585</f>
        <v>44348.808333333334</v>
      </c>
    </row>
    <row r="586" spans="1:15">
      <c r="A586" s="120">
        <v>2290000</v>
      </c>
      <c r="B586" s="25" t="s">
        <v>494</v>
      </c>
      <c r="C586" s="20">
        <v>152817</v>
      </c>
      <c r="D586" s="65">
        <v>41233</v>
      </c>
      <c r="E586" s="119">
        <v>59</v>
      </c>
      <c r="F586" s="42">
        <f t="shared" si="151"/>
        <v>0</v>
      </c>
      <c r="G586" s="20">
        <v>152817</v>
      </c>
      <c r="H586" s="112">
        <v>77681.974999999991</v>
      </c>
      <c r="I586" s="111">
        <f t="shared" si="152"/>
        <v>0</v>
      </c>
      <c r="J586" s="7">
        <f t="shared" si="153"/>
        <v>77681.974999999991</v>
      </c>
      <c r="K586" s="6">
        <f t="shared" si="154"/>
        <v>75135.025000000009</v>
      </c>
      <c r="L586" s="10">
        <f t="shared" si="155"/>
        <v>15281.7</v>
      </c>
      <c r="M586" s="10">
        <f t="shared" si="156"/>
        <v>92963.674999999988</v>
      </c>
      <c r="N586" s="10">
        <f t="shared" si="157"/>
        <v>47</v>
      </c>
      <c r="O586" s="10">
        <f t="shared" si="158"/>
        <v>59853.325000000012</v>
      </c>
    </row>
    <row r="587" spans="1:15">
      <c r="A587" s="120">
        <v>2290000</v>
      </c>
      <c r="B587" s="25" t="s">
        <v>493</v>
      </c>
      <c r="C587" s="20">
        <v>98389</v>
      </c>
      <c r="D587" s="65">
        <v>41233</v>
      </c>
      <c r="E587" s="119">
        <v>59</v>
      </c>
      <c r="F587" s="42">
        <f t="shared" si="151"/>
        <v>0</v>
      </c>
      <c r="G587" s="20">
        <v>98389</v>
      </c>
      <c r="H587" s="112">
        <v>50014.408333333333</v>
      </c>
      <c r="I587" s="111">
        <f t="shared" si="152"/>
        <v>0</v>
      </c>
      <c r="J587" s="7">
        <f t="shared" si="153"/>
        <v>50014.408333333333</v>
      </c>
      <c r="K587" s="6">
        <f t="shared" si="154"/>
        <v>48374.591666666667</v>
      </c>
      <c r="L587" s="10">
        <f t="shared" si="155"/>
        <v>9838.9</v>
      </c>
      <c r="M587" s="10">
        <f t="shared" si="156"/>
        <v>59853.308333333334</v>
      </c>
      <c r="N587" s="10">
        <f t="shared" si="157"/>
        <v>47</v>
      </c>
      <c r="O587" s="10">
        <f t="shared" si="158"/>
        <v>38535.691666666666</v>
      </c>
    </row>
    <row r="588" spans="1:15">
      <c r="A588" s="120">
        <v>2290000</v>
      </c>
      <c r="B588" s="25" t="s">
        <v>492</v>
      </c>
      <c r="C588" s="20">
        <v>175523</v>
      </c>
      <c r="D588" s="65">
        <v>41233</v>
      </c>
      <c r="E588" s="119">
        <v>59</v>
      </c>
      <c r="F588" s="42">
        <f t="shared" si="151"/>
        <v>0</v>
      </c>
      <c r="G588" s="20">
        <v>175523</v>
      </c>
      <c r="H588" s="112">
        <v>89224.191666666666</v>
      </c>
      <c r="I588" s="111">
        <f t="shared" si="152"/>
        <v>0</v>
      </c>
      <c r="J588" s="7">
        <f t="shared" si="153"/>
        <v>89224.191666666666</v>
      </c>
      <c r="K588" s="6">
        <f t="shared" si="154"/>
        <v>86298.808333333334</v>
      </c>
      <c r="L588" s="10">
        <f t="shared" si="155"/>
        <v>17552.3</v>
      </c>
      <c r="M588" s="10">
        <f t="shared" si="156"/>
        <v>106776.49166666667</v>
      </c>
      <c r="N588" s="10">
        <f t="shared" si="157"/>
        <v>47</v>
      </c>
      <c r="O588" s="10">
        <f t="shared" si="158"/>
        <v>68746.508333333331</v>
      </c>
    </row>
    <row r="589" spans="1:15">
      <c r="A589" s="120">
        <v>2290000</v>
      </c>
      <c r="B589" s="25" t="s">
        <v>491</v>
      </c>
      <c r="C589" s="20">
        <v>46349</v>
      </c>
      <c r="D589" s="65">
        <v>41233</v>
      </c>
      <c r="E589" s="119">
        <v>59</v>
      </c>
      <c r="F589" s="42">
        <f t="shared" si="151"/>
        <v>0</v>
      </c>
      <c r="G589" s="20">
        <v>46349</v>
      </c>
      <c r="H589" s="112">
        <v>23560.741666666669</v>
      </c>
      <c r="I589" s="111">
        <f t="shared" si="152"/>
        <v>0</v>
      </c>
      <c r="J589" s="7">
        <f t="shared" si="153"/>
        <v>23560.741666666669</v>
      </c>
      <c r="K589" s="6">
        <f t="shared" si="154"/>
        <v>22788.258333333331</v>
      </c>
      <c r="L589" s="10">
        <f t="shared" si="155"/>
        <v>4634.8999999999996</v>
      </c>
      <c r="M589" s="10">
        <f t="shared" si="156"/>
        <v>28195.64166666667</v>
      </c>
      <c r="N589" s="10">
        <f t="shared" si="157"/>
        <v>47</v>
      </c>
      <c r="O589" s="10">
        <f t="shared" si="158"/>
        <v>18153.35833333333</v>
      </c>
    </row>
    <row r="590" spans="1:15">
      <c r="A590" s="120">
        <v>2290000</v>
      </c>
      <c r="B590" s="25" t="s">
        <v>490</v>
      </c>
      <c r="C590" s="20">
        <v>25508</v>
      </c>
      <c r="D590" s="65">
        <v>41233</v>
      </c>
      <c r="E590" s="119">
        <v>59</v>
      </c>
      <c r="F590" s="42">
        <f t="shared" si="151"/>
        <v>0</v>
      </c>
      <c r="G590" s="20">
        <v>25508</v>
      </c>
      <c r="H590" s="112">
        <v>12966.566666666666</v>
      </c>
      <c r="I590" s="111">
        <f t="shared" si="152"/>
        <v>0</v>
      </c>
      <c r="J590" s="7">
        <f t="shared" si="153"/>
        <v>12966.566666666666</v>
      </c>
      <c r="K590" s="6">
        <f t="shared" si="154"/>
        <v>12541.433333333334</v>
      </c>
      <c r="L590" s="10">
        <f t="shared" si="155"/>
        <v>2550.8000000000002</v>
      </c>
      <c r="M590" s="10">
        <f t="shared" si="156"/>
        <v>15517.366666666665</v>
      </c>
      <c r="N590" s="10">
        <f t="shared" si="157"/>
        <v>47</v>
      </c>
      <c r="O590" s="10">
        <f t="shared" si="158"/>
        <v>9990.633333333335</v>
      </c>
    </row>
    <row r="591" spans="1:15">
      <c r="A591" s="120">
        <v>2290000</v>
      </c>
      <c r="B591" s="25" t="s">
        <v>489</v>
      </c>
      <c r="C591" s="20">
        <v>160379</v>
      </c>
      <c r="D591" s="65">
        <v>41233</v>
      </c>
      <c r="E591" s="119">
        <v>59</v>
      </c>
      <c r="F591" s="42">
        <f t="shared" si="151"/>
        <v>0</v>
      </c>
      <c r="G591" s="20">
        <v>160379</v>
      </c>
      <c r="H591" s="112">
        <v>81525.991666666669</v>
      </c>
      <c r="I591" s="111">
        <f t="shared" si="152"/>
        <v>0</v>
      </c>
      <c r="J591" s="7">
        <f t="shared" si="153"/>
        <v>81525.991666666669</v>
      </c>
      <c r="K591" s="6">
        <f t="shared" si="154"/>
        <v>78853.008333333331</v>
      </c>
      <c r="L591" s="10">
        <f t="shared" si="155"/>
        <v>16037.899999999998</v>
      </c>
      <c r="M591" s="10">
        <f t="shared" si="156"/>
        <v>97563.891666666663</v>
      </c>
      <c r="N591" s="10">
        <f t="shared" si="157"/>
        <v>47</v>
      </c>
      <c r="O591" s="10">
        <f t="shared" si="158"/>
        <v>62815.108333333337</v>
      </c>
    </row>
    <row r="592" spans="1:15">
      <c r="A592" s="120">
        <v>2290000</v>
      </c>
      <c r="B592" s="25" t="s">
        <v>488</v>
      </c>
      <c r="C592" s="20">
        <v>47970</v>
      </c>
      <c r="D592" s="65">
        <v>41242</v>
      </c>
      <c r="E592" s="119">
        <v>59</v>
      </c>
      <c r="F592" s="42">
        <f t="shared" si="151"/>
        <v>0</v>
      </c>
      <c r="G592" s="20">
        <v>47970</v>
      </c>
      <c r="H592" s="112">
        <v>24384.75</v>
      </c>
      <c r="I592" s="111">
        <f t="shared" si="152"/>
        <v>0</v>
      </c>
      <c r="J592" s="7">
        <f t="shared" si="153"/>
        <v>24384.75</v>
      </c>
      <c r="K592" s="6">
        <f t="shared" si="154"/>
        <v>23585.25</v>
      </c>
      <c r="L592" s="10">
        <f t="shared" si="155"/>
        <v>4797</v>
      </c>
      <c r="M592" s="10">
        <f t="shared" si="156"/>
        <v>29181.75</v>
      </c>
      <c r="N592" s="10">
        <f t="shared" si="157"/>
        <v>47</v>
      </c>
      <c r="O592" s="10">
        <f t="shared" si="158"/>
        <v>18788.25</v>
      </c>
    </row>
    <row r="593" spans="1:15">
      <c r="A593" s="120">
        <v>2290000</v>
      </c>
      <c r="B593" s="25" t="s">
        <v>487</v>
      </c>
      <c r="C593" s="20">
        <v>67721</v>
      </c>
      <c r="D593" s="65">
        <v>41242</v>
      </c>
      <c r="E593" s="119">
        <v>59</v>
      </c>
      <c r="F593" s="42">
        <f t="shared" si="151"/>
        <v>0</v>
      </c>
      <c r="G593" s="20">
        <v>67721</v>
      </c>
      <c r="H593" s="112">
        <v>34424.841666666667</v>
      </c>
      <c r="I593" s="111">
        <f t="shared" si="152"/>
        <v>0</v>
      </c>
      <c r="J593" s="7">
        <f t="shared" si="153"/>
        <v>34424.841666666667</v>
      </c>
      <c r="K593" s="6">
        <f t="shared" si="154"/>
        <v>33296.158333333333</v>
      </c>
      <c r="L593" s="10">
        <f t="shared" si="155"/>
        <v>6772.1</v>
      </c>
      <c r="M593" s="10">
        <f t="shared" si="156"/>
        <v>41196.941666666666</v>
      </c>
      <c r="N593" s="10">
        <f t="shared" si="157"/>
        <v>47</v>
      </c>
      <c r="O593" s="10">
        <f t="shared" si="158"/>
        <v>26524.058333333334</v>
      </c>
    </row>
    <row r="594" spans="1:15">
      <c r="A594" s="120">
        <v>2290000</v>
      </c>
      <c r="B594" s="25" t="s">
        <v>486</v>
      </c>
      <c r="C594" s="20">
        <v>148123</v>
      </c>
      <c r="D594" s="65">
        <v>41242</v>
      </c>
      <c r="E594" s="119">
        <v>59</v>
      </c>
      <c r="F594" s="42">
        <f t="shared" si="151"/>
        <v>0</v>
      </c>
      <c r="G594" s="20">
        <v>148123</v>
      </c>
      <c r="H594" s="112">
        <v>75295.858333333337</v>
      </c>
      <c r="I594" s="111">
        <f t="shared" si="152"/>
        <v>0</v>
      </c>
      <c r="J594" s="7">
        <f t="shared" si="153"/>
        <v>75295.858333333337</v>
      </c>
      <c r="K594" s="6">
        <f t="shared" si="154"/>
        <v>72827.141666666663</v>
      </c>
      <c r="L594" s="10">
        <f t="shared" si="155"/>
        <v>14812.3</v>
      </c>
      <c r="M594" s="10">
        <f t="shared" si="156"/>
        <v>90108.15833333334</v>
      </c>
      <c r="N594" s="10">
        <f t="shared" si="157"/>
        <v>47</v>
      </c>
      <c r="O594" s="10">
        <f t="shared" si="158"/>
        <v>58014.84166666666</v>
      </c>
    </row>
    <row r="595" spans="1:15">
      <c r="A595" s="120">
        <v>2290000</v>
      </c>
      <c r="B595" s="25" t="s">
        <v>485</v>
      </c>
      <c r="C595" s="20">
        <v>96237</v>
      </c>
      <c r="D595" s="65">
        <v>41242</v>
      </c>
      <c r="E595" s="119">
        <v>59</v>
      </c>
      <c r="F595" s="42">
        <f t="shared" si="151"/>
        <v>0</v>
      </c>
      <c r="G595" s="20">
        <v>96237</v>
      </c>
      <c r="H595" s="112">
        <v>48920.475000000006</v>
      </c>
      <c r="I595" s="111">
        <f t="shared" si="152"/>
        <v>0</v>
      </c>
      <c r="J595" s="7">
        <f t="shared" si="153"/>
        <v>48920.475000000006</v>
      </c>
      <c r="K595" s="6">
        <f t="shared" si="154"/>
        <v>47316.524999999994</v>
      </c>
      <c r="L595" s="10">
        <f t="shared" si="155"/>
        <v>9623.6999999999989</v>
      </c>
      <c r="M595" s="10">
        <f t="shared" si="156"/>
        <v>58544.175000000003</v>
      </c>
      <c r="N595" s="10">
        <f t="shared" si="157"/>
        <v>47</v>
      </c>
      <c r="O595" s="10">
        <f t="shared" si="158"/>
        <v>37692.824999999997</v>
      </c>
    </row>
    <row r="596" spans="1:15">
      <c r="A596" s="120">
        <v>2290000</v>
      </c>
      <c r="B596" s="25" t="s">
        <v>484</v>
      </c>
      <c r="C596" s="20">
        <v>59251</v>
      </c>
      <c r="D596" s="65">
        <v>41242</v>
      </c>
      <c r="E596" s="119">
        <v>59</v>
      </c>
      <c r="F596" s="42">
        <f t="shared" si="151"/>
        <v>0</v>
      </c>
      <c r="G596" s="20">
        <v>59251</v>
      </c>
      <c r="H596" s="112">
        <v>30119.258333333331</v>
      </c>
      <c r="I596" s="111">
        <f t="shared" si="152"/>
        <v>0</v>
      </c>
      <c r="J596" s="7">
        <f t="shared" si="153"/>
        <v>30119.258333333331</v>
      </c>
      <c r="K596" s="6">
        <f t="shared" si="154"/>
        <v>29131.741666666669</v>
      </c>
      <c r="L596" s="10">
        <f t="shared" si="155"/>
        <v>5925.1</v>
      </c>
      <c r="M596" s="10">
        <f t="shared" si="156"/>
        <v>36044.35833333333</v>
      </c>
      <c r="N596" s="10">
        <f t="shared" si="157"/>
        <v>47</v>
      </c>
      <c r="O596" s="10">
        <f t="shared" si="158"/>
        <v>23206.64166666667</v>
      </c>
    </row>
    <row r="597" spans="1:15">
      <c r="A597" s="120">
        <v>2290000</v>
      </c>
      <c r="B597" s="25" t="s">
        <v>483</v>
      </c>
      <c r="C597" s="20">
        <v>565000</v>
      </c>
      <c r="D597" s="65">
        <v>41242</v>
      </c>
      <c r="E597" s="119">
        <v>59</v>
      </c>
      <c r="F597" s="42">
        <f t="shared" si="151"/>
        <v>0</v>
      </c>
      <c r="G597" s="20">
        <v>565000</v>
      </c>
      <c r="H597" s="112">
        <v>287208.33333333337</v>
      </c>
      <c r="I597" s="111">
        <f t="shared" si="152"/>
        <v>0</v>
      </c>
      <c r="J597" s="7">
        <f t="shared" si="153"/>
        <v>287208.33333333337</v>
      </c>
      <c r="K597" s="6">
        <f t="shared" si="154"/>
        <v>277791.66666666663</v>
      </c>
      <c r="L597" s="10">
        <f t="shared" si="155"/>
        <v>56500</v>
      </c>
      <c r="M597" s="10">
        <f t="shared" si="156"/>
        <v>343708.33333333337</v>
      </c>
      <c r="N597" s="10">
        <f t="shared" si="157"/>
        <v>47</v>
      </c>
      <c r="O597" s="10">
        <f t="shared" si="158"/>
        <v>221291.66666666663</v>
      </c>
    </row>
    <row r="598" spans="1:15">
      <c r="A598" s="120">
        <v>2290000</v>
      </c>
      <c r="B598" s="25" t="s">
        <v>482</v>
      </c>
      <c r="C598" s="20">
        <v>183265</v>
      </c>
      <c r="D598" s="65">
        <v>41243</v>
      </c>
      <c r="E598" s="119">
        <v>59</v>
      </c>
      <c r="F598" s="42">
        <f t="shared" si="151"/>
        <v>0</v>
      </c>
      <c r="G598" s="20">
        <v>183265</v>
      </c>
      <c r="H598" s="112">
        <v>93159.708333333328</v>
      </c>
      <c r="I598" s="111">
        <f t="shared" si="152"/>
        <v>0</v>
      </c>
      <c r="J598" s="7">
        <f t="shared" si="153"/>
        <v>93159.708333333328</v>
      </c>
      <c r="K598" s="6">
        <f t="shared" si="154"/>
        <v>90105.291666666672</v>
      </c>
      <c r="L598" s="10">
        <f t="shared" si="155"/>
        <v>18326.5</v>
      </c>
      <c r="M598" s="10">
        <f t="shared" si="156"/>
        <v>111486.20833333333</v>
      </c>
      <c r="N598" s="10">
        <f t="shared" si="157"/>
        <v>47</v>
      </c>
      <c r="O598" s="10">
        <f t="shared" si="158"/>
        <v>71778.791666666672</v>
      </c>
    </row>
    <row r="599" spans="1:15">
      <c r="A599" s="120">
        <v>2290000</v>
      </c>
      <c r="B599" s="25" t="s">
        <v>481</v>
      </c>
      <c r="C599" s="20">
        <v>69353</v>
      </c>
      <c r="D599" s="65">
        <v>41243</v>
      </c>
      <c r="E599" s="119">
        <v>59</v>
      </c>
      <c r="F599" s="42">
        <f t="shared" si="151"/>
        <v>0</v>
      </c>
      <c r="G599" s="20">
        <v>69353</v>
      </c>
      <c r="H599" s="112">
        <v>35254.441666666666</v>
      </c>
      <c r="I599" s="111">
        <f t="shared" si="152"/>
        <v>0</v>
      </c>
      <c r="J599" s="7">
        <f t="shared" si="153"/>
        <v>35254.441666666666</v>
      </c>
      <c r="K599" s="6">
        <f t="shared" si="154"/>
        <v>34098.558333333334</v>
      </c>
      <c r="L599" s="10">
        <f t="shared" si="155"/>
        <v>6935.3000000000011</v>
      </c>
      <c r="M599" s="10">
        <f t="shared" si="156"/>
        <v>42189.741666666669</v>
      </c>
      <c r="N599" s="10">
        <f t="shared" si="157"/>
        <v>47</v>
      </c>
      <c r="O599" s="10">
        <f t="shared" si="158"/>
        <v>27163.258333333331</v>
      </c>
    </row>
    <row r="600" spans="1:15">
      <c r="A600" s="120">
        <v>2290000</v>
      </c>
      <c r="B600" s="25" t="s">
        <v>480</v>
      </c>
      <c r="C600" s="20">
        <v>588986</v>
      </c>
      <c r="D600" s="65">
        <v>41243</v>
      </c>
      <c r="E600" s="119">
        <v>59</v>
      </c>
      <c r="F600" s="42">
        <f t="shared" si="151"/>
        <v>0</v>
      </c>
      <c r="G600" s="20">
        <v>588986</v>
      </c>
      <c r="H600" s="112">
        <v>299401.21666666667</v>
      </c>
      <c r="I600" s="111">
        <f t="shared" si="152"/>
        <v>0</v>
      </c>
      <c r="J600" s="7">
        <f t="shared" si="153"/>
        <v>299401.21666666667</v>
      </c>
      <c r="K600" s="6">
        <f t="shared" si="154"/>
        <v>289584.78333333333</v>
      </c>
      <c r="L600" s="10">
        <f t="shared" si="155"/>
        <v>58898.599999999991</v>
      </c>
      <c r="M600" s="10">
        <f t="shared" si="156"/>
        <v>358299.81666666665</v>
      </c>
      <c r="N600" s="10">
        <f t="shared" si="157"/>
        <v>47</v>
      </c>
      <c r="O600" s="10">
        <f t="shared" si="158"/>
        <v>230686.18333333335</v>
      </c>
    </row>
    <row r="601" spans="1:15">
      <c r="A601" s="120">
        <v>2290000</v>
      </c>
      <c r="B601" s="25" t="s">
        <v>479</v>
      </c>
      <c r="C601" s="20">
        <v>78714</v>
      </c>
      <c r="D601" s="65">
        <v>41243</v>
      </c>
      <c r="E601" s="119">
        <v>59</v>
      </c>
      <c r="F601" s="42">
        <f t="shared" si="151"/>
        <v>0</v>
      </c>
      <c r="G601" s="20">
        <v>78714</v>
      </c>
      <c r="H601" s="112">
        <v>40012.950000000004</v>
      </c>
      <c r="I601" s="111">
        <f t="shared" si="152"/>
        <v>0</v>
      </c>
      <c r="J601" s="7">
        <f t="shared" si="153"/>
        <v>40012.950000000004</v>
      </c>
      <c r="K601" s="6">
        <f t="shared" si="154"/>
        <v>38701.049999999996</v>
      </c>
      <c r="L601" s="10">
        <f t="shared" si="155"/>
        <v>7871.4</v>
      </c>
      <c r="M601" s="10">
        <f t="shared" si="156"/>
        <v>47884.350000000006</v>
      </c>
      <c r="N601" s="10">
        <f t="shared" si="157"/>
        <v>47</v>
      </c>
      <c r="O601" s="10">
        <f t="shared" si="158"/>
        <v>30829.649999999994</v>
      </c>
    </row>
    <row r="602" spans="1:15">
      <c r="A602" s="120">
        <v>2290000</v>
      </c>
      <c r="B602" s="25" t="s">
        <v>478</v>
      </c>
      <c r="C602" s="20">
        <v>37917</v>
      </c>
      <c r="D602" s="65">
        <v>41243</v>
      </c>
      <c r="E602" s="119">
        <v>59</v>
      </c>
      <c r="F602" s="42">
        <f t="shared" si="151"/>
        <v>0</v>
      </c>
      <c r="G602" s="20">
        <v>37917</v>
      </c>
      <c r="H602" s="112">
        <v>19274.475000000002</v>
      </c>
      <c r="I602" s="111">
        <f t="shared" si="152"/>
        <v>0</v>
      </c>
      <c r="J602" s="7">
        <f t="shared" si="153"/>
        <v>19274.475000000002</v>
      </c>
      <c r="K602" s="6">
        <f t="shared" si="154"/>
        <v>18642.524999999998</v>
      </c>
      <c r="L602" s="10">
        <f t="shared" si="155"/>
        <v>3791.7</v>
      </c>
      <c r="M602" s="10">
        <f t="shared" si="156"/>
        <v>23066.175000000003</v>
      </c>
      <c r="N602" s="10">
        <f t="shared" si="157"/>
        <v>47</v>
      </c>
      <c r="O602" s="10">
        <f t="shared" si="158"/>
        <v>14850.824999999997</v>
      </c>
    </row>
    <row r="603" spans="1:15">
      <c r="A603" s="120">
        <v>2290000</v>
      </c>
      <c r="B603" s="25" t="s">
        <v>477</v>
      </c>
      <c r="C603" s="20">
        <v>200991</v>
      </c>
      <c r="D603" s="65">
        <v>41243</v>
      </c>
      <c r="E603" s="119">
        <v>59</v>
      </c>
      <c r="F603" s="42">
        <f t="shared" si="151"/>
        <v>0</v>
      </c>
      <c r="G603" s="20">
        <v>200991</v>
      </c>
      <c r="H603" s="112">
        <v>102170.42499999999</v>
      </c>
      <c r="I603" s="111">
        <f t="shared" si="152"/>
        <v>0</v>
      </c>
      <c r="J603" s="7">
        <f t="shared" si="153"/>
        <v>102170.42499999999</v>
      </c>
      <c r="K603" s="6">
        <f t="shared" si="154"/>
        <v>98820.575000000012</v>
      </c>
      <c r="L603" s="10">
        <f t="shared" si="155"/>
        <v>20099.100000000002</v>
      </c>
      <c r="M603" s="10">
        <f t="shared" si="156"/>
        <v>122269.52499999999</v>
      </c>
      <c r="N603" s="10">
        <f t="shared" si="157"/>
        <v>47</v>
      </c>
      <c r="O603" s="10">
        <f t="shared" si="158"/>
        <v>78721.475000000006</v>
      </c>
    </row>
    <row r="604" spans="1:15">
      <c r="A604" s="120">
        <v>2290000</v>
      </c>
      <c r="B604" s="25" t="s">
        <v>476</v>
      </c>
      <c r="C604" s="20">
        <v>86751</v>
      </c>
      <c r="D604" s="65">
        <v>41243</v>
      </c>
      <c r="E604" s="119">
        <v>59</v>
      </c>
      <c r="F604" s="42">
        <f t="shared" si="151"/>
        <v>0</v>
      </c>
      <c r="G604" s="20">
        <v>86751</v>
      </c>
      <c r="H604" s="112">
        <v>44098.424999999996</v>
      </c>
      <c r="I604" s="111">
        <f t="shared" si="152"/>
        <v>0</v>
      </c>
      <c r="J604" s="7">
        <f t="shared" si="153"/>
        <v>44098.424999999996</v>
      </c>
      <c r="K604" s="6">
        <f t="shared" si="154"/>
        <v>42652.575000000004</v>
      </c>
      <c r="L604" s="10">
        <f t="shared" si="155"/>
        <v>8675.1</v>
      </c>
      <c r="M604" s="10">
        <f t="shared" si="156"/>
        <v>52773.524999999994</v>
      </c>
      <c r="N604" s="10">
        <f t="shared" si="157"/>
        <v>47</v>
      </c>
      <c r="O604" s="10">
        <f t="shared" si="158"/>
        <v>33977.475000000006</v>
      </c>
    </row>
    <row r="605" spans="1:15">
      <c r="A605" s="120">
        <v>2290000</v>
      </c>
      <c r="B605" s="25" t="s">
        <v>475</v>
      </c>
      <c r="C605" s="20">
        <v>25015</v>
      </c>
      <c r="D605" s="65">
        <v>41247</v>
      </c>
      <c r="E605" s="119">
        <v>60</v>
      </c>
      <c r="F605" s="42">
        <f t="shared" si="151"/>
        <v>0</v>
      </c>
      <c r="G605" s="20">
        <v>25015</v>
      </c>
      <c r="H605" s="112">
        <v>12507.5</v>
      </c>
      <c r="I605" s="111">
        <f t="shared" si="152"/>
        <v>0</v>
      </c>
      <c r="J605" s="7">
        <f t="shared" si="153"/>
        <v>12507.5</v>
      </c>
      <c r="K605" s="6">
        <f t="shared" si="154"/>
        <v>12507.5</v>
      </c>
      <c r="L605" s="10">
        <f t="shared" si="155"/>
        <v>2501.5</v>
      </c>
      <c r="M605" s="10">
        <f t="shared" si="156"/>
        <v>15009</v>
      </c>
      <c r="N605" s="10">
        <f t="shared" si="157"/>
        <v>48</v>
      </c>
      <c r="O605" s="10">
        <f t="shared" si="158"/>
        <v>10006</v>
      </c>
    </row>
    <row r="606" spans="1:15">
      <c r="A606" s="120">
        <v>2290000</v>
      </c>
      <c r="B606" s="25" t="s">
        <v>474</v>
      </c>
      <c r="C606" s="20">
        <v>95719</v>
      </c>
      <c r="D606" s="65">
        <v>41247</v>
      </c>
      <c r="E606" s="119">
        <v>60</v>
      </c>
      <c r="F606" s="42">
        <f t="shared" si="151"/>
        <v>0</v>
      </c>
      <c r="G606" s="20">
        <v>95719</v>
      </c>
      <c r="H606" s="112">
        <v>47859.500000000007</v>
      </c>
      <c r="I606" s="111">
        <f t="shared" si="152"/>
        <v>0</v>
      </c>
      <c r="J606" s="7">
        <f t="shared" si="153"/>
        <v>47859.500000000007</v>
      </c>
      <c r="K606" s="6">
        <f t="shared" si="154"/>
        <v>47859.499999999993</v>
      </c>
      <c r="L606" s="10">
        <f t="shared" si="155"/>
        <v>9571.8999999999978</v>
      </c>
      <c r="M606" s="10">
        <f t="shared" si="156"/>
        <v>57431.400000000009</v>
      </c>
      <c r="N606" s="10">
        <f t="shared" si="157"/>
        <v>48</v>
      </c>
      <c r="O606" s="10">
        <f t="shared" si="158"/>
        <v>38287.599999999991</v>
      </c>
    </row>
    <row r="607" spans="1:15">
      <c r="A607" s="120">
        <v>2290000</v>
      </c>
      <c r="B607" s="25" t="s">
        <v>470</v>
      </c>
      <c r="C607" s="20">
        <v>10079</v>
      </c>
      <c r="D607" s="65">
        <v>41247</v>
      </c>
      <c r="E607" s="119">
        <v>60</v>
      </c>
      <c r="F607" s="42">
        <f t="shared" ref="F607:F638" si="159">+C607*0</f>
        <v>0</v>
      </c>
      <c r="G607" s="20">
        <v>10079</v>
      </c>
      <c r="H607" s="112">
        <v>5039.5</v>
      </c>
      <c r="I607" s="111">
        <f t="shared" si="152"/>
        <v>0</v>
      </c>
      <c r="J607" s="7">
        <f t="shared" si="153"/>
        <v>5039.5</v>
      </c>
      <c r="K607" s="6">
        <f t="shared" si="154"/>
        <v>5039.5</v>
      </c>
      <c r="L607" s="10">
        <f t="shared" si="155"/>
        <v>1007.8999999999999</v>
      </c>
      <c r="M607" s="10">
        <f t="shared" si="156"/>
        <v>6047.4</v>
      </c>
      <c r="N607" s="10">
        <f t="shared" si="157"/>
        <v>48</v>
      </c>
      <c r="O607" s="10">
        <f t="shared" si="158"/>
        <v>4031.6000000000004</v>
      </c>
    </row>
    <row r="608" spans="1:15">
      <c r="A608" s="120">
        <v>2290000</v>
      </c>
      <c r="B608" s="25" t="s">
        <v>473</v>
      </c>
      <c r="C608" s="20">
        <v>115175</v>
      </c>
      <c r="D608" s="65">
        <v>41247</v>
      </c>
      <c r="E608" s="119">
        <v>60</v>
      </c>
      <c r="F608" s="42">
        <f t="shared" si="159"/>
        <v>0</v>
      </c>
      <c r="G608" s="20">
        <v>115175</v>
      </c>
      <c r="H608" s="112">
        <v>57587.5</v>
      </c>
      <c r="I608" s="111">
        <f t="shared" si="152"/>
        <v>0</v>
      </c>
      <c r="J608" s="7">
        <f t="shared" si="153"/>
        <v>57587.5</v>
      </c>
      <c r="K608" s="6">
        <f t="shared" si="154"/>
        <v>57587.5</v>
      </c>
      <c r="L608" s="10">
        <f t="shared" si="155"/>
        <v>11517.5</v>
      </c>
      <c r="M608" s="10">
        <f t="shared" si="156"/>
        <v>69105</v>
      </c>
      <c r="N608" s="10">
        <f t="shared" si="157"/>
        <v>48</v>
      </c>
      <c r="O608" s="10">
        <f t="shared" si="158"/>
        <v>46070</v>
      </c>
    </row>
    <row r="609" spans="1:15">
      <c r="A609" s="120">
        <v>2290000</v>
      </c>
      <c r="B609" s="25" t="s">
        <v>472</v>
      </c>
      <c r="C609" s="20">
        <v>91199</v>
      </c>
      <c r="D609" s="65">
        <v>41247</v>
      </c>
      <c r="E609" s="119">
        <v>60</v>
      </c>
      <c r="F609" s="42">
        <f t="shared" si="159"/>
        <v>0</v>
      </c>
      <c r="G609" s="20">
        <v>91199</v>
      </c>
      <c r="H609" s="112">
        <v>45599.5</v>
      </c>
      <c r="I609" s="111">
        <f t="shared" si="152"/>
        <v>0</v>
      </c>
      <c r="J609" s="7">
        <f t="shared" si="153"/>
        <v>45599.5</v>
      </c>
      <c r="K609" s="6">
        <f t="shared" si="154"/>
        <v>45599.5</v>
      </c>
      <c r="L609" s="10">
        <f t="shared" si="155"/>
        <v>9119.9</v>
      </c>
      <c r="M609" s="10">
        <f t="shared" si="156"/>
        <v>54719.4</v>
      </c>
      <c r="N609" s="10">
        <f t="shared" si="157"/>
        <v>48</v>
      </c>
      <c r="O609" s="10">
        <f t="shared" si="158"/>
        <v>36479.599999999999</v>
      </c>
    </row>
    <row r="610" spans="1:15">
      <c r="A610" s="120">
        <v>2290000</v>
      </c>
      <c r="B610" s="25" t="s">
        <v>471</v>
      </c>
      <c r="C610" s="20">
        <v>99360</v>
      </c>
      <c r="D610" s="65">
        <v>41247</v>
      </c>
      <c r="E610" s="119">
        <v>60</v>
      </c>
      <c r="F610" s="42">
        <f t="shared" si="159"/>
        <v>0</v>
      </c>
      <c r="G610" s="20">
        <v>99360</v>
      </c>
      <c r="H610" s="112">
        <v>49680</v>
      </c>
      <c r="I610" s="111">
        <f t="shared" si="152"/>
        <v>0</v>
      </c>
      <c r="J610" s="7">
        <f t="shared" si="153"/>
        <v>49680</v>
      </c>
      <c r="K610" s="6">
        <f t="shared" si="154"/>
        <v>49680</v>
      </c>
      <c r="L610" s="10">
        <f t="shared" si="155"/>
        <v>9936</v>
      </c>
      <c r="M610" s="10">
        <f t="shared" si="156"/>
        <v>59616</v>
      </c>
      <c r="N610" s="10">
        <f t="shared" si="157"/>
        <v>48</v>
      </c>
      <c r="O610" s="10">
        <f t="shared" si="158"/>
        <v>39744</v>
      </c>
    </row>
    <row r="611" spans="1:15">
      <c r="A611" s="120">
        <v>2290000</v>
      </c>
      <c r="B611" s="25" t="s">
        <v>470</v>
      </c>
      <c r="C611" s="20">
        <v>20159</v>
      </c>
      <c r="D611" s="65">
        <v>41247</v>
      </c>
      <c r="E611" s="119">
        <v>60</v>
      </c>
      <c r="F611" s="42">
        <f t="shared" si="159"/>
        <v>0</v>
      </c>
      <c r="G611" s="20">
        <v>20159</v>
      </c>
      <c r="H611" s="112">
        <v>10079.5</v>
      </c>
      <c r="I611" s="111">
        <f t="shared" si="152"/>
        <v>0</v>
      </c>
      <c r="J611" s="7">
        <f t="shared" si="153"/>
        <v>10079.5</v>
      </c>
      <c r="K611" s="6">
        <f t="shared" si="154"/>
        <v>10079.5</v>
      </c>
      <c r="L611" s="10">
        <f t="shared" si="155"/>
        <v>2015.9</v>
      </c>
      <c r="M611" s="10">
        <f t="shared" si="156"/>
        <v>12095.4</v>
      </c>
      <c r="N611" s="10">
        <f t="shared" si="157"/>
        <v>48</v>
      </c>
      <c r="O611" s="10">
        <f t="shared" si="158"/>
        <v>8063.6</v>
      </c>
    </row>
    <row r="612" spans="1:15">
      <c r="A612" s="120">
        <v>2290000</v>
      </c>
      <c r="B612" s="25" t="s">
        <v>469</v>
      </c>
      <c r="C612" s="20">
        <v>98532</v>
      </c>
      <c r="D612" s="65">
        <v>41248</v>
      </c>
      <c r="E612" s="119">
        <v>60</v>
      </c>
      <c r="F612" s="42">
        <f t="shared" si="159"/>
        <v>0</v>
      </c>
      <c r="G612" s="20">
        <v>98532</v>
      </c>
      <c r="H612" s="112">
        <v>49266</v>
      </c>
      <c r="I612" s="111">
        <f t="shared" si="152"/>
        <v>0</v>
      </c>
      <c r="J612" s="7">
        <f t="shared" si="153"/>
        <v>49266</v>
      </c>
      <c r="K612" s="6">
        <f t="shared" si="154"/>
        <v>49266</v>
      </c>
      <c r="L612" s="10">
        <f t="shared" si="155"/>
        <v>9853.2000000000007</v>
      </c>
      <c r="M612" s="10">
        <f t="shared" si="156"/>
        <v>59119.199999999997</v>
      </c>
      <c r="N612" s="10">
        <f t="shared" si="157"/>
        <v>48</v>
      </c>
      <c r="O612" s="10">
        <f t="shared" si="158"/>
        <v>39412.800000000003</v>
      </c>
    </row>
    <row r="613" spans="1:15">
      <c r="A613" s="120">
        <v>2290000</v>
      </c>
      <c r="B613" s="25" t="s">
        <v>468</v>
      </c>
      <c r="C613" s="20">
        <v>67530</v>
      </c>
      <c r="D613" s="65">
        <v>41253</v>
      </c>
      <c r="E613" s="119">
        <v>60</v>
      </c>
      <c r="F613" s="42">
        <f t="shared" si="159"/>
        <v>0</v>
      </c>
      <c r="G613" s="20">
        <v>67530</v>
      </c>
      <c r="H613" s="112">
        <v>33765</v>
      </c>
      <c r="I613" s="111">
        <f t="shared" si="152"/>
        <v>0</v>
      </c>
      <c r="J613" s="7">
        <f t="shared" si="153"/>
        <v>33765</v>
      </c>
      <c r="K613" s="6">
        <f t="shared" si="154"/>
        <v>33765</v>
      </c>
      <c r="L613" s="10">
        <f t="shared" si="155"/>
        <v>6753</v>
      </c>
      <c r="M613" s="10">
        <f t="shared" si="156"/>
        <v>40518</v>
      </c>
      <c r="N613" s="10">
        <f t="shared" si="157"/>
        <v>48</v>
      </c>
      <c r="O613" s="10">
        <f t="shared" si="158"/>
        <v>27012</v>
      </c>
    </row>
    <row r="614" spans="1:15">
      <c r="A614" s="120">
        <v>2290000</v>
      </c>
      <c r="B614" s="25" t="s">
        <v>467</v>
      </c>
      <c r="C614" s="20">
        <v>153153</v>
      </c>
      <c r="D614" s="65">
        <v>41254</v>
      </c>
      <c r="E614" s="119">
        <v>60</v>
      </c>
      <c r="F614" s="42">
        <f t="shared" si="159"/>
        <v>0</v>
      </c>
      <c r="G614" s="20">
        <v>153153</v>
      </c>
      <c r="H614" s="112">
        <v>76576.5</v>
      </c>
      <c r="I614" s="111">
        <f t="shared" si="152"/>
        <v>0</v>
      </c>
      <c r="J614" s="7">
        <f t="shared" si="153"/>
        <v>76576.5</v>
      </c>
      <c r="K614" s="6">
        <f t="shared" si="154"/>
        <v>76576.5</v>
      </c>
      <c r="L614" s="10">
        <f t="shared" si="155"/>
        <v>15315.300000000001</v>
      </c>
      <c r="M614" s="10">
        <f t="shared" si="156"/>
        <v>91891.8</v>
      </c>
      <c r="N614" s="10">
        <f t="shared" si="157"/>
        <v>48</v>
      </c>
      <c r="O614" s="10">
        <f t="shared" si="158"/>
        <v>61261.2</v>
      </c>
    </row>
    <row r="615" spans="1:15">
      <c r="A615" s="120">
        <v>2290000</v>
      </c>
      <c r="B615" s="25" t="s">
        <v>466</v>
      </c>
      <c r="C615" s="20">
        <v>69429</v>
      </c>
      <c r="D615" s="65">
        <v>41254</v>
      </c>
      <c r="E615" s="119">
        <v>60</v>
      </c>
      <c r="F615" s="42">
        <f t="shared" si="159"/>
        <v>0</v>
      </c>
      <c r="G615" s="20">
        <v>69429</v>
      </c>
      <c r="H615" s="112">
        <v>34714.5</v>
      </c>
      <c r="I615" s="111">
        <f t="shared" si="152"/>
        <v>0</v>
      </c>
      <c r="J615" s="7">
        <f t="shared" si="153"/>
        <v>34714.5</v>
      </c>
      <c r="K615" s="6">
        <f t="shared" si="154"/>
        <v>34714.5</v>
      </c>
      <c r="L615" s="10">
        <f t="shared" si="155"/>
        <v>6942.9000000000005</v>
      </c>
      <c r="M615" s="10">
        <f t="shared" si="156"/>
        <v>41657.4</v>
      </c>
      <c r="N615" s="10">
        <f t="shared" si="157"/>
        <v>48</v>
      </c>
      <c r="O615" s="10">
        <f t="shared" si="158"/>
        <v>27771.599999999999</v>
      </c>
    </row>
    <row r="616" spans="1:15">
      <c r="A616" s="120">
        <v>2290000</v>
      </c>
      <c r="B616" s="25" t="s">
        <v>465</v>
      </c>
      <c r="C616" s="20">
        <v>16639</v>
      </c>
      <c r="D616" s="65">
        <v>41254</v>
      </c>
      <c r="E616" s="119">
        <v>60</v>
      </c>
      <c r="F616" s="42">
        <f t="shared" si="159"/>
        <v>0</v>
      </c>
      <c r="G616" s="20">
        <v>16639</v>
      </c>
      <c r="H616" s="112">
        <v>8319.5</v>
      </c>
      <c r="I616" s="111">
        <f t="shared" si="152"/>
        <v>0</v>
      </c>
      <c r="J616" s="7">
        <f t="shared" si="153"/>
        <v>8319.5</v>
      </c>
      <c r="K616" s="6">
        <f t="shared" si="154"/>
        <v>8319.5</v>
      </c>
      <c r="L616" s="10">
        <f t="shared" si="155"/>
        <v>1663.9</v>
      </c>
      <c r="M616" s="10">
        <f t="shared" si="156"/>
        <v>9983.4</v>
      </c>
      <c r="N616" s="10">
        <f t="shared" si="157"/>
        <v>48</v>
      </c>
      <c r="O616" s="10">
        <f t="shared" si="158"/>
        <v>6655.6</v>
      </c>
    </row>
    <row r="617" spans="1:15">
      <c r="A617" s="120">
        <v>2290000</v>
      </c>
      <c r="B617" s="25" t="s">
        <v>464</v>
      </c>
      <c r="C617" s="20">
        <v>45439</v>
      </c>
      <c r="D617" s="65">
        <v>41254</v>
      </c>
      <c r="E617" s="119">
        <v>60</v>
      </c>
      <c r="F617" s="42">
        <f t="shared" si="159"/>
        <v>0</v>
      </c>
      <c r="G617" s="20">
        <v>45439</v>
      </c>
      <c r="H617" s="112">
        <v>22719.5</v>
      </c>
      <c r="I617" s="111">
        <f t="shared" si="152"/>
        <v>0</v>
      </c>
      <c r="J617" s="7">
        <f t="shared" si="153"/>
        <v>22719.5</v>
      </c>
      <c r="K617" s="6">
        <f t="shared" si="154"/>
        <v>22719.5</v>
      </c>
      <c r="L617" s="10">
        <f t="shared" si="155"/>
        <v>4543.9000000000005</v>
      </c>
      <c r="M617" s="10">
        <f t="shared" si="156"/>
        <v>27263.4</v>
      </c>
      <c r="N617" s="10">
        <f t="shared" si="157"/>
        <v>48</v>
      </c>
      <c r="O617" s="10">
        <f t="shared" si="158"/>
        <v>18175.599999999999</v>
      </c>
    </row>
    <row r="618" spans="1:15">
      <c r="A618" s="120">
        <v>2290000</v>
      </c>
      <c r="B618" s="25" t="s">
        <v>463</v>
      </c>
      <c r="C618" s="20">
        <v>35700</v>
      </c>
      <c r="D618" s="65">
        <v>41254</v>
      </c>
      <c r="E618" s="119">
        <v>60</v>
      </c>
      <c r="F618" s="42">
        <f t="shared" si="159"/>
        <v>0</v>
      </c>
      <c r="G618" s="20">
        <v>35700</v>
      </c>
      <c r="H618" s="112">
        <v>17850</v>
      </c>
      <c r="I618" s="111">
        <f t="shared" si="152"/>
        <v>0</v>
      </c>
      <c r="J618" s="7">
        <f t="shared" si="153"/>
        <v>17850</v>
      </c>
      <c r="K618" s="6">
        <f t="shared" si="154"/>
        <v>17850</v>
      </c>
      <c r="L618" s="10">
        <f t="shared" si="155"/>
        <v>3570</v>
      </c>
      <c r="M618" s="10">
        <f t="shared" si="156"/>
        <v>21420</v>
      </c>
      <c r="N618" s="10">
        <f t="shared" si="157"/>
        <v>48</v>
      </c>
      <c r="O618" s="10">
        <f t="shared" si="158"/>
        <v>14280</v>
      </c>
    </row>
    <row r="619" spans="1:15">
      <c r="A619" s="120">
        <v>2290000</v>
      </c>
      <c r="B619" s="25" t="s">
        <v>462</v>
      </c>
      <c r="C619" s="20">
        <v>105815</v>
      </c>
      <c r="D619" s="65">
        <v>41255</v>
      </c>
      <c r="E619" s="119">
        <v>60</v>
      </c>
      <c r="F619" s="42">
        <f t="shared" si="159"/>
        <v>0</v>
      </c>
      <c r="G619" s="20">
        <v>105815</v>
      </c>
      <c r="H619" s="112">
        <v>52907.5</v>
      </c>
      <c r="I619" s="111">
        <f t="shared" si="152"/>
        <v>0</v>
      </c>
      <c r="J619" s="7">
        <f t="shared" si="153"/>
        <v>52907.5</v>
      </c>
      <c r="K619" s="6">
        <f t="shared" si="154"/>
        <v>52907.5</v>
      </c>
      <c r="L619" s="10">
        <f t="shared" si="155"/>
        <v>10581.5</v>
      </c>
      <c r="M619" s="10">
        <f t="shared" si="156"/>
        <v>63489</v>
      </c>
      <c r="N619" s="10">
        <f t="shared" si="157"/>
        <v>48</v>
      </c>
      <c r="O619" s="10">
        <f t="shared" si="158"/>
        <v>42326</v>
      </c>
    </row>
    <row r="620" spans="1:15">
      <c r="A620" s="120">
        <v>2290000</v>
      </c>
      <c r="B620" s="25" t="s">
        <v>461</v>
      </c>
      <c r="C620" s="20">
        <v>123879</v>
      </c>
      <c r="D620" s="65">
        <v>41255</v>
      </c>
      <c r="E620" s="119">
        <v>60</v>
      </c>
      <c r="F620" s="42">
        <f t="shared" si="159"/>
        <v>0</v>
      </c>
      <c r="G620" s="20">
        <v>123879</v>
      </c>
      <c r="H620" s="112">
        <v>61939.5</v>
      </c>
      <c r="I620" s="111">
        <f t="shared" si="152"/>
        <v>0</v>
      </c>
      <c r="J620" s="7">
        <f t="shared" si="153"/>
        <v>61939.5</v>
      </c>
      <c r="K620" s="6">
        <f t="shared" si="154"/>
        <v>61939.5</v>
      </c>
      <c r="L620" s="10">
        <f t="shared" si="155"/>
        <v>12387.900000000001</v>
      </c>
      <c r="M620" s="10">
        <f t="shared" si="156"/>
        <v>74327.399999999994</v>
      </c>
      <c r="N620" s="10">
        <f t="shared" si="157"/>
        <v>48</v>
      </c>
      <c r="O620" s="10">
        <f t="shared" si="158"/>
        <v>49551.600000000006</v>
      </c>
    </row>
    <row r="621" spans="1:15">
      <c r="A621" s="120">
        <v>2290000</v>
      </c>
      <c r="B621" s="25" t="s">
        <v>460</v>
      </c>
      <c r="C621" s="20">
        <v>183605</v>
      </c>
      <c r="D621" s="65">
        <v>41255</v>
      </c>
      <c r="E621" s="119">
        <v>60</v>
      </c>
      <c r="F621" s="42">
        <f t="shared" si="159"/>
        <v>0</v>
      </c>
      <c r="G621" s="20">
        <v>183605</v>
      </c>
      <c r="H621" s="112">
        <v>91802.5</v>
      </c>
      <c r="I621" s="111">
        <f t="shared" si="152"/>
        <v>0</v>
      </c>
      <c r="J621" s="7">
        <f t="shared" si="153"/>
        <v>91802.5</v>
      </c>
      <c r="K621" s="6">
        <f t="shared" si="154"/>
        <v>91802.5</v>
      </c>
      <c r="L621" s="10">
        <f t="shared" si="155"/>
        <v>18360.5</v>
      </c>
      <c r="M621" s="10">
        <f t="shared" si="156"/>
        <v>110163</v>
      </c>
      <c r="N621" s="10">
        <f t="shared" si="157"/>
        <v>48</v>
      </c>
      <c r="O621" s="10">
        <f t="shared" si="158"/>
        <v>73442</v>
      </c>
    </row>
    <row r="622" spans="1:15">
      <c r="A622" s="120">
        <v>2290000</v>
      </c>
      <c r="B622" s="25" t="s">
        <v>459</v>
      </c>
      <c r="C622" s="20">
        <v>134411</v>
      </c>
      <c r="D622" s="65">
        <v>41255</v>
      </c>
      <c r="E622" s="119">
        <v>60</v>
      </c>
      <c r="F622" s="42">
        <f t="shared" si="159"/>
        <v>0</v>
      </c>
      <c r="G622" s="20">
        <v>134411</v>
      </c>
      <c r="H622" s="112">
        <v>67205.5</v>
      </c>
      <c r="I622" s="111">
        <f t="shared" si="152"/>
        <v>0</v>
      </c>
      <c r="J622" s="7">
        <f t="shared" si="153"/>
        <v>67205.5</v>
      </c>
      <c r="K622" s="6">
        <f t="shared" si="154"/>
        <v>67205.5</v>
      </c>
      <c r="L622" s="10">
        <f t="shared" si="155"/>
        <v>13441.1</v>
      </c>
      <c r="M622" s="10">
        <f t="shared" si="156"/>
        <v>80646.600000000006</v>
      </c>
      <c r="N622" s="10">
        <f t="shared" si="157"/>
        <v>48</v>
      </c>
      <c r="O622" s="10">
        <f t="shared" si="158"/>
        <v>53764.399999999994</v>
      </c>
    </row>
    <row r="623" spans="1:15">
      <c r="A623" s="120">
        <v>2290000</v>
      </c>
      <c r="B623" s="25" t="s">
        <v>458</v>
      </c>
      <c r="C623" s="20">
        <v>128923</v>
      </c>
      <c r="D623" s="65">
        <v>41255</v>
      </c>
      <c r="E623" s="119">
        <v>60</v>
      </c>
      <c r="F623" s="42">
        <f t="shared" si="159"/>
        <v>0</v>
      </c>
      <c r="G623" s="20">
        <v>128923</v>
      </c>
      <c r="H623" s="112">
        <v>64461.5</v>
      </c>
      <c r="I623" s="111">
        <f t="shared" si="152"/>
        <v>0</v>
      </c>
      <c r="J623" s="7">
        <f t="shared" si="153"/>
        <v>64461.5</v>
      </c>
      <c r="K623" s="6">
        <f t="shared" si="154"/>
        <v>64461.5</v>
      </c>
      <c r="L623" s="10">
        <f t="shared" si="155"/>
        <v>12892.3</v>
      </c>
      <c r="M623" s="10">
        <f t="shared" si="156"/>
        <v>77353.8</v>
      </c>
      <c r="N623" s="10">
        <f t="shared" si="157"/>
        <v>48</v>
      </c>
      <c r="O623" s="10">
        <f t="shared" si="158"/>
        <v>51569.2</v>
      </c>
    </row>
    <row r="624" spans="1:15">
      <c r="A624" s="120">
        <v>2290000</v>
      </c>
      <c r="B624" s="25" t="s">
        <v>457</v>
      </c>
      <c r="C624" s="20">
        <v>652220</v>
      </c>
      <c r="D624" s="65">
        <v>41261</v>
      </c>
      <c r="E624" s="119">
        <v>60</v>
      </c>
      <c r="F624" s="42">
        <f t="shared" si="159"/>
        <v>0</v>
      </c>
      <c r="G624" s="20">
        <v>652220</v>
      </c>
      <c r="H624" s="112">
        <v>468967.14285714284</v>
      </c>
      <c r="I624" s="111">
        <f t="shared" si="152"/>
        <v>0</v>
      </c>
      <c r="J624" s="7">
        <f t="shared" si="153"/>
        <v>468967.14285714284</v>
      </c>
      <c r="K624" s="6">
        <f t="shared" si="154"/>
        <v>183252.85714285716</v>
      </c>
      <c r="L624" s="10">
        <f t="shared" si="155"/>
        <v>36650.571428571428</v>
      </c>
      <c r="M624" s="10">
        <f t="shared" si="156"/>
        <v>505617.71428571426</v>
      </c>
      <c r="N624" s="10">
        <f t="shared" si="157"/>
        <v>48</v>
      </c>
      <c r="O624" s="10">
        <f t="shared" si="158"/>
        <v>146602.28571428574</v>
      </c>
    </row>
    <row r="625" spans="1:15">
      <c r="A625" s="120">
        <v>2290000</v>
      </c>
      <c r="B625" s="25" t="s">
        <v>456</v>
      </c>
      <c r="C625" s="20">
        <v>81767</v>
      </c>
      <c r="D625" s="65">
        <v>41261</v>
      </c>
      <c r="E625" s="119">
        <v>60</v>
      </c>
      <c r="F625" s="42">
        <f t="shared" si="159"/>
        <v>0</v>
      </c>
      <c r="G625" s="20">
        <v>81767</v>
      </c>
      <c r="H625" s="112">
        <v>40883.5</v>
      </c>
      <c r="I625" s="111">
        <f t="shared" si="152"/>
        <v>0</v>
      </c>
      <c r="J625" s="7">
        <f t="shared" si="153"/>
        <v>40883.5</v>
      </c>
      <c r="K625" s="6">
        <f t="shared" si="154"/>
        <v>40883.5</v>
      </c>
      <c r="L625" s="10">
        <f t="shared" si="155"/>
        <v>8176.7</v>
      </c>
      <c r="M625" s="10">
        <f t="shared" si="156"/>
        <v>49060.2</v>
      </c>
      <c r="N625" s="10">
        <f t="shared" si="157"/>
        <v>48</v>
      </c>
      <c r="O625" s="10">
        <f t="shared" si="158"/>
        <v>32706.800000000003</v>
      </c>
    </row>
    <row r="626" spans="1:15">
      <c r="A626" s="120">
        <v>2290000</v>
      </c>
      <c r="B626" s="25" t="s">
        <v>455</v>
      </c>
      <c r="C626" s="20">
        <v>610201</v>
      </c>
      <c r="D626" s="65">
        <v>41261</v>
      </c>
      <c r="E626" s="119">
        <v>60</v>
      </c>
      <c r="F626" s="42">
        <f t="shared" si="159"/>
        <v>0</v>
      </c>
      <c r="G626" s="20">
        <v>610201</v>
      </c>
      <c r="H626" s="112">
        <v>447957.64285714284</v>
      </c>
      <c r="I626" s="111">
        <f t="shared" si="152"/>
        <v>0</v>
      </c>
      <c r="J626" s="7">
        <f t="shared" si="153"/>
        <v>447957.64285714284</v>
      </c>
      <c r="K626" s="6">
        <f t="shared" si="154"/>
        <v>162243.35714285716</v>
      </c>
      <c r="L626" s="10">
        <f t="shared" si="155"/>
        <v>32448.67142857143</v>
      </c>
      <c r="M626" s="10">
        <f t="shared" si="156"/>
        <v>480406.3142857143</v>
      </c>
      <c r="N626" s="10">
        <f t="shared" si="157"/>
        <v>48</v>
      </c>
      <c r="O626" s="10">
        <f t="shared" si="158"/>
        <v>129794.6857142857</v>
      </c>
    </row>
    <row r="627" spans="1:15">
      <c r="A627" s="120">
        <v>2290000</v>
      </c>
      <c r="B627" s="25" t="s">
        <v>454</v>
      </c>
      <c r="C627" s="20">
        <v>23147</v>
      </c>
      <c r="D627" s="65">
        <v>41261</v>
      </c>
      <c r="E627" s="119">
        <v>60</v>
      </c>
      <c r="F627" s="42">
        <f t="shared" si="159"/>
        <v>0</v>
      </c>
      <c r="G627" s="20">
        <v>23147</v>
      </c>
      <c r="H627" s="112">
        <v>11573.5</v>
      </c>
      <c r="I627" s="111">
        <f t="shared" si="152"/>
        <v>0</v>
      </c>
      <c r="J627" s="7">
        <f t="shared" si="153"/>
        <v>11573.5</v>
      </c>
      <c r="K627" s="6">
        <f t="shared" si="154"/>
        <v>11573.5</v>
      </c>
      <c r="L627" s="10">
        <f t="shared" si="155"/>
        <v>2314.7000000000003</v>
      </c>
      <c r="M627" s="10">
        <f t="shared" si="156"/>
        <v>13888.2</v>
      </c>
      <c r="N627" s="10">
        <f t="shared" si="157"/>
        <v>48</v>
      </c>
      <c r="O627" s="10">
        <f t="shared" si="158"/>
        <v>9258.7999999999993</v>
      </c>
    </row>
    <row r="628" spans="1:15">
      <c r="A628" s="120">
        <v>2290000</v>
      </c>
      <c r="B628" s="25" t="s">
        <v>453</v>
      </c>
      <c r="C628" s="20">
        <v>52850</v>
      </c>
      <c r="D628" s="65">
        <v>41261</v>
      </c>
      <c r="E628" s="119">
        <v>60</v>
      </c>
      <c r="F628" s="42">
        <f t="shared" si="159"/>
        <v>0</v>
      </c>
      <c r="G628" s="20">
        <v>52850</v>
      </c>
      <c r="H628" s="112">
        <v>26425</v>
      </c>
      <c r="I628" s="111">
        <f t="shared" si="152"/>
        <v>0</v>
      </c>
      <c r="J628" s="7">
        <f t="shared" si="153"/>
        <v>26425</v>
      </c>
      <c r="K628" s="6">
        <f t="shared" si="154"/>
        <v>26425</v>
      </c>
      <c r="L628" s="10">
        <f t="shared" si="155"/>
        <v>5285</v>
      </c>
      <c r="M628" s="10">
        <f t="shared" si="156"/>
        <v>31710</v>
      </c>
      <c r="N628" s="10">
        <f t="shared" si="157"/>
        <v>48</v>
      </c>
      <c r="O628" s="10">
        <f t="shared" si="158"/>
        <v>21140</v>
      </c>
    </row>
    <row r="629" spans="1:15">
      <c r="A629" s="120">
        <v>2290000</v>
      </c>
      <c r="B629" s="25" t="s">
        <v>452</v>
      </c>
      <c r="C629" s="20">
        <v>150059</v>
      </c>
      <c r="D629" s="65">
        <v>41261</v>
      </c>
      <c r="E629" s="119">
        <v>60</v>
      </c>
      <c r="F629" s="42">
        <f t="shared" si="159"/>
        <v>0</v>
      </c>
      <c r="G629" s="20">
        <v>150059</v>
      </c>
      <c r="H629" s="112">
        <v>75029.5</v>
      </c>
      <c r="I629" s="111">
        <f t="shared" si="152"/>
        <v>0</v>
      </c>
      <c r="J629" s="7">
        <f t="shared" si="153"/>
        <v>75029.5</v>
      </c>
      <c r="K629" s="6">
        <f t="shared" si="154"/>
        <v>75029.5</v>
      </c>
      <c r="L629" s="10">
        <f t="shared" si="155"/>
        <v>15005.899999999998</v>
      </c>
      <c r="M629" s="10">
        <f t="shared" si="156"/>
        <v>90035.4</v>
      </c>
      <c r="N629" s="10">
        <f t="shared" si="157"/>
        <v>48</v>
      </c>
      <c r="O629" s="10">
        <f t="shared" si="158"/>
        <v>60023.600000000006</v>
      </c>
    </row>
    <row r="630" spans="1:15">
      <c r="A630" s="120">
        <v>2290000</v>
      </c>
      <c r="B630" s="25" t="s">
        <v>451</v>
      </c>
      <c r="C630" s="20">
        <v>20304</v>
      </c>
      <c r="D630" s="65">
        <v>41261</v>
      </c>
      <c r="E630" s="119">
        <v>60</v>
      </c>
      <c r="F630" s="42">
        <f t="shared" si="159"/>
        <v>0</v>
      </c>
      <c r="G630" s="20">
        <v>20304</v>
      </c>
      <c r="H630" s="112">
        <v>10152</v>
      </c>
      <c r="I630" s="111">
        <f t="shared" si="152"/>
        <v>0</v>
      </c>
      <c r="J630" s="7">
        <f t="shared" si="153"/>
        <v>10152</v>
      </c>
      <c r="K630" s="6">
        <f t="shared" si="154"/>
        <v>10152</v>
      </c>
      <c r="L630" s="10">
        <f t="shared" si="155"/>
        <v>2030.3999999999999</v>
      </c>
      <c r="M630" s="10">
        <f t="shared" si="156"/>
        <v>12182.4</v>
      </c>
      <c r="N630" s="10">
        <f t="shared" si="157"/>
        <v>48</v>
      </c>
      <c r="O630" s="10">
        <f t="shared" si="158"/>
        <v>8121.6</v>
      </c>
    </row>
    <row r="631" spans="1:15">
      <c r="A631" s="120">
        <v>2290000</v>
      </c>
      <c r="B631" s="25" t="s">
        <v>450</v>
      </c>
      <c r="C631" s="20">
        <v>630411</v>
      </c>
      <c r="D631" s="65">
        <v>41261</v>
      </c>
      <c r="E631" s="119">
        <v>60</v>
      </c>
      <c r="F631" s="42">
        <f t="shared" si="159"/>
        <v>0</v>
      </c>
      <c r="G631" s="20">
        <v>630411</v>
      </c>
      <c r="H631" s="112">
        <v>458062.64285714284</v>
      </c>
      <c r="I631" s="111">
        <f t="shared" si="152"/>
        <v>0</v>
      </c>
      <c r="J631" s="7">
        <f t="shared" si="153"/>
        <v>458062.64285714284</v>
      </c>
      <c r="K631" s="6">
        <f t="shared" si="154"/>
        <v>172348.35714285716</v>
      </c>
      <c r="L631" s="10">
        <f t="shared" si="155"/>
        <v>34469.671428571433</v>
      </c>
      <c r="M631" s="10">
        <f t="shared" si="156"/>
        <v>492532.3142857143</v>
      </c>
      <c r="N631" s="10">
        <f t="shared" si="157"/>
        <v>48</v>
      </c>
      <c r="O631" s="10">
        <f t="shared" si="158"/>
        <v>137878.6857142857</v>
      </c>
    </row>
    <row r="632" spans="1:15">
      <c r="A632" s="120">
        <v>2290000</v>
      </c>
      <c r="B632" s="25" t="s">
        <v>449</v>
      </c>
      <c r="C632" s="20">
        <v>91463</v>
      </c>
      <c r="D632" s="65">
        <v>41261</v>
      </c>
      <c r="E632" s="119">
        <v>60</v>
      </c>
      <c r="F632" s="42">
        <f t="shared" si="159"/>
        <v>0</v>
      </c>
      <c r="G632" s="20">
        <v>91463</v>
      </c>
      <c r="H632" s="112">
        <v>45731.5</v>
      </c>
      <c r="I632" s="111">
        <f t="shared" si="152"/>
        <v>0</v>
      </c>
      <c r="J632" s="7">
        <f t="shared" si="153"/>
        <v>45731.5</v>
      </c>
      <c r="K632" s="6">
        <f t="shared" si="154"/>
        <v>45731.5</v>
      </c>
      <c r="L632" s="10">
        <f t="shared" si="155"/>
        <v>9146.3000000000011</v>
      </c>
      <c r="M632" s="10">
        <f t="shared" si="156"/>
        <v>54877.8</v>
      </c>
      <c r="N632" s="10">
        <f t="shared" si="157"/>
        <v>48</v>
      </c>
      <c r="O632" s="10">
        <f t="shared" si="158"/>
        <v>36585.199999999997</v>
      </c>
    </row>
    <row r="633" spans="1:15">
      <c r="A633" s="120">
        <v>2290000</v>
      </c>
      <c r="B633" s="25" t="s">
        <v>448</v>
      </c>
      <c r="C633" s="20">
        <v>34700</v>
      </c>
      <c r="D633" s="65">
        <v>41261</v>
      </c>
      <c r="E633" s="119">
        <v>60</v>
      </c>
      <c r="F633" s="42">
        <f t="shared" si="159"/>
        <v>0</v>
      </c>
      <c r="G633" s="20">
        <v>34700</v>
      </c>
      <c r="H633" s="112">
        <v>17350</v>
      </c>
      <c r="I633" s="111">
        <f t="shared" si="152"/>
        <v>0</v>
      </c>
      <c r="J633" s="7">
        <f t="shared" si="153"/>
        <v>17350</v>
      </c>
      <c r="K633" s="6">
        <f t="shared" si="154"/>
        <v>17350</v>
      </c>
      <c r="L633" s="10">
        <f t="shared" si="155"/>
        <v>3470</v>
      </c>
      <c r="M633" s="10">
        <f t="shared" si="156"/>
        <v>20820</v>
      </c>
      <c r="N633" s="10">
        <f t="shared" si="157"/>
        <v>48</v>
      </c>
      <c r="O633" s="10">
        <f t="shared" si="158"/>
        <v>13880</v>
      </c>
    </row>
    <row r="634" spans="1:15">
      <c r="A634" s="120">
        <v>2290000</v>
      </c>
      <c r="B634" s="25" t="s">
        <v>447</v>
      </c>
      <c r="C634" s="20">
        <v>169861</v>
      </c>
      <c r="D634" s="65">
        <v>41261</v>
      </c>
      <c r="E634" s="119">
        <v>60</v>
      </c>
      <c r="F634" s="42">
        <f t="shared" si="159"/>
        <v>0</v>
      </c>
      <c r="G634" s="20">
        <v>169861</v>
      </c>
      <c r="H634" s="112">
        <v>84930.5</v>
      </c>
      <c r="I634" s="111">
        <f t="shared" si="152"/>
        <v>0</v>
      </c>
      <c r="J634" s="7">
        <f t="shared" si="153"/>
        <v>84930.5</v>
      </c>
      <c r="K634" s="6">
        <f t="shared" si="154"/>
        <v>84930.5</v>
      </c>
      <c r="L634" s="10">
        <f t="shared" si="155"/>
        <v>16986.100000000002</v>
      </c>
      <c r="M634" s="10">
        <f t="shared" si="156"/>
        <v>101916.6</v>
      </c>
      <c r="N634" s="10">
        <f t="shared" si="157"/>
        <v>48</v>
      </c>
      <c r="O634" s="10">
        <f t="shared" si="158"/>
        <v>67944.399999999994</v>
      </c>
    </row>
    <row r="635" spans="1:15">
      <c r="A635" s="120">
        <v>2290000</v>
      </c>
      <c r="B635" s="25" t="s">
        <v>446</v>
      </c>
      <c r="C635" s="20">
        <v>228394</v>
      </c>
      <c r="D635" s="65">
        <v>41261</v>
      </c>
      <c r="E635" s="119">
        <v>60</v>
      </c>
      <c r="F635" s="42">
        <f t="shared" si="159"/>
        <v>0</v>
      </c>
      <c r="G635" s="20">
        <v>228394</v>
      </c>
      <c r="H635" s="112">
        <v>114197</v>
      </c>
      <c r="I635" s="111">
        <f t="shared" si="152"/>
        <v>0</v>
      </c>
      <c r="J635" s="7">
        <f t="shared" si="153"/>
        <v>114197</v>
      </c>
      <c r="K635" s="6">
        <f t="shared" si="154"/>
        <v>114197</v>
      </c>
      <c r="L635" s="10">
        <f t="shared" si="155"/>
        <v>22839.4</v>
      </c>
      <c r="M635" s="10">
        <f t="shared" si="156"/>
        <v>137036.4</v>
      </c>
      <c r="N635" s="10">
        <f t="shared" si="157"/>
        <v>48</v>
      </c>
      <c r="O635" s="10">
        <f t="shared" si="158"/>
        <v>91357.6</v>
      </c>
    </row>
    <row r="636" spans="1:15">
      <c r="A636" s="120">
        <v>2290000</v>
      </c>
      <c r="B636" s="25" t="s">
        <v>445</v>
      </c>
      <c r="C636" s="20">
        <v>128204</v>
      </c>
      <c r="D636" s="65">
        <v>41261</v>
      </c>
      <c r="E636" s="119">
        <v>60</v>
      </c>
      <c r="F636" s="42">
        <f t="shared" si="159"/>
        <v>0</v>
      </c>
      <c r="G636" s="20">
        <v>128204</v>
      </c>
      <c r="H636" s="112">
        <v>64102</v>
      </c>
      <c r="I636" s="111">
        <f t="shared" si="152"/>
        <v>0</v>
      </c>
      <c r="J636" s="7">
        <f t="shared" si="153"/>
        <v>64102</v>
      </c>
      <c r="K636" s="6">
        <f t="shared" si="154"/>
        <v>64102</v>
      </c>
      <c r="L636" s="10">
        <f t="shared" si="155"/>
        <v>12820.399999999998</v>
      </c>
      <c r="M636" s="10">
        <f t="shared" si="156"/>
        <v>76922.399999999994</v>
      </c>
      <c r="N636" s="10">
        <f t="shared" si="157"/>
        <v>48</v>
      </c>
      <c r="O636" s="10">
        <f t="shared" si="158"/>
        <v>51281.600000000006</v>
      </c>
    </row>
    <row r="637" spans="1:15">
      <c r="A637" s="120">
        <v>2290000</v>
      </c>
      <c r="B637" s="25" t="s">
        <v>444</v>
      </c>
      <c r="C637" s="20">
        <v>310983</v>
      </c>
      <c r="D637" s="65">
        <v>41261</v>
      </c>
      <c r="E637" s="119">
        <v>60</v>
      </c>
      <c r="F637" s="42">
        <f t="shared" si="159"/>
        <v>0</v>
      </c>
      <c r="G637" s="20">
        <v>310983</v>
      </c>
      <c r="H637" s="112">
        <v>155491.5</v>
      </c>
      <c r="I637" s="111">
        <f t="shared" si="152"/>
        <v>0</v>
      </c>
      <c r="J637" s="7">
        <f t="shared" si="153"/>
        <v>155491.5</v>
      </c>
      <c r="K637" s="6">
        <f t="shared" si="154"/>
        <v>155491.5</v>
      </c>
      <c r="L637" s="10">
        <f t="shared" si="155"/>
        <v>31098.300000000003</v>
      </c>
      <c r="M637" s="10">
        <f t="shared" si="156"/>
        <v>186589.8</v>
      </c>
      <c r="N637" s="10">
        <f t="shared" si="157"/>
        <v>48</v>
      </c>
      <c r="O637" s="10">
        <f t="shared" si="158"/>
        <v>124393.20000000001</v>
      </c>
    </row>
    <row r="638" spans="1:15">
      <c r="A638" s="120">
        <v>2290000</v>
      </c>
      <c r="B638" s="25" t="s">
        <v>443</v>
      </c>
      <c r="C638" s="20">
        <v>19457</v>
      </c>
      <c r="D638" s="65">
        <v>41261</v>
      </c>
      <c r="E638" s="119">
        <v>60</v>
      </c>
      <c r="F638" s="42">
        <f t="shared" si="159"/>
        <v>0</v>
      </c>
      <c r="G638" s="20">
        <v>19457</v>
      </c>
      <c r="H638" s="112">
        <v>9728.5</v>
      </c>
      <c r="I638" s="111">
        <f t="shared" si="152"/>
        <v>0</v>
      </c>
      <c r="J638" s="7">
        <f t="shared" si="153"/>
        <v>9728.5</v>
      </c>
      <c r="K638" s="6">
        <f t="shared" si="154"/>
        <v>9728.5</v>
      </c>
      <c r="L638" s="10">
        <f t="shared" si="155"/>
        <v>1945.7000000000003</v>
      </c>
      <c r="M638" s="10">
        <f t="shared" si="156"/>
        <v>11674.2</v>
      </c>
      <c r="N638" s="10">
        <f t="shared" si="157"/>
        <v>48</v>
      </c>
      <c r="O638" s="10">
        <f t="shared" si="158"/>
        <v>7782.7999999999993</v>
      </c>
    </row>
    <row r="639" spans="1:15">
      <c r="A639" s="120">
        <v>2290000</v>
      </c>
      <c r="B639" s="25" t="s">
        <v>442</v>
      </c>
      <c r="C639" s="20">
        <v>249936</v>
      </c>
      <c r="D639" s="65">
        <v>41261</v>
      </c>
      <c r="E639" s="119">
        <v>60</v>
      </c>
      <c r="F639" s="42">
        <f t="shared" ref="F639:F670" si="160">+C639*0</f>
        <v>0</v>
      </c>
      <c r="G639" s="20">
        <v>249936</v>
      </c>
      <c r="H639" s="112">
        <v>124968</v>
      </c>
      <c r="I639" s="111">
        <f t="shared" si="152"/>
        <v>0</v>
      </c>
      <c r="J639" s="7">
        <f t="shared" si="153"/>
        <v>124968</v>
      </c>
      <c r="K639" s="6">
        <f t="shared" si="154"/>
        <v>124968</v>
      </c>
      <c r="L639" s="10">
        <f t="shared" si="155"/>
        <v>24993.600000000002</v>
      </c>
      <c r="M639" s="10">
        <f t="shared" si="156"/>
        <v>149961.60000000001</v>
      </c>
      <c r="N639" s="10">
        <f t="shared" si="157"/>
        <v>48</v>
      </c>
      <c r="O639" s="10">
        <f t="shared" si="158"/>
        <v>99974.399999999994</v>
      </c>
    </row>
    <row r="640" spans="1:15">
      <c r="A640" s="120">
        <v>2290000</v>
      </c>
      <c r="B640" s="25" t="s">
        <v>441</v>
      </c>
      <c r="C640" s="20">
        <v>298170</v>
      </c>
      <c r="D640" s="65">
        <v>41261</v>
      </c>
      <c r="E640" s="119">
        <v>60</v>
      </c>
      <c r="F640" s="42">
        <f t="shared" si="160"/>
        <v>0</v>
      </c>
      <c r="G640" s="20">
        <v>298170</v>
      </c>
      <c r="H640" s="112">
        <v>149085</v>
      </c>
      <c r="I640" s="111">
        <f t="shared" si="152"/>
        <v>0</v>
      </c>
      <c r="J640" s="7">
        <f t="shared" si="153"/>
        <v>149085</v>
      </c>
      <c r="K640" s="6">
        <f t="shared" si="154"/>
        <v>149085</v>
      </c>
      <c r="L640" s="10">
        <f t="shared" si="155"/>
        <v>29817</v>
      </c>
      <c r="M640" s="10">
        <f t="shared" si="156"/>
        <v>178902</v>
      </c>
      <c r="N640" s="10">
        <f t="shared" si="157"/>
        <v>48</v>
      </c>
      <c r="O640" s="10">
        <f t="shared" si="158"/>
        <v>119268</v>
      </c>
    </row>
    <row r="641" spans="1:15">
      <c r="A641" s="120">
        <v>2290000</v>
      </c>
      <c r="B641" s="25" t="s">
        <v>440</v>
      </c>
      <c r="C641" s="20">
        <v>670529</v>
      </c>
      <c r="D641" s="65">
        <v>41261</v>
      </c>
      <c r="E641" s="119">
        <v>60</v>
      </c>
      <c r="F641" s="42">
        <f t="shared" si="160"/>
        <v>0</v>
      </c>
      <c r="G641" s="20">
        <v>670529</v>
      </c>
      <c r="H641" s="112">
        <v>335264.5</v>
      </c>
      <c r="I641" s="111">
        <f t="shared" si="152"/>
        <v>0</v>
      </c>
      <c r="J641" s="7">
        <f t="shared" si="153"/>
        <v>335264.5</v>
      </c>
      <c r="K641" s="6">
        <f t="shared" si="154"/>
        <v>335264.5</v>
      </c>
      <c r="L641" s="10">
        <f t="shared" si="155"/>
        <v>67052.899999999994</v>
      </c>
      <c r="M641" s="10">
        <f t="shared" si="156"/>
        <v>402317.4</v>
      </c>
      <c r="N641" s="10">
        <f t="shared" si="157"/>
        <v>48</v>
      </c>
      <c r="O641" s="10">
        <f t="shared" si="158"/>
        <v>268211.59999999998</v>
      </c>
    </row>
    <row r="642" spans="1:15">
      <c r="A642" s="120">
        <v>2290000</v>
      </c>
      <c r="B642" s="25" t="s">
        <v>439</v>
      </c>
      <c r="C642" s="20">
        <v>213986</v>
      </c>
      <c r="D642" s="65">
        <v>41261</v>
      </c>
      <c r="E642" s="119">
        <v>60</v>
      </c>
      <c r="F642" s="42">
        <f t="shared" si="160"/>
        <v>0</v>
      </c>
      <c r="G642" s="20">
        <v>213986</v>
      </c>
      <c r="H642" s="112">
        <v>106993</v>
      </c>
      <c r="I642" s="111">
        <f t="shared" si="152"/>
        <v>0</v>
      </c>
      <c r="J642" s="7">
        <f t="shared" si="153"/>
        <v>106993</v>
      </c>
      <c r="K642" s="6">
        <f t="shared" si="154"/>
        <v>106993</v>
      </c>
      <c r="L642" s="10">
        <f t="shared" si="155"/>
        <v>21398.6</v>
      </c>
      <c r="M642" s="10">
        <f t="shared" si="156"/>
        <v>128391.6</v>
      </c>
      <c r="N642" s="10">
        <f t="shared" si="157"/>
        <v>48</v>
      </c>
      <c r="O642" s="10">
        <f t="shared" si="158"/>
        <v>85594.4</v>
      </c>
    </row>
    <row r="643" spans="1:15">
      <c r="A643" s="120">
        <v>2290000</v>
      </c>
      <c r="B643" s="25" t="s">
        <v>438</v>
      </c>
      <c r="C643" s="20">
        <v>211273</v>
      </c>
      <c r="D643" s="65">
        <v>41261</v>
      </c>
      <c r="E643" s="119">
        <v>60</v>
      </c>
      <c r="F643" s="42">
        <f t="shared" si="160"/>
        <v>0</v>
      </c>
      <c r="G643" s="20">
        <v>211273</v>
      </c>
      <c r="H643" s="112">
        <v>105636.5</v>
      </c>
      <c r="I643" s="111">
        <f t="shared" si="152"/>
        <v>0</v>
      </c>
      <c r="J643" s="7">
        <f t="shared" si="153"/>
        <v>105636.5</v>
      </c>
      <c r="K643" s="6">
        <f t="shared" si="154"/>
        <v>105636.5</v>
      </c>
      <c r="L643" s="10">
        <f t="shared" si="155"/>
        <v>21127.3</v>
      </c>
      <c r="M643" s="10">
        <f t="shared" si="156"/>
        <v>126763.8</v>
      </c>
      <c r="N643" s="10">
        <f t="shared" si="157"/>
        <v>48</v>
      </c>
      <c r="O643" s="10">
        <f t="shared" si="158"/>
        <v>84509.2</v>
      </c>
    </row>
    <row r="644" spans="1:15">
      <c r="A644" s="120">
        <v>2290000</v>
      </c>
      <c r="B644" s="25" t="s">
        <v>437</v>
      </c>
      <c r="C644" s="20">
        <v>107799</v>
      </c>
      <c r="D644" s="65">
        <v>41261</v>
      </c>
      <c r="E644" s="119">
        <v>60</v>
      </c>
      <c r="F644" s="42">
        <f t="shared" si="160"/>
        <v>0</v>
      </c>
      <c r="G644" s="20">
        <v>107799</v>
      </c>
      <c r="H644" s="112">
        <v>53899.500000000007</v>
      </c>
      <c r="I644" s="111">
        <f t="shared" si="152"/>
        <v>0</v>
      </c>
      <c r="J644" s="7">
        <f t="shared" si="153"/>
        <v>53899.500000000007</v>
      </c>
      <c r="K644" s="6">
        <f t="shared" si="154"/>
        <v>53899.499999999993</v>
      </c>
      <c r="L644" s="10">
        <f t="shared" si="155"/>
        <v>10779.9</v>
      </c>
      <c r="M644" s="10">
        <f t="shared" si="156"/>
        <v>64679.400000000009</v>
      </c>
      <c r="N644" s="10">
        <f t="shared" si="157"/>
        <v>48</v>
      </c>
      <c r="O644" s="10">
        <f t="shared" si="158"/>
        <v>43119.599999999991</v>
      </c>
    </row>
    <row r="645" spans="1:15">
      <c r="A645" s="120">
        <v>2290000</v>
      </c>
      <c r="B645" s="25" t="s">
        <v>436</v>
      </c>
      <c r="C645" s="20">
        <v>360970</v>
      </c>
      <c r="D645" s="65">
        <v>41261</v>
      </c>
      <c r="E645" s="119">
        <v>60</v>
      </c>
      <c r="F645" s="42">
        <f t="shared" si="160"/>
        <v>0</v>
      </c>
      <c r="G645" s="20">
        <v>360970</v>
      </c>
      <c r="H645" s="112">
        <v>180485</v>
      </c>
      <c r="I645" s="111">
        <f t="shared" si="152"/>
        <v>0</v>
      </c>
      <c r="J645" s="7">
        <f t="shared" si="153"/>
        <v>180485</v>
      </c>
      <c r="K645" s="6">
        <f t="shared" si="154"/>
        <v>180485</v>
      </c>
      <c r="L645" s="10">
        <f t="shared" si="155"/>
        <v>36097</v>
      </c>
      <c r="M645" s="10">
        <f t="shared" si="156"/>
        <v>216582</v>
      </c>
      <c r="N645" s="10">
        <f t="shared" si="157"/>
        <v>48</v>
      </c>
      <c r="O645" s="10">
        <f t="shared" si="158"/>
        <v>144388</v>
      </c>
    </row>
    <row r="646" spans="1:15">
      <c r="A646" s="120">
        <v>2290000</v>
      </c>
      <c r="B646" s="25" t="s">
        <v>435</v>
      </c>
      <c r="C646" s="20">
        <v>151680</v>
      </c>
      <c r="D646" s="65">
        <v>41261</v>
      </c>
      <c r="E646" s="119">
        <v>60</v>
      </c>
      <c r="F646" s="42">
        <f t="shared" si="160"/>
        <v>0</v>
      </c>
      <c r="G646" s="20">
        <v>151680</v>
      </c>
      <c r="H646" s="112">
        <v>75840</v>
      </c>
      <c r="I646" s="111">
        <f t="shared" si="152"/>
        <v>0</v>
      </c>
      <c r="J646" s="7">
        <f t="shared" si="153"/>
        <v>75840</v>
      </c>
      <c r="K646" s="6">
        <f t="shared" si="154"/>
        <v>75840</v>
      </c>
      <c r="L646" s="10">
        <f t="shared" si="155"/>
        <v>15168</v>
      </c>
      <c r="M646" s="10">
        <f t="shared" si="156"/>
        <v>91008</v>
      </c>
      <c r="N646" s="10">
        <f t="shared" si="157"/>
        <v>48</v>
      </c>
      <c r="O646" s="10">
        <f t="shared" si="158"/>
        <v>60672</v>
      </c>
    </row>
    <row r="647" spans="1:15">
      <c r="A647" s="120">
        <v>2290000</v>
      </c>
      <c r="B647" s="25" t="s">
        <v>434</v>
      </c>
      <c r="C647" s="20">
        <v>27043</v>
      </c>
      <c r="D647" s="65">
        <v>41261</v>
      </c>
      <c r="E647" s="119">
        <v>60</v>
      </c>
      <c r="F647" s="42">
        <f t="shared" si="160"/>
        <v>0</v>
      </c>
      <c r="G647" s="20">
        <v>27043</v>
      </c>
      <c r="H647" s="112">
        <v>13521.5</v>
      </c>
      <c r="I647" s="111">
        <f t="shared" si="152"/>
        <v>0</v>
      </c>
      <c r="J647" s="7">
        <f t="shared" si="153"/>
        <v>13521.5</v>
      </c>
      <c r="K647" s="6">
        <f t="shared" si="154"/>
        <v>13521.5</v>
      </c>
      <c r="L647" s="10">
        <f t="shared" si="155"/>
        <v>2704.2999999999997</v>
      </c>
      <c r="M647" s="10">
        <f t="shared" si="156"/>
        <v>16225.8</v>
      </c>
      <c r="N647" s="10">
        <f t="shared" si="157"/>
        <v>48</v>
      </c>
      <c r="O647" s="10">
        <f t="shared" si="158"/>
        <v>10817.2</v>
      </c>
    </row>
    <row r="648" spans="1:15">
      <c r="A648" s="120">
        <v>2290000</v>
      </c>
      <c r="B648" s="25" t="s">
        <v>433</v>
      </c>
      <c r="C648" s="20">
        <v>41826</v>
      </c>
      <c r="D648" s="65">
        <v>41261</v>
      </c>
      <c r="E648" s="119">
        <v>60</v>
      </c>
      <c r="F648" s="42">
        <f t="shared" si="160"/>
        <v>0</v>
      </c>
      <c r="G648" s="20">
        <v>41826</v>
      </c>
      <c r="H648" s="112">
        <v>20913</v>
      </c>
      <c r="I648" s="111">
        <f t="shared" si="152"/>
        <v>0</v>
      </c>
      <c r="J648" s="7">
        <f t="shared" si="153"/>
        <v>20913</v>
      </c>
      <c r="K648" s="6">
        <f t="shared" si="154"/>
        <v>20913</v>
      </c>
      <c r="L648" s="10">
        <f t="shared" si="155"/>
        <v>4182.6000000000004</v>
      </c>
      <c r="M648" s="10">
        <f t="shared" si="156"/>
        <v>25095.599999999999</v>
      </c>
      <c r="N648" s="10">
        <f t="shared" si="157"/>
        <v>48</v>
      </c>
      <c r="O648" s="10">
        <f t="shared" si="158"/>
        <v>16730.400000000001</v>
      </c>
    </row>
    <row r="649" spans="1:15">
      <c r="A649" s="120">
        <v>2290000</v>
      </c>
      <c r="B649" s="25" t="s">
        <v>432</v>
      </c>
      <c r="C649" s="20">
        <v>182373</v>
      </c>
      <c r="D649" s="65">
        <v>41261</v>
      </c>
      <c r="E649" s="119">
        <v>60</v>
      </c>
      <c r="F649" s="42">
        <f t="shared" si="160"/>
        <v>0</v>
      </c>
      <c r="G649" s="20">
        <v>182373</v>
      </c>
      <c r="H649" s="112">
        <v>91186.500000000015</v>
      </c>
      <c r="I649" s="111">
        <f t="shared" ref="I649:I712" si="161">H649*$I$4</f>
        <v>0</v>
      </c>
      <c r="J649" s="7">
        <f t="shared" ref="J649:J712" si="162">+I649+H649</f>
        <v>91186.500000000015</v>
      </c>
      <c r="K649" s="6">
        <f t="shared" ref="K649:K712" si="163">+G649-J649</f>
        <v>91186.499999999985</v>
      </c>
      <c r="L649" s="10">
        <f t="shared" ref="L649:L712" si="164">K649/E649*$L$1</f>
        <v>18237.3</v>
      </c>
      <c r="M649" s="10">
        <f t="shared" ref="M649:M712" si="165">J649+L649</f>
        <v>109423.80000000002</v>
      </c>
      <c r="N649" s="10">
        <f t="shared" ref="N649:N712" si="166">E649-$L$1</f>
        <v>48</v>
      </c>
      <c r="O649" s="10">
        <f t="shared" ref="O649:O712" si="167">G649-M649</f>
        <v>72949.199999999983</v>
      </c>
    </row>
    <row r="650" spans="1:15">
      <c r="A650" s="120">
        <v>2290000</v>
      </c>
      <c r="B650" s="25" t="s">
        <v>431</v>
      </c>
      <c r="C650" s="20">
        <v>113350</v>
      </c>
      <c r="D650" s="65">
        <v>41262</v>
      </c>
      <c r="E650" s="119">
        <v>60</v>
      </c>
      <c r="F650" s="42">
        <f t="shared" si="160"/>
        <v>0</v>
      </c>
      <c r="G650" s="20">
        <v>113350</v>
      </c>
      <c r="H650" s="112">
        <v>56675</v>
      </c>
      <c r="I650" s="111">
        <f t="shared" si="161"/>
        <v>0</v>
      </c>
      <c r="J650" s="7">
        <f t="shared" si="162"/>
        <v>56675</v>
      </c>
      <c r="K650" s="6">
        <f t="shared" si="163"/>
        <v>56675</v>
      </c>
      <c r="L650" s="10">
        <f t="shared" si="164"/>
        <v>11335</v>
      </c>
      <c r="M650" s="10">
        <f t="shared" si="165"/>
        <v>68010</v>
      </c>
      <c r="N650" s="10">
        <f t="shared" si="166"/>
        <v>48</v>
      </c>
      <c r="O650" s="10">
        <f t="shared" si="167"/>
        <v>45340</v>
      </c>
    </row>
    <row r="651" spans="1:15">
      <c r="A651" s="120">
        <v>2290000</v>
      </c>
      <c r="B651" s="25" t="s">
        <v>430</v>
      </c>
      <c r="C651" s="20">
        <v>740584</v>
      </c>
      <c r="D651" s="65">
        <v>41262</v>
      </c>
      <c r="E651" s="119">
        <v>60</v>
      </c>
      <c r="F651" s="42">
        <f t="shared" si="160"/>
        <v>0</v>
      </c>
      <c r="G651" s="20">
        <v>740584</v>
      </c>
      <c r="H651" s="112">
        <v>370292</v>
      </c>
      <c r="I651" s="111">
        <f t="shared" si="161"/>
        <v>0</v>
      </c>
      <c r="J651" s="7">
        <f t="shared" si="162"/>
        <v>370292</v>
      </c>
      <c r="K651" s="6">
        <f t="shared" si="163"/>
        <v>370292</v>
      </c>
      <c r="L651" s="10">
        <f t="shared" si="164"/>
        <v>74058.400000000009</v>
      </c>
      <c r="M651" s="10">
        <f t="shared" si="165"/>
        <v>444350.4</v>
      </c>
      <c r="N651" s="10">
        <f t="shared" si="166"/>
        <v>48</v>
      </c>
      <c r="O651" s="10">
        <f t="shared" si="167"/>
        <v>296233.59999999998</v>
      </c>
    </row>
    <row r="652" spans="1:15">
      <c r="A652" s="120">
        <v>2290000</v>
      </c>
      <c r="B652" s="25" t="s">
        <v>429</v>
      </c>
      <c r="C652" s="20">
        <v>886374</v>
      </c>
      <c r="D652" s="65">
        <v>41262</v>
      </c>
      <c r="E652" s="119">
        <v>60</v>
      </c>
      <c r="F652" s="42">
        <f t="shared" si="160"/>
        <v>0</v>
      </c>
      <c r="G652" s="20">
        <v>886374</v>
      </c>
      <c r="H652" s="112">
        <v>443187</v>
      </c>
      <c r="I652" s="111">
        <f t="shared" si="161"/>
        <v>0</v>
      </c>
      <c r="J652" s="7">
        <f t="shared" si="162"/>
        <v>443187</v>
      </c>
      <c r="K652" s="6">
        <f t="shared" si="163"/>
        <v>443187</v>
      </c>
      <c r="L652" s="10">
        <f t="shared" si="164"/>
        <v>88637.4</v>
      </c>
      <c r="M652" s="10">
        <f t="shared" si="165"/>
        <v>531824.4</v>
      </c>
      <c r="N652" s="10">
        <f t="shared" si="166"/>
        <v>48</v>
      </c>
      <c r="O652" s="10">
        <f t="shared" si="167"/>
        <v>354549.6</v>
      </c>
    </row>
    <row r="653" spans="1:15">
      <c r="A653" s="120">
        <v>2290000</v>
      </c>
      <c r="B653" s="25" t="s">
        <v>428</v>
      </c>
      <c r="C653" s="20">
        <v>130002</v>
      </c>
      <c r="D653" s="65">
        <v>41264</v>
      </c>
      <c r="E653" s="119">
        <v>60</v>
      </c>
      <c r="F653" s="42">
        <f t="shared" si="160"/>
        <v>0</v>
      </c>
      <c r="G653" s="20">
        <v>130002</v>
      </c>
      <c r="H653" s="112">
        <v>65001</v>
      </c>
      <c r="I653" s="111">
        <f t="shared" si="161"/>
        <v>0</v>
      </c>
      <c r="J653" s="7">
        <f t="shared" si="162"/>
        <v>65001</v>
      </c>
      <c r="K653" s="6">
        <f t="shared" si="163"/>
        <v>65001</v>
      </c>
      <c r="L653" s="10">
        <f t="shared" si="164"/>
        <v>13000.199999999999</v>
      </c>
      <c r="M653" s="10">
        <f t="shared" si="165"/>
        <v>78001.2</v>
      </c>
      <c r="N653" s="10">
        <f t="shared" si="166"/>
        <v>48</v>
      </c>
      <c r="O653" s="10">
        <f t="shared" si="167"/>
        <v>52000.800000000003</v>
      </c>
    </row>
    <row r="654" spans="1:15">
      <c r="A654" s="120">
        <v>2290000</v>
      </c>
      <c r="B654" s="25" t="s">
        <v>427</v>
      </c>
      <c r="C654" s="20">
        <v>1508498</v>
      </c>
      <c r="D654" s="65">
        <v>41264</v>
      </c>
      <c r="E654" s="119">
        <v>60</v>
      </c>
      <c r="F654" s="42">
        <f t="shared" si="160"/>
        <v>0</v>
      </c>
      <c r="G654" s="20">
        <v>1508498</v>
      </c>
      <c r="H654" s="112">
        <v>754249</v>
      </c>
      <c r="I654" s="111">
        <f t="shared" si="161"/>
        <v>0</v>
      </c>
      <c r="J654" s="7">
        <f t="shared" si="162"/>
        <v>754249</v>
      </c>
      <c r="K654" s="6">
        <f t="shared" si="163"/>
        <v>754249</v>
      </c>
      <c r="L654" s="10">
        <f t="shared" si="164"/>
        <v>150849.80000000002</v>
      </c>
      <c r="M654" s="10">
        <f t="shared" si="165"/>
        <v>905098.8</v>
      </c>
      <c r="N654" s="10">
        <f t="shared" si="166"/>
        <v>48</v>
      </c>
      <c r="O654" s="10">
        <f t="shared" si="167"/>
        <v>603399.19999999995</v>
      </c>
    </row>
    <row r="655" spans="1:15">
      <c r="A655" s="120">
        <v>2290000</v>
      </c>
      <c r="B655" s="25" t="s">
        <v>426</v>
      </c>
      <c r="C655" s="20">
        <v>2547001</v>
      </c>
      <c r="D655" s="65">
        <v>41264</v>
      </c>
      <c r="E655" s="119">
        <v>60</v>
      </c>
      <c r="F655" s="42">
        <f t="shared" si="160"/>
        <v>0</v>
      </c>
      <c r="G655" s="20">
        <v>2547001</v>
      </c>
      <c r="H655" s="112">
        <v>1273500.5</v>
      </c>
      <c r="I655" s="111">
        <f t="shared" si="161"/>
        <v>0</v>
      </c>
      <c r="J655" s="7">
        <f t="shared" si="162"/>
        <v>1273500.5</v>
      </c>
      <c r="K655" s="6">
        <f t="shared" si="163"/>
        <v>1273500.5</v>
      </c>
      <c r="L655" s="10">
        <f t="shared" si="164"/>
        <v>254700.10000000003</v>
      </c>
      <c r="M655" s="10">
        <f t="shared" si="165"/>
        <v>1528200.6</v>
      </c>
      <c r="N655" s="10">
        <f t="shared" si="166"/>
        <v>48</v>
      </c>
      <c r="O655" s="10">
        <f t="shared" si="167"/>
        <v>1018800.3999999999</v>
      </c>
    </row>
    <row r="656" spans="1:15">
      <c r="A656" s="120">
        <v>2290000</v>
      </c>
      <c r="B656" s="25" t="s">
        <v>425</v>
      </c>
      <c r="C656" s="20">
        <v>974234</v>
      </c>
      <c r="D656" s="65">
        <v>41264</v>
      </c>
      <c r="E656" s="119">
        <v>60</v>
      </c>
      <c r="F656" s="42">
        <f t="shared" si="160"/>
        <v>0</v>
      </c>
      <c r="G656" s="20">
        <v>974234</v>
      </c>
      <c r="H656" s="112">
        <v>487117</v>
      </c>
      <c r="I656" s="111">
        <f t="shared" si="161"/>
        <v>0</v>
      </c>
      <c r="J656" s="7">
        <f t="shared" si="162"/>
        <v>487117</v>
      </c>
      <c r="K656" s="6">
        <f t="shared" si="163"/>
        <v>487117</v>
      </c>
      <c r="L656" s="10">
        <f t="shared" si="164"/>
        <v>97423.4</v>
      </c>
      <c r="M656" s="10">
        <f t="shared" si="165"/>
        <v>584540.4</v>
      </c>
      <c r="N656" s="10">
        <f t="shared" si="166"/>
        <v>48</v>
      </c>
      <c r="O656" s="10">
        <f t="shared" si="167"/>
        <v>389693.6</v>
      </c>
    </row>
    <row r="657" spans="1:15">
      <c r="A657" s="120">
        <v>2290000</v>
      </c>
      <c r="B657" s="25" t="s">
        <v>424</v>
      </c>
      <c r="C657" s="20">
        <v>318030</v>
      </c>
      <c r="D657" s="65">
        <v>41264</v>
      </c>
      <c r="E657" s="119">
        <v>60</v>
      </c>
      <c r="F657" s="42">
        <f t="shared" si="160"/>
        <v>0</v>
      </c>
      <c r="G657" s="20">
        <v>318030</v>
      </c>
      <c r="H657" s="112">
        <v>159015</v>
      </c>
      <c r="I657" s="111">
        <f t="shared" si="161"/>
        <v>0</v>
      </c>
      <c r="J657" s="7">
        <f t="shared" si="162"/>
        <v>159015</v>
      </c>
      <c r="K657" s="6">
        <f t="shared" si="163"/>
        <v>159015</v>
      </c>
      <c r="L657" s="10">
        <f t="shared" si="164"/>
        <v>31803</v>
      </c>
      <c r="M657" s="10">
        <f t="shared" si="165"/>
        <v>190818</v>
      </c>
      <c r="N657" s="10">
        <f t="shared" si="166"/>
        <v>48</v>
      </c>
      <c r="O657" s="10">
        <f t="shared" si="167"/>
        <v>127212</v>
      </c>
    </row>
    <row r="658" spans="1:15">
      <c r="A658" s="120">
        <v>2290000</v>
      </c>
      <c r="B658" s="25" t="s">
        <v>423</v>
      </c>
      <c r="C658" s="20">
        <v>116822</v>
      </c>
      <c r="D658" s="65">
        <v>41264</v>
      </c>
      <c r="E658" s="119">
        <v>60</v>
      </c>
      <c r="F658" s="42">
        <f t="shared" si="160"/>
        <v>0</v>
      </c>
      <c r="G658" s="20">
        <v>116822</v>
      </c>
      <c r="H658" s="112">
        <v>58411</v>
      </c>
      <c r="I658" s="111">
        <f t="shared" si="161"/>
        <v>0</v>
      </c>
      <c r="J658" s="7">
        <f t="shared" si="162"/>
        <v>58411</v>
      </c>
      <c r="K658" s="6">
        <f t="shared" si="163"/>
        <v>58411</v>
      </c>
      <c r="L658" s="10">
        <f t="shared" si="164"/>
        <v>11682.2</v>
      </c>
      <c r="M658" s="10">
        <f t="shared" si="165"/>
        <v>70093.2</v>
      </c>
      <c r="N658" s="10">
        <f t="shared" si="166"/>
        <v>48</v>
      </c>
      <c r="O658" s="10">
        <f t="shared" si="167"/>
        <v>46728.800000000003</v>
      </c>
    </row>
    <row r="659" spans="1:15">
      <c r="A659" s="120">
        <v>2290000</v>
      </c>
      <c r="B659" s="25" t="s">
        <v>422</v>
      </c>
      <c r="C659" s="20">
        <v>252717</v>
      </c>
      <c r="D659" s="65">
        <v>41264</v>
      </c>
      <c r="E659" s="119">
        <v>60</v>
      </c>
      <c r="F659" s="42">
        <f t="shared" si="160"/>
        <v>0</v>
      </c>
      <c r="G659" s="20">
        <v>252717</v>
      </c>
      <c r="H659" s="112">
        <v>126358.5</v>
      </c>
      <c r="I659" s="111">
        <f t="shared" si="161"/>
        <v>0</v>
      </c>
      <c r="J659" s="7">
        <f t="shared" si="162"/>
        <v>126358.5</v>
      </c>
      <c r="K659" s="6">
        <f t="shared" si="163"/>
        <v>126358.5</v>
      </c>
      <c r="L659" s="10">
        <f t="shared" si="164"/>
        <v>25271.699999999997</v>
      </c>
      <c r="M659" s="10">
        <f t="shared" si="165"/>
        <v>151630.20000000001</v>
      </c>
      <c r="N659" s="10">
        <f t="shared" si="166"/>
        <v>48</v>
      </c>
      <c r="O659" s="10">
        <f t="shared" si="167"/>
        <v>101086.79999999999</v>
      </c>
    </row>
    <row r="660" spans="1:15">
      <c r="A660" s="120">
        <v>2290000</v>
      </c>
      <c r="B660" s="25" t="s">
        <v>421</v>
      </c>
      <c r="C660" s="20">
        <v>31680</v>
      </c>
      <c r="D660" s="65">
        <v>41264</v>
      </c>
      <c r="E660" s="119">
        <v>60</v>
      </c>
      <c r="F660" s="42">
        <f t="shared" si="160"/>
        <v>0</v>
      </c>
      <c r="G660" s="20">
        <v>31680</v>
      </c>
      <c r="H660" s="112">
        <v>15840</v>
      </c>
      <c r="I660" s="111">
        <f t="shared" si="161"/>
        <v>0</v>
      </c>
      <c r="J660" s="7">
        <f t="shared" si="162"/>
        <v>15840</v>
      </c>
      <c r="K660" s="6">
        <f t="shared" si="163"/>
        <v>15840</v>
      </c>
      <c r="L660" s="10">
        <f t="shared" si="164"/>
        <v>3168</v>
      </c>
      <c r="M660" s="10">
        <f t="shared" si="165"/>
        <v>19008</v>
      </c>
      <c r="N660" s="10">
        <f t="shared" si="166"/>
        <v>48</v>
      </c>
      <c r="O660" s="10">
        <f t="shared" si="167"/>
        <v>12672</v>
      </c>
    </row>
    <row r="661" spans="1:15">
      <c r="A661" s="120">
        <v>2290000</v>
      </c>
      <c r="B661" s="25" t="s">
        <v>420</v>
      </c>
      <c r="C661" s="20">
        <v>70083</v>
      </c>
      <c r="D661" s="65">
        <v>41264</v>
      </c>
      <c r="E661" s="119">
        <v>60</v>
      </c>
      <c r="F661" s="42">
        <f t="shared" si="160"/>
        <v>0</v>
      </c>
      <c r="G661" s="20">
        <v>70083</v>
      </c>
      <c r="H661" s="112">
        <v>35041.5</v>
      </c>
      <c r="I661" s="111">
        <f t="shared" si="161"/>
        <v>0</v>
      </c>
      <c r="J661" s="7">
        <f t="shared" si="162"/>
        <v>35041.5</v>
      </c>
      <c r="K661" s="6">
        <f t="shared" si="163"/>
        <v>35041.5</v>
      </c>
      <c r="L661" s="10">
        <f t="shared" si="164"/>
        <v>7008.2999999999993</v>
      </c>
      <c r="M661" s="10">
        <f t="shared" si="165"/>
        <v>42049.8</v>
      </c>
      <c r="N661" s="10">
        <f t="shared" si="166"/>
        <v>48</v>
      </c>
      <c r="O661" s="10">
        <f t="shared" si="167"/>
        <v>28033.199999999997</v>
      </c>
    </row>
    <row r="662" spans="1:15">
      <c r="A662" s="120">
        <v>2290000</v>
      </c>
      <c r="B662" s="25" t="s">
        <v>419</v>
      </c>
      <c r="C662" s="20">
        <v>134882</v>
      </c>
      <c r="D662" s="65">
        <v>41264</v>
      </c>
      <c r="E662" s="119">
        <v>60</v>
      </c>
      <c r="F662" s="42">
        <f t="shared" si="160"/>
        <v>0</v>
      </c>
      <c r="G662" s="20">
        <v>134882</v>
      </c>
      <c r="H662" s="112">
        <v>67441</v>
      </c>
      <c r="I662" s="111">
        <f t="shared" si="161"/>
        <v>0</v>
      </c>
      <c r="J662" s="7">
        <f t="shared" si="162"/>
        <v>67441</v>
      </c>
      <c r="K662" s="6">
        <f t="shared" si="163"/>
        <v>67441</v>
      </c>
      <c r="L662" s="10">
        <f t="shared" si="164"/>
        <v>13488.2</v>
      </c>
      <c r="M662" s="10">
        <f t="shared" si="165"/>
        <v>80929.2</v>
      </c>
      <c r="N662" s="10">
        <f t="shared" si="166"/>
        <v>48</v>
      </c>
      <c r="O662" s="10">
        <f t="shared" si="167"/>
        <v>53952.800000000003</v>
      </c>
    </row>
    <row r="663" spans="1:15">
      <c r="A663" s="120">
        <v>2290000</v>
      </c>
      <c r="B663" s="25" t="s">
        <v>418</v>
      </c>
      <c r="C663" s="20">
        <v>72000</v>
      </c>
      <c r="D663" s="65">
        <v>41264</v>
      </c>
      <c r="E663" s="119">
        <v>60</v>
      </c>
      <c r="F663" s="42">
        <f t="shared" si="160"/>
        <v>0</v>
      </c>
      <c r="G663" s="20">
        <v>72000</v>
      </c>
      <c r="H663" s="112">
        <v>36000</v>
      </c>
      <c r="I663" s="111">
        <f t="shared" si="161"/>
        <v>0</v>
      </c>
      <c r="J663" s="7">
        <f t="shared" si="162"/>
        <v>36000</v>
      </c>
      <c r="K663" s="6">
        <f t="shared" si="163"/>
        <v>36000</v>
      </c>
      <c r="L663" s="10">
        <f t="shared" si="164"/>
        <v>7200</v>
      </c>
      <c r="M663" s="10">
        <f t="shared" si="165"/>
        <v>43200</v>
      </c>
      <c r="N663" s="10">
        <f t="shared" si="166"/>
        <v>48</v>
      </c>
      <c r="O663" s="10">
        <f t="shared" si="167"/>
        <v>28800</v>
      </c>
    </row>
    <row r="664" spans="1:15">
      <c r="A664" s="120">
        <v>2290000</v>
      </c>
      <c r="B664" s="25" t="s">
        <v>417</v>
      </c>
      <c r="C664" s="20">
        <v>170103</v>
      </c>
      <c r="D664" s="65">
        <v>41264</v>
      </c>
      <c r="E664" s="119">
        <v>60</v>
      </c>
      <c r="F664" s="42">
        <f t="shared" si="160"/>
        <v>0</v>
      </c>
      <c r="G664" s="20">
        <v>170103</v>
      </c>
      <c r="H664" s="112">
        <v>85051.500000000015</v>
      </c>
      <c r="I664" s="111">
        <f t="shared" si="161"/>
        <v>0</v>
      </c>
      <c r="J664" s="7">
        <f t="shared" si="162"/>
        <v>85051.500000000015</v>
      </c>
      <c r="K664" s="6">
        <f t="shared" si="163"/>
        <v>85051.499999999985</v>
      </c>
      <c r="L664" s="10">
        <f t="shared" si="164"/>
        <v>17010.3</v>
      </c>
      <c r="M664" s="10">
        <f t="shared" si="165"/>
        <v>102061.80000000002</v>
      </c>
      <c r="N664" s="10">
        <f t="shared" si="166"/>
        <v>48</v>
      </c>
      <c r="O664" s="10">
        <f t="shared" si="167"/>
        <v>68041.199999999983</v>
      </c>
    </row>
    <row r="665" spans="1:15">
      <c r="A665" s="120">
        <v>2290000</v>
      </c>
      <c r="B665" s="25" t="s">
        <v>416</v>
      </c>
      <c r="C665" s="20">
        <v>873951</v>
      </c>
      <c r="D665" s="65">
        <v>41264</v>
      </c>
      <c r="E665" s="119">
        <v>60</v>
      </c>
      <c r="F665" s="42">
        <f t="shared" si="160"/>
        <v>0</v>
      </c>
      <c r="G665" s="20">
        <v>873951</v>
      </c>
      <c r="H665" s="112">
        <v>436975.5</v>
      </c>
      <c r="I665" s="111">
        <f t="shared" si="161"/>
        <v>0</v>
      </c>
      <c r="J665" s="7">
        <f t="shared" si="162"/>
        <v>436975.5</v>
      </c>
      <c r="K665" s="6">
        <f t="shared" si="163"/>
        <v>436975.5</v>
      </c>
      <c r="L665" s="10">
        <f t="shared" si="164"/>
        <v>87395.1</v>
      </c>
      <c r="M665" s="10">
        <f t="shared" si="165"/>
        <v>524370.6</v>
      </c>
      <c r="N665" s="10">
        <f t="shared" si="166"/>
        <v>48</v>
      </c>
      <c r="O665" s="10">
        <f t="shared" si="167"/>
        <v>349580.4</v>
      </c>
    </row>
    <row r="666" spans="1:15">
      <c r="A666" s="120">
        <v>2290000</v>
      </c>
      <c r="B666" s="25" t="s">
        <v>415</v>
      </c>
      <c r="C666" s="20">
        <v>88699</v>
      </c>
      <c r="D666" s="65">
        <v>41264</v>
      </c>
      <c r="E666" s="119">
        <v>60</v>
      </c>
      <c r="F666" s="42">
        <f t="shared" si="160"/>
        <v>0</v>
      </c>
      <c r="G666" s="20">
        <v>88699</v>
      </c>
      <c r="H666" s="112">
        <v>44349.500000000007</v>
      </c>
      <c r="I666" s="111">
        <f t="shared" si="161"/>
        <v>0</v>
      </c>
      <c r="J666" s="7">
        <f t="shared" si="162"/>
        <v>44349.500000000007</v>
      </c>
      <c r="K666" s="6">
        <f t="shared" si="163"/>
        <v>44349.499999999993</v>
      </c>
      <c r="L666" s="10">
        <f t="shared" si="164"/>
        <v>8869.8999999999978</v>
      </c>
      <c r="M666" s="10">
        <f t="shared" si="165"/>
        <v>53219.400000000009</v>
      </c>
      <c r="N666" s="10">
        <f t="shared" si="166"/>
        <v>48</v>
      </c>
      <c r="O666" s="10">
        <f t="shared" si="167"/>
        <v>35479.599999999991</v>
      </c>
    </row>
    <row r="667" spans="1:15">
      <c r="A667" s="120">
        <v>2290000</v>
      </c>
      <c r="B667" s="25" t="s">
        <v>414</v>
      </c>
      <c r="C667" s="20">
        <v>613053</v>
      </c>
      <c r="D667" s="65">
        <v>41264</v>
      </c>
      <c r="E667" s="119">
        <v>60</v>
      </c>
      <c r="F667" s="42">
        <f t="shared" si="160"/>
        <v>0</v>
      </c>
      <c r="G667" s="20">
        <v>613053</v>
      </c>
      <c r="H667" s="112">
        <v>306526.5</v>
      </c>
      <c r="I667" s="111">
        <f t="shared" si="161"/>
        <v>0</v>
      </c>
      <c r="J667" s="7">
        <f t="shared" si="162"/>
        <v>306526.5</v>
      </c>
      <c r="K667" s="6">
        <f t="shared" si="163"/>
        <v>306526.5</v>
      </c>
      <c r="L667" s="10">
        <f t="shared" si="164"/>
        <v>61305.299999999996</v>
      </c>
      <c r="M667" s="10">
        <f t="shared" si="165"/>
        <v>367831.8</v>
      </c>
      <c r="N667" s="10">
        <f t="shared" si="166"/>
        <v>48</v>
      </c>
      <c r="O667" s="10">
        <f t="shared" si="167"/>
        <v>245221.2</v>
      </c>
    </row>
    <row r="668" spans="1:15">
      <c r="A668" s="120">
        <v>2290000</v>
      </c>
      <c r="B668" s="25" t="s">
        <v>413</v>
      </c>
      <c r="C668" s="20">
        <v>84300</v>
      </c>
      <c r="D668" s="65">
        <v>41264</v>
      </c>
      <c r="E668" s="119">
        <v>60</v>
      </c>
      <c r="F668" s="42">
        <f t="shared" si="160"/>
        <v>0</v>
      </c>
      <c r="G668" s="20">
        <v>84300</v>
      </c>
      <c r="H668" s="112">
        <v>42150</v>
      </c>
      <c r="I668" s="111">
        <f t="shared" si="161"/>
        <v>0</v>
      </c>
      <c r="J668" s="7">
        <f t="shared" si="162"/>
        <v>42150</v>
      </c>
      <c r="K668" s="6">
        <f t="shared" si="163"/>
        <v>42150</v>
      </c>
      <c r="L668" s="10">
        <f t="shared" si="164"/>
        <v>8430</v>
      </c>
      <c r="M668" s="10">
        <f t="shared" si="165"/>
        <v>50580</v>
      </c>
      <c r="N668" s="10">
        <f t="shared" si="166"/>
        <v>48</v>
      </c>
      <c r="O668" s="10">
        <f t="shared" si="167"/>
        <v>33720</v>
      </c>
    </row>
    <row r="669" spans="1:15">
      <c r="A669" s="120">
        <v>2290000</v>
      </c>
      <c r="B669" s="25" t="s">
        <v>412</v>
      </c>
      <c r="C669" s="20">
        <v>682191</v>
      </c>
      <c r="D669" s="65">
        <v>41264</v>
      </c>
      <c r="E669" s="119">
        <v>60</v>
      </c>
      <c r="F669" s="42">
        <f t="shared" si="160"/>
        <v>0</v>
      </c>
      <c r="G669" s="20">
        <v>682191</v>
      </c>
      <c r="H669" s="112">
        <v>341095.5</v>
      </c>
      <c r="I669" s="111">
        <f t="shared" si="161"/>
        <v>0</v>
      </c>
      <c r="J669" s="7">
        <f t="shared" si="162"/>
        <v>341095.5</v>
      </c>
      <c r="K669" s="6">
        <f t="shared" si="163"/>
        <v>341095.5</v>
      </c>
      <c r="L669" s="10">
        <f t="shared" si="164"/>
        <v>68219.100000000006</v>
      </c>
      <c r="M669" s="10">
        <f t="shared" si="165"/>
        <v>409314.6</v>
      </c>
      <c r="N669" s="10">
        <f t="shared" si="166"/>
        <v>48</v>
      </c>
      <c r="O669" s="10">
        <f t="shared" si="167"/>
        <v>272876.40000000002</v>
      </c>
    </row>
    <row r="670" spans="1:15">
      <c r="A670" s="120">
        <v>2290000</v>
      </c>
      <c r="B670" s="25" t="s">
        <v>411</v>
      </c>
      <c r="C670" s="20">
        <v>491500</v>
      </c>
      <c r="D670" s="65">
        <v>41264</v>
      </c>
      <c r="E670" s="119">
        <v>60</v>
      </c>
      <c r="F670" s="42">
        <f t="shared" si="160"/>
        <v>0</v>
      </c>
      <c r="G670" s="20">
        <v>491500</v>
      </c>
      <c r="H670" s="112">
        <v>245750</v>
      </c>
      <c r="I670" s="111">
        <f t="shared" si="161"/>
        <v>0</v>
      </c>
      <c r="J670" s="7">
        <f t="shared" si="162"/>
        <v>245750</v>
      </c>
      <c r="K670" s="6">
        <f t="shared" si="163"/>
        <v>245750</v>
      </c>
      <c r="L670" s="10">
        <f t="shared" si="164"/>
        <v>49150</v>
      </c>
      <c r="M670" s="10">
        <f t="shared" si="165"/>
        <v>294900</v>
      </c>
      <c r="N670" s="10">
        <f t="shared" si="166"/>
        <v>48</v>
      </c>
      <c r="O670" s="10">
        <f t="shared" si="167"/>
        <v>196600</v>
      </c>
    </row>
    <row r="671" spans="1:15">
      <c r="A671" s="120">
        <v>2290000</v>
      </c>
      <c r="B671" s="25" t="s">
        <v>410</v>
      </c>
      <c r="C671" s="20">
        <v>483603</v>
      </c>
      <c r="D671" s="65">
        <v>41264</v>
      </c>
      <c r="E671" s="119">
        <v>60</v>
      </c>
      <c r="F671" s="42">
        <f t="shared" ref="F671:F702" si="168">+C671*0</f>
        <v>0</v>
      </c>
      <c r="G671" s="20">
        <v>483603</v>
      </c>
      <c r="H671" s="112">
        <v>241801.5</v>
      </c>
      <c r="I671" s="111">
        <f t="shared" si="161"/>
        <v>0</v>
      </c>
      <c r="J671" s="7">
        <f t="shared" si="162"/>
        <v>241801.5</v>
      </c>
      <c r="K671" s="6">
        <f t="shared" si="163"/>
        <v>241801.5</v>
      </c>
      <c r="L671" s="10">
        <f t="shared" si="164"/>
        <v>48360.3</v>
      </c>
      <c r="M671" s="10">
        <f t="shared" si="165"/>
        <v>290161.8</v>
      </c>
      <c r="N671" s="10">
        <f t="shared" si="166"/>
        <v>48</v>
      </c>
      <c r="O671" s="10">
        <f t="shared" si="167"/>
        <v>193441.2</v>
      </c>
    </row>
    <row r="672" spans="1:15">
      <c r="A672" s="120">
        <v>2290000</v>
      </c>
      <c r="B672" s="25" t="s">
        <v>409</v>
      </c>
      <c r="C672" s="20">
        <v>520745</v>
      </c>
      <c r="D672" s="65">
        <v>41264</v>
      </c>
      <c r="E672" s="119">
        <v>60</v>
      </c>
      <c r="F672" s="42">
        <f t="shared" si="168"/>
        <v>0</v>
      </c>
      <c r="G672" s="20">
        <v>520745</v>
      </c>
      <c r="H672" s="112">
        <v>260372.5</v>
      </c>
      <c r="I672" s="111">
        <f t="shared" si="161"/>
        <v>0</v>
      </c>
      <c r="J672" s="7">
        <f t="shared" si="162"/>
        <v>260372.5</v>
      </c>
      <c r="K672" s="6">
        <f t="shared" si="163"/>
        <v>260372.5</v>
      </c>
      <c r="L672" s="10">
        <f t="shared" si="164"/>
        <v>52074.5</v>
      </c>
      <c r="M672" s="10">
        <f t="shared" si="165"/>
        <v>312447</v>
      </c>
      <c r="N672" s="10">
        <f t="shared" si="166"/>
        <v>48</v>
      </c>
      <c r="O672" s="10">
        <f t="shared" si="167"/>
        <v>208298</v>
      </c>
    </row>
    <row r="673" spans="1:15">
      <c r="A673" s="120">
        <v>2290000</v>
      </c>
      <c r="B673" s="25" t="s">
        <v>408</v>
      </c>
      <c r="C673" s="20">
        <v>140301</v>
      </c>
      <c r="D673" s="65">
        <v>41264</v>
      </c>
      <c r="E673" s="119">
        <v>60</v>
      </c>
      <c r="F673" s="42">
        <f t="shared" si="168"/>
        <v>0</v>
      </c>
      <c r="G673" s="20">
        <v>140301</v>
      </c>
      <c r="H673" s="112">
        <v>70150.5</v>
      </c>
      <c r="I673" s="111">
        <f t="shared" si="161"/>
        <v>0</v>
      </c>
      <c r="J673" s="7">
        <f t="shared" si="162"/>
        <v>70150.5</v>
      </c>
      <c r="K673" s="6">
        <f t="shared" si="163"/>
        <v>70150.5</v>
      </c>
      <c r="L673" s="10">
        <f t="shared" si="164"/>
        <v>14030.099999999999</v>
      </c>
      <c r="M673" s="10">
        <f t="shared" si="165"/>
        <v>84180.6</v>
      </c>
      <c r="N673" s="10">
        <f t="shared" si="166"/>
        <v>48</v>
      </c>
      <c r="O673" s="10">
        <f t="shared" si="167"/>
        <v>56120.399999999994</v>
      </c>
    </row>
    <row r="674" spans="1:15">
      <c r="A674" s="120">
        <v>2290000</v>
      </c>
      <c r="B674" s="25" t="s">
        <v>407</v>
      </c>
      <c r="C674" s="20">
        <v>3763201</v>
      </c>
      <c r="D674" s="65">
        <v>41269</v>
      </c>
      <c r="E674" s="119">
        <v>60</v>
      </c>
      <c r="F674" s="42">
        <f t="shared" si="168"/>
        <v>0</v>
      </c>
      <c r="G674" s="20">
        <v>3763201</v>
      </c>
      <c r="H674" s="112">
        <v>1881600.5</v>
      </c>
      <c r="I674" s="111">
        <f t="shared" si="161"/>
        <v>0</v>
      </c>
      <c r="J674" s="7">
        <f t="shared" si="162"/>
        <v>1881600.5</v>
      </c>
      <c r="K674" s="6">
        <f t="shared" si="163"/>
        <v>1881600.5</v>
      </c>
      <c r="L674" s="10">
        <f t="shared" si="164"/>
        <v>376320.10000000003</v>
      </c>
      <c r="M674" s="10">
        <f t="shared" si="165"/>
        <v>2257920.6</v>
      </c>
      <c r="N674" s="10">
        <f t="shared" si="166"/>
        <v>48</v>
      </c>
      <c r="O674" s="10">
        <f t="shared" si="167"/>
        <v>1505280.4</v>
      </c>
    </row>
    <row r="675" spans="1:15">
      <c r="A675" s="120">
        <v>2290000</v>
      </c>
      <c r="B675" s="25" t="s">
        <v>406</v>
      </c>
      <c r="C675" s="20">
        <v>292369</v>
      </c>
      <c r="D675" s="65">
        <v>41269</v>
      </c>
      <c r="E675" s="119">
        <v>60</v>
      </c>
      <c r="F675" s="42">
        <f t="shared" si="168"/>
        <v>0</v>
      </c>
      <c r="G675" s="20">
        <v>292369</v>
      </c>
      <c r="H675" s="112">
        <v>146184.5</v>
      </c>
      <c r="I675" s="111">
        <f t="shared" si="161"/>
        <v>0</v>
      </c>
      <c r="J675" s="7">
        <f t="shared" si="162"/>
        <v>146184.5</v>
      </c>
      <c r="K675" s="6">
        <f t="shared" si="163"/>
        <v>146184.5</v>
      </c>
      <c r="L675" s="10">
        <f t="shared" si="164"/>
        <v>29236.9</v>
      </c>
      <c r="M675" s="10">
        <f t="shared" si="165"/>
        <v>175421.4</v>
      </c>
      <c r="N675" s="10">
        <f t="shared" si="166"/>
        <v>48</v>
      </c>
      <c r="O675" s="10">
        <f t="shared" si="167"/>
        <v>116947.6</v>
      </c>
    </row>
    <row r="676" spans="1:15">
      <c r="A676" s="120">
        <v>2290000</v>
      </c>
      <c r="B676" s="25" t="s">
        <v>405</v>
      </c>
      <c r="C676" s="20">
        <v>981417</v>
      </c>
      <c r="D676" s="65">
        <v>41269</v>
      </c>
      <c r="E676" s="119">
        <v>60</v>
      </c>
      <c r="F676" s="42">
        <f t="shared" si="168"/>
        <v>0</v>
      </c>
      <c r="G676" s="20">
        <v>981417</v>
      </c>
      <c r="H676" s="112">
        <v>490708.50000000006</v>
      </c>
      <c r="I676" s="111">
        <f t="shared" si="161"/>
        <v>0</v>
      </c>
      <c r="J676" s="7">
        <f t="shared" si="162"/>
        <v>490708.50000000006</v>
      </c>
      <c r="K676" s="6">
        <f t="shared" si="163"/>
        <v>490708.49999999994</v>
      </c>
      <c r="L676" s="10">
        <f t="shared" si="164"/>
        <v>98141.7</v>
      </c>
      <c r="M676" s="10">
        <f t="shared" si="165"/>
        <v>588850.20000000007</v>
      </c>
      <c r="N676" s="10">
        <f t="shared" si="166"/>
        <v>48</v>
      </c>
      <c r="O676" s="10">
        <f t="shared" si="167"/>
        <v>392566.79999999993</v>
      </c>
    </row>
    <row r="677" spans="1:15">
      <c r="A677" s="120">
        <v>2290000</v>
      </c>
      <c r="B677" s="25" t="s">
        <v>404</v>
      </c>
      <c r="C677" s="20">
        <v>1116152</v>
      </c>
      <c r="D677" s="65">
        <v>41269</v>
      </c>
      <c r="E677" s="119">
        <v>60</v>
      </c>
      <c r="F677" s="42">
        <f t="shared" si="168"/>
        <v>0</v>
      </c>
      <c r="G677" s="20">
        <v>1116152</v>
      </c>
      <c r="H677" s="112">
        <v>558076</v>
      </c>
      <c r="I677" s="111">
        <f t="shared" si="161"/>
        <v>0</v>
      </c>
      <c r="J677" s="7">
        <f t="shared" si="162"/>
        <v>558076</v>
      </c>
      <c r="K677" s="6">
        <f t="shared" si="163"/>
        <v>558076</v>
      </c>
      <c r="L677" s="10">
        <f t="shared" si="164"/>
        <v>111615.2</v>
      </c>
      <c r="M677" s="10">
        <f t="shared" si="165"/>
        <v>669691.19999999995</v>
      </c>
      <c r="N677" s="10">
        <f t="shared" si="166"/>
        <v>48</v>
      </c>
      <c r="O677" s="10">
        <f t="shared" si="167"/>
        <v>446460.80000000005</v>
      </c>
    </row>
    <row r="678" spans="1:15">
      <c r="A678" s="120">
        <v>2290000</v>
      </c>
      <c r="B678" s="25" t="s">
        <v>403</v>
      </c>
      <c r="C678" s="20">
        <v>7040279</v>
      </c>
      <c r="D678" s="65">
        <v>41269</v>
      </c>
      <c r="E678" s="119">
        <v>60</v>
      </c>
      <c r="F678" s="42">
        <f t="shared" si="168"/>
        <v>0</v>
      </c>
      <c r="G678" s="20">
        <v>7040279</v>
      </c>
      <c r="H678" s="112">
        <v>3520139.4999999995</v>
      </c>
      <c r="I678" s="111">
        <f t="shared" si="161"/>
        <v>0</v>
      </c>
      <c r="J678" s="7">
        <f t="shared" si="162"/>
        <v>3520139.4999999995</v>
      </c>
      <c r="K678" s="6">
        <f t="shared" si="163"/>
        <v>3520139.5000000005</v>
      </c>
      <c r="L678" s="10">
        <f t="shared" si="164"/>
        <v>704027.90000000014</v>
      </c>
      <c r="M678" s="10">
        <f t="shared" si="165"/>
        <v>4224167.3999999994</v>
      </c>
      <c r="N678" s="10">
        <f t="shared" si="166"/>
        <v>48</v>
      </c>
      <c r="O678" s="10">
        <f t="shared" si="167"/>
        <v>2816111.6000000006</v>
      </c>
    </row>
    <row r="679" spans="1:15">
      <c r="A679" s="120">
        <v>2290000</v>
      </c>
      <c r="B679" s="25" t="s">
        <v>402</v>
      </c>
      <c r="C679" s="20">
        <v>21452</v>
      </c>
      <c r="D679" s="65">
        <v>41269</v>
      </c>
      <c r="E679" s="119">
        <v>60</v>
      </c>
      <c r="F679" s="42">
        <f t="shared" si="168"/>
        <v>0</v>
      </c>
      <c r="G679" s="20">
        <v>21452</v>
      </c>
      <c r="H679" s="112">
        <v>10726</v>
      </c>
      <c r="I679" s="111">
        <f t="shared" si="161"/>
        <v>0</v>
      </c>
      <c r="J679" s="7">
        <f t="shared" si="162"/>
        <v>10726</v>
      </c>
      <c r="K679" s="6">
        <f t="shared" si="163"/>
        <v>10726</v>
      </c>
      <c r="L679" s="10">
        <f t="shared" si="164"/>
        <v>2145.2000000000003</v>
      </c>
      <c r="M679" s="10">
        <f t="shared" si="165"/>
        <v>12871.2</v>
      </c>
      <c r="N679" s="10">
        <f t="shared" si="166"/>
        <v>48</v>
      </c>
      <c r="O679" s="10">
        <f t="shared" si="167"/>
        <v>8580.7999999999993</v>
      </c>
    </row>
    <row r="680" spans="1:15">
      <c r="A680" s="120">
        <v>2290000</v>
      </c>
      <c r="B680" s="25" t="s">
        <v>401</v>
      </c>
      <c r="C680" s="20">
        <v>18183</v>
      </c>
      <c r="D680" s="65">
        <v>41269</v>
      </c>
      <c r="E680" s="119">
        <v>60</v>
      </c>
      <c r="F680" s="42">
        <f t="shared" si="168"/>
        <v>0</v>
      </c>
      <c r="G680" s="20">
        <v>18183</v>
      </c>
      <c r="H680" s="112">
        <v>9091.5</v>
      </c>
      <c r="I680" s="111">
        <f t="shared" si="161"/>
        <v>0</v>
      </c>
      <c r="J680" s="7">
        <f t="shared" si="162"/>
        <v>9091.5</v>
      </c>
      <c r="K680" s="6">
        <f t="shared" si="163"/>
        <v>9091.5</v>
      </c>
      <c r="L680" s="10">
        <f t="shared" si="164"/>
        <v>1818.3000000000002</v>
      </c>
      <c r="M680" s="10">
        <f t="shared" si="165"/>
        <v>10909.8</v>
      </c>
      <c r="N680" s="10">
        <f t="shared" si="166"/>
        <v>48</v>
      </c>
      <c r="O680" s="10">
        <f t="shared" si="167"/>
        <v>7273.2000000000007</v>
      </c>
    </row>
    <row r="681" spans="1:15">
      <c r="A681" s="120">
        <v>2290000</v>
      </c>
      <c r="B681" s="25" t="s">
        <v>400</v>
      </c>
      <c r="C681" s="20">
        <v>159015</v>
      </c>
      <c r="D681" s="65">
        <v>41269</v>
      </c>
      <c r="E681" s="119">
        <v>60</v>
      </c>
      <c r="F681" s="42">
        <f t="shared" si="168"/>
        <v>0</v>
      </c>
      <c r="G681" s="20">
        <v>159015</v>
      </c>
      <c r="H681" s="112">
        <v>79507.5</v>
      </c>
      <c r="I681" s="111">
        <f t="shared" si="161"/>
        <v>0</v>
      </c>
      <c r="J681" s="7">
        <f t="shared" si="162"/>
        <v>79507.5</v>
      </c>
      <c r="K681" s="6">
        <f t="shared" si="163"/>
        <v>79507.5</v>
      </c>
      <c r="L681" s="10">
        <f t="shared" si="164"/>
        <v>15901.5</v>
      </c>
      <c r="M681" s="10">
        <f t="shared" si="165"/>
        <v>95409</v>
      </c>
      <c r="N681" s="10">
        <f t="shared" si="166"/>
        <v>48</v>
      </c>
      <c r="O681" s="10">
        <f t="shared" si="167"/>
        <v>63606</v>
      </c>
    </row>
    <row r="682" spans="1:15">
      <c r="A682" s="120">
        <v>2290000</v>
      </c>
      <c r="B682" s="25" t="s">
        <v>399</v>
      </c>
      <c r="C682" s="20">
        <v>507410</v>
      </c>
      <c r="D682" s="65">
        <v>41269</v>
      </c>
      <c r="E682" s="119">
        <v>60</v>
      </c>
      <c r="F682" s="42">
        <f t="shared" si="168"/>
        <v>0</v>
      </c>
      <c r="G682" s="20">
        <v>507410</v>
      </c>
      <c r="H682" s="112">
        <v>253705</v>
      </c>
      <c r="I682" s="111">
        <f t="shared" si="161"/>
        <v>0</v>
      </c>
      <c r="J682" s="7">
        <f t="shared" si="162"/>
        <v>253705</v>
      </c>
      <c r="K682" s="6">
        <f t="shared" si="163"/>
        <v>253705</v>
      </c>
      <c r="L682" s="10">
        <f t="shared" si="164"/>
        <v>50741</v>
      </c>
      <c r="M682" s="10">
        <f t="shared" si="165"/>
        <v>304446</v>
      </c>
      <c r="N682" s="10">
        <f t="shared" si="166"/>
        <v>48</v>
      </c>
      <c r="O682" s="10">
        <f t="shared" si="167"/>
        <v>202964</v>
      </c>
    </row>
    <row r="683" spans="1:15">
      <c r="A683" s="120">
        <v>2290000</v>
      </c>
      <c r="B683" s="25" t="s">
        <v>398</v>
      </c>
      <c r="C683" s="20">
        <v>85181</v>
      </c>
      <c r="D683" s="65">
        <v>41269</v>
      </c>
      <c r="E683" s="119">
        <v>60</v>
      </c>
      <c r="F683" s="42">
        <f t="shared" si="168"/>
        <v>0</v>
      </c>
      <c r="G683" s="20">
        <v>85181</v>
      </c>
      <c r="H683" s="112">
        <v>42590.499999999993</v>
      </c>
      <c r="I683" s="111">
        <f t="shared" si="161"/>
        <v>0</v>
      </c>
      <c r="J683" s="7">
        <f t="shared" si="162"/>
        <v>42590.499999999993</v>
      </c>
      <c r="K683" s="6">
        <f t="shared" si="163"/>
        <v>42590.500000000007</v>
      </c>
      <c r="L683" s="10">
        <f t="shared" si="164"/>
        <v>8518.1000000000022</v>
      </c>
      <c r="M683" s="10">
        <f t="shared" si="165"/>
        <v>51108.599999999991</v>
      </c>
      <c r="N683" s="10">
        <f t="shared" si="166"/>
        <v>48</v>
      </c>
      <c r="O683" s="10">
        <f t="shared" si="167"/>
        <v>34072.400000000009</v>
      </c>
    </row>
    <row r="684" spans="1:15">
      <c r="A684" s="120">
        <v>2290000</v>
      </c>
      <c r="B684" s="25" t="s">
        <v>397</v>
      </c>
      <c r="C684" s="20">
        <v>149357</v>
      </c>
      <c r="D684" s="65">
        <v>41269</v>
      </c>
      <c r="E684" s="119">
        <v>60</v>
      </c>
      <c r="F684" s="42">
        <f t="shared" si="168"/>
        <v>0</v>
      </c>
      <c r="G684" s="20">
        <v>149357</v>
      </c>
      <c r="H684" s="112">
        <v>74678.5</v>
      </c>
      <c r="I684" s="111">
        <f t="shared" si="161"/>
        <v>0</v>
      </c>
      <c r="J684" s="7">
        <f t="shared" si="162"/>
        <v>74678.5</v>
      </c>
      <c r="K684" s="6">
        <f t="shared" si="163"/>
        <v>74678.5</v>
      </c>
      <c r="L684" s="10">
        <f t="shared" si="164"/>
        <v>14935.7</v>
      </c>
      <c r="M684" s="10">
        <f t="shared" si="165"/>
        <v>89614.2</v>
      </c>
      <c r="N684" s="10">
        <f t="shared" si="166"/>
        <v>48</v>
      </c>
      <c r="O684" s="10">
        <f t="shared" si="167"/>
        <v>59742.8</v>
      </c>
    </row>
    <row r="685" spans="1:15">
      <c r="A685" s="120">
        <v>2290000</v>
      </c>
      <c r="B685" s="25" t="s">
        <v>396</v>
      </c>
      <c r="C685" s="20">
        <v>275581</v>
      </c>
      <c r="D685" s="65">
        <v>41269</v>
      </c>
      <c r="E685" s="119">
        <v>60</v>
      </c>
      <c r="F685" s="42">
        <f t="shared" si="168"/>
        <v>0</v>
      </c>
      <c r="G685" s="20">
        <v>275581</v>
      </c>
      <c r="H685" s="112">
        <v>137790.5</v>
      </c>
      <c r="I685" s="111">
        <f t="shared" si="161"/>
        <v>0</v>
      </c>
      <c r="J685" s="7">
        <f t="shared" si="162"/>
        <v>137790.5</v>
      </c>
      <c r="K685" s="6">
        <f t="shared" si="163"/>
        <v>137790.5</v>
      </c>
      <c r="L685" s="10">
        <f t="shared" si="164"/>
        <v>27558.1</v>
      </c>
      <c r="M685" s="10">
        <f t="shared" si="165"/>
        <v>165348.6</v>
      </c>
      <c r="N685" s="10">
        <f t="shared" si="166"/>
        <v>48</v>
      </c>
      <c r="O685" s="10">
        <f t="shared" si="167"/>
        <v>110232.4</v>
      </c>
    </row>
    <row r="686" spans="1:15">
      <c r="A686" s="120">
        <v>2290000</v>
      </c>
      <c r="B686" s="25" t="s">
        <v>395</v>
      </c>
      <c r="C686" s="20">
        <v>1920360</v>
      </c>
      <c r="D686" s="65">
        <v>41269</v>
      </c>
      <c r="E686" s="119">
        <v>60</v>
      </c>
      <c r="F686" s="42">
        <f t="shared" si="168"/>
        <v>0</v>
      </c>
      <c r="G686" s="20">
        <v>1920360</v>
      </c>
      <c r="H686" s="112">
        <v>960180</v>
      </c>
      <c r="I686" s="111">
        <f t="shared" si="161"/>
        <v>0</v>
      </c>
      <c r="J686" s="7">
        <f t="shared" si="162"/>
        <v>960180</v>
      </c>
      <c r="K686" s="6">
        <f t="shared" si="163"/>
        <v>960180</v>
      </c>
      <c r="L686" s="10">
        <f t="shared" si="164"/>
        <v>192036</v>
      </c>
      <c r="M686" s="10">
        <f t="shared" si="165"/>
        <v>1152216</v>
      </c>
      <c r="N686" s="10">
        <f t="shared" si="166"/>
        <v>48</v>
      </c>
      <c r="O686" s="10">
        <f t="shared" si="167"/>
        <v>768144</v>
      </c>
    </row>
    <row r="687" spans="1:15">
      <c r="A687" s="120">
        <v>2290000</v>
      </c>
      <c r="B687" s="25" t="s">
        <v>394</v>
      </c>
      <c r="C687" s="20">
        <v>3319864</v>
      </c>
      <c r="D687" s="65">
        <v>41269</v>
      </c>
      <c r="E687" s="119">
        <v>60</v>
      </c>
      <c r="F687" s="42">
        <f t="shared" si="168"/>
        <v>0</v>
      </c>
      <c r="G687" s="20">
        <v>3319864</v>
      </c>
      <c r="H687" s="112">
        <v>1659932</v>
      </c>
      <c r="I687" s="111">
        <f t="shared" si="161"/>
        <v>0</v>
      </c>
      <c r="J687" s="7">
        <f t="shared" si="162"/>
        <v>1659932</v>
      </c>
      <c r="K687" s="6">
        <f t="shared" si="163"/>
        <v>1659932</v>
      </c>
      <c r="L687" s="10">
        <f t="shared" si="164"/>
        <v>331986.40000000002</v>
      </c>
      <c r="M687" s="10">
        <f t="shared" si="165"/>
        <v>1991918.4</v>
      </c>
      <c r="N687" s="10">
        <f t="shared" si="166"/>
        <v>48</v>
      </c>
      <c r="O687" s="10">
        <f t="shared" si="167"/>
        <v>1327945.6000000001</v>
      </c>
    </row>
    <row r="688" spans="1:15">
      <c r="A688" s="120">
        <v>2290000</v>
      </c>
      <c r="B688" s="25" t="s">
        <v>393</v>
      </c>
      <c r="C688" s="20">
        <v>566745</v>
      </c>
      <c r="D688" s="65">
        <v>41269</v>
      </c>
      <c r="E688" s="119">
        <v>60</v>
      </c>
      <c r="F688" s="42">
        <f t="shared" si="168"/>
        <v>0</v>
      </c>
      <c r="G688" s="20">
        <v>566745</v>
      </c>
      <c r="H688" s="112">
        <v>283372.5</v>
      </c>
      <c r="I688" s="111">
        <f t="shared" si="161"/>
        <v>0</v>
      </c>
      <c r="J688" s="7">
        <f t="shared" si="162"/>
        <v>283372.5</v>
      </c>
      <c r="K688" s="6">
        <f t="shared" si="163"/>
        <v>283372.5</v>
      </c>
      <c r="L688" s="10">
        <f t="shared" si="164"/>
        <v>56674.5</v>
      </c>
      <c r="M688" s="10">
        <f t="shared" si="165"/>
        <v>340047</v>
      </c>
      <c r="N688" s="10">
        <f t="shared" si="166"/>
        <v>48</v>
      </c>
      <c r="O688" s="10">
        <f t="shared" si="167"/>
        <v>226698</v>
      </c>
    </row>
    <row r="689" spans="1:15">
      <c r="A689" s="120">
        <v>2290000</v>
      </c>
      <c r="B689" s="25" t="s">
        <v>392</v>
      </c>
      <c r="C689" s="20">
        <v>522824</v>
      </c>
      <c r="D689" s="65">
        <v>41269</v>
      </c>
      <c r="E689" s="119">
        <v>60</v>
      </c>
      <c r="F689" s="42">
        <f t="shared" si="168"/>
        <v>0</v>
      </c>
      <c r="G689" s="20">
        <v>522824</v>
      </c>
      <c r="H689" s="112">
        <v>261412</v>
      </c>
      <c r="I689" s="111">
        <f t="shared" si="161"/>
        <v>0</v>
      </c>
      <c r="J689" s="7">
        <f t="shared" si="162"/>
        <v>261412</v>
      </c>
      <c r="K689" s="6">
        <f t="shared" si="163"/>
        <v>261412</v>
      </c>
      <c r="L689" s="10">
        <f t="shared" si="164"/>
        <v>52282.400000000001</v>
      </c>
      <c r="M689" s="10">
        <f t="shared" si="165"/>
        <v>313694.40000000002</v>
      </c>
      <c r="N689" s="10">
        <f t="shared" si="166"/>
        <v>48</v>
      </c>
      <c r="O689" s="10">
        <f t="shared" si="167"/>
        <v>209129.59999999998</v>
      </c>
    </row>
    <row r="690" spans="1:15">
      <c r="A690" s="120">
        <v>2290000</v>
      </c>
      <c r="B690" s="25" t="s">
        <v>391</v>
      </c>
      <c r="C690" s="20">
        <v>489166</v>
      </c>
      <c r="D690" s="65">
        <v>41269</v>
      </c>
      <c r="E690" s="119">
        <v>60</v>
      </c>
      <c r="F690" s="42">
        <f t="shared" si="168"/>
        <v>0</v>
      </c>
      <c r="G690" s="20">
        <v>489166</v>
      </c>
      <c r="H690" s="112">
        <v>244583.00000000003</v>
      </c>
      <c r="I690" s="111">
        <f t="shared" si="161"/>
        <v>0</v>
      </c>
      <c r="J690" s="7">
        <f t="shared" si="162"/>
        <v>244583.00000000003</v>
      </c>
      <c r="K690" s="6">
        <f t="shared" si="163"/>
        <v>244582.99999999997</v>
      </c>
      <c r="L690" s="10">
        <f t="shared" si="164"/>
        <v>48916.599999999991</v>
      </c>
      <c r="M690" s="10">
        <f t="shared" si="165"/>
        <v>293499.60000000003</v>
      </c>
      <c r="N690" s="10">
        <f t="shared" si="166"/>
        <v>48</v>
      </c>
      <c r="O690" s="10">
        <f t="shared" si="167"/>
        <v>195666.39999999997</v>
      </c>
    </row>
    <row r="691" spans="1:15">
      <c r="A691" s="120">
        <v>2290000</v>
      </c>
      <c r="B691" s="25" t="s">
        <v>390</v>
      </c>
      <c r="C691" s="20">
        <v>472102</v>
      </c>
      <c r="D691" s="65">
        <v>41269</v>
      </c>
      <c r="E691" s="119">
        <v>60</v>
      </c>
      <c r="F691" s="42">
        <f t="shared" si="168"/>
        <v>0</v>
      </c>
      <c r="G691" s="20">
        <v>472102</v>
      </c>
      <c r="H691" s="112">
        <v>236051</v>
      </c>
      <c r="I691" s="111">
        <f t="shared" si="161"/>
        <v>0</v>
      </c>
      <c r="J691" s="7">
        <f t="shared" si="162"/>
        <v>236051</v>
      </c>
      <c r="K691" s="6">
        <f t="shared" si="163"/>
        <v>236051</v>
      </c>
      <c r="L691" s="10">
        <f t="shared" si="164"/>
        <v>47210.2</v>
      </c>
      <c r="M691" s="10">
        <f t="shared" si="165"/>
        <v>283261.2</v>
      </c>
      <c r="N691" s="10">
        <f t="shared" si="166"/>
        <v>48</v>
      </c>
      <c r="O691" s="10">
        <f t="shared" si="167"/>
        <v>188840.8</v>
      </c>
    </row>
    <row r="692" spans="1:15">
      <c r="A692" s="120">
        <v>2290000</v>
      </c>
      <c r="B692" s="25" t="s">
        <v>389</v>
      </c>
      <c r="C692" s="20">
        <v>695380</v>
      </c>
      <c r="D692" s="65">
        <v>41269</v>
      </c>
      <c r="E692" s="119">
        <v>60</v>
      </c>
      <c r="F692" s="42">
        <f t="shared" si="168"/>
        <v>0</v>
      </c>
      <c r="G692" s="20">
        <v>695380</v>
      </c>
      <c r="H692" s="112">
        <v>347690</v>
      </c>
      <c r="I692" s="111">
        <f t="shared" si="161"/>
        <v>0</v>
      </c>
      <c r="J692" s="7">
        <f t="shared" si="162"/>
        <v>347690</v>
      </c>
      <c r="K692" s="6">
        <f t="shared" si="163"/>
        <v>347690</v>
      </c>
      <c r="L692" s="10">
        <f t="shared" si="164"/>
        <v>69538</v>
      </c>
      <c r="M692" s="10">
        <f t="shared" si="165"/>
        <v>417228</v>
      </c>
      <c r="N692" s="10">
        <f t="shared" si="166"/>
        <v>48</v>
      </c>
      <c r="O692" s="10">
        <f t="shared" si="167"/>
        <v>278152</v>
      </c>
    </row>
    <row r="693" spans="1:15">
      <c r="A693" s="120">
        <v>2290000</v>
      </c>
      <c r="B693" s="25" t="s">
        <v>388</v>
      </c>
      <c r="C693" s="20">
        <v>767360</v>
      </c>
      <c r="D693" s="65">
        <v>41269</v>
      </c>
      <c r="E693" s="119">
        <v>60</v>
      </c>
      <c r="F693" s="42">
        <f t="shared" si="168"/>
        <v>0</v>
      </c>
      <c r="G693" s="20">
        <v>767360</v>
      </c>
      <c r="H693" s="112">
        <v>383680</v>
      </c>
      <c r="I693" s="111">
        <f t="shared" si="161"/>
        <v>0</v>
      </c>
      <c r="J693" s="7">
        <f t="shared" si="162"/>
        <v>383680</v>
      </c>
      <c r="K693" s="6">
        <f t="shared" si="163"/>
        <v>383680</v>
      </c>
      <c r="L693" s="10">
        <f t="shared" si="164"/>
        <v>76736</v>
      </c>
      <c r="M693" s="10">
        <f t="shared" si="165"/>
        <v>460416</v>
      </c>
      <c r="N693" s="10">
        <f t="shared" si="166"/>
        <v>48</v>
      </c>
      <c r="O693" s="10">
        <f t="shared" si="167"/>
        <v>306944</v>
      </c>
    </row>
    <row r="694" spans="1:15">
      <c r="A694" s="120">
        <v>2290000</v>
      </c>
      <c r="B694" s="25" t="s">
        <v>387</v>
      </c>
      <c r="C694" s="20">
        <v>168030</v>
      </c>
      <c r="D694" s="65">
        <v>41269</v>
      </c>
      <c r="E694" s="119">
        <v>60</v>
      </c>
      <c r="F694" s="42">
        <f t="shared" si="168"/>
        <v>0</v>
      </c>
      <c r="G694" s="20">
        <v>168030</v>
      </c>
      <c r="H694" s="112">
        <v>84015</v>
      </c>
      <c r="I694" s="111">
        <f t="shared" si="161"/>
        <v>0</v>
      </c>
      <c r="J694" s="7">
        <f t="shared" si="162"/>
        <v>84015</v>
      </c>
      <c r="K694" s="6">
        <f t="shared" si="163"/>
        <v>84015</v>
      </c>
      <c r="L694" s="10">
        <f t="shared" si="164"/>
        <v>16803</v>
      </c>
      <c r="M694" s="10">
        <f t="shared" si="165"/>
        <v>100818</v>
      </c>
      <c r="N694" s="10">
        <f t="shared" si="166"/>
        <v>48</v>
      </c>
      <c r="O694" s="10">
        <f t="shared" si="167"/>
        <v>67212</v>
      </c>
    </row>
    <row r="695" spans="1:15">
      <c r="A695" s="120">
        <v>2290000</v>
      </c>
      <c r="B695" s="25" t="s">
        <v>386</v>
      </c>
      <c r="C695" s="20">
        <v>1038240</v>
      </c>
      <c r="D695" s="65">
        <v>41269</v>
      </c>
      <c r="E695" s="119">
        <v>60</v>
      </c>
      <c r="F695" s="42">
        <f t="shared" si="168"/>
        <v>0</v>
      </c>
      <c r="G695" s="20">
        <v>1038240</v>
      </c>
      <c r="H695" s="112">
        <v>519120</v>
      </c>
      <c r="I695" s="111">
        <f t="shared" si="161"/>
        <v>0</v>
      </c>
      <c r="J695" s="7">
        <f t="shared" si="162"/>
        <v>519120</v>
      </c>
      <c r="K695" s="6">
        <f t="shared" si="163"/>
        <v>519120</v>
      </c>
      <c r="L695" s="10">
        <f t="shared" si="164"/>
        <v>103824</v>
      </c>
      <c r="M695" s="10">
        <f t="shared" si="165"/>
        <v>622944</v>
      </c>
      <c r="N695" s="10">
        <f t="shared" si="166"/>
        <v>48</v>
      </c>
      <c r="O695" s="10">
        <f t="shared" si="167"/>
        <v>415296</v>
      </c>
    </row>
    <row r="696" spans="1:15">
      <c r="A696" s="120">
        <v>2290000</v>
      </c>
      <c r="B696" s="25" t="s">
        <v>385</v>
      </c>
      <c r="C696" s="20">
        <v>242474</v>
      </c>
      <c r="D696" s="65">
        <v>41269</v>
      </c>
      <c r="E696" s="119">
        <v>60</v>
      </c>
      <c r="F696" s="42">
        <f t="shared" si="168"/>
        <v>0</v>
      </c>
      <c r="G696" s="20">
        <v>242474</v>
      </c>
      <c r="H696" s="112">
        <v>121237</v>
      </c>
      <c r="I696" s="111">
        <f t="shared" si="161"/>
        <v>0</v>
      </c>
      <c r="J696" s="7">
        <f t="shared" si="162"/>
        <v>121237</v>
      </c>
      <c r="K696" s="6">
        <f t="shared" si="163"/>
        <v>121237</v>
      </c>
      <c r="L696" s="10">
        <f t="shared" si="164"/>
        <v>24247.399999999998</v>
      </c>
      <c r="M696" s="10">
        <f t="shared" si="165"/>
        <v>145484.4</v>
      </c>
      <c r="N696" s="10">
        <f t="shared" si="166"/>
        <v>48</v>
      </c>
      <c r="O696" s="10">
        <f t="shared" si="167"/>
        <v>96989.6</v>
      </c>
    </row>
    <row r="697" spans="1:15">
      <c r="A697" s="120">
        <v>2290000</v>
      </c>
      <c r="B697" s="25" t="s">
        <v>384</v>
      </c>
      <c r="C697" s="20">
        <v>2073823</v>
      </c>
      <c r="D697" s="65">
        <v>41269</v>
      </c>
      <c r="E697" s="119">
        <v>60</v>
      </c>
      <c r="F697" s="42">
        <f t="shared" si="168"/>
        <v>0</v>
      </c>
      <c r="G697" s="20">
        <v>2073823</v>
      </c>
      <c r="H697" s="112">
        <v>1036911.5</v>
      </c>
      <c r="I697" s="111">
        <f t="shared" si="161"/>
        <v>0</v>
      </c>
      <c r="J697" s="7">
        <f t="shared" si="162"/>
        <v>1036911.5</v>
      </c>
      <c r="K697" s="6">
        <f t="shared" si="163"/>
        <v>1036911.5</v>
      </c>
      <c r="L697" s="10">
        <f t="shared" si="164"/>
        <v>207382.3</v>
      </c>
      <c r="M697" s="10">
        <f t="shared" si="165"/>
        <v>1244293.8</v>
      </c>
      <c r="N697" s="10">
        <f t="shared" si="166"/>
        <v>48</v>
      </c>
      <c r="O697" s="10">
        <f t="shared" si="167"/>
        <v>829529.2</v>
      </c>
    </row>
    <row r="698" spans="1:15">
      <c r="A698" s="120">
        <v>2290000</v>
      </c>
      <c r="B698" s="25" t="s">
        <v>383</v>
      </c>
      <c r="C698" s="20">
        <v>77999</v>
      </c>
      <c r="D698" s="65">
        <v>41269</v>
      </c>
      <c r="E698" s="119">
        <v>60</v>
      </c>
      <c r="F698" s="42">
        <f t="shared" si="168"/>
        <v>0</v>
      </c>
      <c r="G698" s="20">
        <v>77999</v>
      </c>
      <c r="H698" s="112">
        <v>38999.5</v>
      </c>
      <c r="I698" s="111">
        <f t="shared" si="161"/>
        <v>0</v>
      </c>
      <c r="J698" s="7">
        <f t="shared" si="162"/>
        <v>38999.5</v>
      </c>
      <c r="K698" s="6">
        <f t="shared" si="163"/>
        <v>38999.5</v>
      </c>
      <c r="L698" s="10">
        <f t="shared" si="164"/>
        <v>7799.9</v>
      </c>
      <c r="M698" s="10">
        <f t="shared" si="165"/>
        <v>46799.4</v>
      </c>
      <c r="N698" s="10">
        <f t="shared" si="166"/>
        <v>48</v>
      </c>
      <c r="O698" s="10">
        <f t="shared" si="167"/>
        <v>31199.599999999999</v>
      </c>
    </row>
    <row r="699" spans="1:15">
      <c r="A699" s="120">
        <v>2290000</v>
      </c>
      <c r="B699" s="25" t="s">
        <v>382</v>
      </c>
      <c r="C699" s="20">
        <v>91085</v>
      </c>
      <c r="D699" s="65">
        <v>41269</v>
      </c>
      <c r="E699" s="119">
        <v>60</v>
      </c>
      <c r="F699" s="42">
        <f t="shared" si="168"/>
        <v>0</v>
      </c>
      <c r="G699" s="20">
        <v>91085</v>
      </c>
      <c r="H699" s="112">
        <v>45542.5</v>
      </c>
      <c r="I699" s="111">
        <f t="shared" si="161"/>
        <v>0</v>
      </c>
      <c r="J699" s="7">
        <f t="shared" si="162"/>
        <v>45542.5</v>
      </c>
      <c r="K699" s="6">
        <f t="shared" si="163"/>
        <v>45542.5</v>
      </c>
      <c r="L699" s="10">
        <f t="shared" si="164"/>
        <v>9108.5</v>
      </c>
      <c r="M699" s="10">
        <f t="shared" si="165"/>
        <v>54651</v>
      </c>
      <c r="N699" s="10">
        <f t="shared" si="166"/>
        <v>48</v>
      </c>
      <c r="O699" s="10">
        <f t="shared" si="167"/>
        <v>36434</v>
      </c>
    </row>
    <row r="700" spans="1:15">
      <c r="A700" s="120">
        <v>2290000</v>
      </c>
      <c r="B700" s="25" t="s">
        <v>381</v>
      </c>
      <c r="C700" s="20">
        <v>40922</v>
      </c>
      <c r="D700" s="65">
        <v>41269</v>
      </c>
      <c r="E700" s="119">
        <v>60</v>
      </c>
      <c r="F700" s="42">
        <f t="shared" si="168"/>
        <v>0</v>
      </c>
      <c r="G700" s="20">
        <v>40922</v>
      </c>
      <c r="H700" s="112">
        <v>20461</v>
      </c>
      <c r="I700" s="111">
        <f t="shared" si="161"/>
        <v>0</v>
      </c>
      <c r="J700" s="7">
        <f t="shared" si="162"/>
        <v>20461</v>
      </c>
      <c r="K700" s="6">
        <f t="shared" si="163"/>
        <v>20461</v>
      </c>
      <c r="L700" s="10">
        <f t="shared" si="164"/>
        <v>4092.2</v>
      </c>
      <c r="M700" s="10">
        <f t="shared" si="165"/>
        <v>24553.200000000001</v>
      </c>
      <c r="N700" s="10">
        <f t="shared" si="166"/>
        <v>48</v>
      </c>
      <c r="O700" s="10">
        <f t="shared" si="167"/>
        <v>16368.8</v>
      </c>
    </row>
    <row r="701" spans="1:15">
      <c r="A701" s="120">
        <v>2290000</v>
      </c>
      <c r="B701" s="25" t="s">
        <v>380</v>
      </c>
      <c r="C701" s="20">
        <v>63201</v>
      </c>
      <c r="D701" s="65">
        <v>41269</v>
      </c>
      <c r="E701" s="119">
        <v>60</v>
      </c>
      <c r="F701" s="42">
        <f t="shared" si="168"/>
        <v>0</v>
      </c>
      <c r="G701" s="20">
        <v>63201</v>
      </c>
      <c r="H701" s="112">
        <v>31600.5</v>
      </c>
      <c r="I701" s="111">
        <f t="shared" si="161"/>
        <v>0</v>
      </c>
      <c r="J701" s="7">
        <f t="shared" si="162"/>
        <v>31600.5</v>
      </c>
      <c r="K701" s="6">
        <f t="shared" si="163"/>
        <v>31600.5</v>
      </c>
      <c r="L701" s="10">
        <f t="shared" si="164"/>
        <v>6320.0999999999995</v>
      </c>
      <c r="M701" s="10">
        <f t="shared" si="165"/>
        <v>37920.6</v>
      </c>
      <c r="N701" s="10">
        <f t="shared" si="166"/>
        <v>48</v>
      </c>
      <c r="O701" s="10">
        <f t="shared" si="167"/>
        <v>25280.400000000001</v>
      </c>
    </row>
    <row r="702" spans="1:15">
      <c r="A702" s="120">
        <v>2290000</v>
      </c>
      <c r="B702" s="25" t="s">
        <v>379</v>
      </c>
      <c r="C702" s="20">
        <v>52774</v>
      </c>
      <c r="D702" s="65">
        <v>41269</v>
      </c>
      <c r="E702" s="119">
        <v>60</v>
      </c>
      <c r="F702" s="42">
        <f t="shared" si="168"/>
        <v>0</v>
      </c>
      <c r="G702" s="20">
        <v>52774</v>
      </c>
      <c r="H702" s="112">
        <v>26387</v>
      </c>
      <c r="I702" s="111">
        <f t="shared" si="161"/>
        <v>0</v>
      </c>
      <c r="J702" s="7">
        <f t="shared" si="162"/>
        <v>26387</v>
      </c>
      <c r="K702" s="6">
        <f t="shared" si="163"/>
        <v>26387</v>
      </c>
      <c r="L702" s="10">
        <f t="shared" si="164"/>
        <v>5277.4000000000005</v>
      </c>
      <c r="M702" s="10">
        <f t="shared" si="165"/>
        <v>31664.400000000001</v>
      </c>
      <c r="N702" s="10">
        <f t="shared" si="166"/>
        <v>48</v>
      </c>
      <c r="O702" s="10">
        <f t="shared" si="167"/>
        <v>21109.599999999999</v>
      </c>
    </row>
    <row r="703" spans="1:15">
      <c r="A703" s="120">
        <v>2290000</v>
      </c>
      <c r="B703" s="25" t="s">
        <v>378</v>
      </c>
      <c r="C703" s="20">
        <v>296879</v>
      </c>
      <c r="D703" s="65">
        <v>41269</v>
      </c>
      <c r="E703" s="119">
        <v>60</v>
      </c>
      <c r="F703" s="42">
        <f t="shared" ref="F703:F734" si="169">+C703*0</f>
        <v>0</v>
      </c>
      <c r="G703" s="20">
        <v>296879</v>
      </c>
      <c r="H703" s="112">
        <v>148439.5</v>
      </c>
      <c r="I703" s="111">
        <f t="shared" si="161"/>
        <v>0</v>
      </c>
      <c r="J703" s="7">
        <f t="shared" si="162"/>
        <v>148439.5</v>
      </c>
      <c r="K703" s="6">
        <f t="shared" si="163"/>
        <v>148439.5</v>
      </c>
      <c r="L703" s="10">
        <f t="shared" si="164"/>
        <v>29687.9</v>
      </c>
      <c r="M703" s="10">
        <f t="shared" si="165"/>
        <v>178127.4</v>
      </c>
      <c r="N703" s="10">
        <f t="shared" si="166"/>
        <v>48</v>
      </c>
      <c r="O703" s="10">
        <f t="shared" si="167"/>
        <v>118751.6</v>
      </c>
    </row>
    <row r="704" spans="1:15">
      <c r="A704" s="120">
        <v>2290000</v>
      </c>
      <c r="B704" s="25" t="s">
        <v>377</v>
      </c>
      <c r="C704" s="20">
        <v>4884791</v>
      </c>
      <c r="D704" s="65">
        <v>41271</v>
      </c>
      <c r="E704" s="119">
        <v>60</v>
      </c>
      <c r="F704" s="42">
        <f t="shared" si="169"/>
        <v>0</v>
      </c>
      <c r="G704" s="20">
        <v>4884791</v>
      </c>
      <c r="H704" s="112">
        <v>2442395.5</v>
      </c>
      <c r="I704" s="111">
        <f t="shared" si="161"/>
        <v>0</v>
      </c>
      <c r="J704" s="7">
        <f t="shared" si="162"/>
        <v>2442395.5</v>
      </c>
      <c r="K704" s="6">
        <f t="shared" si="163"/>
        <v>2442395.5</v>
      </c>
      <c r="L704" s="10">
        <f t="shared" si="164"/>
        <v>488479.1</v>
      </c>
      <c r="M704" s="10">
        <f t="shared" si="165"/>
        <v>2930874.6</v>
      </c>
      <c r="N704" s="10">
        <f t="shared" si="166"/>
        <v>48</v>
      </c>
      <c r="O704" s="10">
        <f t="shared" si="167"/>
        <v>1953916.4</v>
      </c>
    </row>
    <row r="705" spans="1:15">
      <c r="A705" s="120">
        <v>2290000</v>
      </c>
      <c r="B705" s="25" t="s">
        <v>376</v>
      </c>
      <c r="C705" s="20">
        <v>5443522</v>
      </c>
      <c r="D705" s="65">
        <v>41271</v>
      </c>
      <c r="E705" s="119">
        <v>60</v>
      </c>
      <c r="F705" s="42">
        <f t="shared" si="169"/>
        <v>0</v>
      </c>
      <c r="G705" s="20">
        <v>5443522</v>
      </c>
      <c r="H705" s="112">
        <v>2721761</v>
      </c>
      <c r="I705" s="111">
        <f t="shared" si="161"/>
        <v>0</v>
      </c>
      <c r="J705" s="7">
        <f t="shared" si="162"/>
        <v>2721761</v>
      </c>
      <c r="K705" s="6">
        <f t="shared" si="163"/>
        <v>2721761</v>
      </c>
      <c r="L705" s="10">
        <f t="shared" si="164"/>
        <v>544352.19999999995</v>
      </c>
      <c r="M705" s="10">
        <f t="shared" si="165"/>
        <v>3266113.2</v>
      </c>
      <c r="N705" s="10">
        <f t="shared" si="166"/>
        <v>48</v>
      </c>
      <c r="O705" s="10">
        <f t="shared" si="167"/>
        <v>2177408.7999999998</v>
      </c>
    </row>
    <row r="706" spans="1:15">
      <c r="A706" s="120">
        <v>2290000</v>
      </c>
      <c r="B706" s="25" t="s">
        <v>375</v>
      </c>
      <c r="C706" s="20">
        <v>1149034</v>
      </c>
      <c r="D706" s="65">
        <v>41271</v>
      </c>
      <c r="E706" s="119">
        <v>60</v>
      </c>
      <c r="F706" s="42">
        <f t="shared" si="169"/>
        <v>0</v>
      </c>
      <c r="G706" s="20">
        <v>1149034</v>
      </c>
      <c r="H706" s="112">
        <v>574517</v>
      </c>
      <c r="I706" s="111">
        <f t="shared" si="161"/>
        <v>0</v>
      </c>
      <c r="J706" s="7">
        <f t="shared" si="162"/>
        <v>574517</v>
      </c>
      <c r="K706" s="6">
        <f t="shared" si="163"/>
        <v>574517</v>
      </c>
      <c r="L706" s="10">
        <f t="shared" si="164"/>
        <v>114903.4</v>
      </c>
      <c r="M706" s="10">
        <f t="shared" si="165"/>
        <v>689420.4</v>
      </c>
      <c r="N706" s="10">
        <f t="shared" si="166"/>
        <v>48</v>
      </c>
      <c r="O706" s="10">
        <f t="shared" si="167"/>
        <v>459613.6</v>
      </c>
    </row>
    <row r="707" spans="1:15">
      <c r="A707" s="120">
        <v>2290000</v>
      </c>
      <c r="B707" s="25" t="s">
        <v>374</v>
      </c>
      <c r="C707" s="20">
        <v>779502</v>
      </c>
      <c r="D707" s="65">
        <v>41271</v>
      </c>
      <c r="E707" s="119">
        <v>60</v>
      </c>
      <c r="F707" s="42">
        <f t="shared" si="169"/>
        <v>0</v>
      </c>
      <c r="G707" s="20">
        <v>779502</v>
      </c>
      <c r="H707" s="112">
        <v>389751.00000000006</v>
      </c>
      <c r="I707" s="111">
        <f t="shared" si="161"/>
        <v>0</v>
      </c>
      <c r="J707" s="7">
        <f t="shared" si="162"/>
        <v>389751.00000000006</v>
      </c>
      <c r="K707" s="6">
        <f t="shared" si="163"/>
        <v>389750.99999999994</v>
      </c>
      <c r="L707" s="10">
        <f t="shared" si="164"/>
        <v>77950.2</v>
      </c>
      <c r="M707" s="10">
        <f t="shared" si="165"/>
        <v>467701.20000000007</v>
      </c>
      <c r="N707" s="10">
        <f t="shared" si="166"/>
        <v>48</v>
      </c>
      <c r="O707" s="10">
        <f t="shared" si="167"/>
        <v>311800.79999999993</v>
      </c>
    </row>
    <row r="708" spans="1:15">
      <c r="A708" s="120">
        <v>2290000</v>
      </c>
      <c r="B708" s="25" t="s">
        <v>373</v>
      </c>
      <c r="C708" s="20">
        <v>1329658</v>
      </c>
      <c r="D708" s="65">
        <v>41271</v>
      </c>
      <c r="E708" s="119">
        <v>60</v>
      </c>
      <c r="F708" s="42">
        <f t="shared" si="169"/>
        <v>0</v>
      </c>
      <c r="G708" s="20">
        <v>1329658</v>
      </c>
      <c r="H708" s="112">
        <v>664829</v>
      </c>
      <c r="I708" s="111">
        <f t="shared" si="161"/>
        <v>0</v>
      </c>
      <c r="J708" s="7">
        <f t="shared" si="162"/>
        <v>664829</v>
      </c>
      <c r="K708" s="6">
        <f t="shared" si="163"/>
        <v>664829</v>
      </c>
      <c r="L708" s="10">
        <f t="shared" si="164"/>
        <v>132965.79999999999</v>
      </c>
      <c r="M708" s="10">
        <f t="shared" si="165"/>
        <v>797794.8</v>
      </c>
      <c r="N708" s="10">
        <f t="shared" si="166"/>
        <v>48</v>
      </c>
      <c r="O708" s="10">
        <f t="shared" si="167"/>
        <v>531863.19999999995</v>
      </c>
    </row>
    <row r="709" spans="1:15">
      <c r="A709" s="120">
        <v>2290000</v>
      </c>
      <c r="B709" s="25" t="s">
        <v>372</v>
      </c>
      <c r="C709" s="20">
        <v>2393209</v>
      </c>
      <c r="D709" s="65">
        <v>41271</v>
      </c>
      <c r="E709" s="119">
        <v>60</v>
      </c>
      <c r="F709" s="42">
        <f t="shared" si="169"/>
        <v>0</v>
      </c>
      <c r="G709" s="20">
        <v>2393209</v>
      </c>
      <c r="H709" s="112">
        <v>1196604.5</v>
      </c>
      <c r="I709" s="111">
        <f t="shared" si="161"/>
        <v>0</v>
      </c>
      <c r="J709" s="7">
        <f t="shared" si="162"/>
        <v>1196604.5</v>
      </c>
      <c r="K709" s="6">
        <f t="shared" si="163"/>
        <v>1196604.5</v>
      </c>
      <c r="L709" s="10">
        <f t="shared" si="164"/>
        <v>239320.9</v>
      </c>
      <c r="M709" s="10">
        <f t="shared" si="165"/>
        <v>1435925.4</v>
      </c>
      <c r="N709" s="10">
        <f t="shared" si="166"/>
        <v>48</v>
      </c>
      <c r="O709" s="10">
        <f t="shared" si="167"/>
        <v>957283.60000000009</v>
      </c>
    </row>
    <row r="710" spans="1:15">
      <c r="A710" s="120">
        <v>2290000</v>
      </c>
      <c r="B710" s="25" t="s">
        <v>371</v>
      </c>
      <c r="C710" s="20">
        <v>216003</v>
      </c>
      <c r="D710" s="65">
        <v>41271</v>
      </c>
      <c r="E710" s="119">
        <v>60</v>
      </c>
      <c r="F710" s="42">
        <f t="shared" si="169"/>
        <v>0</v>
      </c>
      <c r="G710" s="20">
        <v>216003</v>
      </c>
      <c r="H710" s="112">
        <v>108001.50000000001</v>
      </c>
      <c r="I710" s="111">
        <f t="shared" si="161"/>
        <v>0</v>
      </c>
      <c r="J710" s="7">
        <f t="shared" si="162"/>
        <v>108001.50000000001</v>
      </c>
      <c r="K710" s="6">
        <f t="shared" si="163"/>
        <v>108001.49999999999</v>
      </c>
      <c r="L710" s="10">
        <f t="shared" si="164"/>
        <v>21600.3</v>
      </c>
      <c r="M710" s="10">
        <f t="shared" si="165"/>
        <v>129601.80000000002</v>
      </c>
      <c r="N710" s="10">
        <f t="shared" si="166"/>
        <v>48</v>
      </c>
      <c r="O710" s="10">
        <f t="shared" si="167"/>
        <v>86401.199999999983</v>
      </c>
    </row>
    <row r="711" spans="1:15">
      <c r="A711" s="120">
        <v>2290000</v>
      </c>
      <c r="B711" s="25" t="s">
        <v>370</v>
      </c>
      <c r="C711" s="20">
        <v>37678</v>
      </c>
      <c r="D711" s="65">
        <v>41271</v>
      </c>
      <c r="E711" s="119">
        <v>60</v>
      </c>
      <c r="F711" s="42">
        <f t="shared" si="169"/>
        <v>0</v>
      </c>
      <c r="G711" s="20">
        <v>37678</v>
      </c>
      <c r="H711" s="112">
        <v>18839</v>
      </c>
      <c r="I711" s="111">
        <f t="shared" si="161"/>
        <v>0</v>
      </c>
      <c r="J711" s="7">
        <f t="shared" si="162"/>
        <v>18839</v>
      </c>
      <c r="K711" s="6">
        <f t="shared" si="163"/>
        <v>18839</v>
      </c>
      <c r="L711" s="10">
        <f t="shared" si="164"/>
        <v>3767.8</v>
      </c>
      <c r="M711" s="10">
        <f t="shared" si="165"/>
        <v>22606.799999999999</v>
      </c>
      <c r="N711" s="10">
        <f t="shared" si="166"/>
        <v>48</v>
      </c>
      <c r="O711" s="10">
        <f t="shared" si="167"/>
        <v>15071.2</v>
      </c>
    </row>
    <row r="712" spans="1:15">
      <c r="A712" s="120">
        <v>2290000</v>
      </c>
      <c r="B712" s="25" t="s">
        <v>369</v>
      </c>
      <c r="C712" s="20">
        <v>112562</v>
      </c>
      <c r="D712" s="65">
        <v>41271</v>
      </c>
      <c r="E712" s="119">
        <v>60</v>
      </c>
      <c r="F712" s="42">
        <f t="shared" si="169"/>
        <v>0</v>
      </c>
      <c r="G712" s="20">
        <v>112562</v>
      </c>
      <c r="H712" s="112">
        <v>56281</v>
      </c>
      <c r="I712" s="111">
        <f t="shared" si="161"/>
        <v>0</v>
      </c>
      <c r="J712" s="7">
        <f t="shared" si="162"/>
        <v>56281</v>
      </c>
      <c r="K712" s="6">
        <f t="shared" si="163"/>
        <v>56281</v>
      </c>
      <c r="L712" s="10">
        <f t="shared" si="164"/>
        <v>11256.2</v>
      </c>
      <c r="M712" s="10">
        <f t="shared" si="165"/>
        <v>67537.2</v>
      </c>
      <c r="N712" s="10">
        <f t="shared" si="166"/>
        <v>48</v>
      </c>
      <c r="O712" s="10">
        <f t="shared" si="167"/>
        <v>45024.800000000003</v>
      </c>
    </row>
    <row r="713" spans="1:15">
      <c r="A713" s="120">
        <v>2290000</v>
      </c>
      <c r="B713" s="25" t="s">
        <v>368</v>
      </c>
      <c r="C713" s="20">
        <v>226806</v>
      </c>
      <c r="D713" s="65">
        <v>41271</v>
      </c>
      <c r="E713" s="119">
        <v>60</v>
      </c>
      <c r="F713" s="42">
        <f t="shared" si="169"/>
        <v>0</v>
      </c>
      <c r="G713" s="20">
        <v>226806</v>
      </c>
      <c r="H713" s="112">
        <v>113403</v>
      </c>
      <c r="I713" s="111">
        <f t="shared" ref="I713:I743" si="170">H713*$I$4</f>
        <v>0</v>
      </c>
      <c r="J713" s="7">
        <f t="shared" ref="J713:J743" si="171">+I713+H713</f>
        <v>113403</v>
      </c>
      <c r="K713" s="6">
        <f t="shared" ref="K713:K743" si="172">+G713-J713</f>
        <v>113403</v>
      </c>
      <c r="L713" s="10">
        <f t="shared" ref="L713:L743" si="173">K713/E713*$L$1</f>
        <v>22680.6</v>
      </c>
      <c r="M713" s="10">
        <f t="shared" ref="M713:M743" si="174">J713+L713</f>
        <v>136083.6</v>
      </c>
      <c r="N713" s="10">
        <f t="shared" ref="N713:N743" si="175">E713-$L$1</f>
        <v>48</v>
      </c>
      <c r="O713" s="10">
        <f t="shared" ref="O713:O743" si="176">G713-M713</f>
        <v>90722.4</v>
      </c>
    </row>
    <row r="714" spans="1:15">
      <c r="A714" s="120">
        <v>2290000</v>
      </c>
      <c r="B714" s="25" t="s">
        <v>367</v>
      </c>
      <c r="C714" s="20">
        <v>1019032</v>
      </c>
      <c r="D714" s="65">
        <v>41271</v>
      </c>
      <c r="E714" s="119">
        <v>60</v>
      </c>
      <c r="F714" s="42">
        <f t="shared" si="169"/>
        <v>0</v>
      </c>
      <c r="G714" s="20">
        <v>1019032</v>
      </c>
      <c r="H714" s="112">
        <v>509516</v>
      </c>
      <c r="I714" s="111">
        <f t="shared" si="170"/>
        <v>0</v>
      </c>
      <c r="J714" s="7">
        <f t="shared" si="171"/>
        <v>509516</v>
      </c>
      <c r="K714" s="6">
        <f t="shared" si="172"/>
        <v>509516</v>
      </c>
      <c r="L714" s="10">
        <f t="shared" si="173"/>
        <v>101903.19999999998</v>
      </c>
      <c r="M714" s="10">
        <f t="shared" si="174"/>
        <v>611419.19999999995</v>
      </c>
      <c r="N714" s="10">
        <f t="shared" si="175"/>
        <v>48</v>
      </c>
      <c r="O714" s="10">
        <f t="shared" si="176"/>
        <v>407612.80000000005</v>
      </c>
    </row>
    <row r="715" spans="1:15">
      <c r="A715" s="120">
        <v>2290000</v>
      </c>
      <c r="B715" s="25" t="s">
        <v>366</v>
      </c>
      <c r="C715" s="20">
        <v>468405</v>
      </c>
      <c r="D715" s="65">
        <v>41271</v>
      </c>
      <c r="E715" s="119">
        <v>60</v>
      </c>
      <c r="F715" s="42">
        <f t="shared" si="169"/>
        <v>0</v>
      </c>
      <c r="G715" s="20">
        <v>468405</v>
      </c>
      <c r="H715" s="112">
        <v>234202.5</v>
      </c>
      <c r="I715" s="111">
        <f t="shared" si="170"/>
        <v>0</v>
      </c>
      <c r="J715" s="7">
        <f t="shared" si="171"/>
        <v>234202.5</v>
      </c>
      <c r="K715" s="6">
        <f t="shared" si="172"/>
        <v>234202.5</v>
      </c>
      <c r="L715" s="10">
        <f t="shared" si="173"/>
        <v>46840.5</v>
      </c>
      <c r="M715" s="10">
        <f t="shared" si="174"/>
        <v>281043</v>
      </c>
      <c r="N715" s="10">
        <f t="shared" si="175"/>
        <v>48</v>
      </c>
      <c r="O715" s="10">
        <f t="shared" si="176"/>
        <v>187362</v>
      </c>
    </row>
    <row r="716" spans="1:15">
      <c r="A716" s="120">
        <v>2290000</v>
      </c>
      <c r="B716" s="25" t="s">
        <v>365</v>
      </c>
      <c r="C716" s="20">
        <v>659884</v>
      </c>
      <c r="D716" s="65">
        <v>41271</v>
      </c>
      <c r="E716" s="119">
        <v>60</v>
      </c>
      <c r="F716" s="42">
        <f t="shared" si="169"/>
        <v>0</v>
      </c>
      <c r="G716" s="20">
        <v>659884</v>
      </c>
      <c r="H716" s="112">
        <v>329942</v>
      </c>
      <c r="I716" s="111">
        <f t="shared" si="170"/>
        <v>0</v>
      </c>
      <c r="J716" s="7">
        <f t="shared" si="171"/>
        <v>329942</v>
      </c>
      <c r="K716" s="6">
        <f t="shared" si="172"/>
        <v>329942</v>
      </c>
      <c r="L716" s="10">
        <f t="shared" si="173"/>
        <v>65988.400000000009</v>
      </c>
      <c r="M716" s="10">
        <f t="shared" si="174"/>
        <v>395930.4</v>
      </c>
      <c r="N716" s="10">
        <f t="shared" si="175"/>
        <v>48</v>
      </c>
      <c r="O716" s="10">
        <f t="shared" si="176"/>
        <v>263953.59999999998</v>
      </c>
    </row>
    <row r="717" spans="1:15">
      <c r="A717" s="120">
        <v>2290000</v>
      </c>
      <c r="B717" s="25" t="s">
        <v>364</v>
      </c>
      <c r="C717" s="20">
        <v>508804</v>
      </c>
      <c r="D717" s="65">
        <v>41271</v>
      </c>
      <c r="E717" s="119">
        <v>60</v>
      </c>
      <c r="F717" s="42">
        <f t="shared" si="169"/>
        <v>0</v>
      </c>
      <c r="G717" s="20">
        <v>508804</v>
      </c>
      <c r="H717" s="112">
        <v>254402</v>
      </c>
      <c r="I717" s="111">
        <f t="shared" si="170"/>
        <v>0</v>
      </c>
      <c r="J717" s="7">
        <f t="shared" si="171"/>
        <v>254402</v>
      </c>
      <c r="K717" s="6">
        <f t="shared" si="172"/>
        <v>254402</v>
      </c>
      <c r="L717" s="10">
        <f t="shared" si="173"/>
        <v>50880.400000000009</v>
      </c>
      <c r="M717" s="10">
        <f t="shared" si="174"/>
        <v>305282.40000000002</v>
      </c>
      <c r="N717" s="10">
        <f t="shared" si="175"/>
        <v>48</v>
      </c>
      <c r="O717" s="10">
        <f t="shared" si="176"/>
        <v>203521.59999999998</v>
      </c>
    </row>
    <row r="718" spans="1:15">
      <c r="A718" s="120">
        <v>2290000</v>
      </c>
      <c r="B718" s="25" t="s">
        <v>363</v>
      </c>
      <c r="C718" s="20">
        <v>892501</v>
      </c>
      <c r="D718" s="65">
        <v>41271</v>
      </c>
      <c r="E718" s="119">
        <v>60</v>
      </c>
      <c r="F718" s="42">
        <f t="shared" si="169"/>
        <v>0</v>
      </c>
      <c r="G718" s="20">
        <v>892501</v>
      </c>
      <c r="H718" s="112">
        <v>446250.5</v>
      </c>
      <c r="I718" s="111">
        <f t="shared" si="170"/>
        <v>0</v>
      </c>
      <c r="J718" s="7">
        <f t="shared" si="171"/>
        <v>446250.5</v>
      </c>
      <c r="K718" s="6">
        <f t="shared" si="172"/>
        <v>446250.5</v>
      </c>
      <c r="L718" s="10">
        <f t="shared" si="173"/>
        <v>89250.1</v>
      </c>
      <c r="M718" s="10">
        <f t="shared" si="174"/>
        <v>535500.6</v>
      </c>
      <c r="N718" s="10">
        <f t="shared" si="175"/>
        <v>48</v>
      </c>
      <c r="O718" s="10">
        <f t="shared" si="176"/>
        <v>357000.4</v>
      </c>
    </row>
    <row r="719" spans="1:15">
      <c r="A719" s="120">
        <v>2290000</v>
      </c>
      <c r="B719" s="25" t="s">
        <v>362</v>
      </c>
      <c r="C719" s="20">
        <v>1220073</v>
      </c>
      <c r="D719" s="65">
        <v>41271</v>
      </c>
      <c r="E719" s="119">
        <v>60</v>
      </c>
      <c r="F719" s="42">
        <f t="shared" si="169"/>
        <v>0</v>
      </c>
      <c r="G719" s="20">
        <v>1220073</v>
      </c>
      <c r="H719" s="112">
        <v>610036.5</v>
      </c>
      <c r="I719" s="111">
        <f t="shared" si="170"/>
        <v>0</v>
      </c>
      <c r="J719" s="7">
        <f t="shared" si="171"/>
        <v>610036.5</v>
      </c>
      <c r="K719" s="6">
        <f t="shared" si="172"/>
        <v>610036.5</v>
      </c>
      <c r="L719" s="10">
        <f t="shared" si="173"/>
        <v>122007.29999999999</v>
      </c>
      <c r="M719" s="10">
        <f t="shared" si="174"/>
        <v>732043.8</v>
      </c>
      <c r="N719" s="10">
        <f t="shared" si="175"/>
        <v>48</v>
      </c>
      <c r="O719" s="10">
        <f t="shared" si="176"/>
        <v>488029.19999999995</v>
      </c>
    </row>
    <row r="720" spans="1:15">
      <c r="A720" s="120">
        <v>2290000</v>
      </c>
      <c r="B720" s="25" t="s">
        <v>361</v>
      </c>
      <c r="C720" s="20">
        <v>1002095</v>
      </c>
      <c r="D720" s="65">
        <v>41271</v>
      </c>
      <c r="E720" s="119">
        <v>60</v>
      </c>
      <c r="F720" s="42">
        <f t="shared" si="169"/>
        <v>0</v>
      </c>
      <c r="G720" s="20">
        <v>1002095</v>
      </c>
      <c r="H720" s="112">
        <v>501047.5</v>
      </c>
      <c r="I720" s="111">
        <f t="shared" si="170"/>
        <v>0</v>
      </c>
      <c r="J720" s="7">
        <f t="shared" si="171"/>
        <v>501047.5</v>
      </c>
      <c r="K720" s="6">
        <f t="shared" si="172"/>
        <v>501047.5</v>
      </c>
      <c r="L720" s="10">
        <f t="shared" si="173"/>
        <v>100209.5</v>
      </c>
      <c r="M720" s="10">
        <f t="shared" si="174"/>
        <v>601257</v>
      </c>
      <c r="N720" s="10">
        <f t="shared" si="175"/>
        <v>48</v>
      </c>
      <c r="O720" s="10">
        <f t="shared" si="176"/>
        <v>400838</v>
      </c>
    </row>
    <row r="721" spans="1:15">
      <c r="A721" s="120">
        <v>2290000</v>
      </c>
      <c r="B721" s="25" t="s">
        <v>360</v>
      </c>
      <c r="C721" s="20">
        <v>1048309</v>
      </c>
      <c r="D721" s="65">
        <v>41271</v>
      </c>
      <c r="E721" s="119">
        <v>60</v>
      </c>
      <c r="F721" s="42">
        <f t="shared" si="169"/>
        <v>0</v>
      </c>
      <c r="G721" s="20">
        <v>1048309</v>
      </c>
      <c r="H721" s="112">
        <v>524154.5</v>
      </c>
      <c r="I721" s="111">
        <f t="shared" si="170"/>
        <v>0</v>
      </c>
      <c r="J721" s="7">
        <f t="shared" si="171"/>
        <v>524154.5</v>
      </c>
      <c r="K721" s="6">
        <f t="shared" si="172"/>
        <v>524154.5</v>
      </c>
      <c r="L721" s="10">
        <f t="shared" si="173"/>
        <v>104830.9</v>
      </c>
      <c r="M721" s="10">
        <f t="shared" si="174"/>
        <v>628985.4</v>
      </c>
      <c r="N721" s="10">
        <f t="shared" si="175"/>
        <v>48</v>
      </c>
      <c r="O721" s="10">
        <f t="shared" si="176"/>
        <v>419323.6</v>
      </c>
    </row>
    <row r="722" spans="1:15">
      <c r="A722" s="120">
        <v>2290000</v>
      </c>
      <c r="B722" s="25" t="s">
        <v>359</v>
      </c>
      <c r="C722" s="20">
        <v>418900</v>
      </c>
      <c r="D722" s="65">
        <v>41271</v>
      </c>
      <c r="E722" s="119">
        <v>60</v>
      </c>
      <c r="F722" s="42">
        <f t="shared" si="169"/>
        <v>0</v>
      </c>
      <c r="G722" s="20">
        <v>418900</v>
      </c>
      <c r="H722" s="112">
        <v>209450</v>
      </c>
      <c r="I722" s="111">
        <f t="shared" si="170"/>
        <v>0</v>
      </c>
      <c r="J722" s="7">
        <f t="shared" si="171"/>
        <v>209450</v>
      </c>
      <c r="K722" s="6">
        <f t="shared" si="172"/>
        <v>209450</v>
      </c>
      <c r="L722" s="10">
        <f t="shared" si="173"/>
        <v>41890</v>
      </c>
      <c r="M722" s="10">
        <f t="shared" si="174"/>
        <v>251340</v>
      </c>
      <c r="N722" s="10">
        <f t="shared" si="175"/>
        <v>48</v>
      </c>
      <c r="O722" s="10">
        <f t="shared" si="176"/>
        <v>167560</v>
      </c>
    </row>
    <row r="723" spans="1:15">
      <c r="A723" s="120">
        <v>2290000</v>
      </c>
      <c r="B723" s="25" t="s">
        <v>358</v>
      </c>
      <c r="C723" s="20">
        <v>575000</v>
      </c>
      <c r="D723" s="65">
        <v>41271</v>
      </c>
      <c r="E723" s="119">
        <v>60</v>
      </c>
      <c r="F723" s="42">
        <f t="shared" si="169"/>
        <v>0</v>
      </c>
      <c r="G723" s="20">
        <v>575000</v>
      </c>
      <c r="H723" s="112">
        <v>287500</v>
      </c>
      <c r="I723" s="111">
        <f t="shared" si="170"/>
        <v>0</v>
      </c>
      <c r="J723" s="7">
        <f t="shared" si="171"/>
        <v>287500</v>
      </c>
      <c r="K723" s="6">
        <f t="shared" si="172"/>
        <v>287500</v>
      </c>
      <c r="L723" s="10">
        <f t="shared" si="173"/>
        <v>57500</v>
      </c>
      <c r="M723" s="10">
        <f t="shared" si="174"/>
        <v>345000</v>
      </c>
      <c r="N723" s="10">
        <f t="shared" si="175"/>
        <v>48</v>
      </c>
      <c r="O723" s="10">
        <f t="shared" si="176"/>
        <v>230000</v>
      </c>
    </row>
    <row r="724" spans="1:15">
      <c r="A724" s="120">
        <v>2290000</v>
      </c>
      <c r="B724" s="25" t="s">
        <v>357</v>
      </c>
      <c r="C724" s="20">
        <v>752950</v>
      </c>
      <c r="D724" s="65">
        <v>41271</v>
      </c>
      <c r="E724" s="119">
        <v>60</v>
      </c>
      <c r="F724" s="42">
        <f t="shared" si="169"/>
        <v>0</v>
      </c>
      <c r="G724" s="20">
        <v>752950</v>
      </c>
      <c r="H724" s="112">
        <v>376475</v>
      </c>
      <c r="I724" s="111">
        <f t="shared" si="170"/>
        <v>0</v>
      </c>
      <c r="J724" s="7">
        <f t="shared" si="171"/>
        <v>376475</v>
      </c>
      <c r="K724" s="6">
        <f t="shared" si="172"/>
        <v>376475</v>
      </c>
      <c r="L724" s="10">
        <f t="shared" si="173"/>
        <v>75295</v>
      </c>
      <c r="M724" s="10">
        <f t="shared" si="174"/>
        <v>451770</v>
      </c>
      <c r="N724" s="10">
        <f t="shared" si="175"/>
        <v>48</v>
      </c>
      <c r="O724" s="10">
        <f t="shared" si="176"/>
        <v>301180</v>
      </c>
    </row>
    <row r="725" spans="1:15">
      <c r="A725" s="120">
        <v>2290000</v>
      </c>
      <c r="B725" s="25" t="s">
        <v>356</v>
      </c>
      <c r="C725" s="20">
        <v>338700</v>
      </c>
      <c r="D725" s="65">
        <v>41271</v>
      </c>
      <c r="E725" s="119">
        <v>60</v>
      </c>
      <c r="F725" s="42">
        <f t="shared" si="169"/>
        <v>0</v>
      </c>
      <c r="G725" s="20">
        <v>338700</v>
      </c>
      <c r="H725" s="112">
        <v>169350</v>
      </c>
      <c r="I725" s="111">
        <f t="shared" si="170"/>
        <v>0</v>
      </c>
      <c r="J725" s="7">
        <f t="shared" si="171"/>
        <v>169350</v>
      </c>
      <c r="K725" s="6">
        <f t="shared" si="172"/>
        <v>169350</v>
      </c>
      <c r="L725" s="10">
        <f t="shared" si="173"/>
        <v>33870</v>
      </c>
      <c r="M725" s="10">
        <f t="shared" si="174"/>
        <v>203220</v>
      </c>
      <c r="N725" s="10">
        <f t="shared" si="175"/>
        <v>48</v>
      </c>
      <c r="O725" s="10">
        <f t="shared" si="176"/>
        <v>135480</v>
      </c>
    </row>
    <row r="726" spans="1:15">
      <c r="A726" s="120">
        <v>2290000</v>
      </c>
      <c r="B726" s="25" t="s">
        <v>355</v>
      </c>
      <c r="C726" s="20">
        <v>882300</v>
      </c>
      <c r="D726" s="65">
        <v>41271</v>
      </c>
      <c r="E726" s="119">
        <v>60</v>
      </c>
      <c r="F726" s="42">
        <f t="shared" si="169"/>
        <v>0</v>
      </c>
      <c r="G726" s="20">
        <v>882300</v>
      </c>
      <c r="H726" s="112">
        <v>441150</v>
      </c>
      <c r="I726" s="111">
        <f t="shared" si="170"/>
        <v>0</v>
      </c>
      <c r="J726" s="7">
        <f t="shared" si="171"/>
        <v>441150</v>
      </c>
      <c r="K726" s="6">
        <f t="shared" si="172"/>
        <v>441150</v>
      </c>
      <c r="L726" s="10">
        <f t="shared" si="173"/>
        <v>88230</v>
      </c>
      <c r="M726" s="10">
        <f t="shared" si="174"/>
        <v>529380</v>
      </c>
      <c r="N726" s="10">
        <f t="shared" si="175"/>
        <v>48</v>
      </c>
      <c r="O726" s="10">
        <f t="shared" si="176"/>
        <v>352920</v>
      </c>
    </row>
    <row r="727" spans="1:15">
      <c r="A727" s="120">
        <v>2290000</v>
      </c>
      <c r="B727" s="25" t="s">
        <v>354</v>
      </c>
      <c r="C727" s="20">
        <v>731800</v>
      </c>
      <c r="D727" s="65">
        <v>41271</v>
      </c>
      <c r="E727" s="119">
        <v>60</v>
      </c>
      <c r="F727" s="42">
        <f t="shared" si="169"/>
        <v>0</v>
      </c>
      <c r="G727" s="20">
        <v>731800</v>
      </c>
      <c r="H727" s="112">
        <v>365900</v>
      </c>
      <c r="I727" s="111">
        <f t="shared" si="170"/>
        <v>0</v>
      </c>
      <c r="J727" s="7">
        <f t="shared" si="171"/>
        <v>365900</v>
      </c>
      <c r="K727" s="6">
        <f t="shared" si="172"/>
        <v>365900</v>
      </c>
      <c r="L727" s="10">
        <f t="shared" si="173"/>
        <v>73180</v>
      </c>
      <c r="M727" s="10">
        <f t="shared" si="174"/>
        <v>439080</v>
      </c>
      <c r="N727" s="10">
        <f t="shared" si="175"/>
        <v>48</v>
      </c>
      <c r="O727" s="10">
        <f t="shared" si="176"/>
        <v>292720</v>
      </c>
    </row>
    <row r="728" spans="1:15">
      <c r="A728" s="120">
        <v>2290000</v>
      </c>
      <c r="B728" s="25" t="s">
        <v>353</v>
      </c>
      <c r="C728" s="20">
        <v>662700</v>
      </c>
      <c r="D728" s="65">
        <v>41271</v>
      </c>
      <c r="E728" s="119">
        <v>60</v>
      </c>
      <c r="F728" s="42">
        <f t="shared" si="169"/>
        <v>0</v>
      </c>
      <c r="G728" s="20">
        <v>662700</v>
      </c>
      <c r="H728" s="112">
        <v>331350</v>
      </c>
      <c r="I728" s="111">
        <f t="shared" si="170"/>
        <v>0</v>
      </c>
      <c r="J728" s="7">
        <f t="shared" si="171"/>
        <v>331350</v>
      </c>
      <c r="K728" s="6">
        <f t="shared" si="172"/>
        <v>331350</v>
      </c>
      <c r="L728" s="10">
        <f t="shared" si="173"/>
        <v>66270</v>
      </c>
      <c r="M728" s="10">
        <f t="shared" si="174"/>
        <v>397620</v>
      </c>
      <c r="N728" s="10">
        <f t="shared" si="175"/>
        <v>48</v>
      </c>
      <c r="O728" s="10">
        <f t="shared" si="176"/>
        <v>265080</v>
      </c>
    </row>
    <row r="729" spans="1:15">
      <c r="A729" s="120">
        <v>2290000</v>
      </c>
      <c r="B729" s="25" t="s">
        <v>352</v>
      </c>
      <c r="C729" s="20">
        <v>824802</v>
      </c>
      <c r="D729" s="65">
        <v>41271</v>
      </c>
      <c r="E729" s="119">
        <v>60</v>
      </c>
      <c r="F729" s="42">
        <f t="shared" si="169"/>
        <v>0</v>
      </c>
      <c r="G729" s="20">
        <v>824802</v>
      </c>
      <c r="H729" s="112">
        <v>412401.00000000006</v>
      </c>
      <c r="I729" s="111">
        <f t="shared" si="170"/>
        <v>0</v>
      </c>
      <c r="J729" s="7">
        <f t="shared" si="171"/>
        <v>412401.00000000006</v>
      </c>
      <c r="K729" s="6">
        <f t="shared" si="172"/>
        <v>412400.99999999994</v>
      </c>
      <c r="L729" s="10">
        <f t="shared" si="173"/>
        <v>82480.2</v>
      </c>
      <c r="M729" s="10">
        <f t="shared" si="174"/>
        <v>494881.20000000007</v>
      </c>
      <c r="N729" s="10">
        <f t="shared" si="175"/>
        <v>48</v>
      </c>
      <c r="O729" s="10">
        <f t="shared" si="176"/>
        <v>329920.79999999993</v>
      </c>
    </row>
    <row r="730" spans="1:15">
      <c r="A730" s="120">
        <v>2290000</v>
      </c>
      <c r="B730" s="25" t="s">
        <v>351</v>
      </c>
      <c r="C730" s="20">
        <v>834000</v>
      </c>
      <c r="D730" s="65">
        <v>41271</v>
      </c>
      <c r="E730" s="119">
        <v>60</v>
      </c>
      <c r="F730" s="42">
        <f t="shared" si="169"/>
        <v>0</v>
      </c>
      <c r="G730" s="20">
        <v>834000</v>
      </c>
      <c r="H730" s="112">
        <v>417000</v>
      </c>
      <c r="I730" s="111">
        <f t="shared" si="170"/>
        <v>0</v>
      </c>
      <c r="J730" s="7">
        <f t="shared" si="171"/>
        <v>417000</v>
      </c>
      <c r="K730" s="6">
        <f t="shared" si="172"/>
        <v>417000</v>
      </c>
      <c r="L730" s="10">
        <f t="shared" si="173"/>
        <v>83400</v>
      </c>
      <c r="M730" s="10">
        <f t="shared" si="174"/>
        <v>500400</v>
      </c>
      <c r="N730" s="10">
        <f t="shared" si="175"/>
        <v>48</v>
      </c>
      <c r="O730" s="10">
        <f t="shared" si="176"/>
        <v>333600</v>
      </c>
    </row>
    <row r="731" spans="1:15">
      <c r="A731" s="120">
        <v>2290000</v>
      </c>
      <c r="B731" s="25" t="s">
        <v>350</v>
      </c>
      <c r="C731" s="20">
        <v>1467000</v>
      </c>
      <c r="D731" s="65">
        <v>41271</v>
      </c>
      <c r="E731" s="119">
        <v>60</v>
      </c>
      <c r="F731" s="42">
        <f t="shared" si="169"/>
        <v>0</v>
      </c>
      <c r="G731" s="20">
        <v>1467000</v>
      </c>
      <c r="H731" s="112">
        <v>733500</v>
      </c>
      <c r="I731" s="111">
        <f t="shared" si="170"/>
        <v>0</v>
      </c>
      <c r="J731" s="7">
        <f t="shared" si="171"/>
        <v>733500</v>
      </c>
      <c r="K731" s="6">
        <f t="shared" si="172"/>
        <v>733500</v>
      </c>
      <c r="L731" s="10">
        <f t="shared" si="173"/>
        <v>146700</v>
      </c>
      <c r="M731" s="10">
        <f t="shared" si="174"/>
        <v>880200</v>
      </c>
      <c r="N731" s="10">
        <f t="shared" si="175"/>
        <v>48</v>
      </c>
      <c r="O731" s="10">
        <f t="shared" si="176"/>
        <v>586800</v>
      </c>
    </row>
    <row r="732" spans="1:15">
      <c r="A732" s="120">
        <v>2290000</v>
      </c>
      <c r="B732" s="25" t="s">
        <v>349</v>
      </c>
      <c r="C732" s="20">
        <v>179999</v>
      </c>
      <c r="D732" s="65">
        <v>41271</v>
      </c>
      <c r="E732" s="119">
        <v>60</v>
      </c>
      <c r="F732" s="42">
        <f t="shared" si="169"/>
        <v>0</v>
      </c>
      <c r="G732" s="20">
        <v>179999</v>
      </c>
      <c r="H732" s="112">
        <v>89999.5</v>
      </c>
      <c r="I732" s="111">
        <f t="shared" si="170"/>
        <v>0</v>
      </c>
      <c r="J732" s="7">
        <f t="shared" si="171"/>
        <v>89999.5</v>
      </c>
      <c r="K732" s="6">
        <f t="shared" si="172"/>
        <v>89999.5</v>
      </c>
      <c r="L732" s="10">
        <f t="shared" si="173"/>
        <v>17999.899999999998</v>
      </c>
      <c r="M732" s="10">
        <f t="shared" si="174"/>
        <v>107999.4</v>
      </c>
      <c r="N732" s="10">
        <f t="shared" si="175"/>
        <v>48</v>
      </c>
      <c r="O732" s="10">
        <f t="shared" si="176"/>
        <v>71999.600000000006</v>
      </c>
    </row>
    <row r="733" spans="1:15">
      <c r="A733" s="120">
        <v>2290000</v>
      </c>
      <c r="B733" s="25" t="s">
        <v>348</v>
      </c>
      <c r="C733" s="20">
        <v>1708566</v>
      </c>
      <c r="D733" s="65">
        <v>41271</v>
      </c>
      <c r="E733" s="119">
        <v>60</v>
      </c>
      <c r="F733" s="42">
        <f t="shared" si="169"/>
        <v>0</v>
      </c>
      <c r="G733" s="20">
        <v>1708566</v>
      </c>
      <c r="H733" s="112">
        <v>854282.99999999988</v>
      </c>
      <c r="I733" s="111">
        <f t="shared" si="170"/>
        <v>0</v>
      </c>
      <c r="J733" s="7">
        <f t="shared" si="171"/>
        <v>854282.99999999988</v>
      </c>
      <c r="K733" s="6">
        <f t="shared" si="172"/>
        <v>854283.00000000012</v>
      </c>
      <c r="L733" s="10">
        <f t="shared" si="173"/>
        <v>170856.6</v>
      </c>
      <c r="M733" s="10">
        <f t="shared" si="174"/>
        <v>1025139.5999999999</v>
      </c>
      <c r="N733" s="10">
        <f t="shared" si="175"/>
        <v>48</v>
      </c>
      <c r="O733" s="10">
        <f t="shared" si="176"/>
        <v>683426.40000000014</v>
      </c>
    </row>
    <row r="734" spans="1:15">
      <c r="A734" s="120">
        <v>2290000</v>
      </c>
      <c r="B734" s="25" t="s">
        <v>347</v>
      </c>
      <c r="C734" s="20">
        <v>1208401</v>
      </c>
      <c r="D734" s="65">
        <v>41271</v>
      </c>
      <c r="E734" s="119">
        <v>60</v>
      </c>
      <c r="F734" s="42">
        <f t="shared" si="169"/>
        <v>0</v>
      </c>
      <c r="G734" s="20">
        <v>1208401</v>
      </c>
      <c r="H734" s="112">
        <v>604200.5</v>
      </c>
      <c r="I734" s="111">
        <f t="shared" si="170"/>
        <v>0</v>
      </c>
      <c r="J734" s="7">
        <f t="shared" si="171"/>
        <v>604200.5</v>
      </c>
      <c r="K734" s="6">
        <f t="shared" si="172"/>
        <v>604200.5</v>
      </c>
      <c r="L734" s="10">
        <f t="shared" si="173"/>
        <v>120840.1</v>
      </c>
      <c r="M734" s="10">
        <f t="shared" si="174"/>
        <v>725040.6</v>
      </c>
      <c r="N734" s="10">
        <f t="shared" si="175"/>
        <v>48</v>
      </c>
      <c r="O734" s="10">
        <f t="shared" si="176"/>
        <v>483360.4</v>
      </c>
    </row>
    <row r="735" spans="1:15">
      <c r="A735" s="120">
        <v>2290000</v>
      </c>
      <c r="B735" s="25" t="s">
        <v>346</v>
      </c>
      <c r="C735" s="20">
        <v>599200</v>
      </c>
      <c r="D735" s="65">
        <v>41271</v>
      </c>
      <c r="E735" s="119">
        <v>60</v>
      </c>
      <c r="F735" s="42">
        <f t="shared" ref="F735:F743" si="177">+C735*0</f>
        <v>0</v>
      </c>
      <c r="G735" s="20">
        <v>599200</v>
      </c>
      <c r="H735" s="112">
        <v>299600</v>
      </c>
      <c r="I735" s="111">
        <f t="shared" si="170"/>
        <v>0</v>
      </c>
      <c r="J735" s="7">
        <f t="shared" si="171"/>
        <v>299600</v>
      </c>
      <c r="K735" s="6">
        <f t="shared" si="172"/>
        <v>299600</v>
      </c>
      <c r="L735" s="10">
        <f t="shared" si="173"/>
        <v>59920</v>
      </c>
      <c r="M735" s="10">
        <f t="shared" si="174"/>
        <v>359520</v>
      </c>
      <c r="N735" s="10">
        <f t="shared" si="175"/>
        <v>48</v>
      </c>
      <c r="O735" s="10">
        <f t="shared" si="176"/>
        <v>239680</v>
      </c>
    </row>
    <row r="736" spans="1:15">
      <c r="A736" s="120">
        <v>2290000</v>
      </c>
      <c r="B736" s="25" t="s">
        <v>345</v>
      </c>
      <c r="C736" s="20">
        <v>63300</v>
      </c>
      <c r="D736" s="65">
        <v>41271</v>
      </c>
      <c r="E736" s="119">
        <v>60</v>
      </c>
      <c r="F736" s="42">
        <f t="shared" si="177"/>
        <v>0</v>
      </c>
      <c r="G736" s="20">
        <v>63300</v>
      </c>
      <c r="H736" s="112">
        <v>31650</v>
      </c>
      <c r="I736" s="111">
        <f t="shared" si="170"/>
        <v>0</v>
      </c>
      <c r="J736" s="7">
        <f t="shared" si="171"/>
        <v>31650</v>
      </c>
      <c r="K736" s="6">
        <f t="shared" si="172"/>
        <v>31650</v>
      </c>
      <c r="L736" s="10">
        <f t="shared" si="173"/>
        <v>6330</v>
      </c>
      <c r="M736" s="10">
        <f t="shared" si="174"/>
        <v>37980</v>
      </c>
      <c r="N736" s="10">
        <f t="shared" si="175"/>
        <v>48</v>
      </c>
      <c r="O736" s="10">
        <f t="shared" si="176"/>
        <v>25320</v>
      </c>
    </row>
    <row r="737" spans="1:15">
      <c r="A737" s="120">
        <v>2290000</v>
      </c>
      <c r="B737" s="25" t="s">
        <v>344</v>
      </c>
      <c r="C737" s="20">
        <v>48000</v>
      </c>
      <c r="D737" s="65">
        <v>41271</v>
      </c>
      <c r="E737" s="119">
        <v>60</v>
      </c>
      <c r="F737" s="42">
        <f t="shared" si="177"/>
        <v>0</v>
      </c>
      <c r="G737" s="20">
        <v>48000</v>
      </c>
      <c r="H737" s="112">
        <v>24000</v>
      </c>
      <c r="I737" s="111">
        <f t="shared" si="170"/>
        <v>0</v>
      </c>
      <c r="J737" s="7">
        <f t="shared" si="171"/>
        <v>24000</v>
      </c>
      <c r="K737" s="6">
        <f t="shared" si="172"/>
        <v>24000</v>
      </c>
      <c r="L737" s="10">
        <f t="shared" si="173"/>
        <v>4800</v>
      </c>
      <c r="M737" s="10">
        <f t="shared" si="174"/>
        <v>28800</v>
      </c>
      <c r="N737" s="10">
        <f t="shared" si="175"/>
        <v>48</v>
      </c>
      <c r="O737" s="10">
        <f t="shared" si="176"/>
        <v>19200</v>
      </c>
    </row>
    <row r="738" spans="1:15">
      <c r="A738" s="120">
        <v>2290000</v>
      </c>
      <c r="B738" s="25" t="s">
        <v>343</v>
      </c>
      <c r="C738" s="20">
        <v>573601</v>
      </c>
      <c r="D738" s="65">
        <v>41271</v>
      </c>
      <c r="E738" s="119">
        <v>60</v>
      </c>
      <c r="F738" s="42">
        <f t="shared" si="177"/>
        <v>0</v>
      </c>
      <c r="G738" s="20">
        <v>573601</v>
      </c>
      <c r="H738" s="112">
        <v>286800.5</v>
      </c>
      <c r="I738" s="111">
        <f t="shared" si="170"/>
        <v>0</v>
      </c>
      <c r="J738" s="7">
        <f t="shared" si="171"/>
        <v>286800.5</v>
      </c>
      <c r="K738" s="6">
        <f t="shared" si="172"/>
        <v>286800.5</v>
      </c>
      <c r="L738" s="10">
        <f t="shared" si="173"/>
        <v>57360.1</v>
      </c>
      <c r="M738" s="10">
        <f t="shared" si="174"/>
        <v>344160.6</v>
      </c>
      <c r="N738" s="10">
        <f t="shared" si="175"/>
        <v>48</v>
      </c>
      <c r="O738" s="10">
        <f t="shared" si="176"/>
        <v>229440.40000000002</v>
      </c>
    </row>
    <row r="739" spans="1:15">
      <c r="A739" s="120">
        <v>2290000</v>
      </c>
      <c r="B739" s="25" t="s">
        <v>342</v>
      </c>
      <c r="C739" s="20">
        <v>463100</v>
      </c>
      <c r="D739" s="65">
        <v>41271</v>
      </c>
      <c r="E739" s="119">
        <v>60</v>
      </c>
      <c r="F739" s="42">
        <f t="shared" si="177"/>
        <v>0</v>
      </c>
      <c r="G739" s="20">
        <v>463100</v>
      </c>
      <c r="H739" s="112">
        <v>231550</v>
      </c>
      <c r="I739" s="111">
        <f t="shared" si="170"/>
        <v>0</v>
      </c>
      <c r="J739" s="7">
        <f t="shared" si="171"/>
        <v>231550</v>
      </c>
      <c r="K739" s="6">
        <f t="shared" si="172"/>
        <v>231550</v>
      </c>
      <c r="L739" s="10">
        <f t="shared" si="173"/>
        <v>46310</v>
      </c>
      <c r="M739" s="10">
        <f t="shared" si="174"/>
        <v>277860</v>
      </c>
      <c r="N739" s="10">
        <f t="shared" si="175"/>
        <v>48</v>
      </c>
      <c r="O739" s="10">
        <f t="shared" si="176"/>
        <v>185240</v>
      </c>
    </row>
    <row r="740" spans="1:15">
      <c r="A740" s="120">
        <v>2290000</v>
      </c>
      <c r="B740" s="25" t="s">
        <v>341</v>
      </c>
      <c r="C740" s="20">
        <v>985000</v>
      </c>
      <c r="D740" s="65">
        <v>41271</v>
      </c>
      <c r="E740" s="119">
        <v>60</v>
      </c>
      <c r="F740" s="42">
        <f t="shared" si="177"/>
        <v>0</v>
      </c>
      <c r="G740" s="20">
        <v>985000</v>
      </c>
      <c r="H740" s="112">
        <v>492500</v>
      </c>
      <c r="I740" s="111">
        <f t="shared" si="170"/>
        <v>0</v>
      </c>
      <c r="J740" s="7">
        <f t="shared" si="171"/>
        <v>492500</v>
      </c>
      <c r="K740" s="6">
        <f t="shared" si="172"/>
        <v>492500</v>
      </c>
      <c r="L740" s="10">
        <f t="shared" si="173"/>
        <v>98500</v>
      </c>
      <c r="M740" s="10">
        <f t="shared" si="174"/>
        <v>591000</v>
      </c>
      <c r="N740" s="10">
        <f t="shared" si="175"/>
        <v>48</v>
      </c>
      <c r="O740" s="10">
        <f t="shared" si="176"/>
        <v>394000</v>
      </c>
    </row>
    <row r="741" spans="1:15">
      <c r="A741" s="120">
        <v>2290000</v>
      </c>
      <c r="B741" s="25" t="s">
        <v>340</v>
      </c>
      <c r="C741" s="20">
        <v>54011</v>
      </c>
      <c r="D741" s="65">
        <v>41271</v>
      </c>
      <c r="E741" s="119">
        <v>60</v>
      </c>
      <c r="F741" s="42">
        <f t="shared" si="177"/>
        <v>0</v>
      </c>
      <c r="G741" s="20">
        <v>54011</v>
      </c>
      <c r="H741" s="112">
        <v>27005.5</v>
      </c>
      <c r="I741" s="111">
        <f t="shared" si="170"/>
        <v>0</v>
      </c>
      <c r="J741" s="7">
        <f t="shared" si="171"/>
        <v>27005.5</v>
      </c>
      <c r="K741" s="6">
        <f t="shared" si="172"/>
        <v>27005.5</v>
      </c>
      <c r="L741" s="10">
        <f t="shared" si="173"/>
        <v>5401.0999999999995</v>
      </c>
      <c r="M741" s="10">
        <f t="shared" si="174"/>
        <v>32406.6</v>
      </c>
      <c r="N741" s="10">
        <f t="shared" si="175"/>
        <v>48</v>
      </c>
      <c r="O741" s="10">
        <f t="shared" si="176"/>
        <v>21604.400000000001</v>
      </c>
    </row>
    <row r="742" spans="1:15">
      <c r="A742" s="120">
        <v>2290000</v>
      </c>
      <c r="B742" s="25" t="s">
        <v>339</v>
      </c>
      <c r="C742" s="20">
        <v>87815</v>
      </c>
      <c r="D742" s="65">
        <v>41271</v>
      </c>
      <c r="E742" s="119">
        <v>60</v>
      </c>
      <c r="F742" s="42">
        <f t="shared" si="177"/>
        <v>0</v>
      </c>
      <c r="G742" s="20">
        <v>87815</v>
      </c>
      <c r="H742" s="112">
        <v>43907.5</v>
      </c>
      <c r="I742" s="111">
        <f t="shared" si="170"/>
        <v>0</v>
      </c>
      <c r="J742" s="7">
        <f>+I742+H742</f>
        <v>43907.5</v>
      </c>
      <c r="K742" s="6">
        <f t="shared" si="172"/>
        <v>43907.5</v>
      </c>
      <c r="L742" s="10">
        <f t="shared" si="173"/>
        <v>8781.5</v>
      </c>
      <c r="M742" s="10">
        <f t="shared" si="174"/>
        <v>52689</v>
      </c>
      <c r="N742" s="10">
        <f t="shared" si="175"/>
        <v>48</v>
      </c>
      <c r="O742" s="10">
        <f t="shared" si="176"/>
        <v>35126</v>
      </c>
    </row>
    <row r="743" spans="1:15">
      <c r="A743" s="120">
        <v>2290000</v>
      </c>
      <c r="B743" s="25" t="s">
        <v>338</v>
      </c>
      <c r="C743" s="20">
        <v>47974</v>
      </c>
      <c r="D743" s="65">
        <v>41271</v>
      </c>
      <c r="E743" s="119">
        <v>60</v>
      </c>
      <c r="F743" s="42">
        <f t="shared" si="177"/>
        <v>0</v>
      </c>
      <c r="G743" s="20">
        <v>47974</v>
      </c>
      <c r="H743" s="112">
        <v>23987</v>
      </c>
      <c r="I743" s="111">
        <f t="shared" si="170"/>
        <v>0</v>
      </c>
      <c r="J743" s="7">
        <f t="shared" si="171"/>
        <v>23987</v>
      </c>
      <c r="K743" s="6">
        <f t="shared" si="172"/>
        <v>23987</v>
      </c>
      <c r="L743" s="10">
        <f t="shared" si="173"/>
        <v>4797.4000000000005</v>
      </c>
      <c r="M743" s="10">
        <f t="shared" si="174"/>
        <v>28784.400000000001</v>
      </c>
      <c r="N743" s="10">
        <f t="shared" si="175"/>
        <v>48</v>
      </c>
      <c r="O743" s="10">
        <f t="shared" si="176"/>
        <v>19189.599999999999</v>
      </c>
    </row>
    <row r="744" spans="1:15">
      <c r="A744" s="117"/>
      <c r="B744" s="81"/>
      <c r="C744" s="118">
        <f>SUM(C521:C743)</f>
        <v>97685366</v>
      </c>
      <c r="D744" s="118"/>
      <c r="E744" s="118"/>
      <c r="F744" s="118">
        <f t="shared" ref="F744:M744" si="178">SUM(F521:F743)</f>
        <v>0</v>
      </c>
      <c r="G744" s="118">
        <f>SUM(G521:G743)</f>
        <v>97685366</v>
      </c>
      <c r="H744" s="118">
        <f t="shared" si="178"/>
        <v>49884792.878736161</v>
      </c>
      <c r="I744" s="118">
        <f t="shared" si="178"/>
        <v>0</v>
      </c>
      <c r="J744" s="118">
        <f t="shared" si="178"/>
        <v>49884792.878736161</v>
      </c>
      <c r="K744" s="118">
        <f t="shared" si="178"/>
        <v>47800573.121263847</v>
      </c>
      <c r="L744" s="118">
        <f t="shared" si="178"/>
        <v>9644223.3893680796</v>
      </c>
      <c r="M744" s="118">
        <f t="shared" si="178"/>
        <v>59529016.26810424</v>
      </c>
      <c r="N744" s="118"/>
      <c r="O744" s="118">
        <f>SUM(O521:O743)</f>
        <v>38156349.73189576</v>
      </c>
    </row>
    <row r="745" spans="1:15">
      <c r="A745" s="117"/>
      <c r="B745" s="81"/>
      <c r="C745" s="82"/>
      <c r="D745" s="80"/>
      <c r="E745" s="116"/>
      <c r="F745" s="115"/>
      <c r="G745" s="82"/>
      <c r="H745" s="109"/>
      <c r="I745" s="109"/>
      <c r="J745" s="109"/>
      <c r="K745" s="109"/>
      <c r="L745" s="109"/>
      <c r="M745" s="109"/>
      <c r="N745" s="109"/>
      <c r="O745" s="109"/>
    </row>
    <row r="746" spans="1:15">
      <c r="A746" s="117"/>
      <c r="B746" s="81"/>
      <c r="C746" s="82"/>
      <c r="D746" s="80"/>
      <c r="E746" s="116"/>
      <c r="F746" s="115"/>
      <c r="G746" s="82"/>
      <c r="H746" s="109"/>
      <c r="I746" s="109"/>
      <c r="J746" s="109"/>
      <c r="K746" s="109"/>
      <c r="L746" s="109"/>
      <c r="M746" s="109"/>
      <c r="N746" s="109"/>
      <c r="O746" s="109"/>
    </row>
    <row r="747" spans="1:15" ht="15.75">
      <c r="A747" s="281">
        <v>2013</v>
      </c>
      <c r="B747" s="282"/>
      <c r="C747" s="283"/>
      <c r="D747" s="283"/>
      <c r="E747" s="283"/>
      <c r="F747" s="283"/>
      <c r="G747" s="283"/>
      <c r="H747" s="283"/>
      <c r="I747" s="283"/>
      <c r="J747" s="283"/>
      <c r="K747" s="147"/>
      <c r="L747" s="147"/>
      <c r="M747" s="283"/>
      <c r="N747" s="283"/>
      <c r="O747" s="283"/>
    </row>
    <row r="748" spans="1:15">
      <c r="A748" s="284"/>
      <c r="B748" s="205"/>
      <c r="C748" s="283"/>
      <c r="D748" s="283"/>
      <c r="E748" s="283"/>
      <c r="F748" s="283"/>
      <c r="G748" s="283"/>
      <c r="H748" s="283"/>
      <c r="I748" s="283"/>
      <c r="J748" s="283"/>
      <c r="K748" s="147"/>
      <c r="L748" s="147"/>
      <c r="M748" s="283"/>
      <c r="N748" s="283"/>
      <c r="O748" s="283"/>
    </row>
    <row r="749" spans="1:15">
      <c r="A749" s="285">
        <v>2290000</v>
      </c>
      <c r="B749" s="25" t="s">
        <v>1350</v>
      </c>
      <c r="C749" s="20">
        <v>1600612</v>
      </c>
      <c r="D749" s="65">
        <v>41282</v>
      </c>
      <c r="E749" s="91">
        <v>61</v>
      </c>
      <c r="F749" s="91"/>
      <c r="G749" s="6">
        <f t="shared" ref="G749:G780" si="179">+F749+C749</f>
        <v>1600612</v>
      </c>
      <c r="H749" s="91">
        <v>822849.91960784327</v>
      </c>
      <c r="I749" s="91"/>
      <c r="J749" s="7">
        <f t="shared" ref="J749:J806" si="180">+I749+H749</f>
        <v>822849.91960784327</v>
      </c>
      <c r="K749" s="6">
        <f t="shared" ref="K749:K806" si="181">+G749-J749</f>
        <v>777762.08039215673</v>
      </c>
      <c r="L749" s="10">
        <f t="shared" ref="L749:L780" si="182">K749/E749*$L$1</f>
        <v>153002.37647058821</v>
      </c>
      <c r="M749" s="10">
        <f>J749+L749</f>
        <v>975852.29607843142</v>
      </c>
      <c r="N749" s="10">
        <f t="shared" ref="N749:N780" si="183">E749-$L$1</f>
        <v>49</v>
      </c>
      <c r="O749" s="10">
        <f>G749-M749</f>
        <v>624759.70392156858</v>
      </c>
    </row>
    <row r="750" spans="1:15">
      <c r="A750" s="285">
        <v>2290000</v>
      </c>
      <c r="B750" s="25" t="s">
        <v>1351</v>
      </c>
      <c r="C750" s="20">
        <v>730001</v>
      </c>
      <c r="D750" s="65">
        <v>41282</v>
      </c>
      <c r="E750" s="91">
        <v>61</v>
      </c>
      <c r="F750" s="91"/>
      <c r="G750" s="6">
        <f t="shared" si="179"/>
        <v>730001</v>
      </c>
      <c r="H750" s="91">
        <v>394799.5112745096</v>
      </c>
      <c r="I750" s="91"/>
      <c r="J750" s="7">
        <f t="shared" si="180"/>
        <v>394799.5112745096</v>
      </c>
      <c r="K750" s="6">
        <f t="shared" si="181"/>
        <v>335201.4887254904</v>
      </c>
      <c r="L750" s="10">
        <f t="shared" si="182"/>
        <v>65941.276470588273</v>
      </c>
      <c r="M750" s="10">
        <f t="shared" ref="M750:M806" si="184">J750+L750</f>
        <v>460740.78774509788</v>
      </c>
      <c r="N750" s="10">
        <f t="shared" si="183"/>
        <v>49</v>
      </c>
      <c r="O750" s="10">
        <f t="shared" ref="O750:O806" si="185">G750-M750</f>
        <v>269260.21225490212</v>
      </c>
    </row>
    <row r="751" spans="1:15">
      <c r="A751" s="285">
        <v>2290000</v>
      </c>
      <c r="B751" s="25" t="s">
        <v>1352</v>
      </c>
      <c r="C751" s="20">
        <v>1532597</v>
      </c>
      <c r="D751" s="65">
        <v>41282</v>
      </c>
      <c r="E751" s="91">
        <v>61</v>
      </c>
      <c r="F751" s="91"/>
      <c r="G751" s="6">
        <f t="shared" si="179"/>
        <v>1532597</v>
      </c>
      <c r="H751" s="91">
        <v>789409.21127450955</v>
      </c>
      <c r="I751" s="91"/>
      <c r="J751" s="7">
        <f t="shared" si="180"/>
        <v>789409.21127450955</v>
      </c>
      <c r="K751" s="6">
        <f t="shared" si="181"/>
        <v>743187.78872549045</v>
      </c>
      <c r="L751" s="10">
        <f t="shared" si="182"/>
        <v>146200.87647058826</v>
      </c>
      <c r="M751" s="10">
        <f t="shared" si="184"/>
        <v>935610.08774509782</v>
      </c>
      <c r="N751" s="10">
        <f t="shared" si="183"/>
        <v>49</v>
      </c>
      <c r="O751" s="10">
        <f t="shared" si="185"/>
        <v>596986.91225490218</v>
      </c>
    </row>
    <row r="752" spans="1:15">
      <c r="A752" s="285">
        <v>2290000</v>
      </c>
      <c r="B752" s="25" t="s">
        <v>1353</v>
      </c>
      <c r="C752" s="20">
        <v>1276797</v>
      </c>
      <c r="D752" s="65">
        <v>41282</v>
      </c>
      <c r="E752" s="91">
        <v>61</v>
      </c>
      <c r="F752" s="91"/>
      <c r="G752" s="6">
        <f t="shared" si="179"/>
        <v>1276797</v>
      </c>
      <c r="H752" s="91">
        <v>663640.87794117653</v>
      </c>
      <c r="I752" s="91"/>
      <c r="J752" s="7">
        <f t="shared" si="180"/>
        <v>663640.87794117653</v>
      </c>
      <c r="K752" s="6">
        <f t="shared" si="181"/>
        <v>613156.12205882347</v>
      </c>
      <c r="L752" s="10">
        <f t="shared" si="182"/>
        <v>120620.87647058822</v>
      </c>
      <c r="M752" s="10">
        <f t="shared" si="184"/>
        <v>784261.75441176479</v>
      </c>
      <c r="N752" s="10">
        <f t="shared" si="183"/>
        <v>49</v>
      </c>
      <c r="O752" s="10">
        <f t="shared" si="185"/>
        <v>492535.24558823521</v>
      </c>
    </row>
    <row r="753" spans="1:15">
      <c r="A753" s="285">
        <v>2290000</v>
      </c>
      <c r="B753" s="25" t="s">
        <v>1354</v>
      </c>
      <c r="C753" s="20">
        <v>363007</v>
      </c>
      <c r="D753" s="65">
        <v>41282</v>
      </c>
      <c r="E753" s="91">
        <v>61</v>
      </c>
      <c r="F753" s="91"/>
      <c r="G753" s="6">
        <f t="shared" si="179"/>
        <v>363007</v>
      </c>
      <c r="H753" s="91">
        <v>214360.79460784339</v>
      </c>
      <c r="I753" s="91"/>
      <c r="J753" s="7">
        <f t="shared" si="180"/>
        <v>214360.79460784339</v>
      </c>
      <c r="K753" s="6">
        <f t="shared" si="181"/>
        <v>148646.20539215661</v>
      </c>
      <c r="L753" s="10">
        <f t="shared" si="182"/>
        <v>29241.876470588184</v>
      </c>
      <c r="M753" s="10">
        <f t="shared" si="184"/>
        <v>243602.67107843157</v>
      </c>
      <c r="N753" s="10">
        <f t="shared" si="183"/>
        <v>49</v>
      </c>
      <c r="O753" s="10">
        <f t="shared" si="185"/>
        <v>119404.32892156843</v>
      </c>
    </row>
    <row r="754" spans="1:15">
      <c r="A754" s="285">
        <v>2290000</v>
      </c>
      <c r="B754" s="25" t="s">
        <v>1355</v>
      </c>
      <c r="C754" s="20">
        <v>80080</v>
      </c>
      <c r="D754" s="65">
        <v>41500</v>
      </c>
      <c r="E754" s="91">
        <v>68</v>
      </c>
      <c r="F754" s="91"/>
      <c r="G754" s="6">
        <f t="shared" si="179"/>
        <v>80080</v>
      </c>
      <c r="H754" s="91">
        <v>34701.333333333336</v>
      </c>
      <c r="I754" s="91"/>
      <c r="J754" s="7">
        <f t="shared" si="180"/>
        <v>34701.333333333336</v>
      </c>
      <c r="K754" s="6">
        <f t="shared" si="181"/>
        <v>45378.666666666664</v>
      </c>
      <c r="L754" s="10">
        <f t="shared" si="182"/>
        <v>8007.9999999999991</v>
      </c>
      <c r="M754" s="10">
        <f t="shared" si="184"/>
        <v>42709.333333333336</v>
      </c>
      <c r="N754" s="10">
        <f t="shared" si="183"/>
        <v>56</v>
      </c>
      <c r="O754" s="10">
        <f t="shared" si="185"/>
        <v>37370.666666666664</v>
      </c>
    </row>
    <row r="755" spans="1:15">
      <c r="A755" s="285">
        <v>2290000</v>
      </c>
      <c r="B755" s="25" t="s">
        <v>1356</v>
      </c>
      <c r="C755" s="20">
        <v>232396</v>
      </c>
      <c r="D755" s="65">
        <v>41500</v>
      </c>
      <c r="E755" s="91">
        <v>68</v>
      </c>
      <c r="F755" s="91"/>
      <c r="G755" s="6">
        <f t="shared" si="179"/>
        <v>232396</v>
      </c>
      <c r="H755" s="91">
        <v>137661.45507246375</v>
      </c>
      <c r="I755" s="91"/>
      <c r="J755" s="7">
        <f t="shared" si="180"/>
        <v>137661.45507246375</v>
      </c>
      <c r="K755" s="6">
        <f t="shared" si="181"/>
        <v>94734.544927536248</v>
      </c>
      <c r="L755" s="10">
        <f t="shared" si="182"/>
        <v>16717.860869565222</v>
      </c>
      <c r="M755" s="10">
        <f t="shared" si="184"/>
        <v>154379.31594202897</v>
      </c>
      <c r="N755" s="10">
        <f t="shared" si="183"/>
        <v>56</v>
      </c>
      <c r="O755" s="10">
        <f t="shared" si="185"/>
        <v>78016.684057971026</v>
      </c>
    </row>
    <row r="756" spans="1:15">
      <c r="A756" s="285">
        <v>2290000</v>
      </c>
      <c r="B756" s="25" t="s">
        <v>1357</v>
      </c>
      <c r="C756" s="20">
        <v>15990</v>
      </c>
      <c r="D756" s="65">
        <v>41500</v>
      </c>
      <c r="E756" s="91">
        <v>68</v>
      </c>
      <c r="F756" s="91"/>
      <c r="G756" s="6">
        <f t="shared" si="179"/>
        <v>15990</v>
      </c>
      <c r="H756" s="91">
        <v>6929</v>
      </c>
      <c r="I756" s="91"/>
      <c r="J756" s="7">
        <f t="shared" si="180"/>
        <v>6929</v>
      </c>
      <c r="K756" s="6">
        <f t="shared" si="181"/>
        <v>9061</v>
      </c>
      <c r="L756" s="10">
        <f t="shared" si="182"/>
        <v>1599</v>
      </c>
      <c r="M756" s="10">
        <f t="shared" si="184"/>
        <v>8528</v>
      </c>
      <c r="N756" s="10">
        <f t="shared" si="183"/>
        <v>56</v>
      </c>
      <c r="O756" s="10">
        <f t="shared" si="185"/>
        <v>7462</v>
      </c>
    </row>
    <row r="757" spans="1:15">
      <c r="A757" s="285">
        <v>2290000</v>
      </c>
      <c r="B757" s="25" t="s">
        <v>1358</v>
      </c>
      <c r="C757" s="20">
        <v>47255</v>
      </c>
      <c r="D757" s="65">
        <v>41540</v>
      </c>
      <c r="E757" s="91">
        <v>69</v>
      </c>
      <c r="F757" s="91"/>
      <c r="G757" s="6">
        <f t="shared" si="179"/>
        <v>47255</v>
      </c>
      <c r="H757" s="91">
        <v>20083.375</v>
      </c>
      <c r="I757" s="91"/>
      <c r="J757" s="7">
        <f t="shared" si="180"/>
        <v>20083.375</v>
      </c>
      <c r="K757" s="6">
        <f t="shared" si="181"/>
        <v>27171.625</v>
      </c>
      <c r="L757" s="10">
        <f t="shared" si="182"/>
        <v>4725.5</v>
      </c>
      <c r="M757" s="10">
        <f t="shared" si="184"/>
        <v>24808.875</v>
      </c>
      <c r="N757" s="10">
        <f t="shared" si="183"/>
        <v>57</v>
      </c>
      <c r="O757" s="10">
        <f t="shared" si="185"/>
        <v>22446.125</v>
      </c>
    </row>
    <row r="758" spans="1:15">
      <c r="A758" s="285">
        <v>2290000</v>
      </c>
      <c r="B758" s="25" t="s">
        <v>1359</v>
      </c>
      <c r="C758" s="20">
        <v>114240</v>
      </c>
      <c r="D758" s="65">
        <v>41547</v>
      </c>
      <c r="E758" s="91">
        <v>69</v>
      </c>
      <c r="F758" s="91"/>
      <c r="G758" s="6">
        <f t="shared" si="179"/>
        <v>114240</v>
      </c>
      <c r="H758" s="91">
        <v>48552</v>
      </c>
      <c r="I758" s="91"/>
      <c r="J758" s="7">
        <f t="shared" si="180"/>
        <v>48552</v>
      </c>
      <c r="K758" s="6">
        <f t="shared" si="181"/>
        <v>65688</v>
      </c>
      <c r="L758" s="10">
        <f t="shared" si="182"/>
        <v>11424</v>
      </c>
      <c r="M758" s="10">
        <f t="shared" si="184"/>
        <v>59976</v>
      </c>
      <c r="N758" s="10">
        <f t="shared" si="183"/>
        <v>57</v>
      </c>
      <c r="O758" s="10">
        <f t="shared" si="185"/>
        <v>54264</v>
      </c>
    </row>
    <row r="759" spans="1:15">
      <c r="A759" s="285">
        <v>2290000</v>
      </c>
      <c r="B759" s="25" t="s">
        <v>1360</v>
      </c>
      <c r="C759" s="20">
        <v>292457</v>
      </c>
      <c r="D759" s="65">
        <v>41584</v>
      </c>
      <c r="E759" s="91">
        <v>71</v>
      </c>
      <c r="F759" s="91"/>
      <c r="G759" s="6">
        <f t="shared" si="179"/>
        <v>292457</v>
      </c>
      <c r="H759" s="91">
        <v>119419.94166666667</v>
      </c>
      <c r="I759" s="91"/>
      <c r="J759" s="7">
        <f t="shared" si="180"/>
        <v>119419.94166666667</v>
      </c>
      <c r="K759" s="6">
        <f t="shared" si="181"/>
        <v>173037.05833333335</v>
      </c>
      <c r="L759" s="10">
        <f t="shared" si="182"/>
        <v>29245.700000000004</v>
      </c>
      <c r="M759" s="10">
        <f t="shared" si="184"/>
        <v>148665.64166666666</v>
      </c>
      <c r="N759" s="10">
        <f t="shared" si="183"/>
        <v>59</v>
      </c>
      <c r="O759" s="10">
        <f t="shared" si="185"/>
        <v>143791.35833333334</v>
      </c>
    </row>
    <row r="760" spans="1:15">
      <c r="A760" s="285">
        <v>2290000</v>
      </c>
      <c r="B760" s="25" t="s">
        <v>1361</v>
      </c>
      <c r="C760" s="20">
        <v>54716</v>
      </c>
      <c r="D760" s="65">
        <v>41584</v>
      </c>
      <c r="E760" s="91">
        <v>71</v>
      </c>
      <c r="F760" s="91"/>
      <c r="G760" s="6">
        <f t="shared" si="179"/>
        <v>54716</v>
      </c>
      <c r="H760" s="91">
        <v>22342.366666666669</v>
      </c>
      <c r="I760" s="91"/>
      <c r="J760" s="7">
        <f t="shared" si="180"/>
        <v>22342.366666666669</v>
      </c>
      <c r="K760" s="6">
        <f t="shared" si="181"/>
        <v>32373.633333333331</v>
      </c>
      <c r="L760" s="10">
        <f t="shared" si="182"/>
        <v>5471.5999999999995</v>
      </c>
      <c r="M760" s="10">
        <f t="shared" si="184"/>
        <v>27813.966666666667</v>
      </c>
      <c r="N760" s="10">
        <f t="shared" si="183"/>
        <v>59</v>
      </c>
      <c r="O760" s="10">
        <f t="shared" si="185"/>
        <v>26902.033333333333</v>
      </c>
    </row>
    <row r="761" spans="1:15">
      <c r="A761" s="285">
        <v>2290000</v>
      </c>
      <c r="B761" s="25" t="s">
        <v>1362</v>
      </c>
      <c r="C761" s="20">
        <v>233835</v>
      </c>
      <c r="D761" s="65">
        <v>41596</v>
      </c>
      <c r="E761" s="91">
        <v>71</v>
      </c>
      <c r="F761" s="91"/>
      <c r="G761" s="6">
        <f t="shared" si="179"/>
        <v>233835</v>
      </c>
      <c r="H761" s="91">
        <v>95482.625</v>
      </c>
      <c r="I761" s="91"/>
      <c r="J761" s="7">
        <f t="shared" si="180"/>
        <v>95482.625</v>
      </c>
      <c r="K761" s="6">
        <f t="shared" si="181"/>
        <v>138352.375</v>
      </c>
      <c r="L761" s="10">
        <f t="shared" si="182"/>
        <v>23383.5</v>
      </c>
      <c r="M761" s="10">
        <f t="shared" si="184"/>
        <v>118866.125</v>
      </c>
      <c r="N761" s="10">
        <f t="shared" si="183"/>
        <v>59</v>
      </c>
      <c r="O761" s="10">
        <f t="shared" si="185"/>
        <v>114968.875</v>
      </c>
    </row>
    <row r="762" spans="1:15">
      <c r="A762" s="285">
        <v>2290000</v>
      </c>
      <c r="B762" s="25" t="s">
        <v>1363</v>
      </c>
      <c r="C762" s="20">
        <v>193970</v>
      </c>
      <c r="D762" s="65">
        <v>41596</v>
      </c>
      <c r="E762" s="91">
        <v>71</v>
      </c>
      <c r="F762" s="91"/>
      <c r="G762" s="6">
        <f t="shared" si="179"/>
        <v>193970</v>
      </c>
      <c r="H762" s="91">
        <v>79204.416666666672</v>
      </c>
      <c r="I762" s="91"/>
      <c r="J762" s="7">
        <f t="shared" si="180"/>
        <v>79204.416666666672</v>
      </c>
      <c r="K762" s="6">
        <f t="shared" si="181"/>
        <v>114765.58333333333</v>
      </c>
      <c r="L762" s="10">
        <f t="shared" si="182"/>
        <v>19397</v>
      </c>
      <c r="M762" s="10">
        <f t="shared" si="184"/>
        <v>98601.416666666672</v>
      </c>
      <c r="N762" s="10">
        <f t="shared" si="183"/>
        <v>59</v>
      </c>
      <c r="O762" s="10">
        <f t="shared" si="185"/>
        <v>95368.583333333328</v>
      </c>
    </row>
    <row r="763" spans="1:15">
      <c r="A763" s="285">
        <v>2290000</v>
      </c>
      <c r="B763" s="25" t="s">
        <v>1364</v>
      </c>
      <c r="C763" s="20">
        <v>427805</v>
      </c>
      <c r="D763" s="65">
        <v>41596</v>
      </c>
      <c r="E763" s="91">
        <v>71</v>
      </c>
      <c r="F763" s="91"/>
      <c r="G763" s="6">
        <f t="shared" si="179"/>
        <v>427805</v>
      </c>
      <c r="H763" s="91">
        <v>174687.04166666666</v>
      </c>
      <c r="I763" s="91"/>
      <c r="J763" s="7">
        <f t="shared" si="180"/>
        <v>174687.04166666666</v>
      </c>
      <c r="K763" s="6">
        <f t="shared" si="181"/>
        <v>253117.95833333334</v>
      </c>
      <c r="L763" s="10">
        <f t="shared" si="182"/>
        <v>42780.5</v>
      </c>
      <c r="M763" s="10">
        <f t="shared" si="184"/>
        <v>217467.54166666666</v>
      </c>
      <c r="N763" s="10">
        <f t="shared" si="183"/>
        <v>59</v>
      </c>
      <c r="O763" s="10">
        <f t="shared" si="185"/>
        <v>210337.45833333334</v>
      </c>
    </row>
    <row r="764" spans="1:15">
      <c r="A764" s="285">
        <v>2290000</v>
      </c>
      <c r="B764" s="25" t="s">
        <v>1365</v>
      </c>
      <c r="C764" s="20">
        <v>65400</v>
      </c>
      <c r="D764" s="65">
        <v>41603</v>
      </c>
      <c r="E764" s="91">
        <v>71</v>
      </c>
      <c r="F764" s="91"/>
      <c r="G764" s="6">
        <f t="shared" si="179"/>
        <v>65400</v>
      </c>
      <c r="H764" s="91">
        <v>26705</v>
      </c>
      <c r="I764" s="91"/>
      <c r="J764" s="7">
        <f t="shared" si="180"/>
        <v>26705</v>
      </c>
      <c r="K764" s="6">
        <f t="shared" si="181"/>
        <v>38695</v>
      </c>
      <c r="L764" s="10">
        <f t="shared" si="182"/>
        <v>6540</v>
      </c>
      <c r="M764" s="10">
        <f t="shared" si="184"/>
        <v>33245</v>
      </c>
      <c r="N764" s="10">
        <f t="shared" si="183"/>
        <v>59</v>
      </c>
      <c r="O764" s="10">
        <f t="shared" si="185"/>
        <v>32155</v>
      </c>
    </row>
    <row r="765" spans="1:15">
      <c r="A765" s="285">
        <v>2290000</v>
      </c>
      <c r="B765" s="25" t="s">
        <v>1366</v>
      </c>
      <c r="C765" s="20">
        <v>440800</v>
      </c>
      <c r="D765" s="65">
        <v>41603</v>
      </c>
      <c r="E765" s="91">
        <v>71</v>
      </c>
      <c r="F765" s="91"/>
      <c r="G765" s="6">
        <f t="shared" si="179"/>
        <v>440800</v>
      </c>
      <c r="H765" s="91">
        <v>179993.33333333334</v>
      </c>
      <c r="I765" s="91"/>
      <c r="J765" s="7">
        <f t="shared" si="180"/>
        <v>179993.33333333334</v>
      </c>
      <c r="K765" s="6">
        <f t="shared" si="181"/>
        <v>260806.66666666666</v>
      </c>
      <c r="L765" s="10">
        <f t="shared" si="182"/>
        <v>44080</v>
      </c>
      <c r="M765" s="10">
        <f t="shared" si="184"/>
        <v>224073.33333333334</v>
      </c>
      <c r="N765" s="10">
        <f t="shared" si="183"/>
        <v>59</v>
      </c>
      <c r="O765" s="10">
        <f t="shared" si="185"/>
        <v>216726.66666666666</v>
      </c>
    </row>
    <row r="766" spans="1:15">
      <c r="A766" s="285">
        <v>2290000</v>
      </c>
      <c r="B766" s="25" t="s">
        <v>1367</v>
      </c>
      <c r="C766" s="20">
        <v>418356</v>
      </c>
      <c r="D766" s="65">
        <v>41603</v>
      </c>
      <c r="E766" s="91">
        <v>71</v>
      </c>
      <c r="F766" s="91"/>
      <c r="G766" s="6">
        <f t="shared" si="179"/>
        <v>418356</v>
      </c>
      <c r="H766" s="91">
        <v>170828.7</v>
      </c>
      <c r="I766" s="91"/>
      <c r="J766" s="7">
        <f t="shared" si="180"/>
        <v>170828.7</v>
      </c>
      <c r="K766" s="6">
        <f t="shared" si="181"/>
        <v>247527.3</v>
      </c>
      <c r="L766" s="10">
        <f t="shared" si="182"/>
        <v>41835.599999999999</v>
      </c>
      <c r="M766" s="10">
        <f t="shared" si="184"/>
        <v>212664.30000000002</v>
      </c>
      <c r="N766" s="10">
        <f t="shared" si="183"/>
        <v>59</v>
      </c>
      <c r="O766" s="10">
        <f t="shared" si="185"/>
        <v>205691.69999999998</v>
      </c>
    </row>
    <row r="767" spans="1:15">
      <c r="A767" s="285">
        <v>2290000</v>
      </c>
      <c r="B767" s="25" t="s">
        <v>1368</v>
      </c>
      <c r="C767" s="20">
        <v>692175</v>
      </c>
      <c r="D767" s="65">
        <v>41603</v>
      </c>
      <c r="E767" s="91">
        <v>71</v>
      </c>
      <c r="F767" s="91"/>
      <c r="G767" s="6">
        <f t="shared" si="179"/>
        <v>692175</v>
      </c>
      <c r="H767" s="91">
        <v>320006.54605263157</v>
      </c>
      <c r="I767" s="91"/>
      <c r="J767" s="7">
        <f t="shared" si="180"/>
        <v>320006.54605263157</v>
      </c>
      <c r="K767" s="6">
        <f t="shared" si="181"/>
        <v>372168.45394736843</v>
      </c>
      <c r="L767" s="10">
        <f t="shared" si="182"/>
        <v>62901.710526315786</v>
      </c>
      <c r="M767" s="10">
        <f t="shared" si="184"/>
        <v>382908.25657894736</v>
      </c>
      <c r="N767" s="10">
        <f t="shared" si="183"/>
        <v>59</v>
      </c>
      <c r="O767" s="10">
        <f t="shared" si="185"/>
        <v>309266.74342105264</v>
      </c>
    </row>
    <row r="768" spans="1:15">
      <c r="A768" s="285">
        <v>2290000</v>
      </c>
      <c r="B768" s="25" t="s">
        <v>1369</v>
      </c>
      <c r="C768" s="20">
        <v>28082</v>
      </c>
      <c r="D768" s="65">
        <v>41608</v>
      </c>
      <c r="E768" s="91">
        <v>71</v>
      </c>
      <c r="F768" s="91"/>
      <c r="G768" s="6">
        <f t="shared" si="179"/>
        <v>28082</v>
      </c>
      <c r="H768" s="91">
        <v>11466.816666666666</v>
      </c>
      <c r="I768" s="91"/>
      <c r="J768" s="7">
        <f t="shared" si="180"/>
        <v>11466.816666666666</v>
      </c>
      <c r="K768" s="6">
        <f t="shared" si="181"/>
        <v>16615.183333333334</v>
      </c>
      <c r="L768" s="10">
        <f t="shared" si="182"/>
        <v>2808.2000000000003</v>
      </c>
      <c r="M768" s="10">
        <f t="shared" si="184"/>
        <v>14275.016666666666</v>
      </c>
      <c r="N768" s="10">
        <f t="shared" si="183"/>
        <v>59</v>
      </c>
      <c r="O768" s="10">
        <f t="shared" si="185"/>
        <v>13806.983333333334</v>
      </c>
    </row>
    <row r="769" spans="1:15">
      <c r="A769" s="285">
        <v>2290000</v>
      </c>
      <c r="B769" s="25" t="s">
        <v>1370</v>
      </c>
      <c r="C769" s="20">
        <v>139944</v>
      </c>
      <c r="D769" s="65">
        <v>41608</v>
      </c>
      <c r="E769" s="91">
        <v>71</v>
      </c>
      <c r="F769" s="91"/>
      <c r="G769" s="6">
        <f t="shared" si="179"/>
        <v>139944</v>
      </c>
      <c r="H769" s="91">
        <v>57143.8</v>
      </c>
      <c r="I769" s="91"/>
      <c r="J769" s="7">
        <f t="shared" si="180"/>
        <v>57143.8</v>
      </c>
      <c r="K769" s="6">
        <f t="shared" si="181"/>
        <v>82800.2</v>
      </c>
      <c r="L769" s="10">
        <f t="shared" si="182"/>
        <v>13994.400000000001</v>
      </c>
      <c r="M769" s="10">
        <f t="shared" si="184"/>
        <v>71138.200000000012</v>
      </c>
      <c r="N769" s="10">
        <f t="shared" si="183"/>
        <v>59</v>
      </c>
      <c r="O769" s="10">
        <f t="shared" si="185"/>
        <v>68805.799999999988</v>
      </c>
    </row>
    <row r="770" spans="1:15">
      <c r="A770" s="285">
        <v>2290000</v>
      </c>
      <c r="B770" s="25" t="s">
        <v>1371</v>
      </c>
      <c r="C770" s="20">
        <v>1306000</v>
      </c>
      <c r="D770" s="65">
        <v>41608</v>
      </c>
      <c r="E770" s="91">
        <v>71</v>
      </c>
      <c r="F770" s="91"/>
      <c r="G770" s="6">
        <f t="shared" si="179"/>
        <v>1306000</v>
      </c>
      <c r="H770" s="91">
        <v>570651.75438596471</v>
      </c>
      <c r="I770" s="91"/>
      <c r="J770" s="7">
        <f t="shared" si="180"/>
        <v>570651.75438596471</v>
      </c>
      <c r="K770" s="6">
        <f t="shared" si="181"/>
        <v>735348.24561403529</v>
      </c>
      <c r="L770" s="10">
        <f t="shared" si="182"/>
        <v>124284.21052631583</v>
      </c>
      <c r="M770" s="10">
        <f t="shared" si="184"/>
        <v>694935.96491228056</v>
      </c>
      <c r="N770" s="10">
        <f t="shared" si="183"/>
        <v>59</v>
      </c>
      <c r="O770" s="10">
        <f t="shared" si="185"/>
        <v>611064.03508771944</v>
      </c>
    </row>
    <row r="771" spans="1:15">
      <c r="A771" s="285">
        <v>2290000</v>
      </c>
      <c r="B771" s="25" t="s">
        <v>1372</v>
      </c>
      <c r="C771" s="20">
        <v>183855</v>
      </c>
      <c r="D771" s="65">
        <v>41608</v>
      </c>
      <c r="E771" s="91">
        <v>71</v>
      </c>
      <c r="F771" s="91"/>
      <c r="G771" s="6">
        <f t="shared" si="179"/>
        <v>183855</v>
      </c>
      <c r="H771" s="91">
        <v>75074.125</v>
      </c>
      <c r="I771" s="91"/>
      <c r="J771" s="7">
        <f t="shared" si="180"/>
        <v>75074.125</v>
      </c>
      <c r="K771" s="6">
        <f t="shared" si="181"/>
        <v>108780.875</v>
      </c>
      <c r="L771" s="10">
        <f t="shared" si="182"/>
        <v>18385.5</v>
      </c>
      <c r="M771" s="10">
        <f t="shared" si="184"/>
        <v>93459.625</v>
      </c>
      <c r="N771" s="10">
        <f t="shared" si="183"/>
        <v>59</v>
      </c>
      <c r="O771" s="10">
        <f t="shared" si="185"/>
        <v>90395.375</v>
      </c>
    </row>
    <row r="772" spans="1:15">
      <c r="A772" s="285">
        <v>2290000</v>
      </c>
      <c r="B772" s="25" t="s">
        <v>1373</v>
      </c>
      <c r="C772" s="20">
        <v>382942</v>
      </c>
      <c r="D772" s="65">
        <v>41608</v>
      </c>
      <c r="E772" s="91">
        <v>71</v>
      </c>
      <c r="F772" s="91"/>
      <c r="G772" s="6">
        <f t="shared" si="179"/>
        <v>382942</v>
      </c>
      <c r="H772" s="91">
        <v>193736.40438596488</v>
      </c>
      <c r="I772" s="91"/>
      <c r="J772" s="7">
        <f t="shared" si="180"/>
        <v>193736.40438596488</v>
      </c>
      <c r="K772" s="6">
        <f t="shared" si="181"/>
        <v>189205.59561403512</v>
      </c>
      <c r="L772" s="10">
        <f t="shared" si="182"/>
        <v>31978.410526315798</v>
      </c>
      <c r="M772" s="10">
        <f t="shared" si="184"/>
        <v>225714.81491228068</v>
      </c>
      <c r="N772" s="10">
        <f t="shared" si="183"/>
        <v>59</v>
      </c>
      <c r="O772" s="10">
        <f t="shared" si="185"/>
        <v>157227.18508771932</v>
      </c>
    </row>
    <row r="773" spans="1:15">
      <c r="A773" s="285">
        <v>2290000</v>
      </c>
      <c r="B773" s="25" t="s">
        <v>1374</v>
      </c>
      <c r="C773" s="20">
        <v>329630</v>
      </c>
      <c r="D773" s="65">
        <v>41608</v>
      </c>
      <c r="E773" s="91">
        <v>71</v>
      </c>
      <c r="F773" s="91"/>
      <c r="G773" s="6">
        <f t="shared" si="179"/>
        <v>329630</v>
      </c>
      <c r="H773" s="91">
        <v>171967.33771929826</v>
      </c>
      <c r="I773" s="91"/>
      <c r="J773" s="7">
        <f t="shared" si="180"/>
        <v>171967.33771929826</v>
      </c>
      <c r="K773" s="6">
        <f t="shared" si="181"/>
        <v>157662.66228070174</v>
      </c>
      <c r="L773" s="10">
        <f t="shared" si="182"/>
        <v>26647.210526315786</v>
      </c>
      <c r="M773" s="10">
        <f t="shared" si="184"/>
        <v>198614.54824561405</v>
      </c>
      <c r="N773" s="10">
        <f t="shared" si="183"/>
        <v>59</v>
      </c>
      <c r="O773" s="10">
        <f t="shared" si="185"/>
        <v>131015.45175438595</v>
      </c>
    </row>
    <row r="774" spans="1:15">
      <c r="A774" s="285">
        <v>2290000</v>
      </c>
      <c r="B774" s="25" t="s">
        <v>1375</v>
      </c>
      <c r="C774" s="20">
        <v>498134</v>
      </c>
      <c r="D774" s="65">
        <v>41619</v>
      </c>
      <c r="E774" s="91">
        <v>72</v>
      </c>
      <c r="F774" s="91"/>
      <c r="G774" s="6">
        <f t="shared" si="179"/>
        <v>498134</v>
      </c>
      <c r="H774" s="91">
        <v>236753.59999999998</v>
      </c>
      <c r="I774" s="91"/>
      <c r="J774" s="7">
        <f t="shared" si="180"/>
        <v>236753.59999999998</v>
      </c>
      <c r="K774" s="6">
        <f t="shared" si="181"/>
        <v>261380.40000000002</v>
      </c>
      <c r="L774" s="10">
        <f t="shared" si="182"/>
        <v>43563.400000000009</v>
      </c>
      <c r="M774" s="10">
        <f t="shared" si="184"/>
        <v>280317</v>
      </c>
      <c r="N774" s="10">
        <f t="shared" si="183"/>
        <v>60</v>
      </c>
      <c r="O774" s="10">
        <f t="shared" si="185"/>
        <v>217817</v>
      </c>
    </row>
    <row r="775" spans="1:15">
      <c r="A775" s="285">
        <v>2290000</v>
      </c>
      <c r="B775" s="25" t="s">
        <v>1376</v>
      </c>
      <c r="C775" s="20">
        <v>555254</v>
      </c>
      <c r="D775" s="65">
        <v>41619</v>
      </c>
      <c r="E775" s="91">
        <v>72</v>
      </c>
      <c r="F775" s="91"/>
      <c r="G775" s="6">
        <f t="shared" si="179"/>
        <v>555254</v>
      </c>
      <c r="H775" s="91">
        <v>259601.6</v>
      </c>
      <c r="I775" s="91"/>
      <c r="J775" s="7">
        <f t="shared" si="180"/>
        <v>259601.6</v>
      </c>
      <c r="K775" s="6">
        <f t="shared" si="181"/>
        <v>295652.40000000002</v>
      </c>
      <c r="L775" s="10">
        <f t="shared" si="182"/>
        <v>49275.400000000009</v>
      </c>
      <c r="M775" s="10">
        <f t="shared" si="184"/>
        <v>308877</v>
      </c>
      <c r="N775" s="10">
        <f t="shared" si="183"/>
        <v>60</v>
      </c>
      <c r="O775" s="10">
        <f t="shared" si="185"/>
        <v>246377</v>
      </c>
    </row>
    <row r="776" spans="1:15">
      <c r="A776" s="285">
        <v>2290000</v>
      </c>
      <c r="B776" s="25" t="s">
        <v>1377</v>
      </c>
      <c r="C776" s="20">
        <v>78678</v>
      </c>
      <c r="D776" s="65">
        <v>41619</v>
      </c>
      <c r="E776" s="91">
        <v>72</v>
      </c>
      <c r="F776" s="91"/>
      <c r="G776" s="6">
        <f t="shared" si="179"/>
        <v>78678</v>
      </c>
      <c r="H776" s="91">
        <v>31471.199999999997</v>
      </c>
      <c r="I776" s="91"/>
      <c r="J776" s="7">
        <f t="shared" si="180"/>
        <v>31471.199999999997</v>
      </c>
      <c r="K776" s="6">
        <f t="shared" si="181"/>
        <v>47206.8</v>
      </c>
      <c r="L776" s="10">
        <f t="shared" si="182"/>
        <v>7867.8000000000011</v>
      </c>
      <c r="M776" s="10">
        <f t="shared" si="184"/>
        <v>39339</v>
      </c>
      <c r="N776" s="10">
        <f t="shared" si="183"/>
        <v>60</v>
      </c>
      <c r="O776" s="10">
        <f t="shared" si="185"/>
        <v>39339</v>
      </c>
    </row>
    <row r="777" spans="1:15">
      <c r="A777" s="285">
        <v>2290000</v>
      </c>
      <c r="B777" s="25" t="s">
        <v>1378</v>
      </c>
      <c r="C777" s="20">
        <v>23976</v>
      </c>
      <c r="D777" s="65">
        <v>41619</v>
      </c>
      <c r="E777" s="91">
        <v>72</v>
      </c>
      <c r="F777" s="91"/>
      <c r="G777" s="6">
        <f t="shared" si="179"/>
        <v>23976</v>
      </c>
      <c r="H777" s="91">
        <v>9590.4000000000015</v>
      </c>
      <c r="I777" s="91"/>
      <c r="J777" s="7">
        <f t="shared" si="180"/>
        <v>9590.4000000000015</v>
      </c>
      <c r="K777" s="6">
        <f t="shared" si="181"/>
        <v>14385.599999999999</v>
      </c>
      <c r="L777" s="10">
        <f t="shared" si="182"/>
        <v>2397.6</v>
      </c>
      <c r="M777" s="10">
        <f t="shared" si="184"/>
        <v>11988.000000000002</v>
      </c>
      <c r="N777" s="10">
        <f t="shared" si="183"/>
        <v>60</v>
      </c>
      <c r="O777" s="10">
        <f t="shared" si="185"/>
        <v>11987.999999999998</v>
      </c>
    </row>
    <row r="778" spans="1:15">
      <c r="A778" s="285">
        <v>2290000</v>
      </c>
      <c r="B778" s="25" t="s">
        <v>1379</v>
      </c>
      <c r="C778" s="20">
        <v>15998</v>
      </c>
      <c r="D778" s="65">
        <v>41619</v>
      </c>
      <c r="E778" s="91">
        <v>72</v>
      </c>
      <c r="F778" s="91"/>
      <c r="G778" s="6">
        <f t="shared" si="179"/>
        <v>15998</v>
      </c>
      <c r="H778" s="91">
        <v>6399.2</v>
      </c>
      <c r="I778" s="91"/>
      <c r="J778" s="7">
        <f t="shared" si="180"/>
        <v>6399.2</v>
      </c>
      <c r="K778" s="6">
        <f t="shared" si="181"/>
        <v>9598.7999999999993</v>
      </c>
      <c r="L778" s="10">
        <f t="shared" si="182"/>
        <v>1599.8</v>
      </c>
      <c r="M778" s="10">
        <f t="shared" si="184"/>
        <v>7999</v>
      </c>
      <c r="N778" s="10">
        <f t="shared" si="183"/>
        <v>60</v>
      </c>
      <c r="O778" s="10">
        <f t="shared" si="185"/>
        <v>7999</v>
      </c>
    </row>
    <row r="779" spans="1:15">
      <c r="A779" s="285">
        <v>2290000</v>
      </c>
      <c r="B779" s="25" t="s">
        <v>1380</v>
      </c>
      <c r="C779" s="20">
        <v>212865</v>
      </c>
      <c r="D779" s="65">
        <v>41619</v>
      </c>
      <c r="E779" s="91">
        <v>72</v>
      </c>
      <c r="F779" s="91"/>
      <c r="G779" s="6">
        <f t="shared" si="179"/>
        <v>212865</v>
      </c>
      <c r="H779" s="91">
        <v>85146</v>
      </c>
      <c r="I779" s="91"/>
      <c r="J779" s="7">
        <f t="shared" si="180"/>
        <v>85146</v>
      </c>
      <c r="K779" s="6">
        <f t="shared" si="181"/>
        <v>127719</v>
      </c>
      <c r="L779" s="10">
        <f t="shared" si="182"/>
        <v>21286.5</v>
      </c>
      <c r="M779" s="10">
        <f t="shared" si="184"/>
        <v>106432.5</v>
      </c>
      <c r="N779" s="10">
        <f t="shared" si="183"/>
        <v>60</v>
      </c>
      <c r="O779" s="10">
        <f t="shared" si="185"/>
        <v>106432.5</v>
      </c>
    </row>
    <row r="780" spans="1:15">
      <c r="A780" s="285">
        <v>2290000</v>
      </c>
      <c r="B780" s="25" t="s">
        <v>1381</v>
      </c>
      <c r="C780" s="20">
        <v>409862</v>
      </c>
      <c r="D780" s="65">
        <v>41619</v>
      </c>
      <c r="E780" s="91">
        <v>72</v>
      </c>
      <c r="F780" s="91"/>
      <c r="G780" s="6">
        <f t="shared" si="179"/>
        <v>409862</v>
      </c>
      <c r="H780" s="91">
        <v>163944.79999999999</v>
      </c>
      <c r="I780" s="91"/>
      <c r="J780" s="7">
        <f t="shared" si="180"/>
        <v>163944.79999999999</v>
      </c>
      <c r="K780" s="6">
        <f t="shared" si="181"/>
        <v>245917.2</v>
      </c>
      <c r="L780" s="10">
        <f t="shared" si="182"/>
        <v>40986.200000000004</v>
      </c>
      <c r="M780" s="10">
        <f t="shared" si="184"/>
        <v>204931</v>
      </c>
      <c r="N780" s="10">
        <f t="shared" si="183"/>
        <v>60</v>
      </c>
      <c r="O780" s="10">
        <f t="shared" si="185"/>
        <v>204931</v>
      </c>
    </row>
    <row r="781" spans="1:15">
      <c r="A781" s="285">
        <v>2290000</v>
      </c>
      <c r="B781" s="25" t="s">
        <v>1382</v>
      </c>
      <c r="C781" s="20">
        <v>126426</v>
      </c>
      <c r="D781" s="65">
        <v>41619</v>
      </c>
      <c r="E781" s="91">
        <v>72</v>
      </c>
      <c r="F781" s="91"/>
      <c r="G781" s="6">
        <f t="shared" ref="G781:G806" si="186">+F781+C781</f>
        <v>126426</v>
      </c>
      <c r="H781" s="91">
        <v>50570.399999999994</v>
      </c>
      <c r="I781" s="91"/>
      <c r="J781" s="7">
        <f t="shared" si="180"/>
        <v>50570.399999999994</v>
      </c>
      <c r="K781" s="6">
        <f t="shared" si="181"/>
        <v>75855.600000000006</v>
      </c>
      <c r="L781" s="10">
        <f t="shared" ref="L781:L806" si="187">K781/E781*$L$1</f>
        <v>12642.600000000002</v>
      </c>
      <c r="M781" s="10">
        <f t="shared" si="184"/>
        <v>63213</v>
      </c>
      <c r="N781" s="10">
        <f t="shared" ref="N781:N806" si="188">E781-$L$1</f>
        <v>60</v>
      </c>
      <c r="O781" s="10">
        <f t="shared" si="185"/>
        <v>63213</v>
      </c>
    </row>
    <row r="782" spans="1:15">
      <c r="A782" s="285">
        <v>2290000</v>
      </c>
      <c r="B782" s="25" t="s">
        <v>1383</v>
      </c>
      <c r="C782" s="20">
        <v>82610</v>
      </c>
      <c r="D782" s="65">
        <v>41627</v>
      </c>
      <c r="E782" s="91">
        <v>72</v>
      </c>
      <c r="F782" s="91"/>
      <c r="G782" s="6">
        <f t="shared" si="186"/>
        <v>82610</v>
      </c>
      <c r="H782" s="91">
        <v>33044</v>
      </c>
      <c r="I782" s="91"/>
      <c r="J782" s="7">
        <f t="shared" si="180"/>
        <v>33044</v>
      </c>
      <c r="K782" s="6">
        <f t="shared" si="181"/>
        <v>49566</v>
      </c>
      <c r="L782" s="10">
        <f t="shared" si="187"/>
        <v>8261</v>
      </c>
      <c r="M782" s="10">
        <f t="shared" si="184"/>
        <v>41305</v>
      </c>
      <c r="N782" s="10">
        <f t="shared" si="188"/>
        <v>60</v>
      </c>
      <c r="O782" s="10">
        <f t="shared" si="185"/>
        <v>41305</v>
      </c>
    </row>
    <row r="783" spans="1:15">
      <c r="A783" s="285">
        <v>2290000</v>
      </c>
      <c r="B783" s="25" t="s">
        <v>1384</v>
      </c>
      <c r="C783" s="20">
        <v>479320</v>
      </c>
      <c r="D783" s="65">
        <v>41627</v>
      </c>
      <c r="E783" s="91">
        <v>72</v>
      </c>
      <c r="F783" s="91"/>
      <c r="G783" s="6">
        <f t="shared" si="186"/>
        <v>479320</v>
      </c>
      <c r="H783" s="91">
        <v>191728</v>
      </c>
      <c r="I783" s="91"/>
      <c r="J783" s="7">
        <f t="shared" si="180"/>
        <v>191728</v>
      </c>
      <c r="K783" s="6">
        <f t="shared" si="181"/>
        <v>287592</v>
      </c>
      <c r="L783" s="10">
        <f t="shared" si="187"/>
        <v>47932</v>
      </c>
      <c r="M783" s="10">
        <f t="shared" si="184"/>
        <v>239660</v>
      </c>
      <c r="N783" s="10">
        <f t="shared" si="188"/>
        <v>60</v>
      </c>
      <c r="O783" s="10">
        <f t="shared" si="185"/>
        <v>239660</v>
      </c>
    </row>
    <row r="784" spans="1:15">
      <c r="A784" s="285">
        <v>2290000</v>
      </c>
      <c r="B784" s="25" t="s">
        <v>1385</v>
      </c>
      <c r="C784" s="20">
        <v>141812</v>
      </c>
      <c r="D784" s="65">
        <v>41627</v>
      </c>
      <c r="E784" s="91">
        <v>72</v>
      </c>
      <c r="F784" s="91"/>
      <c r="G784" s="6">
        <f t="shared" si="186"/>
        <v>141812</v>
      </c>
      <c r="H784" s="91">
        <v>56724.800000000003</v>
      </c>
      <c r="I784" s="91"/>
      <c r="J784" s="7">
        <f t="shared" si="180"/>
        <v>56724.800000000003</v>
      </c>
      <c r="K784" s="6">
        <f t="shared" si="181"/>
        <v>85087.2</v>
      </c>
      <c r="L784" s="10">
        <f t="shared" si="187"/>
        <v>14181.2</v>
      </c>
      <c r="M784" s="10">
        <f t="shared" si="184"/>
        <v>70906</v>
      </c>
      <c r="N784" s="10">
        <f t="shared" si="188"/>
        <v>60</v>
      </c>
      <c r="O784" s="10">
        <f t="shared" si="185"/>
        <v>70906</v>
      </c>
    </row>
    <row r="785" spans="1:15">
      <c r="A785" s="285">
        <v>2290000</v>
      </c>
      <c r="B785" s="25" t="s">
        <v>1386</v>
      </c>
      <c r="C785" s="20">
        <v>11505</v>
      </c>
      <c r="D785" s="65">
        <v>41628</v>
      </c>
      <c r="E785" s="91">
        <v>72</v>
      </c>
      <c r="F785" s="91"/>
      <c r="G785" s="6">
        <f t="shared" si="186"/>
        <v>11505</v>
      </c>
      <c r="H785" s="91">
        <v>4602</v>
      </c>
      <c r="I785" s="91"/>
      <c r="J785" s="7">
        <f t="shared" si="180"/>
        <v>4602</v>
      </c>
      <c r="K785" s="6">
        <f t="shared" si="181"/>
        <v>6903</v>
      </c>
      <c r="L785" s="10">
        <f t="shared" si="187"/>
        <v>1150.5</v>
      </c>
      <c r="M785" s="10">
        <f t="shared" si="184"/>
        <v>5752.5</v>
      </c>
      <c r="N785" s="10">
        <f t="shared" si="188"/>
        <v>60</v>
      </c>
      <c r="O785" s="10">
        <f t="shared" si="185"/>
        <v>5752.5</v>
      </c>
    </row>
    <row r="786" spans="1:15">
      <c r="A786" s="285">
        <v>2290000</v>
      </c>
      <c r="B786" s="25" t="s">
        <v>1387</v>
      </c>
      <c r="C786" s="20">
        <v>206525</v>
      </c>
      <c r="D786" s="65">
        <v>41628</v>
      </c>
      <c r="E786" s="91">
        <v>72</v>
      </c>
      <c r="F786" s="91"/>
      <c r="G786" s="6">
        <f t="shared" si="186"/>
        <v>206525</v>
      </c>
      <c r="H786" s="91">
        <v>82610</v>
      </c>
      <c r="I786" s="91"/>
      <c r="J786" s="7">
        <f t="shared" si="180"/>
        <v>82610</v>
      </c>
      <c r="K786" s="6">
        <f t="shared" si="181"/>
        <v>123915</v>
      </c>
      <c r="L786" s="10">
        <f t="shared" si="187"/>
        <v>20652.5</v>
      </c>
      <c r="M786" s="10">
        <f t="shared" si="184"/>
        <v>103262.5</v>
      </c>
      <c r="N786" s="10">
        <f t="shared" si="188"/>
        <v>60</v>
      </c>
      <c r="O786" s="10">
        <f t="shared" si="185"/>
        <v>103262.5</v>
      </c>
    </row>
    <row r="787" spans="1:15">
      <c r="A787" s="285">
        <v>2290000</v>
      </c>
      <c r="B787" s="25" t="s">
        <v>1388</v>
      </c>
      <c r="C787" s="20">
        <v>140182</v>
      </c>
      <c r="D787" s="65">
        <v>41639</v>
      </c>
      <c r="E787" s="91">
        <v>72</v>
      </c>
      <c r="F787" s="91"/>
      <c r="G787" s="6">
        <f t="shared" si="186"/>
        <v>140182</v>
      </c>
      <c r="H787" s="91">
        <v>56072.800000000003</v>
      </c>
      <c r="I787" s="91"/>
      <c r="J787" s="7">
        <f t="shared" si="180"/>
        <v>56072.800000000003</v>
      </c>
      <c r="K787" s="6">
        <f t="shared" si="181"/>
        <v>84109.2</v>
      </c>
      <c r="L787" s="10">
        <f t="shared" si="187"/>
        <v>14018.2</v>
      </c>
      <c r="M787" s="10">
        <f t="shared" si="184"/>
        <v>70091</v>
      </c>
      <c r="N787" s="10">
        <f t="shared" si="188"/>
        <v>60</v>
      </c>
      <c r="O787" s="10">
        <f t="shared" si="185"/>
        <v>70091</v>
      </c>
    </row>
    <row r="788" spans="1:15">
      <c r="A788" s="285">
        <v>2290000</v>
      </c>
      <c r="B788" s="25" t="s">
        <v>1389</v>
      </c>
      <c r="C788" s="20">
        <v>66640</v>
      </c>
      <c r="D788" s="65">
        <v>41639</v>
      </c>
      <c r="E788" s="91">
        <v>72</v>
      </c>
      <c r="F788" s="91"/>
      <c r="G788" s="6">
        <f t="shared" si="186"/>
        <v>66640</v>
      </c>
      <c r="H788" s="91">
        <v>26656</v>
      </c>
      <c r="I788" s="91"/>
      <c r="J788" s="7">
        <f t="shared" si="180"/>
        <v>26656</v>
      </c>
      <c r="K788" s="6">
        <f t="shared" si="181"/>
        <v>39984</v>
      </c>
      <c r="L788" s="10">
        <f t="shared" si="187"/>
        <v>6664</v>
      </c>
      <c r="M788" s="10">
        <f t="shared" si="184"/>
        <v>33320</v>
      </c>
      <c r="N788" s="10">
        <f t="shared" si="188"/>
        <v>60</v>
      </c>
      <c r="O788" s="10">
        <f t="shared" si="185"/>
        <v>33320</v>
      </c>
    </row>
    <row r="789" spans="1:15">
      <c r="A789" s="285">
        <v>2290000</v>
      </c>
      <c r="B789" s="25" t="s">
        <v>1390</v>
      </c>
      <c r="C789" s="20">
        <v>19040</v>
      </c>
      <c r="D789" s="65">
        <v>41639</v>
      </c>
      <c r="E789" s="91">
        <v>72</v>
      </c>
      <c r="F789" s="91"/>
      <c r="G789" s="6">
        <f t="shared" si="186"/>
        <v>19040</v>
      </c>
      <c r="H789" s="91">
        <v>7616</v>
      </c>
      <c r="I789" s="91"/>
      <c r="J789" s="7">
        <f t="shared" si="180"/>
        <v>7616</v>
      </c>
      <c r="K789" s="6">
        <f t="shared" si="181"/>
        <v>11424</v>
      </c>
      <c r="L789" s="10">
        <f t="shared" si="187"/>
        <v>1904</v>
      </c>
      <c r="M789" s="10">
        <f t="shared" si="184"/>
        <v>9520</v>
      </c>
      <c r="N789" s="10">
        <f t="shared" si="188"/>
        <v>60</v>
      </c>
      <c r="O789" s="10">
        <f t="shared" si="185"/>
        <v>9520</v>
      </c>
    </row>
    <row r="790" spans="1:15">
      <c r="A790" s="285">
        <v>2290000</v>
      </c>
      <c r="B790" s="25" t="s">
        <v>1391</v>
      </c>
      <c r="C790" s="20">
        <v>14280</v>
      </c>
      <c r="D790" s="65">
        <v>41639</v>
      </c>
      <c r="E790" s="91">
        <v>72</v>
      </c>
      <c r="F790" s="91"/>
      <c r="G790" s="6">
        <f t="shared" si="186"/>
        <v>14280</v>
      </c>
      <c r="H790" s="91">
        <v>5712</v>
      </c>
      <c r="I790" s="91"/>
      <c r="J790" s="7">
        <f t="shared" si="180"/>
        <v>5712</v>
      </c>
      <c r="K790" s="6">
        <f t="shared" si="181"/>
        <v>8568</v>
      </c>
      <c r="L790" s="10">
        <f t="shared" si="187"/>
        <v>1428</v>
      </c>
      <c r="M790" s="10">
        <f t="shared" si="184"/>
        <v>7140</v>
      </c>
      <c r="N790" s="10">
        <f t="shared" si="188"/>
        <v>60</v>
      </c>
      <c r="O790" s="10">
        <f t="shared" si="185"/>
        <v>7140</v>
      </c>
    </row>
    <row r="791" spans="1:15">
      <c r="A791" s="285">
        <v>2290000</v>
      </c>
      <c r="B791" s="25" t="s">
        <v>1392</v>
      </c>
      <c r="C791" s="20">
        <v>258944</v>
      </c>
      <c r="D791" s="65">
        <v>41639</v>
      </c>
      <c r="E791" s="91">
        <v>72</v>
      </c>
      <c r="F791" s="91"/>
      <c r="G791" s="6">
        <f t="shared" si="186"/>
        <v>258944</v>
      </c>
      <c r="H791" s="91">
        <v>103577.60000000001</v>
      </c>
      <c r="I791" s="91"/>
      <c r="J791" s="7">
        <f t="shared" si="180"/>
        <v>103577.60000000001</v>
      </c>
      <c r="K791" s="6">
        <f t="shared" si="181"/>
        <v>155366.39999999999</v>
      </c>
      <c r="L791" s="10">
        <f t="shared" si="187"/>
        <v>25894.400000000001</v>
      </c>
      <c r="M791" s="10">
        <f t="shared" si="184"/>
        <v>129472</v>
      </c>
      <c r="N791" s="10">
        <f t="shared" si="188"/>
        <v>60</v>
      </c>
      <c r="O791" s="10">
        <f t="shared" si="185"/>
        <v>129472</v>
      </c>
    </row>
    <row r="792" spans="1:15">
      <c r="A792" s="285">
        <v>2290000</v>
      </c>
      <c r="B792" s="25" t="s">
        <v>1393</v>
      </c>
      <c r="C792" s="20">
        <v>132090</v>
      </c>
      <c r="D792" s="65">
        <v>41639</v>
      </c>
      <c r="E792" s="91">
        <v>72</v>
      </c>
      <c r="F792" s="91"/>
      <c r="G792" s="6">
        <f t="shared" si="186"/>
        <v>132090</v>
      </c>
      <c r="H792" s="91">
        <v>52836</v>
      </c>
      <c r="I792" s="91"/>
      <c r="J792" s="7">
        <f t="shared" si="180"/>
        <v>52836</v>
      </c>
      <c r="K792" s="6">
        <f t="shared" si="181"/>
        <v>79254</v>
      </c>
      <c r="L792" s="10">
        <f t="shared" si="187"/>
        <v>13209</v>
      </c>
      <c r="M792" s="10">
        <f t="shared" si="184"/>
        <v>66045</v>
      </c>
      <c r="N792" s="10">
        <f t="shared" si="188"/>
        <v>60</v>
      </c>
      <c r="O792" s="10">
        <f t="shared" si="185"/>
        <v>66045</v>
      </c>
    </row>
    <row r="793" spans="1:15">
      <c r="A793" s="285">
        <v>2290000</v>
      </c>
      <c r="B793" s="25" t="s">
        <v>1394</v>
      </c>
      <c r="C793" s="20">
        <v>48790</v>
      </c>
      <c r="D793" s="65">
        <v>41639</v>
      </c>
      <c r="E793" s="91">
        <v>72</v>
      </c>
      <c r="F793" s="91"/>
      <c r="G793" s="6">
        <f t="shared" si="186"/>
        <v>48790</v>
      </c>
      <c r="H793" s="91">
        <v>19516</v>
      </c>
      <c r="I793" s="91"/>
      <c r="J793" s="7">
        <f t="shared" si="180"/>
        <v>19516</v>
      </c>
      <c r="K793" s="6">
        <f t="shared" si="181"/>
        <v>29274</v>
      </c>
      <c r="L793" s="10">
        <f t="shared" si="187"/>
        <v>4879</v>
      </c>
      <c r="M793" s="10">
        <f t="shared" si="184"/>
        <v>24395</v>
      </c>
      <c r="N793" s="10">
        <f t="shared" si="188"/>
        <v>60</v>
      </c>
      <c r="O793" s="10">
        <f t="shared" si="185"/>
        <v>24395</v>
      </c>
    </row>
    <row r="794" spans="1:15">
      <c r="A794" s="285">
        <v>2290000</v>
      </c>
      <c r="B794" s="25" t="s">
        <v>1395</v>
      </c>
      <c r="C794" s="20">
        <v>253866</v>
      </c>
      <c r="D794" s="65">
        <v>41639</v>
      </c>
      <c r="E794" s="91">
        <v>72</v>
      </c>
      <c r="F794" s="91"/>
      <c r="G794" s="6">
        <f t="shared" si="186"/>
        <v>253866</v>
      </c>
      <c r="H794" s="91">
        <v>101546.4</v>
      </c>
      <c r="I794" s="91"/>
      <c r="J794" s="7">
        <f t="shared" si="180"/>
        <v>101546.4</v>
      </c>
      <c r="K794" s="6">
        <f t="shared" si="181"/>
        <v>152319.6</v>
      </c>
      <c r="L794" s="10">
        <f t="shared" si="187"/>
        <v>25386.600000000002</v>
      </c>
      <c r="M794" s="10">
        <f t="shared" si="184"/>
        <v>126933</v>
      </c>
      <c r="N794" s="10">
        <f t="shared" si="188"/>
        <v>60</v>
      </c>
      <c r="O794" s="10">
        <f t="shared" si="185"/>
        <v>126933</v>
      </c>
    </row>
    <row r="795" spans="1:15">
      <c r="A795" s="285">
        <v>2290000</v>
      </c>
      <c r="B795" s="25" t="s">
        <v>1396</v>
      </c>
      <c r="C795" s="20">
        <v>3778320</v>
      </c>
      <c r="D795" s="65">
        <v>41639</v>
      </c>
      <c r="E795" s="91">
        <v>72</v>
      </c>
      <c r="F795" s="91"/>
      <c r="G795" s="6">
        <f t="shared" si="186"/>
        <v>3778320</v>
      </c>
      <c r="H795" s="91">
        <v>1548828</v>
      </c>
      <c r="I795" s="91"/>
      <c r="J795" s="7">
        <f t="shared" si="180"/>
        <v>1548828</v>
      </c>
      <c r="K795" s="6">
        <f t="shared" si="181"/>
        <v>2229492</v>
      </c>
      <c r="L795" s="10">
        <f t="shared" si="187"/>
        <v>371582</v>
      </c>
      <c r="M795" s="10">
        <f t="shared" si="184"/>
        <v>1920410</v>
      </c>
      <c r="N795" s="10">
        <f t="shared" si="188"/>
        <v>60</v>
      </c>
      <c r="O795" s="10">
        <f t="shared" si="185"/>
        <v>1857910</v>
      </c>
    </row>
    <row r="796" spans="1:15">
      <c r="A796" s="285">
        <v>2290000</v>
      </c>
      <c r="B796" s="25" t="s">
        <v>1397</v>
      </c>
      <c r="C796" s="20">
        <v>3199840</v>
      </c>
      <c r="D796" s="65">
        <v>41639</v>
      </c>
      <c r="E796" s="91">
        <v>72</v>
      </c>
      <c r="F796" s="91"/>
      <c r="G796" s="6">
        <f t="shared" si="186"/>
        <v>3199840</v>
      </c>
      <c r="H796" s="91">
        <v>1317436</v>
      </c>
      <c r="I796" s="91"/>
      <c r="J796" s="7">
        <f t="shared" si="180"/>
        <v>1317436</v>
      </c>
      <c r="K796" s="6">
        <f t="shared" si="181"/>
        <v>1882404</v>
      </c>
      <c r="L796" s="10">
        <f t="shared" si="187"/>
        <v>313734</v>
      </c>
      <c r="M796" s="10">
        <f t="shared" si="184"/>
        <v>1631170</v>
      </c>
      <c r="N796" s="10">
        <f t="shared" si="188"/>
        <v>60</v>
      </c>
      <c r="O796" s="10">
        <f t="shared" si="185"/>
        <v>1568670</v>
      </c>
    </row>
    <row r="797" spans="1:15">
      <c r="A797" s="285">
        <v>2290000</v>
      </c>
      <c r="B797" s="25" t="s">
        <v>1398</v>
      </c>
      <c r="C797" s="20">
        <v>870450</v>
      </c>
      <c r="D797" s="65">
        <v>41639</v>
      </c>
      <c r="E797" s="91">
        <v>72</v>
      </c>
      <c r="F797" s="91"/>
      <c r="G797" s="6">
        <f t="shared" si="186"/>
        <v>870450</v>
      </c>
      <c r="H797" s="91">
        <v>385680</v>
      </c>
      <c r="I797" s="91"/>
      <c r="J797" s="7">
        <f t="shared" si="180"/>
        <v>385680</v>
      </c>
      <c r="K797" s="6">
        <f t="shared" si="181"/>
        <v>484770</v>
      </c>
      <c r="L797" s="10">
        <f t="shared" si="187"/>
        <v>80795</v>
      </c>
      <c r="M797" s="10">
        <f t="shared" si="184"/>
        <v>466475</v>
      </c>
      <c r="N797" s="10">
        <f t="shared" si="188"/>
        <v>60</v>
      </c>
      <c r="O797" s="10">
        <f t="shared" si="185"/>
        <v>403975</v>
      </c>
    </row>
    <row r="798" spans="1:15">
      <c r="A798" s="285">
        <v>2290000</v>
      </c>
      <c r="B798" s="25" t="s">
        <v>1399</v>
      </c>
      <c r="C798" s="20">
        <v>3020850</v>
      </c>
      <c r="D798" s="65">
        <v>41639</v>
      </c>
      <c r="E798" s="91">
        <v>72</v>
      </c>
      <c r="F798" s="91"/>
      <c r="G798" s="6">
        <f t="shared" si="186"/>
        <v>3020850</v>
      </c>
      <c r="H798" s="91">
        <v>1245840</v>
      </c>
      <c r="I798" s="91"/>
      <c r="J798" s="7">
        <f t="shared" si="180"/>
        <v>1245840</v>
      </c>
      <c r="K798" s="6">
        <f t="shared" si="181"/>
        <v>1775010</v>
      </c>
      <c r="L798" s="10">
        <f t="shared" si="187"/>
        <v>295835</v>
      </c>
      <c r="M798" s="10">
        <f t="shared" si="184"/>
        <v>1541675</v>
      </c>
      <c r="N798" s="10">
        <f t="shared" si="188"/>
        <v>60</v>
      </c>
      <c r="O798" s="10">
        <f t="shared" si="185"/>
        <v>1479175</v>
      </c>
    </row>
    <row r="799" spans="1:15">
      <c r="A799" s="285">
        <v>2290000</v>
      </c>
      <c r="B799" s="25" t="s">
        <v>1400</v>
      </c>
      <c r="C799" s="20">
        <v>3117030</v>
      </c>
      <c r="D799" s="65">
        <v>41639</v>
      </c>
      <c r="E799" s="91">
        <v>72</v>
      </c>
      <c r="F799" s="91"/>
      <c r="G799" s="6">
        <f t="shared" si="186"/>
        <v>3117030</v>
      </c>
      <c r="H799" s="91">
        <v>1284312</v>
      </c>
      <c r="I799" s="91"/>
      <c r="J799" s="7">
        <f t="shared" si="180"/>
        <v>1284312</v>
      </c>
      <c r="K799" s="6">
        <f t="shared" si="181"/>
        <v>1832718</v>
      </c>
      <c r="L799" s="10">
        <f t="shared" si="187"/>
        <v>305453</v>
      </c>
      <c r="M799" s="10">
        <f t="shared" si="184"/>
        <v>1589765</v>
      </c>
      <c r="N799" s="10">
        <f t="shared" si="188"/>
        <v>60</v>
      </c>
      <c r="O799" s="10">
        <f t="shared" si="185"/>
        <v>1527265</v>
      </c>
    </row>
    <row r="800" spans="1:15">
      <c r="A800" s="285">
        <v>2290000</v>
      </c>
      <c r="B800" s="25" t="s">
        <v>1400</v>
      </c>
      <c r="C800" s="20">
        <v>3490200</v>
      </c>
      <c r="D800" s="65">
        <v>41639</v>
      </c>
      <c r="E800" s="91">
        <v>72</v>
      </c>
      <c r="F800" s="91"/>
      <c r="G800" s="6">
        <f t="shared" si="186"/>
        <v>3490200</v>
      </c>
      <c r="H800" s="91">
        <v>1433580</v>
      </c>
      <c r="I800" s="91"/>
      <c r="J800" s="7">
        <f t="shared" si="180"/>
        <v>1433580</v>
      </c>
      <c r="K800" s="6">
        <f t="shared" si="181"/>
        <v>2056620</v>
      </c>
      <c r="L800" s="10">
        <f t="shared" si="187"/>
        <v>342770</v>
      </c>
      <c r="M800" s="10">
        <f t="shared" si="184"/>
        <v>1776350</v>
      </c>
      <c r="N800" s="10">
        <f t="shared" si="188"/>
        <v>60</v>
      </c>
      <c r="O800" s="10">
        <f t="shared" si="185"/>
        <v>1713850</v>
      </c>
    </row>
    <row r="801" spans="1:15">
      <c r="A801" s="285">
        <v>2290000</v>
      </c>
      <c r="B801" s="25" t="s">
        <v>1401</v>
      </c>
      <c r="C801" s="20">
        <v>2403240</v>
      </c>
      <c r="D801" s="65">
        <v>41639</v>
      </c>
      <c r="E801" s="91">
        <v>72</v>
      </c>
      <c r="F801" s="91"/>
      <c r="G801" s="6">
        <f t="shared" si="186"/>
        <v>2403240</v>
      </c>
      <c r="H801" s="91">
        <v>961296</v>
      </c>
      <c r="I801" s="91"/>
      <c r="J801" s="7">
        <f t="shared" si="180"/>
        <v>961296</v>
      </c>
      <c r="K801" s="6">
        <f t="shared" si="181"/>
        <v>1441944</v>
      </c>
      <c r="L801" s="10">
        <f t="shared" si="187"/>
        <v>240324</v>
      </c>
      <c r="M801" s="10">
        <f t="shared" si="184"/>
        <v>1201620</v>
      </c>
      <c r="N801" s="10">
        <f t="shared" si="188"/>
        <v>60</v>
      </c>
      <c r="O801" s="10">
        <f t="shared" si="185"/>
        <v>1201620</v>
      </c>
    </row>
    <row r="802" spans="1:15">
      <c r="A802" s="285">
        <v>2290000</v>
      </c>
      <c r="B802" s="25" t="s">
        <v>1402</v>
      </c>
      <c r="C802" s="20">
        <v>2900450</v>
      </c>
      <c r="D802" s="65">
        <v>41639</v>
      </c>
      <c r="E802" s="91">
        <v>72</v>
      </c>
      <c r="F802" s="91"/>
      <c r="G802" s="6">
        <f t="shared" si="186"/>
        <v>2900450</v>
      </c>
      <c r="H802" s="91">
        <v>1160180</v>
      </c>
      <c r="I802" s="91"/>
      <c r="J802" s="7">
        <f t="shared" si="180"/>
        <v>1160180</v>
      </c>
      <c r="K802" s="6">
        <f t="shared" si="181"/>
        <v>1740270</v>
      </c>
      <c r="L802" s="10">
        <f t="shared" si="187"/>
        <v>290045</v>
      </c>
      <c r="M802" s="10">
        <f t="shared" si="184"/>
        <v>1450225</v>
      </c>
      <c r="N802" s="10">
        <f t="shared" si="188"/>
        <v>60</v>
      </c>
      <c r="O802" s="10">
        <f t="shared" si="185"/>
        <v>1450225</v>
      </c>
    </row>
    <row r="803" spans="1:15">
      <c r="A803" s="285">
        <v>2290000</v>
      </c>
      <c r="B803" s="25" t="s">
        <v>1403</v>
      </c>
      <c r="C803" s="20">
        <v>4872420</v>
      </c>
      <c r="D803" s="65">
        <v>41639</v>
      </c>
      <c r="E803" s="91">
        <v>72</v>
      </c>
      <c r="F803" s="91"/>
      <c r="G803" s="6">
        <f t="shared" si="186"/>
        <v>4872420</v>
      </c>
      <c r="H803" s="91">
        <v>1948968</v>
      </c>
      <c r="I803" s="91"/>
      <c r="J803" s="7">
        <f t="shared" si="180"/>
        <v>1948968</v>
      </c>
      <c r="K803" s="6">
        <f t="shared" si="181"/>
        <v>2923452</v>
      </c>
      <c r="L803" s="10">
        <f t="shared" si="187"/>
        <v>487242</v>
      </c>
      <c r="M803" s="10">
        <f t="shared" si="184"/>
        <v>2436210</v>
      </c>
      <c r="N803" s="10">
        <f t="shared" si="188"/>
        <v>60</v>
      </c>
      <c r="O803" s="10">
        <f t="shared" si="185"/>
        <v>2436210</v>
      </c>
    </row>
    <row r="804" spans="1:15">
      <c r="A804" s="285">
        <v>2290000</v>
      </c>
      <c r="B804" s="25" t="s">
        <v>1404</v>
      </c>
      <c r="C804" s="20">
        <v>3034850</v>
      </c>
      <c r="D804" s="65">
        <v>41639</v>
      </c>
      <c r="E804" s="91">
        <v>72</v>
      </c>
      <c r="F804" s="91"/>
      <c r="G804" s="6">
        <f t="shared" si="186"/>
        <v>3034850</v>
      </c>
      <c r="H804" s="91">
        <v>1251440</v>
      </c>
      <c r="I804" s="91"/>
      <c r="J804" s="7">
        <f t="shared" si="180"/>
        <v>1251440</v>
      </c>
      <c r="K804" s="6">
        <f t="shared" si="181"/>
        <v>1783410</v>
      </c>
      <c r="L804" s="10">
        <f t="shared" si="187"/>
        <v>297235</v>
      </c>
      <c r="M804" s="10">
        <f t="shared" si="184"/>
        <v>1548675</v>
      </c>
      <c r="N804" s="10">
        <f t="shared" si="188"/>
        <v>60</v>
      </c>
      <c r="O804" s="10">
        <f t="shared" si="185"/>
        <v>1486175</v>
      </c>
    </row>
    <row r="805" spans="1:15">
      <c r="A805" s="285">
        <v>2290000</v>
      </c>
      <c r="B805" s="25" t="s">
        <v>1405</v>
      </c>
      <c r="C805" s="20">
        <v>770049</v>
      </c>
      <c r="D805" s="65">
        <v>41639</v>
      </c>
      <c r="E805" s="91">
        <v>72</v>
      </c>
      <c r="F805" s="91"/>
      <c r="G805" s="6">
        <f t="shared" si="186"/>
        <v>770049</v>
      </c>
      <c r="H805" s="91">
        <v>345519.6</v>
      </c>
      <c r="I805" s="91"/>
      <c r="J805" s="7">
        <f t="shared" si="180"/>
        <v>345519.6</v>
      </c>
      <c r="K805" s="6">
        <f t="shared" si="181"/>
        <v>424529.4</v>
      </c>
      <c r="L805" s="10">
        <f t="shared" si="187"/>
        <v>70754.899999999994</v>
      </c>
      <c r="M805" s="10">
        <f t="shared" si="184"/>
        <v>416274.5</v>
      </c>
      <c r="N805" s="10">
        <f t="shared" si="188"/>
        <v>60</v>
      </c>
      <c r="O805" s="10">
        <f t="shared" si="185"/>
        <v>353774.5</v>
      </c>
    </row>
    <row r="806" spans="1:15">
      <c r="A806" s="285">
        <v>2290000</v>
      </c>
      <c r="B806" s="25" t="s">
        <v>1406</v>
      </c>
      <c r="C806" s="20">
        <v>1178310</v>
      </c>
      <c r="D806" s="65">
        <v>41639</v>
      </c>
      <c r="E806" s="91">
        <v>72</v>
      </c>
      <c r="F806" s="91"/>
      <c r="G806" s="6">
        <f t="shared" si="186"/>
        <v>1178310</v>
      </c>
      <c r="H806" s="91">
        <v>508824</v>
      </c>
      <c r="I806" s="91"/>
      <c r="J806" s="7">
        <f t="shared" si="180"/>
        <v>508824</v>
      </c>
      <c r="K806" s="6">
        <f t="shared" si="181"/>
        <v>669486</v>
      </c>
      <c r="L806" s="10">
        <f t="shared" si="187"/>
        <v>111581</v>
      </c>
      <c r="M806" s="10">
        <f t="shared" si="184"/>
        <v>620405</v>
      </c>
      <c r="N806" s="10">
        <f t="shared" si="188"/>
        <v>60</v>
      </c>
      <c r="O806" s="10">
        <f t="shared" si="185"/>
        <v>557905</v>
      </c>
    </row>
    <row r="807" spans="1:15">
      <c r="A807" s="284"/>
      <c r="B807" s="205"/>
      <c r="C807" s="286">
        <f>SUM(C749:C806)</f>
        <v>47595748</v>
      </c>
      <c r="D807" s="286"/>
      <c r="E807" s="286"/>
      <c r="F807" s="286">
        <f t="shared" ref="F807:O807" si="189">SUM(F749:F806)</f>
        <v>0</v>
      </c>
      <c r="G807" s="286">
        <f t="shared" si="189"/>
        <v>47595748</v>
      </c>
      <c r="H807" s="286">
        <f t="shared" si="189"/>
        <v>20379320.087322205</v>
      </c>
      <c r="I807" s="286">
        <f t="shared" si="189"/>
        <v>0</v>
      </c>
      <c r="J807" s="286">
        <f t="shared" si="189"/>
        <v>20379320.087322205</v>
      </c>
      <c r="K807" s="286">
        <f t="shared" si="189"/>
        <v>27216427.912677795</v>
      </c>
      <c r="L807" s="286">
        <f t="shared" si="189"/>
        <v>4623745.7853277698</v>
      </c>
      <c r="M807" s="286">
        <f t="shared" si="189"/>
        <v>25003065.872649975</v>
      </c>
      <c r="N807" s="286"/>
      <c r="O807" s="286">
        <f t="shared" si="189"/>
        <v>22592682.127350025</v>
      </c>
    </row>
    <row r="808" spans="1:15">
      <c r="A808" s="117"/>
      <c r="B808" s="81"/>
      <c r="C808" s="82"/>
      <c r="D808" s="80"/>
      <c r="E808" s="116"/>
      <c r="F808" s="115"/>
      <c r="G808" s="82"/>
      <c r="H808" s="109"/>
      <c r="I808" s="109"/>
      <c r="J808" s="109"/>
      <c r="K808" s="109"/>
      <c r="L808" s="109"/>
      <c r="M808" s="109"/>
      <c r="N808" s="109"/>
      <c r="O808" s="109"/>
    </row>
    <row r="809" spans="1:15">
      <c r="A809" s="117"/>
      <c r="B809" s="81"/>
      <c r="C809" s="82"/>
      <c r="D809" s="80"/>
      <c r="E809" s="116"/>
      <c r="F809" s="115"/>
      <c r="G809" s="82"/>
      <c r="H809" s="109"/>
      <c r="I809" s="109"/>
      <c r="J809" s="109"/>
      <c r="K809" s="109"/>
      <c r="L809" s="109"/>
      <c r="M809" s="109"/>
      <c r="N809" s="109"/>
      <c r="O809" s="109"/>
    </row>
    <row r="810" spans="1:15">
      <c r="A810" s="120">
        <v>2290000</v>
      </c>
      <c r="B810" s="25" t="s">
        <v>1488</v>
      </c>
      <c r="C810" s="20">
        <v>609209</v>
      </c>
      <c r="D810" s="65">
        <v>41663</v>
      </c>
      <c r="E810" s="119">
        <v>73</v>
      </c>
      <c r="F810" s="42"/>
      <c r="G810" s="6">
        <f t="shared" ref="G810:G841" si="190">+F810+C810</f>
        <v>609209</v>
      </c>
      <c r="H810" s="112">
        <v>238606.85833333334</v>
      </c>
      <c r="I810" s="112"/>
      <c r="J810" s="7">
        <f t="shared" ref="J810:J873" si="191">+I810+H810</f>
        <v>238606.85833333334</v>
      </c>
      <c r="K810" s="6">
        <f t="shared" ref="K810:K873" si="192">+G810-J810</f>
        <v>370602.14166666666</v>
      </c>
      <c r="L810" s="10">
        <f t="shared" ref="L810:L841" si="193">K810/E810*$L$1</f>
        <v>60920.9</v>
      </c>
      <c r="M810" s="10">
        <f t="shared" ref="M810:M873" si="194">J810+L810</f>
        <v>299527.75833333336</v>
      </c>
      <c r="N810" s="10">
        <f t="shared" ref="N810:N841" si="195">E810-$L$1</f>
        <v>61</v>
      </c>
      <c r="O810" s="10">
        <f t="shared" ref="O810:O873" si="196">G810-M810</f>
        <v>309681.24166666664</v>
      </c>
    </row>
    <row r="811" spans="1:15">
      <c r="A811" s="120">
        <v>2290000</v>
      </c>
      <c r="B811" s="25" t="s">
        <v>1489</v>
      </c>
      <c r="C811" s="20">
        <v>406504</v>
      </c>
      <c r="D811" s="65">
        <v>41705</v>
      </c>
      <c r="E811" s="119">
        <v>75</v>
      </c>
      <c r="F811" s="42"/>
      <c r="G811" s="6">
        <f t="shared" si="190"/>
        <v>406504</v>
      </c>
      <c r="H811" s="112">
        <v>152439</v>
      </c>
      <c r="I811" s="112"/>
      <c r="J811" s="7">
        <f t="shared" si="191"/>
        <v>152439</v>
      </c>
      <c r="K811" s="6">
        <f t="shared" si="192"/>
        <v>254065</v>
      </c>
      <c r="L811" s="10">
        <f t="shared" si="193"/>
        <v>40650.400000000001</v>
      </c>
      <c r="M811" s="10">
        <f t="shared" si="194"/>
        <v>193089.4</v>
      </c>
      <c r="N811" s="10">
        <f t="shared" si="195"/>
        <v>63</v>
      </c>
      <c r="O811" s="10">
        <f t="shared" si="196"/>
        <v>213414.6</v>
      </c>
    </row>
    <row r="812" spans="1:15">
      <c r="A812" s="120">
        <v>2290000</v>
      </c>
      <c r="B812" s="25" t="s">
        <v>1490</v>
      </c>
      <c r="C812" s="20">
        <v>127116</v>
      </c>
      <c r="D812" s="65">
        <v>41705</v>
      </c>
      <c r="E812" s="119">
        <v>75</v>
      </c>
      <c r="F812" s="42"/>
      <c r="G812" s="6">
        <f t="shared" si="190"/>
        <v>127116</v>
      </c>
      <c r="H812" s="112">
        <v>47668.499999999993</v>
      </c>
      <c r="I812" s="112"/>
      <c r="J812" s="7">
        <f t="shared" si="191"/>
        <v>47668.499999999993</v>
      </c>
      <c r="K812" s="6">
        <f t="shared" si="192"/>
        <v>79447.5</v>
      </c>
      <c r="L812" s="10">
        <f t="shared" si="193"/>
        <v>12711.599999999999</v>
      </c>
      <c r="M812" s="10">
        <f t="shared" si="194"/>
        <v>60380.099999999991</v>
      </c>
      <c r="N812" s="10">
        <f t="shared" si="195"/>
        <v>63</v>
      </c>
      <c r="O812" s="10">
        <f t="shared" si="196"/>
        <v>66735.900000000009</v>
      </c>
    </row>
    <row r="813" spans="1:15">
      <c r="A813" s="120">
        <v>2290000</v>
      </c>
      <c r="B813" s="25" t="s">
        <v>1491</v>
      </c>
      <c r="C813" s="20">
        <v>199920</v>
      </c>
      <c r="D813" s="65">
        <v>41705</v>
      </c>
      <c r="E813" s="119">
        <v>75</v>
      </c>
      <c r="F813" s="42"/>
      <c r="G813" s="6">
        <f t="shared" si="190"/>
        <v>199920</v>
      </c>
      <c r="H813" s="112">
        <v>74970</v>
      </c>
      <c r="I813" s="112"/>
      <c r="J813" s="7">
        <f t="shared" si="191"/>
        <v>74970</v>
      </c>
      <c r="K813" s="6">
        <f t="shared" si="192"/>
        <v>124950</v>
      </c>
      <c r="L813" s="10">
        <f t="shared" si="193"/>
        <v>19992</v>
      </c>
      <c r="M813" s="10">
        <f t="shared" si="194"/>
        <v>94962</v>
      </c>
      <c r="N813" s="10">
        <f t="shared" si="195"/>
        <v>63</v>
      </c>
      <c r="O813" s="10">
        <f t="shared" si="196"/>
        <v>104958</v>
      </c>
    </row>
    <row r="814" spans="1:15">
      <c r="A814" s="120">
        <v>2290000</v>
      </c>
      <c r="B814" s="25" t="s">
        <v>1492</v>
      </c>
      <c r="C814" s="20">
        <v>214200</v>
      </c>
      <c r="D814" s="65">
        <v>41705</v>
      </c>
      <c r="E814" s="119">
        <v>75</v>
      </c>
      <c r="F814" s="42"/>
      <c r="G814" s="6">
        <f t="shared" si="190"/>
        <v>214200</v>
      </c>
      <c r="H814" s="112">
        <v>80325</v>
      </c>
      <c r="I814" s="112"/>
      <c r="J814" s="7">
        <f t="shared" si="191"/>
        <v>80325</v>
      </c>
      <c r="K814" s="6">
        <f t="shared" si="192"/>
        <v>133875</v>
      </c>
      <c r="L814" s="10">
        <f t="shared" si="193"/>
        <v>21420</v>
      </c>
      <c r="M814" s="10">
        <f t="shared" si="194"/>
        <v>101745</v>
      </c>
      <c r="N814" s="10">
        <f t="shared" si="195"/>
        <v>63</v>
      </c>
      <c r="O814" s="10">
        <f t="shared" si="196"/>
        <v>112455</v>
      </c>
    </row>
    <row r="815" spans="1:15">
      <c r="A815" s="120">
        <v>2290000</v>
      </c>
      <c r="B815" s="25" t="s">
        <v>1493</v>
      </c>
      <c r="C815" s="20">
        <v>107576</v>
      </c>
      <c r="D815" s="65">
        <v>41705</v>
      </c>
      <c r="E815" s="119">
        <v>75</v>
      </c>
      <c r="F815" s="42"/>
      <c r="G815" s="6">
        <f t="shared" si="190"/>
        <v>107576</v>
      </c>
      <c r="H815" s="112">
        <v>40341</v>
      </c>
      <c r="I815" s="112"/>
      <c r="J815" s="7">
        <f t="shared" si="191"/>
        <v>40341</v>
      </c>
      <c r="K815" s="6">
        <f t="shared" si="192"/>
        <v>67235</v>
      </c>
      <c r="L815" s="10">
        <f t="shared" si="193"/>
        <v>10757.6</v>
      </c>
      <c r="M815" s="10">
        <f t="shared" si="194"/>
        <v>51098.6</v>
      </c>
      <c r="N815" s="10">
        <f t="shared" si="195"/>
        <v>63</v>
      </c>
      <c r="O815" s="10">
        <f t="shared" si="196"/>
        <v>56477.4</v>
      </c>
    </row>
    <row r="816" spans="1:15">
      <c r="A816" s="120">
        <v>2290000</v>
      </c>
      <c r="B816" s="25" t="s">
        <v>1494</v>
      </c>
      <c r="C816" s="20">
        <v>108052</v>
      </c>
      <c r="D816" s="65">
        <v>41705</v>
      </c>
      <c r="E816" s="119">
        <v>75</v>
      </c>
      <c r="F816" s="42"/>
      <c r="G816" s="6">
        <f t="shared" si="190"/>
        <v>108052</v>
      </c>
      <c r="H816" s="112">
        <v>40519.5</v>
      </c>
      <c r="I816" s="112"/>
      <c r="J816" s="7">
        <f t="shared" si="191"/>
        <v>40519.5</v>
      </c>
      <c r="K816" s="6">
        <f t="shared" si="192"/>
        <v>67532.5</v>
      </c>
      <c r="L816" s="10">
        <f t="shared" si="193"/>
        <v>10805.199999999999</v>
      </c>
      <c r="M816" s="10">
        <f t="shared" si="194"/>
        <v>51324.7</v>
      </c>
      <c r="N816" s="10">
        <f t="shared" si="195"/>
        <v>63</v>
      </c>
      <c r="O816" s="10">
        <f t="shared" si="196"/>
        <v>56727.3</v>
      </c>
    </row>
    <row r="817" spans="1:15">
      <c r="A817" s="120">
        <v>2290000</v>
      </c>
      <c r="B817" s="25" t="s">
        <v>1495</v>
      </c>
      <c r="C817" s="20">
        <v>112455</v>
      </c>
      <c r="D817" s="65">
        <v>41705</v>
      </c>
      <c r="E817" s="119">
        <v>75</v>
      </c>
      <c r="F817" s="42"/>
      <c r="G817" s="6">
        <f t="shared" si="190"/>
        <v>112455</v>
      </c>
      <c r="H817" s="112">
        <v>42170.625</v>
      </c>
      <c r="I817" s="112"/>
      <c r="J817" s="7">
        <f t="shared" si="191"/>
        <v>42170.625</v>
      </c>
      <c r="K817" s="6">
        <f t="shared" si="192"/>
        <v>70284.375</v>
      </c>
      <c r="L817" s="10">
        <f t="shared" si="193"/>
        <v>11245.5</v>
      </c>
      <c r="M817" s="10">
        <f t="shared" si="194"/>
        <v>53416.125</v>
      </c>
      <c r="N817" s="10">
        <f t="shared" si="195"/>
        <v>63</v>
      </c>
      <c r="O817" s="10">
        <f t="shared" si="196"/>
        <v>59038.875</v>
      </c>
    </row>
    <row r="818" spans="1:15">
      <c r="A818" s="120">
        <v>2290000</v>
      </c>
      <c r="B818" s="25" t="s">
        <v>1496</v>
      </c>
      <c r="C818" s="20">
        <v>412529</v>
      </c>
      <c r="D818" s="65">
        <v>41705</v>
      </c>
      <c r="E818" s="119">
        <v>75</v>
      </c>
      <c r="F818" s="42"/>
      <c r="G818" s="6">
        <f t="shared" si="190"/>
        <v>412529</v>
      </c>
      <c r="H818" s="112">
        <v>154698.375</v>
      </c>
      <c r="I818" s="112"/>
      <c r="J818" s="7">
        <f t="shared" si="191"/>
        <v>154698.375</v>
      </c>
      <c r="K818" s="6">
        <f t="shared" si="192"/>
        <v>257830.625</v>
      </c>
      <c r="L818" s="10">
        <f t="shared" si="193"/>
        <v>41252.9</v>
      </c>
      <c r="M818" s="10">
        <f t="shared" si="194"/>
        <v>195951.27499999999</v>
      </c>
      <c r="N818" s="10">
        <f t="shared" si="195"/>
        <v>63</v>
      </c>
      <c r="O818" s="10">
        <f t="shared" si="196"/>
        <v>216577.72500000001</v>
      </c>
    </row>
    <row r="819" spans="1:15">
      <c r="A819" s="120">
        <v>2290000</v>
      </c>
      <c r="B819" s="25" t="s">
        <v>1497</v>
      </c>
      <c r="C819" s="20">
        <v>23800</v>
      </c>
      <c r="D819" s="65">
        <v>41712</v>
      </c>
      <c r="E819" s="119">
        <v>75</v>
      </c>
      <c r="F819" s="42"/>
      <c r="G819" s="6">
        <f t="shared" si="190"/>
        <v>23800</v>
      </c>
      <c r="H819" s="112">
        <v>8925</v>
      </c>
      <c r="I819" s="112"/>
      <c r="J819" s="7">
        <f t="shared" si="191"/>
        <v>8925</v>
      </c>
      <c r="K819" s="6">
        <f t="shared" si="192"/>
        <v>14875</v>
      </c>
      <c r="L819" s="10">
        <f t="shared" si="193"/>
        <v>2380</v>
      </c>
      <c r="M819" s="10">
        <f t="shared" si="194"/>
        <v>11305</v>
      </c>
      <c r="N819" s="10">
        <f t="shared" si="195"/>
        <v>63</v>
      </c>
      <c r="O819" s="10">
        <f t="shared" si="196"/>
        <v>12495</v>
      </c>
    </row>
    <row r="820" spans="1:15">
      <c r="A820" s="120">
        <v>2290000</v>
      </c>
      <c r="B820" s="25" t="s">
        <v>1498</v>
      </c>
      <c r="C820" s="20">
        <v>48790</v>
      </c>
      <c r="D820" s="65">
        <v>41712</v>
      </c>
      <c r="E820" s="119">
        <v>75</v>
      </c>
      <c r="F820" s="42"/>
      <c r="G820" s="6">
        <f t="shared" si="190"/>
        <v>48790</v>
      </c>
      <c r="H820" s="112">
        <v>18296.25</v>
      </c>
      <c r="I820" s="112"/>
      <c r="J820" s="7">
        <f t="shared" si="191"/>
        <v>18296.25</v>
      </c>
      <c r="K820" s="6">
        <f t="shared" si="192"/>
        <v>30493.75</v>
      </c>
      <c r="L820" s="10">
        <f t="shared" si="193"/>
        <v>4879</v>
      </c>
      <c r="M820" s="10">
        <f t="shared" si="194"/>
        <v>23175.25</v>
      </c>
      <c r="N820" s="10">
        <f t="shared" si="195"/>
        <v>63</v>
      </c>
      <c r="O820" s="10">
        <f t="shared" si="196"/>
        <v>25614.75</v>
      </c>
    </row>
    <row r="821" spans="1:15">
      <c r="A821" s="120">
        <v>2290000</v>
      </c>
      <c r="B821" s="25" t="s">
        <v>1499</v>
      </c>
      <c r="C821" s="20">
        <v>47600</v>
      </c>
      <c r="D821" s="65">
        <v>41712</v>
      </c>
      <c r="E821" s="119">
        <v>75</v>
      </c>
      <c r="F821" s="42"/>
      <c r="G821" s="6">
        <f t="shared" si="190"/>
        <v>47600</v>
      </c>
      <c r="H821" s="112">
        <v>17850</v>
      </c>
      <c r="I821" s="112"/>
      <c r="J821" s="7">
        <f t="shared" si="191"/>
        <v>17850</v>
      </c>
      <c r="K821" s="6">
        <f t="shared" si="192"/>
        <v>29750</v>
      </c>
      <c r="L821" s="10">
        <f t="shared" si="193"/>
        <v>4760</v>
      </c>
      <c r="M821" s="10">
        <f t="shared" si="194"/>
        <v>22610</v>
      </c>
      <c r="N821" s="10">
        <f t="shared" si="195"/>
        <v>63</v>
      </c>
      <c r="O821" s="10">
        <f t="shared" si="196"/>
        <v>24990</v>
      </c>
    </row>
    <row r="822" spans="1:15">
      <c r="A822" s="120">
        <v>2290000</v>
      </c>
      <c r="B822" s="25" t="s">
        <v>1500</v>
      </c>
      <c r="C822" s="20">
        <v>119833</v>
      </c>
      <c r="D822" s="65">
        <v>41712</v>
      </c>
      <c r="E822" s="119">
        <v>75</v>
      </c>
      <c r="F822" s="42"/>
      <c r="G822" s="6">
        <f t="shared" si="190"/>
        <v>119833</v>
      </c>
      <c r="H822" s="112">
        <v>44937.375</v>
      </c>
      <c r="I822" s="112"/>
      <c r="J822" s="7">
        <f t="shared" si="191"/>
        <v>44937.375</v>
      </c>
      <c r="K822" s="6">
        <f t="shared" si="192"/>
        <v>74895.625</v>
      </c>
      <c r="L822" s="10">
        <f t="shared" si="193"/>
        <v>11983.3</v>
      </c>
      <c r="M822" s="10">
        <f t="shared" si="194"/>
        <v>56920.675000000003</v>
      </c>
      <c r="N822" s="10">
        <f t="shared" si="195"/>
        <v>63</v>
      </c>
      <c r="O822" s="10">
        <f t="shared" si="196"/>
        <v>62912.324999999997</v>
      </c>
    </row>
    <row r="823" spans="1:15">
      <c r="A823" s="120">
        <v>2290000</v>
      </c>
      <c r="B823" s="25" t="s">
        <v>1501</v>
      </c>
      <c r="C823" s="20">
        <v>108052</v>
      </c>
      <c r="D823" s="65">
        <v>41712</v>
      </c>
      <c r="E823" s="119">
        <v>75</v>
      </c>
      <c r="F823" s="42"/>
      <c r="G823" s="6">
        <f t="shared" si="190"/>
        <v>108052</v>
      </c>
      <c r="H823" s="112">
        <v>40519.5</v>
      </c>
      <c r="I823" s="112"/>
      <c r="J823" s="7">
        <f t="shared" si="191"/>
        <v>40519.5</v>
      </c>
      <c r="K823" s="6">
        <f t="shared" si="192"/>
        <v>67532.5</v>
      </c>
      <c r="L823" s="10">
        <f t="shared" si="193"/>
        <v>10805.199999999999</v>
      </c>
      <c r="M823" s="10">
        <f t="shared" si="194"/>
        <v>51324.7</v>
      </c>
      <c r="N823" s="10">
        <f t="shared" si="195"/>
        <v>63</v>
      </c>
      <c r="O823" s="10">
        <f t="shared" si="196"/>
        <v>56727.3</v>
      </c>
    </row>
    <row r="824" spans="1:15">
      <c r="A824" s="120">
        <v>2290000</v>
      </c>
      <c r="B824" s="25" t="s">
        <v>1502</v>
      </c>
      <c r="C824" s="20">
        <v>251401</v>
      </c>
      <c r="D824" s="65">
        <v>41712</v>
      </c>
      <c r="E824" s="119">
        <v>75</v>
      </c>
      <c r="F824" s="42"/>
      <c r="G824" s="6">
        <f t="shared" si="190"/>
        <v>251401</v>
      </c>
      <c r="H824" s="112">
        <v>94275.375</v>
      </c>
      <c r="I824" s="112"/>
      <c r="J824" s="7">
        <f t="shared" si="191"/>
        <v>94275.375</v>
      </c>
      <c r="K824" s="6">
        <f t="shared" si="192"/>
        <v>157125.625</v>
      </c>
      <c r="L824" s="10">
        <f t="shared" si="193"/>
        <v>25140.1</v>
      </c>
      <c r="M824" s="10">
        <f t="shared" si="194"/>
        <v>119415.47500000001</v>
      </c>
      <c r="N824" s="10">
        <f t="shared" si="195"/>
        <v>63</v>
      </c>
      <c r="O824" s="10">
        <f t="shared" si="196"/>
        <v>131985.52499999999</v>
      </c>
    </row>
    <row r="825" spans="1:15">
      <c r="A825" s="120">
        <v>2290000</v>
      </c>
      <c r="B825" s="25" t="s">
        <v>1503</v>
      </c>
      <c r="C825" s="20">
        <v>72899</v>
      </c>
      <c r="D825" s="65">
        <v>41712</v>
      </c>
      <c r="E825" s="119">
        <v>75</v>
      </c>
      <c r="F825" s="42"/>
      <c r="G825" s="6">
        <f t="shared" si="190"/>
        <v>72899</v>
      </c>
      <c r="H825" s="112">
        <v>27337.125</v>
      </c>
      <c r="I825" s="112"/>
      <c r="J825" s="7">
        <f t="shared" si="191"/>
        <v>27337.125</v>
      </c>
      <c r="K825" s="6">
        <f t="shared" si="192"/>
        <v>45561.875</v>
      </c>
      <c r="L825" s="10">
        <f t="shared" si="193"/>
        <v>7289.9</v>
      </c>
      <c r="M825" s="10">
        <f t="shared" si="194"/>
        <v>34627.025000000001</v>
      </c>
      <c r="N825" s="10">
        <f t="shared" si="195"/>
        <v>63</v>
      </c>
      <c r="O825" s="10">
        <f t="shared" si="196"/>
        <v>38271.974999999999</v>
      </c>
    </row>
    <row r="826" spans="1:15">
      <c r="A826" s="120">
        <v>2290000</v>
      </c>
      <c r="B826" s="25" t="s">
        <v>1504</v>
      </c>
      <c r="C826" s="20">
        <v>48457</v>
      </c>
      <c r="D826" s="65">
        <v>41716</v>
      </c>
      <c r="E826" s="119">
        <v>75</v>
      </c>
      <c r="F826" s="42"/>
      <c r="G826" s="6">
        <f t="shared" si="190"/>
        <v>48457</v>
      </c>
      <c r="H826" s="112">
        <v>18171.375</v>
      </c>
      <c r="I826" s="112"/>
      <c r="J826" s="7">
        <f t="shared" si="191"/>
        <v>18171.375</v>
      </c>
      <c r="K826" s="6">
        <f t="shared" si="192"/>
        <v>30285.625</v>
      </c>
      <c r="L826" s="10">
        <f t="shared" si="193"/>
        <v>4845.7</v>
      </c>
      <c r="M826" s="10">
        <f t="shared" si="194"/>
        <v>23017.075000000001</v>
      </c>
      <c r="N826" s="10">
        <f t="shared" si="195"/>
        <v>63</v>
      </c>
      <c r="O826" s="10">
        <f t="shared" si="196"/>
        <v>25439.924999999999</v>
      </c>
    </row>
    <row r="827" spans="1:15">
      <c r="A827" s="120">
        <v>2290000</v>
      </c>
      <c r="B827" s="25" t="s">
        <v>1505</v>
      </c>
      <c r="C827" s="20">
        <v>144799</v>
      </c>
      <c r="D827" s="65">
        <v>41729</v>
      </c>
      <c r="E827" s="119">
        <v>75</v>
      </c>
      <c r="F827" s="42"/>
      <c r="G827" s="6">
        <f t="shared" si="190"/>
        <v>144799</v>
      </c>
      <c r="H827" s="112">
        <v>54299.625</v>
      </c>
      <c r="I827" s="112"/>
      <c r="J827" s="7">
        <f t="shared" si="191"/>
        <v>54299.625</v>
      </c>
      <c r="K827" s="6">
        <f t="shared" si="192"/>
        <v>90499.375</v>
      </c>
      <c r="L827" s="10">
        <f t="shared" si="193"/>
        <v>14479.9</v>
      </c>
      <c r="M827" s="10">
        <f t="shared" si="194"/>
        <v>68779.524999999994</v>
      </c>
      <c r="N827" s="10">
        <f t="shared" si="195"/>
        <v>63</v>
      </c>
      <c r="O827" s="10">
        <f t="shared" si="196"/>
        <v>76019.475000000006</v>
      </c>
    </row>
    <row r="828" spans="1:15">
      <c r="A828" s="120">
        <v>2290000</v>
      </c>
      <c r="B828" s="25" t="s">
        <v>1506</v>
      </c>
      <c r="C828" s="20">
        <v>268940</v>
      </c>
      <c r="D828" s="65">
        <v>41729</v>
      </c>
      <c r="E828" s="119">
        <v>75</v>
      </c>
      <c r="F828" s="42"/>
      <c r="G828" s="6">
        <f t="shared" si="190"/>
        <v>268940</v>
      </c>
      <c r="H828" s="112">
        <v>100852.5</v>
      </c>
      <c r="I828" s="112"/>
      <c r="J828" s="7">
        <f t="shared" si="191"/>
        <v>100852.5</v>
      </c>
      <c r="K828" s="6">
        <f t="shared" si="192"/>
        <v>168087.5</v>
      </c>
      <c r="L828" s="10">
        <f t="shared" si="193"/>
        <v>26894</v>
      </c>
      <c r="M828" s="10">
        <f t="shared" si="194"/>
        <v>127746.5</v>
      </c>
      <c r="N828" s="10">
        <f t="shared" si="195"/>
        <v>63</v>
      </c>
      <c r="O828" s="10">
        <f t="shared" si="196"/>
        <v>141193.5</v>
      </c>
    </row>
    <row r="829" spans="1:15">
      <c r="A829" s="120">
        <v>2290000</v>
      </c>
      <c r="B829" s="25" t="s">
        <v>1507</v>
      </c>
      <c r="C829" s="20">
        <v>299792</v>
      </c>
      <c r="D829" s="65">
        <v>41736</v>
      </c>
      <c r="E829" s="119">
        <v>76</v>
      </c>
      <c r="F829" s="42"/>
      <c r="G829" s="6">
        <f t="shared" si="190"/>
        <v>299792</v>
      </c>
      <c r="H829" s="112">
        <v>109923.73333333334</v>
      </c>
      <c r="I829" s="112"/>
      <c r="J829" s="7">
        <f t="shared" si="191"/>
        <v>109923.73333333334</v>
      </c>
      <c r="K829" s="6">
        <f t="shared" si="192"/>
        <v>189868.26666666666</v>
      </c>
      <c r="L829" s="10">
        <f t="shared" si="193"/>
        <v>29979.199999999997</v>
      </c>
      <c r="M829" s="10">
        <f t="shared" si="194"/>
        <v>139902.93333333335</v>
      </c>
      <c r="N829" s="10">
        <f t="shared" si="195"/>
        <v>64</v>
      </c>
      <c r="O829" s="10">
        <f t="shared" si="196"/>
        <v>159889.06666666665</v>
      </c>
    </row>
    <row r="830" spans="1:15">
      <c r="A830" s="120">
        <v>2290000</v>
      </c>
      <c r="B830" s="25" t="s">
        <v>1508</v>
      </c>
      <c r="C830" s="20">
        <v>158270</v>
      </c>
      <c r="D830" s="65">
        <v>41752</v>
      </c>
      <c r="E830" s="119">
        <v>76</v>
      </c>
      <c r="F830" s="42"/>
      <c r="G830" s="6">
        <f t="shared" si="190"/>
        <v>158270</v>
      </c>
      <c r="H830" s="112">
        <v>58032.333333333328</v>
      </c>
      <c r="I830" s="112"/>
      <c r="J830" s="7">
        <f t="shared" si="191"/>
        <v>58032.333333333328</v>
      </c>
      <c r="K830" s="6">
        <f t="shared" si="192"/>
        <v>100237.66666666667</v>
      </c>
      <c r="L830" s="10">
        <f t="shared" si="193"/>
        <v>15827</v>
      </c>
      <c r="M830" s="10">
        <f t="shared" si="194"/>
        <v>73859.333333333328</v>
      </c>
      <c r="N830" s="10">
        <f t="shared" si="195"/>
        <v>64</v>
      </c>
      <c r="O830" s="10">
        <f t="shared" si="196"/>
        <v>84410.666666666672</v>
      </c>
    </row>
    <row r="831" spans="1:15">
      <c r="A831" s="120">
        <v>2290000</v>
      </c>
      <c r="B831" s="25" t="s">
        <v>1509</v>
      </c>
      <c r="C831" s="20">
        <v>145370</v>
      </c>
      <c r="D831" s="65">
        <v>41752</v>
      </c>
      <c r="E831" s="119">
        <v>76</v>
      </c>
      <c r="F831" s="42"/>
      <c r="G831" s="6">
        <f t="shared" si="190"/>
        <v>145370</v>
      </c>
      <c r="H831" s="112">
        <v>53302.333333333328</v>
      </c>
      <c r="I831" s="112"/>
      <c r="J831" s="7">
        <f t="shared" si="191"/>
        <v>53302.333333333328</v>
      </c>
      <c r="K831" s="6">
        <f t="shared" si="192"/>
        <v>92067.666666666672</v>
      </c>
      <c r="L831" s="10">
        <f t="shared" si="193"/>
        <v>14537</v>
      </c>
      <c r="M831" s="10">
        <f t="shared" si="194"/>
        <v>67839.333333333328</v>
      </c>
      <c r="N831" s="10">
        <f t="shared" si="195"/>
        <v>64</v>
      </c>
      <c r="O831" s="10">
        <f t="shared" si="196"/>
        <v>77530.666666666672</v>
      </c>
    </row>
    <row r="832" spans="1:15">
      <c r="A832" s="120">
        <v>2290000</v>
      </c>
      <c r="B832" s="25" t="s">
        <v>1393</v>
      </c>
      <c r="C832" s="20">
        <v>44030</v>
      </c>
      <c r="D832" s="65">
        <v>41766</v>
      </c>
      <c r="E832" s="119">
        <v>77</v>
      </c>
      <c r="F832" s="42"/>
      <c r="G832" s="6">
        <f t="shared" si="190"/>
        <v>44030</v>
      </c>
      <c r="H832" s="112">
        <v>15777.416666666668</v>
      </c>
      <c r="I832" s="112"/>
      <c r="J832" s="7">
        <f t="shared" si="191"/>
        <v>15777.416666666668</v>
      </c>
      <c r="K832" s="6">
        <f t="shared" si="192"/>
        <v>28252.583333333332</v>
      </c>
      <c r="L832" s="10">
        <f t="shared" si="193"/>
        <v>4403</v>
      </c>
      <c r="M832" s="10">
        <f t="shared" si="194"/>
        <v>20180.416666666668</v>
      </c>
      <c r="N832" s="10">
        <f t="shared" si="195"/>
        <v>65</v>
      </c>
      <c r="O832" s="10">
        <f t="shared" si="196"/>
        <v>23849.583333333332</v>
      </c>
    </row>
    <row r="833" spans="1:15">
      <c r="A833" s="120">
        <v>2290000</v>
      </c>
      <c r="B833" s="25" t="s">
        <v>1510</v>
      </c>
      <c r="C833" s="20">
        <v>83300</v>
      </c>
      <c r="D833" s="65">
        <v>41793</v>
      </c>
      <c r="E833" s="119">
        <v>78</v>
      </c>
      <c r="F833" s="42"/>
      <c r="G833" s="6">
        <f t="shared" si="190"/>
        <v>83300</v>
      </c>
      <c r="H833" s="112">
        <v>29155</v>
      </c>
      <c r="I833" s="112"/>
      <c r="J833" s="7">
        <f t="shared" si="191"/>
        <v>29155</v>
      </c>
      <c r="K833" s="6">
        <f t="shared" si="192"/>
        <v>54145</v>
      </c>
      <c r="L833" s="10">
        <f t="shared" si="193"/>
        <v>8330</v>
      </c>
      <c r="M833" s="10">
        <f t="shared" si="194"/>
        <v>37485</v>
      </c>
      <c r="N833" s="10">
        <f t="shared" si="195"/>
        <v>66</v>
      </c>
      <c r="O833" s="10">
        <f t="shared" si="196"/>
        <v>45815</v>
      </c>
    </row>
    <row r="834" spans="1:15">
      <c r="A834" s="120">
        <v>2290000</v>
      </c>
      <c r="B834" s="25" t="s">
        <v>1511</v>
      </c>
      <c r="C834" s="20">
        <v>163317</v>
      </c>
      <c r="D834" s="65">
        <v>41834</v>
      </c>
      <c r="E834" s="119">
        <v>79</v>
      </c>
      <c r="F834" s="42"/>
      <c r="G834" s="6">
        <f t="shared" si="190"/>
        <v>163317</v>
      </c>
      <c r="H834" s="112">
        <v>55799.974999999991</v>
      </c>
      <c r="I834" s="112"/>
      <c r="J834" s="7">
        <f t="shared" si="191"/>
        <v>55799.974999999991</v>
      </c>
      <c r="K834" s="6">
        <f t="shared" si="192"/>
        <v>107517.02500000001</v>
      </c>
      <c r="L834" s="10">
        <f t="shared" si="193"/>
        <v>16331.7</v>
      </c>
      <c r="M834" s="10">
        <f t="shared" si="194"/>
        <v>72131.674999999988</v>
      </c>
      <c r="N834" s="10">
        <f t="shared" si="195"/>
        <v>67</v>
      </c>
      <c r="O834" s="10">
        <f t="shared" si="196"/>
        <v>91185.325000000012</v>
      </c>
    </row>
    <row r="835" spans="1:15">
      <c r="A835" s="120">
        <v>2290000</v>
      </c>
      <c r="B835" s="25" t="s">
        <v>1512</v>
      </c>
      <c r="C835" s="20">
        <v>1050004</v>
      </c>
      <c r="D835" s="65">
        <v>41862</v>
      </c>
      <c r="E835" s="119">
        <v>80</v>
      </c>
      <c r="F835" s="42"/>
      <c r="G835" s="6">
        <f t="shared" si="190"/>
        <v>1050004</v>
      </c>
      <c r="H835" s="112">
        <v>388462.87179487152</v>
      </c>
      <c r="I835" s="112"/>
      <c r="J835" s="7">
        <f t="shared" si="191"/>
        <v>388462.87179487152</v>
      </c>
      <c r="K835" s="6">
        <f t="shared" si="192"/>
        <v>661541.12820512848</v>
      </c>
      <c r="L835" s="10">
        <f t="shared" si="193"/>
        <v>99231.169230769272</v>
      </c>
      <c r="M835" s="10">
        <f t="shared" si="194"/>
        <v>487694.04102564079</v>
      </c>
      <c r="N835" s="10">
        <f t="shared" si="195"/>
        <v>68</v>
      </c>
      <c r="O835" s="10">
        <f t="shared" si="196"/>
        <v>562309.95897435921</v>
      </c>
    </row>
    <row r="836" spans="1:15">
      <c r="A836" s="120">
        <v>2290000</v>
      </c>
      <c r="B836" s="25" t="s">
        <v>1513</v>
      </c>
      <c r="C836" s="20">
        <v>1259396</v>
      </c>
      <c r="D836" s="65">
        <v>41862</v>
      </c>
      <c r="E836" s="119">
        <v>80</v>
      </c>
      <c r="F836" s="42"/>
      <c r="G836" s="6">
        <f t="shared" si="190"/>
        <v>1259396</v>
      </c>
      <c r="H836" s="112">
        <v>433260.20512820536</v>
      </c>
      <c r="I836" s="112"/>
      <c r="J836" s="7">
        <f t="shared" si="191"/>
        <v>433260.20512820536</v>
      </c>
      <c r="K836" s="6">
        <f t="shared" si="192"/>
        <v>826135.79487179464</v>
      </c>
      <c r="L836" s="10">
        <f t="shared" si="193"/>
        <v>123920.3692307692</v>
      </c>
      <c r="M836" s="10">
        <f t="shared" si="194"/>
        <v>557180.57435897458</v>
      </c>
      <c r="N836" s="10">
        <f t="shared" si="195"/>
        <v>68</v>
      </c>
      <c r="O836" s="10">
        <f t="shared" si="196"/>
        <v>702215.42564102542</v>
      </c>
    </row>
    <row r="837" spans="1:15">
      <c r="A837" s="120">
        <v>2290000</v>
      </c>
      <c r="B837" s="25" t="s">
        <v>1514</v>
      </c>
      <c r="C837" s="20">
        <v>35771</v>
      </c>
      <c r="D837" s="65">
        <v>41894</v>
      </c>
      <c r="E837" s="119">
        <v>81</v>
      </c>
      <c r="F837" s="42"/>
      <c r="G837" s="6">
        <f t="shared" si="190"/>
        <v>35771</v>
      </c>
      <c r="H837" s="112">
        <v>11625.574999999999</v>
      </c>
      <c r="I837" s="112"/>
      <c r="J837" s="7">
        <f t="shared" si="191"/>
        <v>11625.574999999999</v>
      </c>
      <c r="K837" s="6">
        <f t="shared" si="192"/>
        <v>24145.425000000003</v>
      </c>
      <c r="L837" s="10">
        <f t="shared" si="193"/>
        <v>3577.1000000000004</v>
      </c>
      <c r="M837" s="10">
        <f t="shared" si="194"/>
        <v>15202.674999999999</v>
      </c>
      <c r="N837" s="10">
        <f t="shared" si="195"/>
        <v>69</v>
      </c>
      <c r="O837" s="10">
        <f t="shared" si="196"/>
        <v>20568.325000000001</v>
      </c>
    </row>
    <row r="838" spans="1:15">
      <c r="A838" s="120">
        <v>2290000</v>
      </c>
      <c r="B838" s="25" t="s">
        <v>1515</v>
      </c>
      <c r="C838" s="20">
        <v>467075</v>
      </c>
      <c r="D838" s="65">
        <v>41894</v>
      </c>
      <c r="E838" s="119">
        <v>81</v>
      </c>
      <c r="F838" s="42"/>
      <c r="G838" s="6">
        <f t="shared" si="190"/>
        <v>467075</v>
      </c>
      <c r="H838" s="112">
        <v>151799.375</v>
      </c>
      <c r="I838" s="112"/>
      <c r="J838" s="7">
        <f t="shared" si="191"/>
        <v>151799.375</v>
      </c>
      <c r="K838" s="6">
        <f t="shared" si="192"/>
        <v>315275.625</v>
      </c>
      <c r="L838" s="10">
        <f t="shared" si="193"/>
        <v>46707.5</v>
      </c>
      <c r="M838" s="10">
        <f t="shared" si="194"/>
        <v>198506.875</v>
      </c>
      <c r="N838" s="10">
        <f t="shared" si="195"/>
        <v>69</v>
      </c>
      <c r="O838" s="10">
        <f t="shared" si="196"/>
        <v>268568.125</v>
      </c>
    </row>
    <row r="839" spans="1:15">
      <c r="A839" s="120">
        <v>2290000</v>
      </c>
      <c r="B839" s="25" t="s">
        <v>1516</v>
      </c>
      <c r="C839" s="20">
        <v>40691</v>
      </c>
      <c r="D839" s="65">
        <v>41894</v>
      </c>
      <c r="E839" s="119">
        <v>81</v>
      </c>
      <c r="F839" s="42"/>
      <c r="G839" s="6">
        <f t="shared" si="190"/>
        <v>40691</v>
      </c>
      <c r="H839" s="112">
        <v>13224.574999999999</v>
      </c>
      <c r="I839" s="112"/>
      <c r="J839" s="7">
        <f t="shared" si="191"/>
        <v>13224.574999999999</v>
      </c>
      <c r="K839" s="6">
        <f t="shared" si="192"/>
        <v>27466.425000000003</v>
      </c>
      <c r="L839" s="10">
        <f t="shared" si="193"/>
        <v>4069.1000000000004</v>
      </c>
      <c r="M839" s="10">
        <f t="shared" si="194"/>
        <v>17293.674999999999</v>
      </c>
      <c r="N839" s="10">
        <f t="shared" si="195"/>
        <v>69</v>
      </c>
      <c r="O839" s="10">
        <f t="shared" si="196"/>
        <v>23397.325000000001</v>
      </c>
    </row>
    <row r="840" spans="1:15">
      <c r="A840" s="120">
        <v>2290000</v>
      </c>
      <c r="B840" s="25" t="s">
        <v>1517</v>
      </c>
      <c r="C840" s="20">
        <v>2056000</v>
      </c>
      <c r="D840" s="65">
        <v>41894</v>
      </c>
      <c r="E840" s="119">
        <v>81</v>
      </c>
      <c r="F840" s="42"/>
      <c r="G840" s="6">
        <f t="shared" si="190"/>
        <v>2056000</v>
      </c>
      <c r="H840" s="112">
        <v>706771.42857142864</v>
      </c>
      <c r="I840" s="112"/>
      <c r="J840" s="7">
        <f t="shared" si="191"/>
        <v>706771.42857142864</v>
      </c>
      <c r="K840" s="6">
        <f t="shared" si="192"/>
        <v>1349228.5714285714</v>
      </c>
      <c r="L840" s="10">
        <f t="shared" si="193"/>
        <v>199885.71428571426</v>
      </c>
      <c r="M840" s="10">
        <f t="shared" si="194"/>
        <v>906657.14285714296</v>
      </c>
      <c r="N840" s="10">
        <f t="shared" si="195"/>
        <v>69</v>
      </c>
      <c r="O840" s="10">
        <f t="shared" si="196"/>
        <v>1149342.857142857</v>
      </c>
    </row>
    <row r="841" spans="1:15">
      <c r="A841" s="120">
        <v>2290000</v>
      </c>
      <c r="B841" s="25" t="s">
        <v>1518</v>
      </c>
      <c r="C841" s="20">
        <v>303257</v>
      </c>
      <c r="D841" s="65">
        <v>41894</v>
      </c>
      <c r="E841" s="119">
        <v>81</v>
      </c>
      <c r="F841" s="42"/>
      <c r="G841" s="6">
        <f t="shared" si="190"/>
        <v>303257</v>
      </c>
      <c r="H841" s="112">
        <v>98558.525000000009</v>
      </c>
      <c r="I841" s="112"/>
      <c r="J841" s="7">
        <f t="shared" si="191"/>
        <v>98558.525000000009</v>
      </c>
      <c r="K841" s="6">
        <f t="shared" si="192"/>
        <v>204698.47499999998</v>
      </c>
      <c r="L841" s="10">
        <f t="shared" si="193"/>
        <v>30325.699999999997</v>
      </c>
      <c r="M841" s="10">
        <f t="shared" si="194"/>
        <v>128884.22500000001</v>
      </c>
      <c r="N841" s="10">
        <f t="shared" si="195"/>
        <v>69</v>
      </c>
      <c r="O841" s="10">
        <f t="shared" si="196"/>
        <v>174372.77499999999</v>
      </c>
    </row>
    <row r="842" spans="1:15">
      <c r="A842" s="120">
        <v>2290000</v>
      </c>
      <c r="B842" s="25" t="s">
        <v>1519</v>
      </c>
      <c r="C842" s="20">
        <v>134753</v>
      </c>
      <c r="D842" s="65">
        <v>41894</v>
      </c>
      <c r="E842" s="119">
        <v>81</v>
      </c>
      <c r="F842" s="42"/>
      <c r="G842" s="6">
        <f t="shared" ref="G842:G873" si="197">+F842+C842</f>
        <v>134753</v>
      </c>
      <c r="H842" s="112">
        <v>43794.724999999999</v>
      </c>
      <c r="I842" s="112"/>
      <c r="J842" s="7">
        <f t="shared" si="191"/>
        <v>43794.724999999999</v>
      </c>
      <c r="K842" s="6">
        <f t="shared" si="192"/>
        <v>90958.274999999994</v>
      </c>
      <c r="L842" s="10">
        <f t="shared" ref="L842:L873" si="198">K842/E842*$L$1</f>
        <v>13475.3</v>
      </c>
      <c r="M842" s="10">
        <f t="shared" si="194"/>
        <v>57270.024999999994</v>
      </c>
      <c r="N842" s="10">
        <f t="shared" ref="N842:N875" si="199">E842-$L$1</f>
        <v>69</v>
      </c>
      <c r="O842" s="10">
        <f t="shared" si="196"/>
        <v>77482.975000000006</v>
      </c>
    </row>
    <row r="843" spans="1:15">
      <c r="A843" s="120">
        <v>2290000</v>
      </c>
      <c r="B843" s="25" t="s">
        <v>1520</v>
      </c>
      <c r="C843" s="20">
        <v>384995</v>
      </c>
      <c r="D843" s="65">
        <v>41894</v>
      </c>
      <c r="E843" s="119">
        <v>81</v>
      </c>
      <c r="F843" s="42"/>
      <c r="G843" s="6">
        <f t="shared" si="197"/>
        <v>384995</v>
      </c>
      <c r="H843" s="112">
        <v>125123.375</v>
      </c>
      <c r="I843" s="112"/>
      <c r="J843" s="7">
        <f t="shared" si="191"/>
        <v>125123.375</v>
      </c>
      <c r="K843" s="6">
        <f t="shared" si="192"/>
        <v>259871.625</v>
      </c>
      <c r="L843" s="10">
        <f t="shared" si="198"/>
        <v>38499.5</v>
      </c>
      <c r="M843" s="10">
        <f t="shared" si="194"/>
        <v>163622.875</v>
      </c>
      <c r="N843" s="10">
        <f t="shared" si="199"/>
        <v>69</v>
      </c>
      <c r="O843" s="10">
        <f t="shared" si="196"/>
        <v>221372.125</v>
      </c>
    </row>
    <row r="844" spans="1:15">
      <c r="A844" s="120">
        <v>2290000</v>
      </c>
      <c r="B844" s="25" t="s">
        <v>1521</v>
      </c>
      <c r="C844" s="20">
        <v>3298680</v>
      </c>
      <c r="D844" s="65">
        <v>41894</v>
      </c>
      <c r="E844" s="119">
        <v>81</v>
      </c>
      <c r="F844" s="42"/>
      <c r="G844" s="6">
        <f t="shared" si="197"/>
        <v>3298680</v>
      </c>
      <c r="H844" s="112">
        <v>1110642.4285714286</v>
      </c>
      <c r="I844" s="112"/>
      <c r="J844" s="7">
        <f t="shared" si="191"/>
        <v>1110642.4285714286</v>
      </c>
      <c r="K844" s="6">
        <f t="shared" si="192"/>
        <v>2188037.5714285714</v>
      </c>
      <c r="L844" s="10">
        <f t="shared" si="198"/>
        <v>324153.71428571426</v>
      </c>
      <c r="M844" s="10">
        <f t="shared" si="194"/>
        <v>1434796.142857143</v>
      </c>
      <c r="N844" s="10">
        <f t="shared" si="199"/>
        <v>69</v>
      </c>
      <c r="O844" s="10">
        <f t="shared" si="196"/>
        <v>1863883.857142857</v>
      </c>
    </row>
    <row r="845" spans="1:15">
      <c r="A845" s="120">
        <v>2290000</v>
      </c>
      <c r="B845" s="25" t="s">
        <v>1522</v>
      </c>
      <c r="C845" s="20">
        <v>84984</v>
      </c>
      <c r="D845" s="65">
        <v>41912</v>
      </c>
      <c r="E845" s="119">
        <v>81</v>
      </c>
      <c r="F845" s="42"/>
      <c r="G845" s="6">
        <f t="shared" si="197"/>
        <v>84984</v>
      </c>
      <c r="H845" s="112">
        <v>27619.800000000003</v>
      </c>
      <c r="I845" s="112"/>
      <c r="J845" s="7">
        <f t="shared" si="191"/>
        <v>27619.800000000003</v>
      </c>
      <c r="K845" s="6">
        <f t="shared" si="192"/>
        <v>57364.2</v>
      </c>
      <c r="L845" s="10">
        <f t="shared" si="198"/>
        <v>8498.4</v>
      </c>
      <c r="M845" s="10">
        <f t="shared" si="194"/>
        <v>36118.200000000004</v>
      </c>
      <c r="N845" s="10">
        <f t="shared" si="199"/>
        <v>69</v>
      </c>
      <c r="O845" s="10">
        <f t="shared" si="196"/>
        <v>48865.799999999996</v>
      </c>
    </row>
    <row r="846" spans="1:15">
      <c r="A846" s="120">
        <v>2290000</v>
      </c>
      <c r="B846" s="25" t="s">
        <v>1523</v>
      </c>
      <c r="C846" s="20">
        <v>297000</v>
      </c>
      <c r="D846" s="65">
        <v>41912</v>
      </c>
      <c r="E846" s="119">
        <v>81</v>
      </c>
      <c r="F846" s="42"/>
      <c r="G846" s="6">
        <f t="shared" si="197"/>
        <v>297000</v>
      </c>
      <c r="H846" s="112">
        <v>96525</v>
      </c>
      <c r="I846" s="112"/>
      <c r="J846" s="7">
        <f t="shared" si="191"/>
        <v>96525</v>
      </c>
      <c r="K846" s="6">
        <f t="shared" si="192"/>
        <v>200475</v>
      </c>
      <c r="L846" s="10">
        <f t="shared" si="198"/>
        <v>29700</v>
      </c>
      <c r="M846" s="10">
        <f t="shared" si="194"/>
        <v>126225</v>
      </c>
      <c r="N846" s="10">
        <f t="shared" si="199"/>
        <v>69</v>
      </c>
      <c r="O846" s="10">
        <f t="shared" si="196"/>
        <v>170775</v>
      </c>
    </row>
    <row r="847" spans="1:15">
      <c r="A847" s="120">
        <v>2290000</v>
      </c>
      <c r="B847" s="25" t="s">
        <v>1524</v>
      </c>
      <c r="C847" s="20">
        <v>833533</v>
      </c>
      <c r="D847" s="65">
        <v>41912</v>
      </c>
      <c r="E847" s="119">
        <v>81</v>
      </c>
      <c r="F847" s="42"/>
      <c r="G847" s="6">
        <f t="shared" si="197"/>
        <v>833533</v>
      </c>
      <c r="H847" s="112">
        <v>309469.65357142861</v>
      </c>
      <c r="I847" s="112"/>
      <c r="J847" s="7">
        <f t="shared" si="191"/>
        <v>309469.65357142861</v>
      </c>
      <c r="K847" s="6">
        <f t="shared" si="192"/>
        <v>524063.34642857139</v>
      </c>
      <c r="L847" s="10">
        <f t="shared" si="198"/>
        <v>77639.014285714278</v>
      </c>
      <c r="M847" s="10">
        <f t="shared" si="194"/>
        <v>387108.66785714286</v>
      </c>
      <c r="N847" s="10">
        <f t="shared" si="199"/>
        <v>69</v>
      </c>
      <c r="O847" s="10">
        <f t="shared" si="196"/>
        <v>446424.33214285714</v>
      </c>
    </row>
    <row r="848" spans="1:15">
      <c r="A848" s="120">
        <v>2290000</v>
      </c>
      <c r="B848" s="25" t="s">
        <v>1525</v>
      </c>
      <c r="C848" s="20">
        <v>192116</v>
      </c>
      <c r="D848" s="65">
        <v>41912</v>
      </c>
      <c r="E848" s="119">
        <v>81</v>
      </c>
      <c r="F848" s="42"/>
      <c r="G848" s="6">
        <f t="shared" si="197"/>
        <v>192116</v>
      </c>
      <c r="H848" s="112">
        <v>62437.7</v>
      </c>
      <c r="I848" s="112"/>
      <c r="J848" s="7">
        <f t="shared" si="191"/>
        <v>62437.7</v>
      </c>
      <c r="K848" s="6">
        <f t="shared" si="192"/>
        <v>129678.3</v>
      </c>
      <c r="L848" s="10">
        <f t="shared" si="198"/>
        <v>19211.599999999999</v>
      </c>
      <c r="M848" s="10">
        <f t="shared" si="194"/>
        <v>81649.299999999988</v>
      </c>
      <c r="N848" s="10">
        <f t="shared" si="199"/>
        <v>69</v>
      </c>
      <c r="O848" s="10">
        <f t="shared" si="196"/>
        <v>110466.70000000001</v>
      </c>
    </row>
    <row r="849" spans="1:15">
      <c r="A849" s="120">
        <v>2290000</v>
      </c>
      <c r="B849" s="25" t="s">
        <v>1526</v>
      </c>
      <c r="C849" s="20">
        <v>30226</v>
      </c>
      <c r="D849" s="65">
        <v>41935</v>
      </c>
      <c r="E849" s="119">
        <v>82</v>
      </c>
      <c r="F849" s="42"/>
      <c r="G849" s="6">
        <f t="shared" si="197"/>
        <v>30226</v>
      </c>
      <c r="H849" s="112">
        <v>9571.5666666666675</v>
      </c>
      <c r="I849" s="112"/>
      <c r="J849" s="7">
        <f t="shared" si="191"/>
        <v>9571.5666666666675</v>
      </c>
      <c r="K849" s="6">
        <f t="shared" si="192"/>
        <v>20654.433333333334</v>
      </c>
      <c r="L849" s="10">
        <f t="shared" si="198"/>
        <v>3022.6000000000004</v>
      </c>
      <c r="M849" s="10">
        <f t="shared" si="194"/>
        <v>12594.166666666668</v>
      </c>
      <c r="N849" s="10">
        <f t="shared" si="199"/>
        <v>70</v>
      </c>
      <c r="O849" s="10">
        <f t="shared" si="196"/>
        <v>17631.833333333332</v>
      </c>
    </row>
    <row r="850" spans="1:15">
      <c r="A850" s="120">
        <v>2290000</v>
      </c>
      <c r="B850" s="25" t="s">
        <v>1527</v>
      </c>
      <c r="C850" s="20">
        <v>31773</v>
      </c>
      <c r="D850" s="65">
        <v>41935</v>
      </c>
      <c r="E850" s="119">
        <v>82</v>
      </c>
      <c r="F850" s="42"/>
      <c r="G850" s="6">
        <f t="shared" si="197"/>
        <v>31773</v>
      </c>
      <c r="H850" s="112">
        <v>10061.450000000001</v>
      </c>
      <c r="I850" s="112"/>
      <c r="J850" s="7">
        <f t="shared" si="191"/>
        <v>10061.450000000001</v>
      </c>
      <c r="K850" s="6">
        <f t="shared" si="192"/>
        <v>21711.55</v>
      </c>
      <c r="L850" s="10">
        <f t="shared" si="198"/>
        <v>3177.2999999999997</v>
      </c>
      <c r="M850" s="10">
        <f t="shared" si="194"/>
        <v>13238.75</v>
      </c>
      <c r="N850" s="10">
        <f t="shared" si="199"/>
        <v>70</v>
      </c>
      <c r="O850" s="10">
        <f t="shared" si="196"/>
        <v>18534.25</v>
      </c>
    </row>
    <row r="851" spans="1:15">
      <c r="A851" s="120">
        <v>2290000</v>
      </c>
      <c r="B851" s="25" t="s">
        <v>1528</v>
      </c>
      <c r="C851" s="20">
        <v>120000</v>
      </c>
      <c r="D851" s="65">
        <v>41941</v>
      </c>
      <c r="E851" s="119">
        <v>82</v>
      </c>
      <c r="F851" s="42"/>
      <c r="G851" s="6">
        <f t="shared" si="197"/>
        <v>120000</v>
      </c>
      <c r="H851" s="112">
        <v>38000</v>
      </c>
      <c r="I851" s="112"/>
      <c r="J851" s="7">
        <f t="shared" si="191"/>
        <v>38000</v>
      </c>
      <c r="K851" s="6">
        <f t="shared" si="192"/>
        <v>82000</v>
      </c>
      <c r="L851" s="10">
        <f t="shared" si="198"/>
        <v>12000</v>
      </c>
      <c r="M851" s="10">
        <f t="shared" si="194"/>
        <v>50000</v>
      </c>
      <c r="N851" s="10">
        <f t="shared" si="199"/>
        <v>70</v>
      </c>
      <c r="O851" s="10">
        <f t="shared" si="196"/>
        <v>70000</v>
      </c>
    </row>
    <row r="852" spans="1:15">
      <c r="A852" s="120">
        <v>2290000</v>
      </c>
      <c r="B852" s="25" t="s">
        <v>1529</v>
      </c>
      <c r="C852" s="20">
        <v>178500</v>
      </c>
      <c r="D852" s="65">
        <v>41941</v>
      </c>
      <c r="E852" s="119">
        <v>82</v>
      </c>
      <c r="F852" s="42"/>
      <c r="G852" s="6">
        <f t="shared" si="197"/>
        <v>178500</v>
      </c>
      <c r="H852" s="112">
        <v>56525</v>
      </c>
      <c r="I852" s="112"/>
      <c r="J852" s="7">
        <f t="shared" si="191"/>
        <v>56525</v>
      </c>
      <c r="K852" s="6">
        <f t="shared" si="192"/>
        <v>121975</v>
      </c>
      <c r="L852" s="10">
        <f t="shared" si="198"/>
        <v>17850</v>
      </c>
      <c r="M852" s="10">
        <f t="shared" si="194"/>
        <v>74375</v>
      </c>
      <c r="N852" s="10">
        <f t="shared" si="199"/>
        <v>70</v>
      </c>
      <c r="O852" s="10">
        <f t="shared" si="196"/>
        <v>104125</v>
      </c>
    </row>
    <row r="853" spans="1:15">
      <c r="A853" s="120">
        <v>2290000</v>
      </c>
      <c r="B853" s="25" t="s">
        <v>1530</v>
      </c>
      <c r="C853" s="20">
        <v>451000</v>
      </c>
      <c r="D853" s="65">
        <v>41941</v>
      </c>
      <c r="E853" s="119">
        <v>82</v>
      </c>
      <c r="F853" s="42"/>
      <c r="G853" s="6">
        <f t="shared" si="197"/>
        <v>451000</v>
      </c>
      <c r="H853" s="112">
        <v>142816.66666666666</v>
      </c>
      <c r="I853" s="112"/>
      <c r="J853" s="7">
        <f t="shared" si="191"/>
        <v>142816.66666666666</v>
      </c>
      <c r="K853" s="6">
        <f t="shared" si="192"/>
        <v>308183.33333333337</v>
      </c>
      <c r="L853" s="10">
        <f t="shared" si="198"/>
        <v>45100.000000000007</v>
      </c>
      <c r="M853" s="10">
        <f t="shared" si="194"/>
        <v>187916.66666666666</v>
      </c>
      <c r="N853" s="10">
        <f t="shared" si="199"/>
        <v>70</v>
      </c>
      <c r="O853" s="10">
        <f t="shared" si="196"/>
        <v>263083.33333333337</v>
      </c>
    </row>
    <row r="854" spans="1:15">
      <c r="A854" s="120">
        <v>2290000</v>
      </c>
      <c r="B854" s="25" t="s">
        <v>1531</v>
      </c>
      <c r="C854" s="20">
        <v>52800</v>
      </c>
      <c r="D854" s="65">
        <v>41941</v>
      </c>
      <c r="E854" s="119">
        <v>82</v>
      </c>
      <c r="F854" s="42"/>
      <c r="G854" s="6">
        <f t="shared" si="197"/>
        <v>52800</v>
      </c>
      <c r="H854" s="112">
        <v>16720</v>
      </c>
      <c r="I854" s="112"/>
      <c r="J854" s="7">
        <f t="shared" si="191"/>
        <v>16720</v>
      </c>
      <c r="K854" s="6">
        <f t="shared" si="192"/>
        <v>36080</v>
      </c>
      <c r="L854" s="10">
        <f t="shared" si="198"/>
        <v>5280</v>
      </c>
      <c r="M854" s="10">
        <f t="shared" si="194"/>
        <v>22000</v>
      </c>
      <c r="N854" s="10">
        <f t="shared" si="199"/>
        <v>70</v>
      </c>
      <c r="O854" s="10">
        <f t="shared" si="196"/>
        <v>30800</v>
      </c>
    </row>
    <row r="855" spans="1:15">
      <c r="A855" s="120">
        <v>2290000</v>
      </c>
      <c r="B855" s="25" t="s">
        <v>1532</v>
      </c>
      <c r="C855" s="20">
        <v>802642</v>
      </c>
      <c r="D855" s="65">
        <v>41941</v>
      </c>
      <c r="E855" s="119">
        <v>82</v>
      </c>
      <c r="F855" s="42"/>
      <c r="G855" s="6">
        <f t="shared" si="197"/>
        <v>802642</v>
      </c>
      <c r="H855" s="112">
        <v>254169.96666666667</v>
      </c>
      <c r="I855" s="112"/>
      <c r="J855" s="7">
        <f t="shared" si="191"/>
        <v>254169.96666666667</v>
      </c>
      <c r="K855" s="6">
        <f t="shared" si="192"/>
        <v>548472.03333333333</v>
      </c>
      <c r="L855" s="10">
        <f t="shared" si="198"/>
        <v>80264.2</v>
      </c>
      <c r="M855" s="10">
        <f t="shared" si="194"/>
        <v>334434.16666666669</v>
      </c>
      <c r="N855" s="10">
        <f t="shared" si="199"/>
        <v>70</v>
      </c>
      <c r="O855" s="10">
        <f t="shared" si="196"/>
        <v>468207.83333333331</v>
      </c>
    </row>
    <row r="856" spans="1:15">
      <c r="A856" s="120">
        <v>2290000</v>
      </c>
      <c r="B856" s="25" t="s">
        <v>1533</v>
      </c>
      <c r="C856" s="20">
        <v>2199935</v>
      </c>
      <c r="D856" s="65">
        <v>41941</v>
      </c>
      <c r="E856" s="119">
        <v>82</v>
      </c>
      <c r="F856" s="42"/>
      <c r="G856" s="6">
        <f t="shared" si="197"/>
        <v>2199935</v>
      </c>
      <c r="H856" s="112">
        <v>735325.32861635194</v>
      </c>
      <c r="I856" s="112"/>
      <c r="J856" s="7">
        <f t="shared" si="191"/>
        <v>735325.32861635194</v>
      </c>
      <c r="K856" s="6">
        <f t="shared" si="192"/>
        <v>1464609.6713836482</v>
      </c>
      <c r="L856" s="10">
        <f t="shared" si="198"/>
        <v>214333.12264150946</v>
      </c>
      <c r="M856" s="10">
        <f t="shared" si="194"/>
        <v>949658.45125786145</v>
      </c>
      <c r="N856" s="10">
        <f t="shared" si="199"/>
        <v>70</v>
      </c>
      <c r="O856" s="10">
        <f t="shared" si="196"/>
        <v>1250276.5487421385</v>
      </c>
    </row>
    <row r="857" spans="1:15">
      <c r="A857" s="120">
        <v>2290000</v>
      </c>
      <c r="B857" s="25" t="s">
        <v>1534</v>
      </c>
      <c r="C857" s="20">
        <v>27985</v>
      </c>
      <c r="D857" s="65">
        <v>41941</v>
      </c>
      <c r="E857" s="119">
        <v>82</v>
      </c>
      <c r="F857" s="42"/>
      <c r="G857" s="6">
        <f t="shared" si="197"/>
        <v>27985</v>
      </c>
      <c r="H857" s="112">
        <v>8861.9166666666661</v>
      </c>
      <c r="I857" s="112"/>
      <c r="J857" s="7">
        <f t="shared" si="191"/>
        <v>8861.9166666666661</v>
      </c>
      <c r="K857" s="6">
        <f t="shared" si="192"/>
        <v>19123.083333333336</v>
      </c>
      <c r="L857" s="10">
        <f t="shared" si="198"/>
        <v>2798.5000000000005</v>
      </c>
      <c r="M857" s="10">
        <f t="shared" si="194"/>
        <v>11660.416666666666</v>
      </c>
      <c r="N857" s="10">
        <f t="shared" si="199"/>
        <v>70</v>
      </c>
      <c r="O857" s="10">
        <f t="shared" si="196"/>
        <v>16324.583333333334</v>
      </c>
    </row>
    <row r="858" spans="1:15">
      <c r="A858" s="120">
        <v>2290000</v>
      </c>
      <c r="B858" s="25" t="s">
        <v>1535</v>
      </c>
      <c r="C858" s="20">
        <v>56338</v>
      </c>
      <c r="D858" s="65">
        <v>41941</v>
      </c>
      <c r="E858" s="119">
        <v>82</v>
      </c>
      <c r="F858" s="42"/>
      <c r="G858" s="6">
        <f t="shared" si="197"/>
        <v>56338</v>
      </c>
      <c r="H858" s="112">
        <v>17840.366666666665</v>
      </c>
      <c r="I858" s="112"/>
      <c r="J858" s="7">
        <f t="shared" si="191"/>
        <v>17840.366666666665</v>
      </c>
      <c r="K858" s="6">
        <f t="shared" si="192"/>
        <v>38497.633333333331</v>
      </c>
      <c r="L858" s="10">
        <f t="shared" si="198"/>
        <v>5633.7999999999993</v>
      </c>
      <c r="M858" s="10">
        <f t="shared" si="194"/>
        <v>23474.166666666664</v>
      </c>
      <c r="N858" s="10">
        <f t="shared" si="199"/>
        <v>70</v>
      </c>
      <c r="O858" s="10">
        <f t="shared" si="196"/>
        <v>32863.833333333336</v>
      </c>
    </row>
    <row r="859" spans="1:15">
      <c r="A859" s="120">
        <v>2290000</v>
      </c>
      <c r="B859" s="25" t="s">
        <v>1536</v>
      </c>
      <c r="C859" s="20">
        <v>32844</v>
      </c>
      <c r="D859" s="65">
        <v>41960</v>
      </c>
      <c r="E859" s="119">
        <v>83</v>
      </c>
      <c r="F859" s="42"/>
      <c r="G859" s="6">
        <f t="shared" si="197"/>
        <v>32844</v>
      </c>
      <c r="H859" s="112">
        <v>10126.899999999998</v>
      </c>
      <c r="I859" s="112"/>
      <c r="J859" s="7">
        <f t="shared" si="191"/>
        <v>10126.899999999998</v>
      </c>
      <c r="K859" s="6">
        <f t="shared" si="192"/>
        <v>22717.100000000002</v>
      </c>
      <c r="L859" s="10">
        <f t="shared" si="198"/>
        <v>3284.4000000000005</v>
      </c>
      <c r="M859" s="10">
        <f t="shared" si="194"/>
        <v>13411.3</v>
      </c>
      <c r="N859" s="10">
        <f t="shared" si="199"/>
        <v>71</v>
      </c>
      <c r="O859" s="10">
        <f t="shared" si="196"/>
        <v>19432.7</v>
      </c>
    </row>
    <row r="860" spans="1:15">
      <c r="A860" s="120">
        <v>2290000</v>
      </c>
      <c r="B860" s="25" t="s">
        <v>1537</v>
      </c>
      <c r="C860" s="20">
        <v>19802</v>
      </c>
      <c r="D860" s="65">
        <v>41960</v>
      </c>
      <c r="E860" s="119">
        <v>83</v>
      </c>
      <c r="F860" s="42"/>
      <c r="G860" s="6">
        <f t="shared" si="197"/>
        <v>19802</v>
      </c>
      <c r="H860" s="112">
        <v>6105.6166666666668</v>
      </c>
      <c r="I860" s="112"/>
      <c r="J860" s="7">
        <f t="shared" si="191"/>
        <v>6105.6166666666668</v>
      </c>
      <c r="K860" s="6">
        <f t="shared" si="192"/>
        <v>13696.383333333333</v>
      </c>
      <c r="L860" s="10">
        <f t="shared" si="198"/>
        <v>1980.1999999999998</v>
      </c>
      <c r="M860" s="10">
        <f t="shared" si="194"/>
        <v>8085.8166666666666</v>
      </c>
      <c r="N860" s="10">
        <f t="shared" si="199"/>
        <v>71</v>
      </c>
      <c r="O860" s="10">
        <f t="shared" si="196"/>
        <v>11716.183333333334</v>
      </c>
    </row>
    <row r="861" spans="1:15">
      <c r="A861" s="120">
        <v>2290000</v>
      </c>
      <c r="B861" s="25" t="s">
        <v>1538</v>
      </c>
      <c r="C861" s="20">
        <v>74649</v>
      </c>
      <c r="D861" s="65">
        <v>41964</v>
      </c>
      <c r="E861" s="119">
        <v>83</v>
      </c>
      <c r="F861" s="42"/>
      <c r="G861" s="6">
        <f t="shared" si="197"/>
        <v>74649</v>
      </c>
      <c r="H861" s="112">
        <v>23016.775000000001</v>
      </c>
      <c r="I861" s="112"/>
      <c r="J861" s="7">
        <f t="shared" si="191"/>
        <v>23016.775000000001</v>
      </c>
      <c r="K861" s="6">
        <f t="shared" si="192"/>
        <v>51632.224999999999</v>
      </c>
      <c r="L861" s="10">
        <f t="shared" si="198"/>
        <v>7464.9</v>
      </c>
      <c r="M861" s="10">
        <f t="shared" si="194"/>
        <v>30481.675000000003</v>
      </c>
      <c r="N861" s="10">
        <f t="shared" si="199"/>
        <v>71</v>
      </c>
      <c r="O861" s="10">
        <f t="shared" si="196"/>
        <v>44167.324999999997</v>
      </c>
    </row>
    <row r="862" spans="1:15">
      <c r="A862" s="120">
        <v>2290000</v>
      </c>
      <c r="B862" s="25" t="s">
        <v>1539</v>
      </c>
      <c r="C862" s="20">
        <v>31725</v>
      </c>
      <c r="D862" s="65">
        <v>41964</v>
      </c>
      <c r="E862" s="119">
        <v>83</v>
      </c>
      <c r="F862" s="42"/>
      <c r="G862" s="6">
        <f t="shared" si="197"/>
        <v>31725</v>
      </c>
      <c r="H862" s="112">
        <v>9781.875</v>
      </c>
      <c r="I862" s="112"/>
      <c r="J862" s="7">
        <f t="shared" si="191"/>
        <v>9781.875</v>
      </c>
      <c r="K862" s="6">
        <f t="shared" si="192"/>
        <v>21943.125</v>
      </c>
      <c r="L862" s="10">
        <f t="shared" si="198"/>
        <v>3172.5</v>
      </c>
      <c r="M862" s="10">
        <f t="shared" si="194"/>
        <v>12954.375</v>
      </c>
      <c r="N862" s="10">
        <f t="shared" si="199"/>
        <v>71</v>
      </c>
      <c r="O862" s="10">
        <f t="shared" si="196"/>
        <v>18770.625</v>
      </c>
    </row>
    <row r="863" spans="1:15">
      <c r="A863" s="120">
        <v>2290000</v>
      </c>
      <c r="B863" s="25" t="s">
        <v>1540</v>
      </c>
      <c r="C863" s="20">
        <v>717214</v>
      </c>
      <c r="D863" s="65">
        <v>41971</v>
      </c>
      <c r="E863" s="119">
        <v>83</v>
      </c>
      <c r="F863" s="42"/>
      <c r="G863" s="6">
        <f t="shared" si="197"/>
        <v>717214</v>
      </c>
      <c r="H863" s="112">
        <v>221140.98333333334</v>
      </c>
      <c r="I863" s="112"/>
      <c r="J863" s="7">
        <f t="shared" si="191"/>
        <v>221140.98333333334</v>
      </c>
      <c r="K863" s="6">
        <f t="shared" si="192"/>
        <v>496073.01666666666</v>
      </c>
      <c r="L863" s="10">
        <f t="shared" si="198"/>
        <v>71721.399999999994</v>
      </c>
      <c r="M863" s="10">
        <f t="shared" si="194"/>
        <v>292862.3833333333</v>
      </c>
      <c r="N863" s="10">
        <f t="shared" si="199"/>
        <v>71</v>
      </c>
      <c r="O863" s="10">
        <f t="shared" si="196"/>
        <v>424351.6166666667</v>
      </c>
    </row>
    <row r="864" spans="1:15">
      <c r="A864" s="120">
        <v>2290000</v>
      </c>
      <c r="B864" s="25" t="s">
        <v>1541</v>
      </c>
      <c r="C864" s="20">
        <v>33201</v>
      </c>
      <c r="D864" s="65">
        <v>42002</v>
      </c>
      <c r="E864" s="119">
        <v>84</v>
      </c>
      <c r="F864" s="42"/>
      <c r="G864" s="6">
        <f t="shared" si="197"/>
        <v>33201</v>
      </c>
      <c r="H864" s="112">
        <v>9960.3000000000011</v>
      </c>
      <c r="I864" s="112"/>
      <c r="J864" s="7">
        <f t="shared" si="191"/>
        <v>9960.3000000000011</v>
      </c>
      <c r="K864" s="6">
        <f t="shared" si="192"/>
        <v>23240.699999999997</v>
      </c>
      <c r="L864" s="10">
        <f t="shared" si="198"/>
        <v>3320.0999999999995</v>
      </c>
      <c r="M864" s="10">
        <f t="shared" si="194"/>
        <v>13280.400000000001</v>
      </c>
      <c r="N864" s="10">
        <f t="shared" si="199"/>
        <v>72</v>
      </c>
      <c r="O864" s="10">
        <f t="shared" si="196"/>
        <v>19920.599999999999</v>
      </c>
    </row>
    <row r="865" spans="1:15">
      <c r="A865" s="120">
        <v>2290000</v>
      </c>
      <c r="B865" s="25" t="s">
        <v>1542</v>
      </c>
      <c r="C865" s="20">
        <v>69553</v>
      </c>
      <c r="D865" s="65">
        <v>42002</v>
      </c>
      <c r="E865" s="119">
        <v>84</v>
      </c>
      <c r="F865" s="42"/>
      <c r="G865" s="6">
        <f t="shared" si="197"/>
        <v>69553</v>
      </c>
      <c r="H865" s="112">
        <v>20865.900000000001</v>
      </c>
      <c r="I865" s="112"/>
      <c r="J865" s="7">
        <f t="shared" si="191"/>
        <v>20865.900000000001</v>
      </c>
      <c r="K865" s="6">
        <f t="shared" si="192"/>
        <v>48687.1</v>
      </c>
      <c r="L865" s="10">
        <f t="shared" si="198"/>
        <v>6955.3</v>
      </c>
      <c r="M865" s="10">
        <f t="shared" si="194"/>
        <v>27821.200000000001</v>
      </c>
      <c r="N865" s="10">
        <f t="shared" si="199"/>
        <v>72</v>
      </c>
      <c r="O865" s="10">
        <f t="shared" si="196"/>
        <v>41731.800000000003</v>
      </c>
    </row>
    <row r="866" spans="1:15">
      <c r="A866" s="120">
        <v>2290000</v>
      </c>
      <c r="B866" s="25" t="s">
        <v>1543</v>
      </c>
      <c r="C866" s="20">
        <v>2118993</v>
      </c>
      <c r="D866" s="65">
        <v>42004</v>
      </c>
      <c r="E866" s="119">
        <v>84</v>
      </c>
      <c r="F866" s="42"/>
      <c r="G866" s="6">
        <f t="shared" si="197"/>
        <v>2118993</v>
      </c>
      <c r="H866" s="112">
        <v>674586.7888888889</v>
      </c>
      <c r="I866" s="112"/>
      <c r="J866" s="7">
        <f t="shared" si="191"/>
        <v>674586.7888888889</v>
      </c>
      <c r="K866" s="6">
        <f t="shared" si="192"/>
        <v>1444406.2111111111</v>
      </c>
      <c r="L866" s="10">
        <f t="shared" si="198"/>
        <v>206343.74444444446</v>
      </c>
      <c r="M866" s="10">
        <f t="shared" si="194"/>
        <v>880930.53333333333</v>
      </c>
      <c r="N866" s="10">
        <f t="shared" si="199"/>
        <v>72</v>
      </c>
      <c r="O866" s="10">
        <f t="shared" si="196"/>
        <v>1238062.4666666668</v>
      </c>
    </row>
    <row r="867" spans="1:15">
      <c r="A867" s="120">
        <v>2290000</v>
      </c>
      <c r="B867" s="25" t="s">
        <v>1544</v>
      </c>
      <c r="C867" s="20">
        <v>378631</v>
      </c>
      <c r="D867" s="65">
        <v>42004</v>
      </c>
      <c r="E867" s="119">
        <v>84</v>
      </c>
      <c r="F867" s="42"/>
      <c r="G867" s="6">
        <f t="shared" si="197"/>
        <v>378631</v>
      </c>
      <c r="H867" s="112">
        <v>113589.30000000002</v>
      </c>
      <c r="I867" s="112"/>
      <c r="J867" s="7">
        <f t="shared" si="191"/>
        <v>113589.30000000002</v>
      </c>
      <c r="K867" s="6">
        <f t="shared" si="192"/>
        <v>265041.69999999995</v>
      </c>
      <c r="L867" s="10">
        <f t="shared" si="198"/>
        <v>37863.099999999991</v>
      </c>
      <c r="M867" s="10">
        <f t="shared" si="194"/>
        <v>151452.40000000002</v>
      </c>
      <c r="N867" s="10">
        <f t="shared" si="199"/>
        <v>72</v>
      </c>
      <c r="O867" s="10">
        <f t="shared" si="196"/>
        <v>227178.59999999998</v>
      </c>
    </row>
    <row r="868" spans="1:15">
      <c r="A868" s="120">
        <v>2290000</v>
      </c>
      <c r="B868" s="25" t="s">
        <v>1545</v>
      </c>
      <c r="C868" s="20">
        <v>484561</v>
      </c>
      <c r="D868" s="65">
        <v>42004</v>
      </c>
      <c r="E868" s="119">
        <v>84</v>
      </c>
      <c r="F868" s="42"/>
      <c r="G868" s="6">
        <f t="shared" si="197"/>
        <v>484561</v>
      </c>
      <c r="H868" s="112">
        <v>145368.30000000002</v>
      </c>
      <c r="I868" s="112"/>
      <c r="J868" s="7">
        <f t="shared" si="191"/>
        <v>145368.30000000002</v>
      </c>
      <c r="K868" s="6">
        <f t="shared" si="192"/>
        <v>339192.69999999995</v>
      </c>
      <c r="L868" s="10">
        <f t="shared" si="198"/>
        <v>48456.099999999991</v>
      </c>
      <c r="M868" s="10">
        <f t="shared" si="194"/>
        <v>193824.40000000002</v>
      </c>
      <c r="N868" s="10">
        <f t="shared" si="199"/>
        <v>72</v>
      </c>
      <c r="O868" s="10">
        <f t="shared" si="196"/>
        <v>290736.59999999998</v>
      </c>
    </row>
    <row r="869" spans="1:15">
      <c r="A869" s="120">
        <v>2290000</v>
      </c>
      <c r="B869" s="25" t="s">
        <v>1546</v>
      </c>
      <c r="C869" s="20">
        <v>1031544</v>
      </c>
      <c r="D869" s="65">
        <v>42004</v>
      </c>
      <c r="E869" s="119">
        <v>84</v>
      </c>
      <c r="F869" s="42"/>
      <c r="G869" s="6">
        <f t="shared" si="197"/>
        <v>1031544</v>
      </c>
      <c r="H869" s="112">
        <v>309463.19999999995</v>
      </c>
      <c r="I869" s="112"/>
      <c r="J869" s="7">
        <f t="shared" si="191"/>
        <v>309463.19999999995</v>
      </c>
      <c r="K869" s="6">
        <f t="shared" si="192"/>
        <v>722080.8</v>
      </c>
      <c r="L869" s="10">
        <f t="shared" si="198"/>
        <v>103154.40000000001</v>
      </c>
      <c r="M869" s="10">
        <f t="shared" si="194"/>
        <v>412617.6</v>
      </c>
      <c r="N869" s="10">
        <f t="shared" si="199"/>
        <v>72</v>
      </c>
      <c r="O869" s="10">
        <f t="shared" si="196"/>
        <v>618926.4</v>
      </c>
    </row>
    <row r="870" spans="1:15">
      <c r="A870" s="120">
        <v>2290000</v>
      </c>
      <c r="B870" s="25" t="s">
        <v>1547</v>
      </c>
      <c r="C870" s="20">
        <v>498652</v>
      </c>
      <c r="D870" s="65">
        <v>42004</v>
      </c>
      <c r="E870" s="119">
        <v>84</v>
      </c>
      <c r="F870" s="42"/>
      <c r="G870" s="6">
        <f t="shared" si="197"/>
        <v>498652</v>
      </c>
      <c r="H870" s="112">
        <v>149595.59999999998</v>
      </c>
      <c r="I870" s="112"/>
      <c r="J870" s="7">
        <f t="shared" si="191"/>
        <v>149595.59999999998</v>
      </c>
      <c r="K870" s="6">
        <f t="shared" si="192"/>
        <v>349056.4</v>
      </c>
      <c r="L870" s="10">
        <f t="shared" si="198"/>
        <v>49865.2</v>
      </c>
      <c r="M870" s="10">
        <f t="shared" si="194"/>
        <v>199460.8</v>
      </c>
      <c r="N870" s="10">
        <f t="shared" si="199"/>
        <v>72</v>
      </c>
      <c r="O870" s="10">
        <f t="shared" si="196"/>
        <v>299191.2</v>
      </c>
    </row>
    <row r="871" spans="1:15">
      <c r="A871" s="120">
        <v>2290000</v>
      </c>
      <c r="B871" s="25" t="s">
        <v>1548</v>
      </c>
      <c r="C871" s="20">
        <v>2791504</v>
      </c>
      <c r="D871" s="65">
        <v>42004</v>
      </c>
      <c r="E871" s="119">
        <v>84</v>
      </c>
      <c r="F871" s="42"/>
      <c r="G871" s="6">
        <f t="shared" si="197"/>
        <v>2791504</v>
      </c>
      <c r="H871" s="112">
        <v>837451.20000000007</v>
      </c>
      <c r="I871" s="112"/>
      <c r="J871" s="7">
        <f t="shared" si="191"/>
        <v>837451.20000000007</v>
      </c>
      <c r="K871" s="6">
        <f t="shared" si="192"/>
        <v>1954052.7999999998</v>
      </c>
      <c r="L871" s="10">
        <f t="shared" si="198"/>
        <v>279150.40000000002</v>
      </c>
      <c r="M871" s="10">
        <f t="shared" si="194"/>
        <v>1116601.6000000001</v>
      </c>
      <c r="N871" s="10">
        <f t="shared" si="199"/>
        <v>72</v>
      </c>
      <c r="O871" s="10">
        <f t="shared" si="196"/>
        <v>1674902.4</v>
      </c>
    </row>
    <row r="872" spans="1:15">
      <c r="A872" s="120">
        <v>2290000</v>
      </c>
      <c r="B872" s="25" t="s">
        <v>1549</v>
      </c>
      <c r="C872" s="20">
        <v>55970</v>
      </c>
      <c r="D872" s="65">
        <v>42004</v>
      </c>
      <c r="E872" s="119">
        <v>84</v>
      </c>
      <c r="F872" s="42"/>
      <c r="G872" s="6">
        <f t="shared" si="197"/>
        <v>55970</v>
      </c>
      <c r="H872" s="112">
        <v>16791</v>
      </c>
      <c r="I872" s="112"/>
      <c r="J872" s="7">
        <f t="shared" si="191"/>
        <v>16791</v>
      </c>
      <c r="K872" s="6">
        <f t="shared" si="192"/>
        <v>39179</v>
      </c>
      <c r="L872" s="10">
        <f t="shared" si="198"/>
        <v>5597</v>
      </c>
      <c r="M872" s="10">
        <f t="shared" si="194"/>
        <v>22388</v>
      </c>
      <c r="N872" s="10">
        <f t="shared" si="199"/>
        <v>72</v>
      </c>
      <c r="O872" s="10">
        <f t="shared" si="196"/>
        <v>33582</v>
      </c>
    </row>
    <row r="873" spans="1:15">
      <c r="A873" s="120">
        <v>2290000</v>
      </c>
      <c r="B873" s="25" t="s">
        <v>1550</v>
      </c>
      <c r="C873" s="20">
        <v>2586880</v>
      </c>
      <c r="D873" s="65">
        <v>42004</v>
      </c>
      <c r="E873" s="119">
        <v>84</v>
      </c>
      <c r="F873" s="42"/>
      <c r="G873" s="6">
        <f t="shared" si="197"/>
        <v>2586880</v>
      </c>
      <c r="H873" s="112">
        <v>779952.88888888888</v>
      </c>
      <c r="I873" s="112"/>
      <c r="J873" s="7">
        <f t="shared" si="191"/>
        <v>779952.88888888888</v>
      </c>
      <c r="K873" s="6">
        <f t="shared" si="192"/>
        <v>1806927.111111111</v>
      </c>
      <c r="L873" s="10">
        <f t="shared" si="198"/>
        <v>258132.44444444444</v>
      </c>
      <c r="M873" s="10">
        <f t="shared" si="194"/>
        <v>1038085.3333333333</v>
      </c>
      <c r="N873" s="10">
        <f t="shared" si="199"/>
        <v>72</v>
      </c>
      <c r="O873" s="10">
        <f t="shared" si="196"/>
        <v>1548794.6666666667</v>
      </c>
    </row>
    <row r="874" spans="1:15">
      <c r="A874" s="120">
        <v>2290000</v>
      </c>
      <c r="B874" s="25" t="s">
        <v>1551</v>
      </c>
      <c r="C874" s="20">
        <v>225469</v>
      </c>
      <c r="D874" s="65">
        <v>42004</v>
      </c>
      <c r="E874" s="119">
        <v>84</v>
      </c>
      <c r="F874" s="42"/>
      <c r="G874" s="6">
        <f t="shared" ref="G874:G875" si="200">+F874+C874</f>
        <v>225469</v>
      </c>
      <c r="H874" s="112">
        <v>67640.700000000012</v>
      </c>
      <c r="I874" s="112"/>
      <c r="J874" s="7">
        <f>+I874+H874</f>
        <v>67640.700000000012</v>
      </c>
      <c r="K874" s="6">
        <f>+G874-J874</f>
        <v>157828.29999999999</v>
      </c>
      <c r="L874" s="10">
        <f>K874/E874*$L$1</f>
        <v>22546.9</v>
      </c>
      <c r="M874" s="10">
        <f>J874+L874</f>
        <v>90187.6</v>
      </c>
      <c r="N874" s="10">
        <f t="shared" si="199"/>
        <v>72</v>
      </c>
      <c r="O874" s="10">
        <f>G874-M874</f>
        <v>135281.4</v>
      </c>
    </row>
    <row r="875" spans="1:15">
      <c r="A875" s="120">
        <v>2290000</v>
      </c>
      <c r="B875" s="25" t="s">
        <v>1552</v>
      </c>
      <c r="C875" s="20">
        <v>1366805</v>
      </c>
      <c r="D875" s="65">
        <v>42004</v>
      </c>
      <c r="E875" s="119">
        <v>84</v>
      </c>
      <c r="F875" s="42"/>
      <c r="G875" s="6">
        <f t="shared" si="200"/>
        <v>1366805</v>
      </c>
      <c r="H875" s="112">
        <v>448930.38888888888</v>
      </c>
      <c r="I875" s="112"/>
      <c r="J875" s="7">
        <f>+I875+H875</f>
        <v>448930.38888888888</v>
      </c>
      <c r="K875" s="6">
        <f>+G875-J875</f>
        <v>917874.61111111112</v>
      </c>
      <c r="L875" s="10">
        <f>K875/E875*$L$1</f>
        <v>131124.94444444444</v>
      </c>
      <c r="M875" s="10">
        <f>J875+L875</f>
        <v>580055.33333333326</v>
      </c>
      <c r="N875" s="10">
        <f t="shared" si="199"/>
        <v>72</v>
      </c>
      <c r="O875" s="10">
        <f>G875-M875</f>
        <v>786749.66666666674</v>
      </c>
    </row>
    <row r="876" spans="1:15">
      <c r="A876" s="117"/>
      <c r="B876" s="81"/>
      <c r="C876" s="297">
        <f>SUM(C810:C875)</f>
        <v>31233662</v>
      </c>
      <c r="D876" s="297"/>
      <c r="E876" s="297"/>
      <c r="F876" s="297">
        <f t="shared" ref="F876:O876" si="201">SUM(F810:F875)</f>
        <v>0</v>
      </c>
      <c r="G876" s="297">
        <f t="shared" si="201"/>
        <v>31233662</v>
      </c>
      <c r="H876" s="297">
        <f t="shared" si="201"/>
        <v>10332768.991253713</v>
      </c>
      <c r="I876" s="297">
        <f t="shared" si="201"/>
        <v>0</v>
      </c>
      <c r="J876" s="297">
        <f t="shared" si="201"/>
        <v>10332768.991253713</v>
      </c>
      <c r="K876" s="297">
        <f t="shared" si="201"/>
        <v>20900893.008746285</v>
      </c>
      <c r="L876" s="297">
        <f t="shared" si="201"/>
        <v>3081107.8372935243</v>
      </c>
      <c r="M876" s="297">
        <f t="shared" si="201"/>
        <v>13413876.828547239</v>
      </c>
      <c r="N876" s="297"/>
      <c r="O876" s="297">
        <f t="shared" si="201"/>
        <v>17819785.171452761</v>
      </c>
    </row>
    <row r="877" spans="1:15">
      <c r="A877" s="117"/>
      <c r="B877" s="81"/>
      <c r="C877" s="82"/>
      <c r="D877" s="80"/>
      <c r="E877" s="116"/>
      <c r="F877" s="115"/>
      <c r="G877" s="82"/>
      <c r="H877" s="109"/>
      <c r="I877" s="109"/>
      <c r="J877" s="109"/>
      <c r="K877" s="109"/>
      <c r="L877" s="109"/>
      <c r="M877" s="109"/>
      <c r="N877" s="109"/>
      <c r="O877" s="109"/>
    </row>
    <row r="878" spans="1:15">
      <c r="A878" s="117"/>
      <c r="B878" s="81"/>
      <c r="C878" s="82"/>
      <c r="D878" s="80"/>
      <c r="E878" s="116"/>
      <c r="F878" s="115"/>
      <c r="G878" s="82"/>
      <c r="H878" s="109"/>
      <c r="I878" s="109"/>
      <c r="J878" s="109"/>
      <c r="K878" s="109"/>
      <c r="L878" s="109"/>
      <c r="M878" s="109"/>
      <c r="N878" s="109"/>
      <c r="O878" s="109"/>
    </row>
    <row r="879" spans="1:15"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</row>
    <row r="880" spans="1:15">
      <c r="A880" s="114">
        <v>2290001</v>
      </c>
      <c r="B880" s="25" t="s">
        <v>337</v>
      </c>
      <c r="C880" s="20">
        <v>340507.31400000001</v>
      </c>
      <c r="D880" s="55">
        <v>40268</v>
      </c>
      <c r="E880" s="113">
        <v>27</v>
      </c>
      <c r="F880" s="42">
        <f>+C880*$F$4</f>
        <v>0</v>
      </c>
      <c r="G880" s="20">
        <v>340507.31400000001</v>
      </c>
      <c r="H880" s="112">
        <v>273179.73145909095</v>
      </c>
      <c r="I880" s="111">
        <f>H880*$I$4</f>
        <v>0</v>
      </c>
      <c r="J880" s="7">
        <f>+I880+H880</f>
        <v>273179.73145909095</v>
      </c>
      <c r="K880" s="6">
        <f>+G880-J880</f>
        <v>67327.582540909061</v>
      </c>
      <c r="L880" s="10">
        <f>K880/E880*$L$1</f>
        <v>29923.370018181806</v>
      </c>
      <c r="M880" s="10">
        <f>J880+L880</f>
        <v>303103.10147727275</v>
      </c>
      <c r="N880" s="10">
        <f>E880-$L$1</f>
        <v>15</v>
      </c>
      <c r="O880" s="10">
        <f>G880-M880</f>
        <v>37404.212522727263</v>
      </c>
    </row>
    <row r="881" spans="1:15">
      <c r="A881" s="114">
        <v>2290001</v>
      </c>
      <c r="B881" s="25" t="s">
        <v>336</v>
      </c>
      <c r="C881" s="20">
        <v>598315.75547999993</v>
      </c>
      <c r="D881" s="55">
        <v>40294</v>
      </c>
      <c r="E881" s="113">
        <v>28</v>
      </c>
      <c r="F881" s="42">
        <f>+C881*$F$4</f>
        <v>0</v>
      </c>
      <c r="G881" s="20">
        <v>598315.75547999993</v>
      </c>
      <c r="H881" s="112">
        <v>475461.58702143992</v>
      </c>
      <c r="I881" s="111">
        <f>H881*$I$4</f>
        <v>0</v>
      </c>
      <c r="J881" s="7">
        <f>+I881+H881</f>
        <v>475461.58702143992</v>
      </c>
      <c r="K881" s="6">
        <f>+G881-J881</f>
        <v>122854.16845856002</v>
      </c>
      <c r="L881" s="10">
        <f>K881/E881*$L$1</f>
        <v>52651.786482240015</v>
      </c>
      <c r="M881" s="10">
        <f>J881+L881</f>
        <v>528113.37350367988</v>
      </c>
      <c r="N881" s="10">
        <f>E881-$L$1</f>
        <v>16</v>
      </c>
      <c r="O881" s="10">
        <f>G881-M881</f>
        <v>70202.381976320059</v>
      </c>
    </row>
    <row r="882" spans="1:15">
      <c r="C882" s="110">
        <f>SUM(C880:C881)</f>
        <v>938823.06947999995</v>
      </c>
      <c r="D882" s="110">
        <v>0</v>
      </c>
      <c r="E882" s="110">
        <v>0</v>
      </c>
      <c r="F882" s="110">
        <f t="shared" ref="F882:M882" si="202">SUM(F880:F881)</f>
        <v>0</v>
      </c>
      <c r="G882" s="110">
        <f>SUM(G880:G881)</f>
        <v>938823.06947999995</v>
      </c>
      <c r="H882" s="110">
        <f t="shared" si="202"/>
        <v>748641.31848053087</v>
      </c>
      <c r="I882" s="110">
        <f t="shared" si="202"/>
        <v>0</v>
      </c>
      <c r="J882" s="110">
        <f t="shared" si="202"/>
        <v>748641.31848053087</v>
      </c>
      <c r="K882" s="110">
        <f t="shared" si="202"/>
        <v>190181.75099946908</v>
      </c>
      <c r="L882" s="110">
        <f t="shared" si="202"/>
        <v>82575.156500421814</v>
      </c>
      <c r="M882" s="110">
        <f t="shared" si="202"/>
        <v>831216.47498095268</v>
      </c>
      <c r="N882" s="110"/>
      <c r="O882" s="110">
        <f>SUM(O880:O881)</f>
        <v>107606.59449904732</v>
      </c>
    </row>
    <row r="883" spans="1:15" s="162" customFormat="1">
      <c r="C883" s="451"/>
      <c r="D883" s="451"/>
      <c r="E883" s="451"/>
      <c r="F883" s="451"/>
      <c r="G883" s="451"/>
      <c r="H883" s="451"/>
      <c r="I883" s="451"/>
      <c r="J883" s="451"/>
      <c r="K883" s="451"/>
      <c r="L883" s="451"/>
      <c r="M883" s="451"/>
      <c r="N883" s="451"/>
      <c r="O883" s="451"/>
    </row>
    <row r="884" spans="1:15" s="162" customFormat="1" ht="15.75">
      <c r="A884" s="452">
        <v>2015</v>
      </c>
      <c r="C884" s="451"/>
      <c r="D884" s="451"/>
      <c r="E884" s="451"/>
      <c r="F884" s="451"/>
      <c r="G884" s="451"/>
      <c r="H884" s="451"/>
      <c r="I884" s="451"/>
      <c r="J884" s="451"/>
      <c r="K884" s="451"/>
      <c r="L884" s="451"/>
      <c r="M884" s="451"/>
      <c r="N884" s="451"/>
      <c r="O884" s="451"/>
    </row>
    <row r="885" spans="1:15"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</row>
    <row r="886" spans="1:15">
      <c r="A886" s="120">
        <v>2290000</v>
      </c>
      <c r="B886" s="25" t="s">
        <v>1690</v>
      </c>
      <c r="C886" s="20">
        <v>109117</v>
      </c>
      <c r="D886" s="65">
        <v>42024</v>
      </c>
      <c r="E886" s="119">
        <v>85</v>
      </c>
      <c r="F886" s="42"/>
      <c r="G886" s="6">
        <f t="shared" ref="G886:G917" si="203">+F886+C886</f>
        <v>109117</v>
      </c>
      <c r="H886" s="112">
        <v>31825.791666666664</v>
      </c>
      <c r="I886" s="112"/>
      <c r="J886" s="7">
        <f t="shared" ref="J886:J935" si="204">+I886+H886</f>
        <v>31825.791666666664</v>
      </c>
      <c r="K886" s="6">
        <f t="shared" ref="K886:K935" si="205">+G886-J886</f>
        <v>77291.208333333343</v>
      </c>
      <c r="L886" s="10">
        <f t="shared" ref="L886:L917" si="206">K886/E886*$L$1</f>
        <v>10911.7</v>
      </c>
      <c r="M886" s="10">
        <f t="shared" ref="M886:M935" si="207">J886+L886</f>
        <v>42737.491666666669</v>
      </c>
      <c r="N886" s="10">
        <f t="shared" ref="N886:N917" si="208">E886-$L$1</f>
        <v>73</v>
      </c>
      <c r="O886" s="10">
        <f t="shared" ref="O886:O935" si="209">G886-M886</f>
        <v>66379.508333333331</v>
      </c>
    </row>
    <row r="887" spans="1:15">
      <c r="A887" s="120">
        <v>2290000</v>
      </c>
      <c r="B887" s="25" t="s">
        <v>1691</v>
      </c>
      <c r="C887" s="20">
        <v>166600</v>
      </c>
      <c r="D887" s="65">
        <v>42024</v>
      </c>
      <c r="E887" s="119">
        <v>85</v>
      </c>
      <c r="F887" s="42"/>
      <c r="G887" s="6">
        <f t="shared" si="203"/>
        <v>166600</v>
      </c>
      <c r="H887" s="112">
        <v>48591.666666666664</v>
      </c>
      <c r="I887" s="112"/>
      <c r="J887" s="7">
        <f t="shared" si="204"/>
        <v>48591.666666666664</v>
      </c>
      <c r="K887" s="6">
        <f t="shared" si="205"/>
        <v>118008.33333333334</v>
      </c>
      <c r="L887" s="10">
        <f t="shared" si="206"/>
        <v>16660</v>
      </c>
      <c r="M887" s="10">
        <f t="shared" si="207"/>
        <v>65251.666666666664</v>
      </c>
      <c r="N887" s="10">
        <f t="shared" si="208"/>
        <v>73</v>
      </c>
      <c r="O887" s="10">
        <f t="shared" si="209"/>
        <v>101348.33333333334</v>
      </c>
    </row>
    <row r="888" spans="1:15">
      <c r="A888" s="120">
        <v>2290000</v>
      </c>
      <c r="B888" s="25" t="s">
        <v>1692</v>
      </c>
      <c r="C888" s="20">
        <v>50587</v>
      </c>
      <c r="D888" s="65">
        <v>42024</v>
      </c>
      <c r="E888" s="119">
        <v>85</v>
      </c>
      <c r="F888" s="42"/>
      <c r="G888" s="6">
        <f t="shared" si="203"/>
        <v>50587</v>
      </c>
      <c r="H888" s="112">
        <v>14754.541666666668</v>
      </c>
      <c r="I888" s="112"/>
      <c r="J888" s="7">
        <f t="shared" si="204"/>
        <v>14754.541666666668</v>
      </c>
      <c r="K888" s="6">
        <f t="shared" si="205"/>
        <v>35832.458333333328</v>
      </c>
      <c r="L888" s="10">
        <f t="shared" si="206"/>
        <v>5058.6999999999989</v>
      </c>
      <c r="M888" s="10">
        <f t="shared" si="207"/>
        <v>19813.241666666669</v>
      </c>
      <c r="N888" s="10">
        <f t="shared" si="208"/>
        <v>73</v>
      </c>
      <c r="O888" s="10">
        <f t="shared" si="209"/>
        <v>30773.758333333331</v>
      </c>
    </row>
    <row r="889" spans="1:15">
      <c r="A889" s="120">
        <v>2290000</v>
      </c>
      <c r="B889" s="25" t="s">
        <v>1693</v>
      </c>
      <c r="C889" s="20">
        <v>249008</v>
      </c>
      <c r="D889" s="65">
        <v>42024</v>
      </c>
      <c r="E889" s="119">
        <v>85</v>
      </c>
      <c r="F889" s="42"/>
      <c r="G889" s="6">
        <f t="shared" si="203"/>
        <v>249008</v>
      </c>
      <c r="H889" s="112">
        <v>72627.333333333328</v>
      </c>
      <c r="I889" s="112"/>
      <c r="J889" s="7">
        <f t="shared" si="204"/>
        <v>72627.333333333328</v>
      </c>
      <c r="K889" s="6">
        <f t="shared" si="205"/>
        <v>176380.66666666669</v>
      </c>
      <c r="L889" s="10">
        <f t="shared" si="206"/>
        <v>24900.800000000003</v>
      </c>
      <c r="M889" s="10">
        <f t="shared" si="207"/>
        <v>97528.133333333331</v>
      </c>
      <c r="N889" s="10">
        <f t="shared" si="208"/>
        <v>73</v>
      </c>
      <c r="O889" s="10">
        <f t="shared" si="209"/>
        <v>151479.86666666667</v>
      </c>
    </row>
    <row r="890" spans="1:15">
      <c r="A890" s="120">
        <v>2290000</v>
      </c>
      <c r="B890" s="25" t="s">
        <v>1694</v>
      </c>
      <c r="C890" s="20">
        <v>1428952</v>
      </c>
      <c r="D890" s="65">
        <v>42024</v>
      </c>
      <c r="E890" s="119">
        <v>85</v>
      </c>
      <c r="F890" s="42"/>
      <c r="G890" s="6">
        <f t="shared" si="203"/>
        <v>1428952</v>
      </c>
      <c r="H890" s="112">
        <v>416777.66666666663</v>
      </c>
      <c r="I890" s="112"/>
      <c r="J890" s="7">
        <f t="shared" si="204"/>
        <v>416777.66666666663</v>
      </c>
      <c r="K890" s="6">
        <f t="shared" si="205"/>
        <v>1012174.3333333334</v>
      </c>
      <c r="L890" s="10">
        <f t="shared" si="206"/>
        <v>142895.20000000001</v>
      </c>
      <c r="M890" s="10">
        <f t="shared" si="207"/>
        <v>559672.8666666667</v>
      </c>
      <c r="N890" s="10">
        <f t="shared" si="208"/>
        <v>73</v>
      </c>
      <c r="O890" s="10">
        <f t="shared" si="209"/>
        <v>869279.1333333333</v>
      </c>
    </row>
    <row r="891" spans="1:15">
      <c r="A891" s="120">
        <v>2290000</v>
      </c>
      <c r="B891" s="25" t="s">
        <v>1695</v>
      </c>
      <c r="C891" s="20">
        <v>3449453</v>
      </c>
      <c r="D891" s="65">
        <v>42024</v>
      </c>
      <c r="E891" s="119">
        <v>85</v>
      </c>
      <c r="F891" s="42"/>
      <c r="G891" s="6">
        <f t="shared" si="203"/>
        <v>3449453</v>
      </c>
      <c r="H891" s="112">
        <v>1006090.4583333334</v>
      </c>
      <c r="I891" s="112"/>
      <c r="J891" s="7">
        <f t="shared" si="204"/>
        <v>1006090.4583333334</v>
      </c>
      <c r="K891" s="6">
        <f t="shared" si="205"/>
        <v>2443362.5416666665</v>
      </c>
      <c r="L891" s="10">
        <f t="shared" si="206"/>
        <v>344945.3</v>
      </c>
      <c r="M891" s="10">
        <f t="shared" si="207"/>
        <v>1351035.7583333333</v>
      </c>
      <c r="N891" s="10">
        <f t="shared" si="208"/>
        <v>73</v>
      </c>
      <c r="O891" s="10">
        <f t="shared" si="209"/>
        <v>2098417.2416666667</v>
      </c>
    </row>
    <row r="892" spans="1:15">
      <c r="A892" s="120">
        <v>2290000</v>
      </c>
      <c r="B892" s="25" t="s">
        <v>1696</v>
      </c>
      <c r="C892" s="20">
        <v>160650</v>
      </c>
      <c r="D892" s="65">
        <v>42024</v>
      </c>
      <c r="E892" s="119">
        <v>85</v>
      </c>
      <c r="F892" s="42"/>
      <c r="G892" s="6">
        <f t="shared" si="203"/>
        <v>160650</v>
      </c>
      <c r="H892" s="112">
        <v>46856.25</v>
      </c>
      <c r="I892" s="112"/>
      <c r="J892" s="7">
        <f t="shared" si="204"/>
        <v>46856.25</v>
      </c>
      <c r="K892" s="6">
        <f t="shared" si="205"/>
        <v>113793.75</v>
      </c>
      <c r="L892" s="10">
        <f t="shared" si="206"/>
        <v>16065</v>
      </c>
      <c r="M892" s="10">
        <f t="shared" si="207"/>
        <v>62921.25</v>
      </c>
      <c r="N892" s="10">
        <f t="shared" si="208"/>
        <v>73</v>
      </c>
      <c r="O892" s="10">
        <f t="shared" si="209"/>
        <v>97728.75</v>
      </c>
    </row>
    <row r="893" spans="1:15">
      <c r="A893" s="120">
        <v>2290000</v>
      </c>
      <c r="B893" s="25" t="s">
        <v>516</v>
      </c>
      <c r="C893" s="20">
        <v>23800</v>
      </c>
      <c r="D893" s="65">
        <v>42040</v>
      </c>
      <c r="E893" s="119">
        <v>85</v>
      </c>
      <c r="F893" s="42"/>
      <c r="G893" s="6">
        <f t="shared" si="203"/>
        <v>23800</v>
      </c>
      <c r="H893" s="112">
        <v>6941.666666666667</v>
      </c>
      <c r="I893" s="112"/>
      <c r="J893" s="7">
        <f t="shared" si="204"/>
        <v>6941.666666666667</v>
      </c>
      <c r="K893" s="6">
        <f t="shared" si="205"/>
        <v>16858.333333333332</v>
      </c>
      <c r="L893" s="10">
        <f t="shared" si="206"/>
        <v>2380</v>
      </c>
      <c r="M893" s="10">
        <f t="shared" si="207"/>
        <v>9321.6666666666679</v>
      </c>
      <c r="N893" s="10">
        <f t="shared" si="208"/>
        <v>73</v>
      </c>
      <c r="O893" s="10">
        <f t="shared" si="209"/>
        <v>14478.333333333332</v>
      </c>
    </row>
    <row r="894" spans="1:15">
      <c r="A894" s="120">
        <v>2290000</v>
      </c>
      <c r="B894" s="25" t="s">
        <v>1697</v>
      </c>
      <c r="C894" s="20">
        <v>140544</v>
      </c>
      <c r="D894" s="65">
        <v>42041</v>
      </c>
      <c r="E894" s="119">
        <v>85</v>
      </c>
      <c r="F894" s="42"/>
      <c r="G894" s="6">
        <f t="shared" si="203"/>
        <v>140544</v>
      </c>
      <c r="H894" s="112">
        <v>40992</v>
      </c>
      <c r="I894" s="112"/>
      <c r="J894" s="7">
        <f t="shared" si="204"/>
        <v>40992</v>
      </c>
      <c r="K894" s="6">
        <f t="shared" si="205"/>
        <v>99552</v>
      </c>
      <c r="L894" s="10">
        <f t="shared" si="206"/>
        <v>14054.400000000001</v>
      </c>
      <c r="M894" s="10">
        <f t="shared" si="207"/>
        <v>55046.400000000001</v>
      </c>
      <c r="N894" s="10">
        <f t="shared" si="208"/>
        <v>73</v>
      </c>
      <c r="O894" s="10">
        <f t="shared" si="209"/>
        <v>85497.600000000006</v>
      </c>
    </row>
    <row r="895" spans="1:15">
      <c r="A895" s="120">
        <v>2290000</v>
      </c>
      <c r="B895" s="25" t="s">
        <v>1698</v>
      </c>
      <c r="C895" s="20">
        <v>886550</v>
      </c>
      <c r="D895" s="65">
        <v>42081</v>
      </c>
      <c r="E895" s="119">
        <v>87</v>
      </c>
      <c r="F895" s="42"/>
      <c r="G895" s="6">
        <f t="shared" si="203"/>
        <v>886550</v>
      </c>
      <c r="H895" s="112">
        <v>243801.25</v>
      </c>
      <c r="I895" s="112"/>
      <c r="J895" s="7">
        <f t="shared" si="204"/>
        <v>243801.25</v>
      </c>
      <c r="K895" s="6">
        <f t="shared" si="205"/>
        <v>642748.75</v>
      </c>
      <c r="L895" s="10">
        <f t="shared" si="206"/>
        <v>88655</v>
      </c>
      <c r="M895" s="10">
        <f t="shared" si="207"/>
        <v>332456.25</v>
      </c>
      <c r="N895" s="10">
        <f t="shared" si="208"/>
        <v>75</v>
      </c>
      <c r="O895" s="10">
        <f t="shared" si="209"/>
        <v>554093.75</v>
      </c>
    </row>
    <row r="896" spans="1:15">
      <c r="A896" s="120">
        <v>2290000</v>
      </c>
      <c r="B896" s="25" t="s">
        <v>1699</v>
      </c>
      <c r="C896" s="20">
        <v>41650</v>
      </c>
      <c r="D896" s="65">
        <v>42081</v>
      </c>
      <c r="E896" s="119">
        <v>87</v>
      </c>
      <c r="F896" s="42"/>
      <c r="G896" s="6">
        <f t="shared" si="203"/>
        <v>41650</v>
      </c>
      <c r="H896" s="112">
        <v>11453.75</v>
      </c>
      <c r="I896" s="112"/>
      <c r="J896" s="7">
        <f t="shared" si="204"/>
        <v>11453.75</v>
      </c>
      <c r="K896" s="6">
        <f t="shared" si="205"/>
        <v>30196.25</v>
      </c>
      <c r="L896" s="10">
        <f t="shared" si="206"/>
        <v>4165</v>
      </c>
      <c r="M896" s="10">
        <f t="shared" si="207"/>
        <v>15618.75</v>
      </c>
      <c r="N896" s="10">
        <f t="shared" si="208"/>
        <v>75</v>
      </c>
      <c r="O896" s="10">
        <f t="shared" si="209"/>
        <v>26031.25</v>
      </c>
    </row>
    <row r="897" spans="1:15">
      <c r="A897" s="120">
        <v>2290000</v>
      </c>
      <c r="B897" s="25" t="s">
        <v>1700</v>
      </c>
      <c r="C897" s="20">
        <v>95676</v>
      </c>
      <c r="D897" s="65">
        <v>42081</v>
      </c>
      <c r="E897" s="119">
        <v>87</v>
      </c>
      <c r="F897" s="42"/>
      <c r="G897" s="6">
        <f t="shared" si="203"/>
        <v>95676</v>
      </c>
      <c r="H897" s="112">
        <v>26310.899999999998</v>
      </c>
      <c r="I897" s="112"/>
      <c r="J897" s="7">
        <f t="shared" si="204"/>
        <v>26310.899999999998</v>
      </c>
      <c r="K897" s="6">
        <f t="shared" si="205"/>
        <v>69365.100000000006</v>
      </c>
      <c r="L897" s="10">
        <f t="shared" si="206"/>
        <v>9567.6</v>
      </c>
      <c r="M897" s="10">
        <f t="shared" si="207"/>
        <v>35878.5</v>
      </c>
      <c r="N897" s="10">
        <f t="shared" si="208"/>
        <v>75</v>
      </c>
      <c r="O897" s="10">
        <f t="shared" si="209"/>
        <v>59797.5</v>
      </c>
    </row>
    <row r="898" spans="1:15">
      <c r="A898" s="120">
        <v>2290000</v>
      </c>
      <c r="B898" s="25" t="s">
        <v>1701</v>
      </c>
      <c r="C898" s="20">
        <v>-258990</v>
      </c>
      <c r="D898" s="65">
        <v>42103</v>
      </c>
      <c r="E898" s="119">
        <v>87</v>
      </c>
      <c r="F898" s="42"/>
      <c r="G898" s="6">
        <f t="shared" si="203"/>
        <v>-258990</v>
      </c>
      <c r="H898" s="112">
        <v>-71222.25</v>
      </c>
      <c r="I898" s="112"/>
      <c r="J898" s="7">
        <f t="shared" si="204"/>
        <v>-71222.25</v>
      </c>
      <c r="K898" s="6">
        <f t="shared" si="205"/>
        <v>-187767.75</v>
      </c>
      <c r="L898" s="10">
        <f t="shared" si="206"/>
        <v>-25899</v>
      </c>
      <c r="M898" s="10">
        <f t="shared" si="207"/>
        <v>-97121.25</v>
      </c>
      <c r="N898" s="10">
        <f t="shared" si="208"/>
        <v>75</v>
      </c>
      <c r="O898" s="10">
        <f t="shared" si="209"/>
        <v>-161868.75</v>
      </c>
    </row>
    <row r="899" spans="1:15">
      <c r="A899" s="120">
        <v>2290000</v>
      </c>
      <c r="B899" s="25" t="s">
        <v>1702</v>
      </c>
      <c r="C899" s="20">
        <v>294000</v>
      </c>
      <c r="D899" s="65">
        <v>42109</v>
      </c>
      <c r="E899" s="119">
        <v>87</v>
      </c>
      <c r="F899" s="42"/>
      <c r="G899" s="6">
        <f t="shared" si="203"/>
        <v>294000</v>
      </c>
      <c r="H899" s="112">
        <v>80850</v>
      </c>
      <c r="I899" s="112"/>
      <c r="J899" s="7">
        <f t="shared" si="204"/>
        <v>80850</v>
      </c>
      <c r="K899" s="6">
        <f t="shared" si="205"/>
        <v>213150</v>
      </c>
      <c r="L899" s="10">
        <f t="shared" si="206"/>
        <v>29400</v>
      </c>
      <c r="M899" s="10">
        <f t="shared" si="207"/>
        <v>110250</v>
      </c>
      <c r="N899" s="10">
        <f t="shared" si="208"/>
        <v>75</v>
      </c>
      <c r="O899" s="10">
        <f t="shared" si="209"/>
        <v>183750</v>
      </c>
    </row>
    <row r="900" spans="1:15">
      <c r="A900" s="120">
        <v>2290000</v>
      </c>
      <c r="B900" s="25" t="s">
        <v>1703</v>
      </c>
      <c r="C900" s="20">
        <v>178500</v>
      </c>
      <c r="D900" s="65">
        <v>42111</v>
      </c>
      <c r="E900" s="119">
        <v>88</v>
      </c>
      <c r="F900" s="42"/>
      <c r="G900" s="6">
        <f t="shared" si="203"/>
        <v>178500</v>
      </c>
      <c r="H900" s="112">
        <v>47600</v>
      </c>
      <c r="I900" s="112"/>
      <c r="J900" s="7">
        <f t="shared" si="204"/>
        <v>47600</v>
      </c>
      <c r="K900" s="6">
        <f t="shared" si="205"/>
        <v>130900</v>
      </c>
      <c r="L900" s="10">
        <f t="shared" si="206"/>
        <v>17850</v>
      </c>
      <c r="M900" s="10">
        <f t="shared" si="207"/>
        <v>65450</v>
      </c>
      <c r="N900" s="10">
        <f t="shared" si="208"/>
        <v>76</v>
      </c>
      <c r="O900" s="10">
        <f t="shared" si="209"/>
        <v>113050</v>
      </c>
    </row>
    <row r="901" spans="1:15">
      <c r="A901" s="120">
        <v>2290000</v>
      </c>
      <c r="B901" s="25" t="s">
        <v>1704</v>
      </c>
      <c r="C901" s="20">
        <v>19700</v>
      </c>
      <c r="D901" s="65">
        <v>42111</v>
      </c>
      <c r="E901" s="119">
        <v>88</v>
      </c>
      <c r="F901" s="42"/>
      <c r="G901" s="6">
        <f t="shared" si="203"/>
        <v>19700</v>
      </c>
      <c r="H901" s="112">
        <v>5253.3333333333339</v>
      </c>
      <c r="I901" s="112"/>
      <c r="J901" s="7">
        <f t="shared" si="204"/>
        <v>5253.3333333333339</v>
      </c>
      <c r="K901" s="6">
        <f t="shared" si="205"/>
        <v>14446.666666666666</v>
      </c>
      <c r="L901" s="10">
        <f t="shared" si="206"/>
        <v>1970</v>
      </c>
      <c r="M901" s="10">
        <f t="shared" si="207"/>
        <v>7223.3333333333339</v>
      </c>
      <c r="N901" s="10">
        <f t="shared" si="208"/>
        <v>76</v>
      </c>
      <c r="O901" s="10">
        <f t="shared" si="209"/>
        <v>12476.666666666666</v>
      </c>
    </row>
    <row r="902" spans="1:15">
      <c r="A902" s="120">
        <v>2290000</v>
      </c>
      <c r="B902" s="25" t="s">
        <v>1705</v>
      </c>
      <c r="C902" s="20">
        <v>23424</v>
      </c>
      <c r="D902" s="65">
        <v>42114</v>
      </c>
      <c r="E902" s="119">
        <v>88</v>
      </c>
      <c r="F902" s="42"/>
      <c r="G902" s="6">
        <f t="shared" si="203"/>
        <v>23424</v>
      </c>
      <c r="H902" s="112">
        <v>6246.4</v>
      </c>
      <c r="I902" s="112"/>
      <c r="J902" s="7">
        <f t="shared" si="204"/>
        <v>6246.4</v>
      </c>
      <c r="K902" s="6">
        <f t="shared" si="205"/>
        <v>17177.599999999999</v>
      </c>
      <c r="L902" s="10">
        <f t="shared" si="206"/>
        <v>2342.3999999999996</v>
      </c>
      <c r="M902" s="10">
        <f t="shared" si="207"/>
        <v>8588.7999999999993</v>
      </c>
      <c r="N902" s="10">
        <f t="shared" si="208"/>
        <v>76</v>
      </c>
      <c r="O902" s="10">
        <f t="shared" si="209"/>
        <v>14835.2</v>
      </c>
    </row>
    <row r="903" spans="1:15">
      <c r="A903" s="120">
        <v>2290000</v>
      </c>
      <c r="B903" s="25" t="s">
        <v>1706</v>
      </c>
      <c r="C903" s="20">
        <v>2119222</v>
      </c>
      <c r="D903" s="65">
        <v>42115</v>
      </c>
      <c r="E903" s="119">
        <v>88</v>
      </c>
      <c r="F903" s="42"/>
      <c r="G903" s="6">
        <f t="shared" si="203"/>
        <v>2119222</v>
      </c>
      <c r="H903" s="112">
        <v>565125.8666666667</v>
      </c>
      <c r="I903" s="112"/>
      <c r="J903" s="7">
        <f t="shared" si="204"/>
        <v>565125.8666666667</v>
      </c>
      <c r="K903" s="6">
        <f t="shared" si="205"/>
        <v>1554096.1333333333</v>
      </c>
      <c r="L903" s="10">
        <f t="shared" si="206"/>
        <v>211922.2</v>
      </c>
      <c r="M903" s="10">
        <f t="shared" si="207"/>
        <v>777048.06666666665</v>
      </c>
      <c r="N903" s="10">
        <f t="shared" si="208"/>
        <v>76</v>
      </c>
      <c r="O903" s="10">
        <f t="shared" si="209"/>
        <v>1342173.9333333333</v>
      </c>
    </row>
    <row r="904" spans="1:15">
      <c r="A904" s="120">
        <v>2290000</v>
      </c>
      <c r="B904" s="25" t="s">
        <v>1707</v>
      </c>
      <c r="C904" s="20">
        <v>19601</v>
      </c>
      <c r="D904" s="65">
        <v>42121</v>
      </c>
      <c r="E904" s="119">
        <v>88</v>
      </c>
      <c r="F904" s="42"/>
      <c r="G904" s="6">
        <f t="shared" si="203"/>
        <v>19601</v>
      </c>
      <c r="H904" s="112">
        <v>5226.9333333333325</v>
      </c>
      <c r="I904" s="112"/>
      <c r="J904" s="7">
        <f t="shared" si="204"/>
        <v>5226.9333333333325</v>
      </c>
      <c r="K904" s="6">
        <f t="shared" si="205"/>
        <v>14374.066666666668</v>
      </c>
      <c r="L904" s="10">
        <f t="shared" si="206"/>
        <v>1960.1</v>
      </c>
      <c r="M904" s="10">
        <f t="shared" si="207"/>
        <v>7187.0333333333328</v>
      </c>
      <c r="N904" s="10">
        <f t="shared" si="208"/>
        <v>76</v>
      </c>
      <c r="O904" s="10">
        <f t="shared" si="209"/>
        <v>12413.966666666667</v>
      </c>
    </row>
    <row r="905" spans="1:15">
      <c r="A905" s="120">
        <v>2290000</v>
      </c>
      <c r="B905" s="25" t="s">
        <v>1708</v>
      </c>
      <c r="C905" s="20">
        <v>1073907</v>
      </c>
      <c r="D905" s="65">
        <v>42121</v>
      </c>
      <c r="E905" s="119">
        <v>88</v>
      </c>
      <c r="F905" s="42"/>
      <c r="G905" s="6">
        <f t="shared" si="203"/>
        <v>1073907</v>
      </c>
      <c r="H905" s="112">
        <v>286375.2</v>
      </c>
      <c r="I905" s="112"/>
      <c r="J905" s="7">
        <f t="shared" si="204"/>
        <v>286375.2</v>
      </c>
      <c r="K905" s="6">
        <f t="shared" si="205"/>
        <v>787531.8</v>
      </c>
      <c r="L905" s="10">
        <f t="shared" si="206"/>
        <v>107390.70000000001</v>
      </c>
      <c r="M905" s="10">
        <f t="shared" si="207"/>
        <v>393765.9</v>
      </c>
      <c r="N905" s="10">
        <f t="shared" si="208"/>
        <v>76</v>
      </c>
      <c r="O905" s="10">
        <f t="shared" si="209"/>
        <v>680141.1</v>
      </c>
    </row>
    <row r="906" spans="1:15">
      <c r="A906" s="120">
        <v>2290000</v>
      </c>
      <c r="B906" s="25" t="s">
        <v>1709</v>
      </c>
      <c r="C906" s="20">
        <v>518193</v>
      </c>
      <c r="D906" s="65">
        <v>42121</v>
      </c>
      <c r="E906" s="119">
        <v>88</v>
      </c>
      <c r="F906" s="42"/>
      <c r="G906" s="6">
        <f t="shared" si="203"/>
        <v>518193</v>
      </c>
      <c r="H906" s="112">
        <v>138184.79999999999</v>
      </c>
      <c r="I906" s="112"/>
      <c r="J906" s="7">
        <f t="shared" si="204"/>
        <v>138184.79999999999</v>
      </c>
      <c r="K906" s="6">
        <f t="shared" si="205"/>
        <v>380008.2</v>
      </c>
      <c r="L906" s="10">
        <f t="shared" si="206"/>
        <v>51819.3</v>
      </c>
      <c r="M906" s="10">
        <f t="shared" si="207"/>
        <v>190004.09999999998</v>
      </c>
      <c r="N906" s="10">
        <f t="shared" si="208"/>
        <v>76</v>
      </c>
      <c r="O906" s="10">
        <f t="shared" si="209"/>
        <v>328188.90000000002</v>
      </c>
    </row>
    <row r="907" spans="1:15">
      <c r="A907" s="120">
        <v>2290000</v>
      </c>
      <c r="B907" s="25" t="s">
        <v>1710</v>
      </c>
      <c r="C907" s="20">
        <v>500990</v>
      </c>
      <c r="D907" s="65">
        <v>42121</v>
      </c>
      <c r="E907" s="119">
        <v>88</v>
      </c>
      <c r="F907" s="42"/>
      <c r="G907" s="6">
        <f t="shared" si="203"/>
        <v>500990</v>
      </c>
      <c r="H907" s="112">
        <v>133597.33333333334</v>
      </c>
      <c r="I907" s="112"/>
      <c r="J907" s="7">
        <f t="shared" si="204"/>
        <v>133597.33333333334</v>
      </c>
      <c r="K907" s="6">
        <f t="shared" si="205"/>
        <v>367392.66666666663</v>
      </c>
      <c r="L907" s="10">
        <f t="shared" si="206"/>
        <v>50098.999999999993</v>
      </c>
      <c r="M907" s="10">
        <f t="shared" si="207"/>
        <v>183696.33333333334</v>
      </c>
      <c r="N907" s="10">
        <f t="shared" si="208"/>
        <v>76</v>
      </c>
      <c r="O907" s="10">
        <f t="shared" si="209"/>
        <v>317293.66666666663</v>
      </c>
    </row>
    <row r="908" spans="1:15">
      <c r="A908" s="120">
        <v>2290000</v>
      </c>
      <c r="B908" s="25" t="s">
        <v>1711</v>
      </c>
      <c r="C908" s="20">
        <v>1688610</v>
      </c>
      <c r="D908" s="65">
        <v>42124</v>
      </c>
      <c r="E908" s="119">
        <v>88</v>
      </c>
      <c r="F908" s="42"/>
      <c r="G908" s="6">
        <f t="shared" si="203"/>
        <v>1688610</v>
      </c>
      <c r="H908" s="112">
        <v>450296</v>
      </c>
      <c r="I908" s="112"/>
      <c r="J908" s="7">
        <f t="shared" si="204"/>
        <v>450296</v>
      </c>
      <c r="K908" s="6">
        <f t="shared" si="205"/>
        <v>1238314</v>
      </c>
      <c r="L908" s="10">
        <f t="shared" si="206"/>
        <v>168861</v>
      </c>
      <c r="M908" s="10">
        <f t="shared" si="207"/>
        <v>619157</v>
      </c>
      <c r="N908" s="10">
        <f t="shared" si="208"/>
        <v>76</v>
      </c>
      <c r="O908" s="10">
        <f t="shared" si="209"/>
        <v>1069453</v>
      </c>
    </row>
    <row r="909" spans="1:15">
      <c r="A909" s="120">
        <v>2290000</v>
      </c>
      <c r="B909" s="25" t="s">
        <v>1712</v>
      </c>
      <c r="C909" s="20">
        <v>371280</v>
      </c>
      <c r="D909" s="65">
        <v>42124</v>
      </c>
      <c r="E909" s="119">
        <v>88</v>
      </c>
      <c r="F909" s="42"/>
      <c r="G909" s="6">
        <f t="shared" si="203"/>
        <v>371280</v>
      </c>
      <c r="H909" s="112">
        <v>99008</v>
      </c>
      <c r="I909" s="112"/>
      <c r="J909" s="7">
        <f t="shared" si="204"/>
        <v>99008</v>
      </c>
      <c r="K909" s="6">
        <f t="shared" si="205"/>
        <v>272272</v>
      </c>
      <c r="L909" s="10">
        <f t="shared" si="206"/>
        <v>37128</v>
      </c>
      <c r="M909" s="10">
        <f t="shared" si="207"/>
        <v>136136</v>
      </c>
      <c r="N909" s="10">
        <f t="shared" si="208"/>
        <v>76</v>
      </c>
      <c r="O909" s="10">
        <f t="shared" si="209"/>
        <v>235144</v>
      </c>
    </row>
    <row r="910" spans="1:15">
      <c r="A910" s="120">
        <v>2290000</v>
      </c>
      <c r="B910" s="25" t="s">
        <v>1713</v>
      </c>
      <c r="C910" s="20">
        <v>1398488</v>
      </c>
      <c r="D910" s="65">
        <v>42124</v>
      </c>
      <c r="E910" s="119">
        <v>88</v>
      </c>
      <c r="F910" s="42"/>
      <c r="G910" s="6">
        <f t="shared" si="203"/>
        <v>1398488</v>
      </c>
      <c r="H910" s="112">
        <v>372930.1333333333</v>
      </c>
      <c r="I910" s="112"/>
      <c r="J910" s="7">
        <f t="shared" si="204"/>
        <v>372930.1333333333</v>
      </c>
      <c r="K910" s="6">
        <f t="shared" si="205"/>
        <v>1025557.8666666667</v>
      </c>
      <c r="L910" s="10">
        <f t="shared" si="206"/>
        <v>139848.80000000002</v>
      </c>
      <c r="M910" s="10">
        <f t="shared" si="207"/>
        <v>512778.93333333335</v>
      </c>
      <c r="N910" s="10">
        <f t="shared" si="208"/>
        <v>76</v>
      </c>
      <c r="O910" s="10">
        <f t="shared" si="209"/>
        <v>885709.06666666665</v>
      </c>
    </row>
    <row r="911" spans="1:15">
      <c r="A911" s="120">
        <v>2290000</v>
      </c>
      <c r="B911" s="25" t="s">
        <v>1714</v>
      </c>
      <c r="C911" s="20">
        <v>52360</v>
      </c>
      <c r="D911" s="65">
        <v>42124</v>
      </c>
      <c r="E911" s="119">
        <v>88</v>
      </c>
      <c r="F911" s="42"/>
      <c r="G911" s="6">
        <f t="shared" si="203"/>
        <v>52360</v>
      </c>
      <c r="H911" s="112">
        <v>13962.666666666666</v>
      </c>
      <c r="I911" s="112"/>
      <c r="J911" s="7">
        <f t="shared" si="204"/>
        <v>13962.666666666666</v>
      </c>
      <c r="K911" s="6">
        <f t="shared" si="205"/>
        <v>38397.333333333336</v>
      </c>
      <c r="L911" s="10">
        <f t="shared" si="206"/>
        <v>5236</v>
      </c>
      <c r="M911" s="10">
        <f t="shared" si="207"/>
        <v>19198.666666666664</v>
      </c>
      <c r="N911" s="10">
        <f t="shared" si="208"/>
        <v>76</v>
      </c>
      <c r="O911" s="10">
        <f t="shared" si="209"/>
        <v>33161.333333333336</v>
      </c>
    </row>
    <row r="912" spans="1:15">
      <c r="A912" s="120">
        <v>2290000</v>
      </c>
      <c r="B912" s="25" t="s">
        <v>1715</v>
      </c>
      <c r="C912" s="20">
        <v>1533553</v>
      </c>
      <c r="D912" s="65">
        <v>42124</v>
      </c>
      <c r="E912" s="119">
        <v>88</v>
      </c>
      <c r="F912" s="42"/>
      <c r="G912" s="6">
        <f t="shared" si="203"/>
        <v>1533553</v>
      </c>
      <c r="H912" s="112">
        <v>408947.46666666667</v>
      </c>
      <c r="I912" s="112"/>
      <c r="J912" s="7">
        <f t="shared" si="204"/>
        <v>408947.46666666667</v>
      </c>
      <c r="K912" s="6">
        <f t="shared" si="205"/>
        <v>1124605.5333333332</v>
      </c>
      <c r="L912" s="10">
        <f t="shared" si="206"/>
        <v>153355.29999999999</v>
      </c>
      <c r="M912" s="10">
        <f t="shared" si="207"/>
        <v>562302.7666666666</v>
      </c>
      <c r="N912" s="10">
        <f t="shared" si="208"/>
        <v>76</v>
      </c>
      <c r="O912" s="10">
        <f t="shared" si="209"/>
        <v>971250.2333333334</v>
      </c>
    </row>
    <row r="913" spans="1:15">
      <c r="A913" s="120">
        <v>2290000</v>
      </c>
      <c r="B913" s="25" t="s">
        <v>1716</v>
      </c>
      <c r="C913" s="20">
        <v>3822197</v>
      </c>
      <c r="D913" s="65">
        <v>42155</v>
      </c>
      <c r="E913" s="119">
        <v>89</v>
      </c>
      <c r="F913" s="42"/>
      <c r="G913" s="6">
        <f t="shared" si="203"/>
        <v>3822197</v>
      </c>
      <c r="H913" s="112">
        <v>987400.89166666672</v>
      </c>
      <c r="I913" s="112"/>
      <c r="J913" s="7">
        <f t="shared" si="204"/>
        <v>987400.89166666672</v>
      </c>
      <c r="K913" s="6">
        <f t="shared" si="205"/>
        <v>2834796.1083333334</v>
      </c>
      <c r="L913" s="10">
        <f t="shared" si="206"/>
        <v>382219.7</v>
      </c>
      <c r="M913" s="10">
        <f t="shared" si="207"/>
        <v>1369620.5916666668</v>
      </c>
      <c r="N913" s="10">
        <f t="shared" si="208"/>
        <v>77</v>
      </c>
      <c r="O913" s="10">
        <f t="shared" si="209"/>
        <v>2452576.4083333332</v>
      </c>
    </row>
    <row r="914" spans="1:15">
      <c r="A914" s="120">
        <v>2290000</v>
      </c>
      <c r="B914" s="25" t="s">
        <v>1717</v>
      </c>
      <c r="C914" s="20">
        <v>518293</v>
      </c>
      <c r="D914" s="65">
        <v>42155</v>
      </c>
      <c r="E914" s="119">
        <v>89</v>
      </c>
      <c r="F914" s="42"/>
      <c r="G914" s="6">
        <f t="shared" si="203"/>
        <v>518293</v>
      </c>
      <c r="H914" s="112">
        <v>133892.35833333334</v>
      </c>
      <c r="I914" s="112"/>
      <c r="J914" s="7">
        <f t="shared" si="204"/>
        <v>133892.35833333334</v>
      </c>
      <c r="K914" s="6">
        <f t="shared" si="205"/>
        <v>384400.64166666666</v>
      </c>
      <c r="L914" s="10">
        <f t="shared" si="206"/>
        <v>51829.3</v>
      </c>
      <c r="M914" s="10">
        <f t="shared" si="207"/>
        <v>185721.65833333333</v>
      </c>
      <c r="N914" s="10">
        <f t="shared" si="208"/>
        <v>77</v>
      </c>
      <c r="O914" s="10">
        <f t="shared" si="209"/>
        <v>332571.34166666667</v>
      </c>
    </row>
    <row r="915" spans="1:15">
      <c r="A915" s="120">
        <v>2290000</v>
      </c>
      <c r="B915" s="25" t="s">
        <v>1718</v>
      </c>
      <c r="C915" s="20">
        <v>6881</v>
      </c>
      <c r="D915" s="65">
        <v>42185</v>
      </c>
      <c r="E915" s="119">
        <v>90</v>
      </c>
      <c r="F915" s="42"/>
      <c r="G915" s="6">
        <f t="shared" si="203"/>
        <v>6881</v>
      </c>
      <c r="H915" s="112">
        <v>1720.25</v>
      </c>
      <c r="I915" s="112"/>
      <c r="J915" s="7">
        <f t="shared" si="204"/>
        <v>1720.25</v>
      </c>
      <c r="K915" s="6">
        <f t="shared" si="205"/>
        <v>5160.75</v>
      </c>
      <c r="L915" s="10">
        <f t="shared" si="206"/>
        <v>688.1</v>
      </c>
      <c r="M915" s="10">
        <f t="shared" si="207"/>
        <v>2408.35</v>
      </c>
      <c r="N915" s="10">
        <f t="shared" si="208"/>
        <v>78</v>
      </c>
      <c r="O915" s="10">
        <f t="shared" si="209"/>
        <v>4472.6499999999996</v>
      </c>
    </row>
    <row r="916" spans="1:15">
      <c r="A916" s="120">
        <v>2290000</v>
      </c>
      <c r="B916" s="25" t="s">
        <v>1719</v>
      </c>
      <c r="C916" s="20">
        <v>844235</v>
      </c>
      <c r="D916" s="65">
        <v>42185</v>
      </c>
      <c r="E916" s="119">
        <v>90</v>
      </c>
      <c r="F916" s="42"/>
      <c r="G916" s="6">
        <f t="shared" si="203"/>
        <v>844235</v>
      </c>
      <c r="H916" s="112">
        <v>211058.75</v>
      </c>
      <c r="I916" s="112"/>
      <c r="J916" s="7">
        <f t="shared" si="204"/>
        <v>211058.75</v>
      </c>
      <c r="K916" s="6">
        <f t="shared" si="205"/>
        <v>633176.25</v>
      </c>
      <c r="L916" s="10">
        <f t="shared" si="206"/>
        <v>84423.5</v>
      </c>
      <c r="M916" s="10">
        <f t="shared" si="207"/>
        <v>295482.25</v>
      </c>
      <c r="N916" s="10">
        <f t="shared" si="208"/>
        <v>78</v>
      </c>
      <c r="O916" s="10">
        <f t="shared" si="209"/>
        <v>548752.75</v>
      </c>
    </row>
    <row r="917" spans="1:15">
      <c r="A917" s="120">
        <v>2290000</v>
      </c>
      <c r="B917" s="25" t="s">
        <v>1720</v>
      </c>
      <c r="C917" s="20">
        <v>104720</v>
      </c>
      <c r="D917" s="65">
        <v>42185</v>
      </c>
      <c r="E917" s="119">
        <v>90</v>
      </c>
      <c r="F917" s="42"/>
      <c r="G917" s="6">
        <f t="shared" si="203"/>
        <v>104720</v>
      </c>
      <c r="H917" s="112">
        <v>26180</v>
      </c>
      <c r="I917" s="112"/>
      <c r="J917" s="7">
        <f t="shared" si="204"/>
        <v>26180</v>
      </c>
      <c r="K917" s="6">
        <f t="shared" si="205"/>
        <v>78540</v>
      </c>
      <c r="L917" s="10">
        <f t="shared" si="206"/>
        <v>10472</v>
      </c>
      <c r="M917" s="10">
        <f t="shared" si="207"/>
        <v>36652</v>
      </c>
      <c r="N917" s="10">
        <f t="shared" si="208"/>
        <v>78</v>
      </c>
      <c r="O917" s="10">
        <f t="shared" si="209"/>
        <v>68068</v>
      </c>
    </row>
    <row r="918" spans="1:15">
      <c r="A918" s="120">
        <v>2290000</v>
      </c>
      <c r="B918" s="25" t="s">
        <v>1720</v>
      </c>
      <c r="C918" s="20">
        <v>913920</v>
      </c>
      <c r="D918" s="65">
        <v>42185</v>
      </c>
      <c r="E918" s="119">
        <v>90</v>
      </c>
      <c r="F918" s="42"/>
      <c r="G918" s="6">
        <f t="shared" ref="G918:G935" si="210">+F918+C918</f>
        <v>913920</v>
      </c>
      <c r="H918" s="112">
        <v>228480</v>
      </c>
      <c r="I918" s="112"/>
      <c r="J918" s="7">
        <f t="shared" si="204"/>
        <v>228480</v>
      </c>
      <c r="K918" s="6">
        <f t="shared" si="205"/>
        <v>685440</v>
      </c>
      <c r="L918" s="10">
        <f t="shared" ref="L918:L935" si="211">K918/E918*$L$1</f>
        <v>91392</v>
      </c>
      <c r="M918" s="10">
        <f t="shared" si="207"/>
        <v>319872</v>
      </c>
      <c r="N918" s="10">
        <f t="shared" ref="N918:N935" si="212">E918-$L$1</f>
        <v>78</v>
      </c>
      <c r="O918" s="10">
        <f t="shared" si="209"/>
        <v>594048</v>
      </c>
    </row>
    <row r="919" spans="1:15">
      <c r="A919" s="120">
        <v>2290000</v>
      </c>
      <c r="B919" s="25" t="s">
        <v>1721</v>
      </c>
      <c r="C919" s="20">
        <v>64260</v>
      </c>
      <c r="D919" s="65">
        <v>42185</v>
      </c>
      <c r="E919" s="119">
        <v>90</v>
      </c>
      <c r="F919" s="42"/>
      <c r="G919" s="6">
        <f t="shared" si="210"/>
        <v>64260</v>
      </c>
      <c r="H919" s="112">
        <v>16065</v>
      </c>
      <c r="I919" s="112"/>
      <c r="J919" s="7">
        <f t="shared" si="204"/>
        <v>16065</v>
      </c>
      <c r="K919" s="6">
        <f t="shared" si="205"/>
        <v>48195</v>
      </c>
      <c r="L919" s="10">
        <f t="shared" si="211"/>
        <v>6426</v>
      </c>
      <c r="M919" s="10">
        <f t="shared" si="207"/>
        <v>22491</v>
      </c>
      <c r="N919" s="10">
        <f t="shared" si="212"/>
        <v>78</v>
      </c>
      <c r="O919" s="10">
        <f t="shared" si="209"/>
        <v>41769</v>
      </c>
    </row>
    <row r="920" spans="1:15">
      <c r="A920" s="120">
        <v>2290000</v>
      </c>
      <c r="B920" s="25" t="s">
        <v>1722</v>
      </c>
      <c r="C920" s="20">
        <v>160650</v>
      </c>
      <c r="D920" s="65">
        <v>42185</v>
      </c>
      <c r="E920" s="119">
        <v>90</v>
      </c>
      <c r="F920" s="42"/>
      <c r="G920" s="6">
        <f t="shared" si="210"/>
        <v>160650</v>
      </c>
      <c r="H920" s="112">
        <v>40162.5</v>
      </c>
      <c r="I920" s="112"/>
      <c r="J920" s="7">
        <f t="shared" si="204"/>
        <v>40162.5</v>
      </c>
      <c r="K920" s="6">
        <f t="shared" si="205"/>
        <v>120487.5</v>
      </c>
      <c r="L920" s="10">
        <f t="shared" si="211"/>
        <v>16065</v>
      </c>
      <c r="M920" s="10">
        <f t="shared" si="207"/>
        <v>56227.5</v>
      </c>
      <c r="N920" s="10">
        <f t="shared" si="212"/>
        <v>78</v>
      </c>
      <c r="O920" s="10">
        <f t="shared" si="209"/>
        <v>104422.5</v>
      </c>
    </row>
    <row r="921" spans="1:15">
      <c r="A921" s="120">
        <v>2290000</v>
      </c>
      <c r="B921" s="25" t="s">
        <v>1723</v>
      </c>
      <c r="C921" s="20">
        <v>757913</v>
      </c>
      <c r="D921" s="65">
        <v>42209</v>
      </c>
      <c r="E921" s="119">
        <v>91</v>
      </c>
      <c r="F921" s="42"/>
      <c r="G921" s="6">
        <f t="shared" si="210"/>
        <v>757913</v>
      </c>
      <c r="H921" s="112">
        <v>183162.30833333335</v>
      </c>
      <c r="I921" s="112"/>
      <c r="J921" s="7">
        <f t="shared" si="204"/>
        <v>183162.30833333335</v>
      </c>
      <c r="K921" s="6">
        <f t="shared" si="205"/>
        <v>574750.69166666665</v>
      </c>
      <c r="L921" s="10">
        <f t="shared" si="211"/>
        <v>75791.3</v>
      </c>
      <c r="M921" s="10">
        <f t="shared" si="207"/>
        <v>258953.60833333334</v>
      </c>
      <c r="N921" s="10">
        <f t="shared" si="212"/>
        <v>79</v>
      </c>
      <c r="O921" s="10">
        <f t="shared" si="209"/>
        <v>498959.39166666666</v>
      </c>
    </row>
    <row r="922" spans="1:15">
      <c r="A922" s="120">
        <v>2290000</v>
      </c>
      <c r="B922" s="25" t="s">
        <v>1724</v>
      </c>
      <c r="C922" s="20">
        <v>18870</v>
      </c>
      <c r="D922" s="65">
        <v>42209</v>
      </c>
      <c r="E922" s="119">
        <v>91</v>
      </c>
      <c r="F922" s="42"/>
      <c r="G922" s="6">
        <f t="shared" si="210"/>
        <v>18870</v>
      </c>
      <c r="H922" s="112">
        <v>4560.25</v>
      </c>
      <c r="I922" s="112"/>
      <c r="J922" s="7">
        <f t="shared" si="204"/>
        <v>4560.25</v>
      </c>
      <c r="K922" s="6">
        <f t="shared" si="205"/>
        <v>14309.75</v>
      </c>
      <c r="L922" s="10">
        <f t="shared" si="211"/>
        <v>1887</v>
      </c>
      <c r="M922" s="10">
        <f t="shared" si="207"/>
        <v>6447.25</v>
      </c>
      <c r="N922" s="10">
        <f t="shared" si="212"/>
        <v>79</v>
      </c>
      <c r="O922" s="10">
        <f t="shared" si="209"/>
        <v>12422.75</v>
      </c>
    </row>
    <row r="923" spans="1:15">
      <c r="A923" s="120">
        <v>2290000</v>
      </c>
      <c r="B923" s="25" t="s">
        <v>1725</v>
      </c>
      <c r="C923" s="20">
        <v>75838</v>
      </c>
      <c r="D923" s="65">
        <v>42209</v>
      </c>
      <c r="E923" s="119">
        <v>91</v>
      </c>
      <c r="F923" s="42"/>
      <c r="G923" s="6">
        <f t="shared" si="210"/>
        <v>75838</v>
      </c>
      <c r="H923" s="112">
        <v>18327.516666666666</v>
      </c>
      <c r="I923" s="112"/>
      <c r="J923" s="7">
        <f t="shared" si="204"/>
        <v>18327.516666666666</v>
      </c>
      <c r="K923" s="6">
        <f t="shared" si="205"/>
        <v>57510.483333333337</v>
      </c>
      <c r="L923" s="10">
        <f t="shared" si="211"/>
        <v>7583.8</v>
      </c>
      <c r="M923" s="10">
        <f t="shared" si="207"/>
        <v>25911.316666666666</v>
      </c>
      <c r="N923" s="10">
        <f t="shared" si="212"/>
        <v>79</v>
      </c>
      <c r="O923" s="10">
        <f t="shared" si="209"/>
        <v>49926.683333333334</v>
      </c>
    </row>
    <row r="924" spans="1:15">
      <c r="A924" s="120">
        <v>2290000</v>
      </c>
      <c r="B924" s="25" t="s">
        <v>1724</v>
      </c>
      <c r="C924" s="20">
        <v>226440</v>
      </c>
      <c r="D924" s="65">
        <v>42209</v>
      </c>
      <c r="E924" s="119">
        <v>91</v>
      </c>
      <c r="F924" s="42"/>
      <c r="G924" s="6">
        <f t="shared" si="210"/>
        <v>226440</v>
      </c>
      <c r="H924" s="112">
        <v>54723</v>
      </c>
      <c r="I924" s="112"/>
      <c r="J924" s="7">
        <f t="shared" si="204"/>
        <v>54723</v>
      </c>
      <c r="K924" s="6">
        <f t="shared" si="205"/>
        <v>171717</v>
      </c>
      <c r="L924" s="10">
        <f t="shared" si="211"/>
        <v>22644</v>
      </c>
      <c r="M924" s="10">
        <f t="shared" si="207"/>
        <v>77367</v>
      </c>
      <c r="N924" s="10">
        <f t="shared" si="212"/>
        <v>79</v>
      </c>
      <c r="O924" s="10">
        <f t="shared" si="209"/>
        <v>149073</v>
      </c>
    </row>
    <row r="925" spans="1:15">
      <c r="A925" s="120">
        <v>2290000</v>
      </c>
      <c r="B925" s="25" t="s">
        <v>1726</v>
      </c>
      <c r="C925" s="20">
        <v>53550</v>
      </c>
      <c r="D925" s="65">
        <v>42247</v>
      </c>
      <c r="E925" s="119">
        <v>92</v>
      </c>
      <c r="F925" s="42"/>
      <c r="G925" s="6">
        <f t="shared" si="210"/>
        <v>53550</v>
      </c>
      <c r="H925" s="112">
        <v>12495</v>
      </c>
      <c r="I925" s="112"/>
      <c r="J925" s="7">
        <f t="shared" si="204"/>
        <v>12495</v>
      </c>
      <c r="K925" s="6">
        <f t="shared" si="205"/>
        <v>41055</v>
      </c>
      <c r="L925" s="10">
        <f t="shared" si="211"/>
        <v>5355</v>
      </c>
      <c r="M925" s="10">
        <f t="shared" si="207"/>
        <v>17850</v>
      </c>
      <c r="N925" s="10">
        <f t="shared" si="212"/>
        <v>80</v>
      </c>
      <c r="O925" s="10">
        <f t="shared" si="209"/>
        <v>35700</v>
      </c>
    </row>
    <row r="926" spans="1:15">
      <c r="A926" s="120">
        <v>2290000</v>
      </c>
      <c r="B926" s="25" t="s">
        <v>1727</v>
      </c>
      <c r="C926" s="20">
        <v>149940</v>
      </c>
      <c r="D926" s="65">
        <v>42247</v>
      </c>
      <c r="E926" s="119">
        <v>92</v>
      </c>
      <c r="F926" s="42"/>
      <c r="G926" s="6">
        <f t="shared" si="210"/>
        <v>149940</v>
      </c>
      <c r="H926" s="112">
        <v>34986</v>
      </c>
      <c r="I926" s="112"/>
      <c r="J926" s="7">
        <f t="shared" si="204"/>
        <v>34986</v>
      </c>
      <c r="K926" s="6">
        <f t="shared" si="205"/>
        <v>114954</v>
      </c>
      <c r="L926" s="10">
        <f t="shared" si="211"/>
        <v>14994</v>
      </c>
      <c r="M926" s="10">
        <f t="shared" si="207"/>
        <v>49980</v>
      </c>
      <c r="N926" s="10">
        <f t="shared" si="212"/>
        <v>80</v>
      </c>
      <c r="O926" s="10">
        <f t="shared" si="209"/>
        <v>99960</v>
      </c>
    </row>
    <row r="927" spans="1:15">
      <c r="A927" s="120">
        <v>2290000</v>
      </c>
      <c r="B927" s="25" t="s">
        <v>1727</v>
      </c>
      <c r="C927" s="20">
        <v>47600</v>
      </c>
      <c r="D927" s="65">
        <v>42247</v>
      </c>
      <c r="E927" s="119">
        <v>92</v>
      </c>
      <c r="F927" s="42"/>
      <c r="G927" s="6">
        <f t="shared" si="210"/>
        <v>47600</v>
      </c>
      <c r="H927" s="112">
        <v>11106.666666666668</v>
      </c>
      <c r="I927" s="112"/>
      <c r="J927" s="7">
        <f t="shared" si="204"/>
        <v>11106.666666666668</v>
      </c>
      <c r="K927" s="6">
        <f t="shared" si="205"/>
        <v>36493.333333333328</v>
      </c>
      <c r="L927" s="10">
        <f t="shared" si="211"/>
        <v>4760</v>
      </c>
      <c r="M927" s="10">
        <f t="shared" si="207"/>
        <v>15866.666666666668</v>
      </c>
      <c r="N927" s="10">
        <f t="shared" si="212"/>
        <v>80</v>
      </c>
      <c r="O927" s="10">
        <f t="shared" si="209"/>
        <v>31733.333333333332</v>
      </c>
    </row>
    <row r="928" spans="1:15">
      <c r="A928" s="120">
        <v>2290000</v>
      </c>
      <c r="B928" s="25" t="s">
        <v>1728</v>
      </c>
      <c r="C928" s="20">
        <v>149940</v>
      </c>
      <c r="D928" s="65">
        <v>42255</v>
      </c>
      <c r="E928" s="119">
        <v>92</v>
      </c>
      <c r="F928" s="42"/>
      <c r="G928" s="6">
        <f t="shared" si="210"/>
        <v>149940</v>
      </c>
      <c r="H928" s="112">
        <v>34986</v>
      </c>
      <c r="I928" s="112"/>
      <c r="J928" s="7">
        <f t="shared" si="204"/>
        <v>34986</v>
      </c>
      <c r="K928" s="6">
        <f t="shared" si="205"/>
        <v>114954</v>
      </c>
      <c r="L928" s="10">
        <f>K928/E928*$L$1</f>
        <v>14994</v>
      </c>
      <c r="M928" s="10">
        <f t="shared" si="207"/>
        <v>49980</v>
      </c>
      <c r="N928" s="10">
        <f t="shared" si="212"/>
        <v>80</v>
      </c>
      <c r="O928" s="10">
        <f t="shared" si="209"/>
        <v>99960</v>
      </c>
    </row>
    <row r="929" spans="1:15">
      <c r="A929" s="120">
        <v>2290000</v>
      </c>
      <c r="B929" s="25" t="s">
        <v>1729</v>
      </c>
      <c r="C929" s="20">
        <v>22000</v>
      </c>
      <c r="D929" s="65">
        <v>42268</v>
      </c>
      <c r="E929" s="119">
        <v>93</v>
      </c>
      <c r="F929" s="42"/>
      <c r="G929" s="6">
        <f t="shared" si="210"/>
        <v>22000</v>
      </c>
      <c r="H929" s="112">
        <v>4950</v>
      </c>
      <c r="I929" s="112"/>
      <c r="J929" s="7">
        <f t="shared" si="204"/>
        <v>4950</v>
      </c>
      <c r="K929" s="6">
        <f t="shared" si="205"/>
        <v>17050</v>
      </c>
      <c r="L929" s="10">
        <f t="shared" si="211"/>
        <v>2200</v>
      </c>
      <c r="M929" s="10">
        <f t="shared" si="207"/>
        <v>7150</v>
      </c>
      <c r="N929" s="10">
        <f t="shared" si="212"/>
        <v>81</v>
      </c>
      <c r="O929" s="10">
        <f t="shared" si="209"/>
        <v>14850</v>
      </c>
    </row>
    <row r="930" spans="1:15">
      <c r="A930" s="120">
        <v>2290000</v>
      </c>
      <c r="B930" s="25" t="s">
        <v>770</v>
      </c>
      <c r="C930" s="20">
        <v>35700</v>
      </c>
      <c r="D930" s="65">
        <v>42268</v>
      </c>
      <c r="E930" s="119">
        <v>93</v>
      </c>
      <c r="F930" s="42"/>
      <c r="G930" s="6">
        <f t="shared" si="210"/>
        <v>35700</v>
      </c>
      <c r="H930" s="112">
        <v>8032.5</v>
      </c>
      <c r="I930" s="112"/>
      <c r="J930" s="7">
        <f t="shared" si="204"/>
        <v>8032.5</v>
      </c>
      <c r="K930" s="6">
        <f t="shared" si="205"/>
        <v>27667.5</v>
      </c>
      <c r="L930" s="10">
        <f t="shared" si="211"/>
        <v>3570</v>
      </c>
      <c r="M930" s="10">
        <f t="shared" si="207"/>
        <v>11602.5</v>
      </c>
      <c r="N930" s="10">
        <f t="shared" si="212"/>
        <v>81</v>
      </c>
      <c r="O930" s="10">
        <f t="shared" si="209"/>
        <v>24097.5</v>
      </c>
    </row>
    <row r="931" spans="1:15">
      <c r="A931" s="120">
        <v>2290000</v>
      </c>
      <c r="B931" s="25" t="s">
        <v>770</v>
      </c>
      <c r="C931" s="20">
        <v>330000</v>
      </c>
      <c r="D931" s="65">
        <v>42268</v>
      </c>
      <c r="E931" s="119">
        <v>93</v>
      </c>
      <c r="F931" s="42"/>
      <c r="G931" s="6">
        <f t="shared" si="210"/>
        <v>330000</v>
      </c>
      <c r="H931" s="112">
        <v>74250</v>
      </c>
      <c r="I931" s="112"/>
      <c r="J931" s="7">
        <f t="shared" si="204"/>
        <v>74250</v>
      </c>
      <c r="K931" s="6">
        <f t="shared" si="205"/>
        <v>255750</v>
      </c>
      <c r="L931" s="10">
        <f t="shared" si="211"/>
        <v>33000</v>
      </c>
      <c r="M931" s="10">
        <f t="shared" si="207"/>
        <v>107250</v>
      </c>
      <c r="N931" s="10">
        <f t="shared" si="212"/>
        <v>81</v>
      </c>
      <c r="O931" s="10">
        <f t="shared" si="209"/>
        <v>222750</v>
      </c>
    </row>
    <row r="932" spans="1:15">
      <c r="A932" s="120">
        <v>2290000</v>
      </c>
      <c r="B932" s="25" t="s">
        <v>1730</v>
      </c>
      <c r="C932" s="20">
        <v>165930</v>
      </c>
      <c r="D932" s="65">
        <v>42298</v>
      </c>
      <c r="E932" s="119">
        <v>94</v>
      </c>
      <c r="F932" s="42"/>
      <c r="G932" s="6">
        <f t="shared" si="210"/>
        <v>165930</v>
      </c>
      <c r="H932" s="112">
        <v>35951.5</v>
      </c>
      <c r="I932" s="112"/>
      <c r="J932" s="7">
        <f t="shared" si="204"/>
        <v>35951.5</v>
      </c>
      <c r="K932" s="6">
        <f t="shared" si="205"/>
        <v>129978.5</v>
      </c>
      <c r="L932" s="10">
        <f t="shared" si="211"/>
        <v>16593</v>
      </c>
      <c r="M932" s="10">
        <f t="shared" si="207"/>
        <v>52544.5</v>
      </c>
      <c r="N932" s="10">
        <f t="shared" si="212"/>
        <v>82</v>
      </c>
      <c r="O932" s="10">
        <f t="shared" si="209"/>
        <v>113385.5</v>
      </c>
    </row>
    <row r="933" spans="1:15">
      <c r="A933" s="120">
        <v>2290000</v>
      </c>
      <c r="B933" s="25" t="s">
        <v>1731</v>
      </c>
      <c r="C933" s="20">
        <v>44322</v>
      </c>
      <c r="D933" s="65">
        <v>42298</v>
      </c>
      <c r="E933" s="119">
        <v>94</v>
      </c>
      <c r="F933" s="42"/>
      <c r="G933" s="6">
        <f t="shared" si="210"/>
        <v>44322</v>
      </c>
      <c r="H933" s="112">
        <v>9603.1</v>
      </c>
      <c r="I933" s="112"/>
      <c r="J933" s="7">
        <f t="shared" si="204"/>
        <v>9603.1</v>
      </c>
      <c r="K933" s="6">
        <f t="shared" si="205"/>
        <v>34718.9</v>
      </c>
      <c r="L933" s="10">
        <f t="shared" si="211"/>
        <v>4432.2000000000007</v>
      </c>
      <c r="M933" s="10">
        <f t="shared" si="207"/>
        <v>14035.300000000001</v>
      </c>
      <c r="N933" s="10">
        <f t="shared" si="212"/>
        <v>82</v>
      </c>
      <c r="O933" s="10">
        <f t="shared" si="209"/>
        <v>30286.699999999997</v>
      </c>
    </row>
    <row r="934" spans="1:15">
      <c r="A934" s="120">
        <v>2290000</v>
      </c>
      <c r="B934" s="25" t="s">
        <v>1751</v>
      </c>
      <c r="C934" s="20">
        <v>2689400</v>
      </c>
      <c r="D934" s="65">
        <v>42369</v>
      </c>
      <c r="E934" s="119">
        <v>96</v>
      </c>
      <c r="F934" s="42"/>
      <c r="G934" s="6">
        <f t="shared" si="210"/>
        <v>2689400</v>
      </c>
      <c r="H934" s="112">
        <v>537880</v>
      </c>
      <c r="I934" s="112"/>
      <c r="J934" s="7">
        <f>+I934+H934</f>
        <v>537880</v>
      </c>
      <c r="K934" s="6">
        <f>+G934-J934</f>
        <v>2151520</v>
      </c>
      <c r="L934" s="10">
        <f t="shared" si="211"/>
        <v>268940</v>
      </c>
      <c r="M934" s="10">
        <f>J934+L934</f>
        <v>806820</v>
      </c>
      <c r="N934" s="10">
        <f t="shared" si="212"/>
        <v>84</v>
      </c>
      <c r="O934" s="10">
        <f>G934-M934</f>
        <v>1882580</v>
      </c>
    </row>
    <row r="935" spans="1:15">
      <c r="A935" s="120">
        <v>2290000</v>
      </c>
      <c r="B935" s="25" t="s">
        <v>1732</v>
      </c>
      <c r="C935" s="20">
        <v>42000</v>
      </c>
      <c r="D935" s="65">
        <v>42361</v>
      </c>
      <c r="E935" s="119">
        <v>96</v>
      </c>
      <c r="F935" s="42"/>
      <c r="G935" s="6">
        <f t="shared" si="210"/>
        <v>42000</v>
      </c>
      <c r="H935" s="112">
        <v>8400</v>
      </c>
      <c r="I935" s="112"/>
      <c r="J935" s="7">
        <f t="shared" si="204"/>
        <v>8400</v>
      </c>
      <c r="K935" s="6">
        <f t="shared" si="205"/>
        <v>33600</v>
      </c>
      <c r="L935" s="10">
        <f t="shared" si="211"/>
        <v>4200</v>
      </c>
      <c r="M935" s="10">
        <f t="shared" si="207"/>
        <v>12600</v>
      </c>
      <c r="N935" s="10">
        <f t="shared" si="212"/>
        <v>84</v>
      </c>
      <c r="O935" s="10">
        <f t="shared" si="209"/>
        <v>29400</v>
      </c>
    </row>
    <row r="936" spans="1:15">
      <c r="C936" s="110">
        <f t="shared" ref="C936:O936" si="213">SUM(C886:C935)</f>
        <v>27580024</v>
      </c>
      <c r="D936" s="110">
        <f t="shared" si="213"/>
        <v>2107641</v>
      </c>
      <c r="E936" s="110">
        <f t="shared" si="213"/>
        <v>4453</v>
      </c>
      <c r="F936" s="110">
        <f t="shared" si="213"/>
        <v>0</v>
      </c>
      <c r="G936" s="110">
        <f t="shared" si="213"/>
        <v>27580024</v>
      </c>
      <c r="H936" s="110">
        <f t="shared" si="213"/>
        <v>7187778.75</v>
      </c>
      <c r="I936" s="110">
        <f t="shared" si="213"/>
        <v>0</v>
      </c>
      <c r="J936" s="110">
        <f t="shared" si="213"/>
        <v>7187778.75</v>
      </c>
      <c r="K936" s="110">
        <f t="shared" si="213"/>
        <v>20392245.250000004</v>
      </c>
      <c r="L936" s="110">
        <f t="shared" si="213"/>
        <v>2758002.4000000004</v>
      </c>
      <c r="M936" s="110">
        <f t="shared" si="213"/>
        <v>9945781.1499999985</v>
      </c>
      <c r="N936" s="110"/>
      <c r="O936" s="110">
        <f t="shared" si="213"/>
        <v>17634242.850000001</v>
      </c>
    </row>
    <row r="938" spans="1:15">
      <c r="A938" s="120">
        <v>2290000</v>
      </c>
      <c r="B938" s="25" t="s">
        <v>2059</v>
      </c>
      <c r="C938" s="20">
        <v>2672415</v>
      </c>
      <c r="D938" s="65">
        <v>43000</v>
      </c>
      <c r="E938" s="119">
        <v>117</v>
      </c>
      <c r="F938" s="42"/>
      <c r="G938" s="6">
        <f>+F938+C938</f>
        <v>2672415</v>
      </c>
      <c r="H938" s="112">
        <v>107029.125</v>
      </c>
      <c r="I938" s="112"/>
      <c r="J938" s="7">
        <f t="shared" ref="J938" si="214">+I938+H938</f>
        <v>107029.125</v>
      </c>
      <c r="K938" s="6">
        <f t="shared" ref="K938" si="215">+G938-J938</f>
        <v>2565385.875</v>
      </c>
      <c r="L938" s="10">
        <f t="shared" ref="L938:L941" si="216">K938/E938*$L$1</f>
        <v>263116.5</v>
      </c>
      <c r="M938" s="10">
        <f t="shared" ref="M938" si="217">J938+L938</f>
        <v>370145.625</v>
      </c>
      <c r="N938" s="10">
        <f t="shared" ref="N938:N941" si="218">E938-$L$1</f>
        <v>105</v>
      </c>
      <c r="O938" s="10">
        <f t="shared" ref="O938" si="219">G938-M938</f>
        <v>2302269.375</v>
      </c>
    </row>
    <row r="939" spans="1:15">
      <c r="A939" s="120">
        <v>2290000</v>
      </c>
      <c r="B939" s="25" t="s">
        <v>2060</v>
      </c>
      <c r="C939" s="20">
        <v>168004</v>
      </c>
      <c r="D939" s="65">
        <v>43006</v>
      </c>
      <c r="E939" s="119">
        <v>117</v>
      </c>
      <c r="F939" s="42"/>
      <c r="G939" s="6">
        <f>+F939+C939</f>
        <v>168004</v>
      </c>
      <c r="H939" s="112">
        <v>44419.824999999997</v>
      </c>
      <c r="I939" s="112"/>
      <c r="J939" s="7">
        <f t="shared" ref="J939" si="220">+I939+H939</f>
        <v>44419.824999999997</v>
      </c>
      <c r="K939" s="6">
        <f t="shared" ref="K939" si="221">+G939-J939</f>
        <v>123584.175</v>
      </c>
      <c r="L939" s="10">
        <f t="shared" si="216"/>
        <v>12675.300000000001</v>
      </c>
      <c r="M939" s="10">
        <f t="shared" ref="M939" si="222">J939+L939</f>
        <v>57095.125</v>
      </c>
      <c r="N939" s="10">
        <f t="shared" si="218"/>
        <v>105</v>
      </c>
      <c r="O939" s="10">
        <f t="shared" ref="O939" si="223">G939-M939</f>
        <v>110908.875</v>
      </c>
    </row>
    <row r="940" spans="1:15">
      <c r="A940" s="120">
        <v>2290000</v>
      </c>
      <c r="B940" s="25" t="s">
        <v>2074</v>
      </c>
      <c r="C940" s="20">
        <v>843600</v>
      </c>
      <c r="D940" s="65">
        <v>43061</v>
      </c>
      <c r="E940" s="119">
        <v>119</v>
      </c>
      <c r="F940" s="42"/>
      <c r="G940" s="6">
        <f>+F940+C940</f>
        <v>843600</v>
      </c>
      <c r="H940" s="112">
        <v>47938.233333333337</v>
      </c>
      <c r="I940" s="112"/>
      <c r="J940" s="7">
        <f t="shared" ref="J940:J941" si="224">+I940+H940</f>
        <v>47938.233333333337</v>
      </c>
      <c r="K940" s="6">
        <f t="shared" ref="K940:K941" si="225">+G940-J940</f>
        <v>795661.7666666666</v>
      </c>
      <c r="L940" s="10">
        <f t="shared" si="216"/>
        <v>80234.799999999988</v>
      </c>
      <c r="M940" s="10">
        <f t="shared" ref="M940:M941" si="226">J940+L940</f>
        <v>128173.03333333333</v>
      </c>
      <c r="N940" s="10">
        <f t="shared" si="218"/>
        <v>107</v>
      </c>
      <c r="O940" s="10">
        <f t="shared" ref="O940:O941" si="227">G940-M940</f>
        <v>715426.96666666667</v>
      </c>
    </row>
    <row r="941" spans="1:15">
      <c r="A941" s="120">
        <v>2290000</v>
      </c>
      <c r="B941" s="25" t="s">
        <v>2075</v>
      </c>
      <c r="C941" s="20">
        <v>855000</v>
      </c>
      <c r="D941" s="65">
        <v>43061</v>
      </c>
      <c r="E941" s="119">
        <v>119</v>
      </c>
      <c r="F941" s="42"/>
      <c r="G941" s="6">
        <f>+F941+C941</f>
        <v>855000</v>
      </c>
      <c r="H941" s="112">
        <v>48034.224999999999</v>
      </c>
      <c r="I941" s="112"/>
      <c r="J941" s="7">
        <f t="shared" si="224"/>
        <v>48034.224999999999</v>
      </c>
      <c r="K941" s="6">
        <f t="shared" si="225"/>
        <v>806965.77500000002</v>
      </c>
      <c r="L941" s="10">
        <f t="shared" si="216"/>
        <v>81374.700000000012</v>
      </c>
      <c r="M941" s="10">
        <f t="shared" si="226"/>
        <v>129408.92500000002</v>
      </c>
      <c r="N941" s="10">
        <f t="shared" si="218"/>
        <v>107</v>
      </c>
      <c r="O941" s="10">
        <f t="shared" si="227"/>
        <v>725591.07499999995</v>
      </c>
    </row>
    <row r="942" spans="1:15">
      <c r="C942" s="110">
        <f>SUM(C938:C941)</f>
        <v>4539019</v>
      </c>
      <c r="D942" s="110"/>
      <c r="E942" s="110"/>
      <c r="F942" s="110">
        <f t="shared" ref="F942:O942" si="228">SUM(F938:F941)</f>
        <v>0</v>
      </c>
      <c r="G942" s="110">
        <f t="shared" si="228"/>
        <v>4539019</v>
      </c>
      <c r="H942" s="110">
        <f t="shared" si="228"/>
        <v>247421.40833333335</v>
      </c>
      <c r="I942" s="110">
        <f t="shared" si="228"/>
        <v>0</v>
      </c>
      <c r="J942" s="110">
        <f t="shared" si="228"/>
        <v>247421.40833333335</v>
      </c>
      <c r="K942" s="110">
        <f t="shared" si="228"/>
        <v>4291597.5916666668</v>
      </c>
      <c r="L942" s="110">
        <f t="shared" si="228"/>
        <v>437401.3</v>
      </c>
      <c r="M942" s="110">
        <f t="shared" si="228"/>
        <v>684822.70833333337</v>
      </c>
      <c r="N942" s="110"/>
      <c r="O942" s="110">
        <f t="shared" si="228"/>
        <v>3854196.291666667</v>
      </c>
    </row>
    <row r="944" spans="1:15">
      <c r="A944" s="5">
        <v>2290000</v>
      </c>
      <c r="B944" s="442" t="s">
        <v>2095</v>
      </c>
      <c r="C944" s="599">
        <v>1379223</v>
      </c>
      <c r="D944" s="600">
        <v>43111</v>
      </c>
      <c r="E944" s="119">
        <v>120</v>
      </c>
      <c r="F944" s="42"/>
      <c r="G944" s="6">
        <f t="shared" ref="G944:G970" si="229">+F944+C944</f>
        <v>1379223</v>
      </c>
      <c r="H944" s="112">
        <v>48034.224999999999</v>
      </c>
      <c r="I944" s="112"/>
      <c r="J944" s="7">
        <f t="shared" ref="J944:J953" si="230">+I944+H944</f>
        <v>48034.224999999999</v>
      </c>
      <c r="K944" s="6">
        <f t="shared" ref="K944:K953" si="231">+G944-J944</f>
        <v>1331188.7749999999</v>
      </c>
      <c r="L944" s="10">
        <f t="shared" ref="L944:L949" si="232">K944/E944*7</f>
        <v>77652.678541666653</v>
      </c>
      <c r="M944" s="10">
        <f t="shared" ref="M944:M953" si="233">J944+L944</f>
        <v>125686.90354166666</v>
      </c>
      <c r="N944" s="10">
        <f t="shared" ref="N944:N949" si="234">E944-7</f>
        <v>113</v>
      </c>
      <c r="O944" s="10">
        <f t="shared" ref="O944:O953" si="235">G944-M944</f>
        <v>1253536.0964583333</v>
      </c>
    </row>
    <row r="945" spans="1:15">
      <c r="A945" s="5">
        <v>2290000</v>
      </c>
      <c r="B945" s="442" t="s">
        <v>2095</v>
      </c>
      <c r="C945" s="599">
        <v>58275</v>
      </c>
      <c r="D945" s="600">
        <v>43111</v>
      </c>
      <c r="E945" s="119">
        <v>120</v>
      </c>
      <c r="F945" s="42"/>
      <c r="G945" s="6">
        <f t="shared" si="229"/>
        <v>58275</v>
      </c>
      <c r="H945" s="112">
        <v>48034.224999999999</v>
      </c>
      <c r="I945" s="112"/>
      <c r="J945" s="7">
        <f t="shared" si="230"/>
        <v>48034.224999999999</v>
      </c>
      <c r="K945" s="6">
        <f t="shared" si="231"/>
        <v>10240.775000000001</v>
      </c>
      <c r="L945" s="10">
        <f t="shared" si="232"/>
        <v>597.37854166666682</v>
      </c>
      <c r="M945" s="10">
        <f t="shared" si="233"/>
        <v>48631.603541666664</v>
      </c>
      <c r="N945" s="10">
        <f t="shared" si="234"/>
        <v>113</v>
      </c>
      <c r="O945" s="10">
        <f t="shared" si="235"/>
        <v>9643.3964583333363</v>
      </c>
    </row>
    <row r="946" spans="1:15">
      <c r="A946" s="5">
        <v>2290000</v>
      </c>
      <c r="B946" s="442" t="s">
        <v>2096</v>
      </c>
      <c r="C946" s="599">
        <v>396099</v>
      </c>
      <c r="D946" s="600">
        <v>43111</v>
      </c>
      <c r="E946" s="119">
        <v>120</v>
      </c>
      <c r="F946" s="42"/>
      <c r="G946" s="6">
        <f t="shared" si="229"/>
        <v>396099</v>
      </c>
      <c r="H946" s="112">
        <v>48034.224999999999</v>
      </c>
      <c r="I946" s="112"/>
      <c r="J946" s="7">
        <f t="shared" si="230"/>
        <v>48034.224999999999</v>
      </c>
      <c r="K946" s="6">
        <f t="shared" si="231"/>
        <v>348064.77500000002</v>
      </c>
      <c r="L946" s="10">
        <f t="shared" si="232"/>
        <v>20303.77854166667</v>
      </c>
      <c r="M946" s="10">
        <f t="shared" si="233"/>
        <v>68338.003541666665</v>
      </c>
      <c r="N946" s="10">
        <f t="shared" si="234"/>
        <v>113</v>
      </c>
      <c r="O946" s="10">
        <f t="shared" si="235"/>
        <v>327760.99645833333</v>
      </c>
    </row>
    <row r="947" spans="1:15">
      <c r="A947" s="5">
        <v>2290000</v>
      </c>
      <c r="B947" s="442" t="s">
        <v>2097</v>
      </c>
      <c r="C947" s="599">
        <v>320515</v>
      </c>
      <c r="D947" s="600">
        <v>43125</v>
      </c>
      <c r="E947" s="119">
        <v>120</v>
      </c>
      <c r="F947" s="42"/>
      <c r="G947" s="6">
        <f t="shared" si="229"/>
        <v>320515</v>
      </c>
      <c r="H947" s="112">
        <v>48034.224999999999</v>
      </c>
      <c r="I947" s="112"/>
      <c r="J947" s="7">
        <f t="shared" si="230"/>
        <v>48034.224999999999</v>
      </c>
      <c r="K947" s="6">
        <f t="shared" si="231"/>
        <v>272480.77500000002</v>
      </c>
      <c r="L947" s="10">
        <f t="shared" si="232"/>
        <v>15894.711875000001</v>
      </c>
      <c r="M947" s="10">
        <f t="shared" si="233"/>
        <v>63928.936874999999</v>
      </c>
      <c r="N947" s="10">
        <f t="shared" si="234"/>
        <v>113</v>
      </c>
      <c r="O947" s="10">
        <f t="shared" si="235"/>
        <v>256586.06312499999</v>
      </c>
    </row>
    <row r="948" spans="1:15">
      <c r="A948" s="5">
        <v>2290000</v>
      </c>
      <c r="B948" s="442" t="s">
        <v>2098</v>
      </c>
      <c r="C948" s="599">
        <v>221164</v>
      </c>
      <c r="D948" s="600">
        <v>43125</v>
      </c>
      <c r="E948" s="119">
        <v>120</v>
      </c>
      <c r="F948" s="42"/>
      <c r="G948" s="6">
        <f t="shared" si="229"/>
        <v>221164</v>
      </c>
      <c r="H948" s="112">
        <v>48034.224999999999</v>
      </c>
      <c r="I948" s="112"/>
      <c r="J948" s="7">
        <f t="shared" si="230"/>
        <v>48034.224999999999</v>
      </c>
      <c r="K948" s="6">
        <f t="shared" si="231"/>
        <v>173129.77499999999</v>
      </c>
      <c r="L948" s="10">
        <f t="shared" si="232"/>
        <v>10099.236874999999</v>
      </c>
      <c r="M948" s="10">
        <f t="shared" si="233"/>
        <v>58133.461874999994</v>
      </c>
      <c r="N948" s="10">
        <f t="shared" si="234"/>
        <v>113</v>
      </c>
      <c r="O948" s="10">
        <f t="shared" si="235"/>
        <v>163030.53812500002</v>
      </c>
    </row>
    <row r="949" spans="1:15">
      <c r="A949" s="5">
        <v>2290000</v>
      </c>
      <c r="B949" s="442" t="s">
        <v>2099</v>
      </c>
      <c r="C949" s="599">
        <v>2278900</v>
      </c>
      <c r="D949" s="600">
        <v>43131</v>
      </c>
      <c r="E949" s="119">
        <v>120</v>
      </c>
      <c r="F949" s="42"/>
      <c r="G949" s="6">
        <f t="shared" si="229"/>
        <v>2278900</v>
      </c>
      <c r="H949" s="112">
        <v>48034.224999999999</v>
      </c>
      <c r="I949" s="112"/>
      <c r="J949" s="7">
        <f t="shared" si="230"/>
        <v>48034.224999999999</v>
      </c>
      <c r="K949" s="6">
        <f t="shared" si="231"/>
        <v>2230865.7749999999</v>
      </c>
      <c r="L949" s="10">
        <f t="shared" si="232"/>
        <v>130133.83687499998</v>
      </c>
      <c r="M949" s="10">
        <f t="shared" si="233"/>
        <v>178168.06187499998</v>
      </c>
      <c r="N949" s="10">
        <f t="shared" si="234"/>
        <v>113</v>
      </c>
      <c r="O949" s="10">
        <f t="shared" si="235"/>
        <v>2100731.9381249999</v>
      </c>
    </row>
    <row r="950" spans="1:15">
      <c r="A950" s="5">
        <v>2290000</v>
      </c>
      <c r="B950" s="442" t="s">
        <v>2100</v>
      </c>
      <c r="C950" s="599">
        <v>1545394</v>
      </c>
      <c r="D950" s="600">
        <v>43159</v>
      </c>
      <c r="E950" s="119">
        <v>120</v>
      </c>
      <c r="F950" s="42"/>
      <c r="G950" s="6">
        <f t="shared" si="229"/>
        <v>1545394</v>
      </c>
      <c r="H950" s="112">
        <v>48034.224999999999</v>
      </c>
      <c r="I950" s="112"/>
      <c r="J950" s="7">
        <f t="shared" si="230"/>
        <v>48034.224999999999</v>
      </c>
      <c r="K950" s="6">
        <f t="shared" si="231"/>
        <v>1497359.7749999999</v>
      </c>
      <c r="L950" s="10">
        <f>K950/E950*6</f>
        <v>74867.988750000004</v>
      </c>
      <c r="M950" s="10">
        <f t="shared" si="233"/>
        <v>122902.21375</v>
      </c>
      <c r="N950" s="10">
        <f>E950-6</f>
        <v>114</v>
      </c>
      <c r="O950" s="10">
        <f t="shared" si="235"/>
        <v>1422491.7862499999</v>
      </c>
    </row>
    <row r="951" spans="1:15">
      <c r="A951" s="5">
        <v>2290000</v>
      </c>
      <c r="B951" s="442" t="s">
        <v>2099</v>
      </c>
      <c r="C951" s="599">
        <v>566800</v>
      </c>
      <c r="D951" s="600">
        <v>43159</v>
      </c>
      <c r="E951" s="119">
        <v>120</v>
      </c>
      <c r="F951" s="42"/>
      <c r="G951" s="6">
        <f t="shared" si="229"/>
        <v>566800</v>
      </c>
      <c r="H951" s="112">
        <v>48034.224999999999</v>
      </c>
      <c r="I951" s="112"/>
      <c r="J951" s="7">
        <f t="shared" si="230"/>
        <v>48034.224999999999</v>
      </c>
      <c r="K951" s="6">
        <f t="shared" si="231"/>
        <v>518765.77500000002</v>
      </c>
      <c r="L951" s="10">
        <f>K951/E951*6</f>
        <v>25938.28875</v>
      </c>
      <c r="M951" s="10">
        <f t="shared" si="233"/>
        <v>73972.513749999998</v>
      </c>
      <c r="N951" s="10">
        <f>E951-6</f>
        <v>114</v>
      </c>
      <c r="O951" s="10">
        <f t="shared" si="235"/>
        <v>492827.48625000002</v>
      </c>
    </row>
    <row r="952" spans="1:15">
      <c r="A952" s="5">
        <v>2290000</v>
      </c>
      <c r="B952" s="442" t="s">
        <v>2097</v>
      </c>
      <c r="C952" s="599">
        <v>202586</v>
      </c>
      <c r="D952" s="600">
        <v>43180</v>
      </c>
      <c r="E952" s="119">
        <v>120</v>
      </c>
      <c r="F952" s="42"/>
      <c r="G952" s="6">
        <f t="shared" si="229"/>
        <v>202586</v>
      </c>
      <c r="H952" s="112">
        <v>48034.224999999999</v>
      </c>
      <c r="I952" s="112"/>
      <c r="J952" s="7">
        <f t="shared" si="230"/>
        <v>48034.224999999999</v>
      </c>
      <c r="K952" s="6">
        <f t="shared" si="231"/>
        <v>154551.77499999999</v>
      </c>
      <c r="L952" s="10">
        <f>K952/E952*5</f>
        <v>6439.6572916666664</v>
      </c>
      <c r="M952" s="10">
        <f t="shared" si="233"/>
        <v>54473.882291666669</v>
      </c>
      <c r="N952" s="10">
        <f>E952-5</f>
        <v>115</v>
      </c>
      <c r="O952" s="10">
        <f t="shared" si="235"/>
        <v>148112.11770833333</v>
      </c>
    </row>
    <row r="953" spans="1:15">
      <c r="A953" s="5">
        <v>2290000</v>
      </c>
      <c r="B953" s="442" t="s">
        <v>2101</v>
      </c>
      <c r="C953" s="599">
        <v>522000</v>
      </c>
      <c r="D953" s="600">
        <v>43190</v>
      </c>
      <c r="E953" s="119">
        <v>120</v>
      </c>
      <c r="F953" s="42"/>
      <c r="G953" s="6">
        <f t="shared" si="229"/>
        <v>522000</v>
      </c>
      <c r="H953" s="112">
        <v>48034.224999999999</v>
      </c>
      <c r="I953" s="112"/>
      <c r="J953" s="7">
        <f t="shared" si="230"/>
        <v>48034.224999999999</v>
      </c>
      <c r="K953" s="6">
        <f t="shared" si="231"/>
        <v>473965.77500000002</v>
      </c>
      <c r="L953" s="10">
        <f>K953/E953*5</f>
        <v>19748.573958333334</v>
      </c>
      <c r="M953" s="10">
        <f t="shared" si="233"/>
        <v>67782.798958333326</v>
      </c>
      <c r="N953" s="10">
        <f>E953-5</f>
        <v>115</v>
      </c>
      <c r="O953" s="10">
        <f t="shared" si="235"/>
        <v>454217.20104166667</v>
      </c>
    </row>
    <row r="954" spans="1:15" ht="15.75">
      <c r="A954" s="5">
        <v>2290000</v>
      </c>
      <c r="B954" s="442" t="s">
        <v>2127</v>
      </c>
      <c r="C954" s="599">
        <v>32001</v>
      </c>
      <c r="D954" s="600">
        <v>43263</v>
      </c>
      <c r="E954" s="119">
        <v>120</v>
      </c>
      <c r="F954" s="42"/>
      <c r="G954" s="6">
        <f t="shared" si="229"/>
        <v>32001</v>
      </c>
      <c r="H954" s="584">
        <v>0</v>
      </c>
      <c r="I954" s="112"/>
      <c r="J954" s="7">
        <f t="shared" ref="J954:J970" si="236">+I954+H954</f>
        <v>0</v>
      </c>
      <c r="K954" s="6">
        <f t="shared" ref="K954:K970" si="237">+G954-J954</f>
        <v>32001</v>
      </c>
      <c r="L954" s="10">
        <f>K954/E954*2</f>
        <v>533.35</v>
      </c>
      <c r="M954" s="10">
        <f t="shared" ref="M954:M970" si="238">J954+L954</f>
        <v>533.35</v>
      </c>
      <c r="N954" s="10">
        <f>E954-2</f>
        <v>118</v>
      </c>
      <c r="O954" s="10">
        <f t="shared" ref="O954:O970" si="239">G954-M954</f>
        <v>31467.65</v>
      </c>
    </row>
    <row r="955" spans="1:15" ht="15.75">
      <c r="A955" s="5">
        <v>2290000</v>
      </c>
      <c r="B955" s="442" t="s">
        <v>2127</v>
      </c>
      <c r="C955" s="599">
        <v>522410</v>
      </c>
      <c r="D955" s="600">
        <v>43270</v>
      </c>
      <c r="E955" s="119">
        <v>120</v>
      </c>
      <c r="F955" s="42"/>
      <c r="G955" s="6">
        <f t="shared" si="229"/>
        <v>522410</v>
      </c>
      <c r="H955" s="584">
        <v>0</v>
      </c>
      <c r="I955" s="112"/>
      <c r="J955" s="7">
        <f t="shared" si="236"/>
        <v>0</v>
      </c>
      <c r="K955" s="6">
        <f t="shared" si="237"/>
        <v>522410</v>
      </c>
      <c r="L955" s="10">
        <f>K955/E955*2</f>
        <v>8706.8333333333339</v>
      </c>
      <c r="M955" s="10">
        <f t="shared" si="238"/>
        <v>8706.8333333333339</v>
      </c>
      <c r="N955" s="10">
        <f>E955-2</f>
        <v>118</v>
      </c>
      <c r="O955" s="10">
        <f t="shared" si="239"/>
        <v>513703.16666666669</v>
      </c>
    </row>
    <row r="956" spans="1:15" ht="15.75">
      <c r="A956" s="5">
        <v>2290000</v>
      </c>
      <c r="B956" s="442" t="s">
        <v>2128</v>
      </c>
      <c r="C956" s="599">
        <v>131964</v>
      </c>
      <c r="D956" s="600">
        <v>43281</v>
      </c>
      <c r="E956" s="119">
        <v>120</v>
      </c>
      <c r="F956" s="42"/>
      <c r="G956" s="6">
        <f t="shared" si="229"/>
        <v>131964</v>
      </c>
      <c r="H956" s="584">
        <v>0</v>
      </c>
      <c r="I956" s="112"/>
      <c r="J956" s="7">
        <f t="shared" si="236"/>
        <v>0</v>
      </c>
      <c r="K956" s="6">
        <f t="shared" si="237"/>
        <v>131964</v>
      </c>
      <c r="L956" s="10">
        <f>K956/E956*2</f>
        <v>2199.4</v>
      </c>
      <c r="M956" s="10">
        <f t="shared" si="238"/>
        <v>2199.4</v>
      </c>
      <c r="N956" s="10">
        <f>E956-2</f>
        <v>118</v>
      </c>
      <c r="O956" s="10">
        <f t="shared" si="239"/>
        <v>129764.6</v>
      </c>
    </row>
    <row r="957" spans="1:15" ht="15.75">
      <c r="A957" s="5">
        <v>2290000</v>
      </c>
      <c r="B957" s="442" t="s">
        <v>2129</v>
      </c>
      <c r="C957" s="599">
        <v>162007</v>
      </c>
      <c r="D957" s="600">
        <v>43300</v>
      </c>
      <c r="E957" s="119">
        <v>120</v>
      </c>
      <c r="F957" s="42"/>
      <c r="G957" s="6">
        <f t="shared" si="229"/>
        <v>162007</v>
      </c>
      <c r="H957" s="584">
        <v>0</v>
      </c>
      <c r="I957" s="112"/>
      <c r="J957" s="7">
        <f t="shared" si="236"/>
        <v>0</v>
      </c>
      <c r="K957" s="6">
        <f t="shared" si="237"/>
        <v>162007</v>
      </c>
      <c r="L957" s="10">
        <f t="shared" ref="L957:L963" si="240">K957/E957*1</f>
        <v>1350.0583333333334</v>
      </c>
      <c r="M957" s="10">
        <f t="shared" si="238"/>
        <v>1350.0583333333334</v>
      </c>
      <c r="N957" s="10">
        <f>E957-1</f>
        <v>119</v>
      </c>
      <c r="O957" s="10">
        <f t="shared" si="239"/>
        <v>160656.94166666668</v>
      </c>
    </row>
    <row r="958" spans="1:15" ht="15.75">
      <c r="A958" s="5">
        <v>2290000</v>
      </c>
      <c r="B958" s="442" t="s">
        <v>2130</v>
      </c>
      <c r="C958" s="599">
        <v>452355</v>
      </c>
      <c r="D958" s="600">
        <v>43300</v>
      </c>
      <c r="E958" s="119">
        <v>120</v>
      </c>
      <c r="F958" s="42"/>
      <c r="G958" s="6">
        <f t="shared" si="229"/>
        <v>452355</v>
      </c>
      <c r="H958" s="584">
        <v>0</v>
      </c>
      <c r="I958" s="112"/>
      <c r="J958" s="7">
        <f t="shared" si="236"/>
        <v>0</v>
      </c>
      <c r="K958" s="6">
        <f t="shared" si="237"/>
        <v>452355</v>
      </c>
      <c r="L958" s="10">
        <f t="shared" si="240"/>
        <v>3769.625</v>
      </c>
      <c r="M958" s="10">
        <f t="shared" si="238"/>
        <v>3769.625</v>
      </c>
      <c r="N958" s="10">
        <f t="shared" ref="N958:N963" si="241">E958-1</f>
        <v>119</v>
      </c>
      <c r="O958" s="10">
        <f t="shared" si="239"/>
        <v>448585.375</v>
      </c>
    </row>
    <row r="959" spans="1:15" ht="15.75">
      <c r="A959" s="5">
        <v>2290000</v>
      </c>
      <c r="B959" s="442" t="s">
        <v>2131</v>
      </c>
      <c r="C959" s="599">
        <v>668471</v>
      </c>
      <c r="D959" s="600">
        <v>43301</v>
      </c>
      <c r="E959" s="119">
        <v>120</v>
      </c>
      <c r="F959" s="42"/>
      <c r="G959" s="6">
        <f t="shared" si="229"/>
        <v>668471</v>
      </c>
      <c r="H959" s="584">
        <v>0</v>
      </c>
      <c r="I959" s="112"/>
      <c r="J959" s="7">
        <f t="shared" si="236"/>
        <v>0</v>
      </c>
      <c r="K959" s="6">
        <f t="shared" si="237"/>
        <v>668471</v>
      </c>
      <c r="L959" s="10">
        <f t="shared" si="240"/>
        <v>5570.5916666666662</v>
      </c>
      <c r="M959" s="10">
        <f t="shared" si="238"/>
        <v>5570.5916666666662</v>
      </c>
      <c r="N959" s="10">
        <f t="shared" si="241"/>
        <v>119</v>
      </c>
      <c r="O959" s="10">
        <f t="shared" si="239"/>
        <v>662900.40833333333</v>
      </c>
    </row>
    <row r="960" spans="1:15" ht="15.75">
      <c r="A960" s="5">
        <v>2290000</v>
      </c>
      <c r="B960" s="442" t="s">
        <v>2132</v>
      </c>
      <c r="C960" s="599">
        <v>394961</v>
      </c>
      <c r="D960" s="600">
        <v>43304</v>
      </c>
      <c r="E960" s="119">
        <v>120</v>
      </c>
      <c r="F960" s="42"/>
      <c r="G960" s="6">
        <f t="shared" si="229"/>
        <v>394961</v>
      </c>
      <c r="H960" s="584">
        <v>0</v>
      </c>
      <c r="I960" s="112"/>
      <c r="J960" s="7">
        <f t="shared" si="236"/>
        <v>0</v>
      </c>
      <c r="K960" s="6">
        <f t="shared" si="237"/>
        <v>394961</v>
      </c>
      <c r="L960" s="10">
        <f t="shared" si="240"/>
        <v>3291.3416666666667</v>
      </c>
      <c r="M960" s="10">
        <f t="shared" si="238"/>
        <v>3291.3416666666667</v>
      </c>
      <c r="N960" s="10">
        <f t="shared" si="241"/>
        <v>119</v>
      </c>
      <c r="O960" s="10">
        <f t="shared" si="239"/>
        <v>391669.65833333333</v>
      </c>
    </row>
    <row r="961" spans="1:15" ht="15.75">
      <c r="A961" s="5">
        <v>2290000</v>
      </c>
      <c r="B961" s="442" t="s">
        <v>2133</v>
      </c>
      <c r="C961" s="599">
        <v>162000</v>
      </c>
      <c r="D961" s="600">
        <v>43308</v>
      </c>
      <c r="E961" s="119">
        <v>120</v>
      </c>
      <c r="F961" s="42"/>
      <c r="G961" s="6">
        <f t="shared" si="229"/>
        <v>162000</v>
      </c>
      <c r="H961" s="584">
        <v>0</v>
      </c>
      <c r="I961" s="112"/>
      <c r="J961" s="7">
        <f t="shared" si="236"/>
        <v>0</v>
      </c>
      <c r="K961" s="6">
        <f t="shared" si="237"/>
        <v>162000</v>
      </c>
      <c r="L961" s="10">
        <f t="shared" si="240"/>
        <v>1350</v>
      </c>
      <c r="M961" s="10">
        <f t="shared" si="238"/>
        <v>1350</v>
      </c>
      <c r="N961" s="10">
        <f t="shared" si="241"/>
        <v>119</v>
      </c>
      <c r="O961" s="10">
        <f t="shared" si="239"/>
        <v>160650</v>
      </c>
    </row>
    <row r="962" spans="1:15" ht="15.75">
      <c r="A962" s="5">
        <v>2290000</v>
      </c>
      <c r="B962" s="442" t="s">
        <v>2134</v>
      </c>
      <c r="C962" s="599">
        <v>81039</v>
      </c>
      <c r="D962" s="600">
        <v>43311</v>
      </c>
      <c r="E962" s="119">
        <v>120</v>
      </c>
      <c r="F962" s="42"/>
      <c r="G962" s="6">
        <f t="shared" si="229"/>
        <v>81039</v>
      </c>
      <c r="H962" s="584">
        <v>0</v>
      </c>
      <c r="I962" s="112"/>
      <c r="J962" s="7">
        <f t="shared" si="236"/>
        <v>0</v>
      </c>
      <c r="K962" s="6">
        <f t="shared" si="237"/>
        <v>81039</v>
      </c>
      <c r="L962" s="10">
        <f t="shared" si="240"/>
        <v>675.32500000000005</v>
      </c>
      <c r="M962" s="10">
        <f t="shared" si="238"/>
        <v>675.32500000000005</v>
      </c>
      <c r="N962" s="10">
        <f t="shared" si="241"/>
        <v>119</v>
      </c>
      <c r="O962" s="10">
        <f t="shared" si="239"/>
        <v>80363.675000000003</v>
      </c>
    </row>
    <row r="963" spans="1:15" ht="15.75">
      <c r="A963" s="5">
        <v>2290000</v>
      </c>
      <c r="B963" s="442" t="s">
        <v>2135</v>
      </c>
      <c r="C963" s="599">
        <v>177418</v>
      </c>
      <c r="D963" s="600">
        <v>43311</v>
      </c>
      <c r="E963" s="119">
        <v>120</v>
      </c>
      <c r="F963" s="42"/>
      <c r="G963" s="6">
        <f t="shared" si="229"/>
        <v>177418</v>
      </c>
      <c r="H963" s="584">
        <v>0</v>
      </c>
      <c r="I963" s="112"/>
      <c r="J963" s="7">
        <f t="shared" si="236"/>
        <v>0</v>
      </c>
      <c r="K963" s="6">
        <f t="shared" si="237"/>
        <v>177418</v>
      </c>
      <c r="L963" s="10">
        <f t="shared" si="240"/>
        <v>1478.4833333333333</v>
      </c>
      <c r="M963" s="10">
        <f t="shared" si="238"/>
        <v>1478.4833333333333</v>
      </c>
      <c r="N963" s="10">
        <f t="shared" si="241"/>
        <v>119</v>
      </c>
      <c r="O963" s="10">
        <f t="shared" si="239"/>
        <v>175939.51666666666</v>
      </c>
    </row>
    <row r="964" spans="1:15" ht="15.75">
      <c r="A964" s="5">
        <v>2290000</v>
      </c>
      <c r="B964" s="442" t="s">
        <v>2136</v>
      </c>
      <c r="C964" s="599">
        <v>255576</v>
      </c>
      <c r="D964" s="600">
        <v>43332</v>
      </c>
      <c r="E964" s="119">
        <v>120</v>
      </c>
      <c r="F964" s="42"/>
      <c r="G964" s="6">
        <f t="shared" si="229"/>
        <v>255576</v>
      </c>
      <c r="H964" s="584">
        <v>0</v>
      </c>
      <c r="I964" s="112"/>
      <c r="J964" s="7">
        <f t="shared" si="236"/>
        <v>0</v>
      </c>
      <c r="K964" s="6">
        <f t="shared" si="237"/>
        <v>255576</v>
      </c>
      <c r="L964" s="10">
        <f>K964/E964*0</f>
        <v>0</v>
      </c>
      <c r="M964" s="10">
        <f t="shared" si="238"/>
        <v>0</v>
      </c>
      <c r="N964" s="10">
        <f>E964</f>
        <v>120</v>
      </c>
      <c r="O964" s="10">
        <f t="shared" si="239"/>
        <v>255576</v>
      </c>
    </row>
    <row r="965" spans="1:15" ht="15.75">
      <c r="A965" s="5">
        <v>2290000</v>
      </c>
      <c r="B965" s="442" t="s">
        <v>2164</v>
      </c>
      <c r="C965" s="599">
        <v>993200</v>
      </c>
      <c r="D965" s="600">
        <v>43334</v>
      </c>
      <c r="E965" s="119">
        <v>120</v>
      </c>
      <c r="F965" s="42"/>
      <c r="G965" s="6">
        <f t="shared" si="229"/>
        <v>993200</v>
      </c>
      <c r="H965" s="584">
        <v>0</v>
      </c>
      <c r="I965" s="112"/>
      <c r="J965" s="7">
        <f t="shared" si="236"/>
        <v>0</v>
      </c>
      <c r="K965" s="6">
        <f t="shared" si="237"/>
        <v>993200</v>
      </c>
      <c r="L965" s="10">
        <f t="shared" ref="L965:L969" si="242">K965/E965*0</f>
        <v>0</v>
      </c>
      <c r="M965" s="10">
        <f t="shared" si="238"/>
        <v>0</v>
      </c>
      <c r="N965" s="10">
        <f t="shared" ref="N965:N970" si="243">E965</f>
        <v>120</v>
      </c>
      <c r="O965" s="10">
        <f t="shared" si="239"/>
        <v>993200</v>
      </c>
    </row>
    <row r="966" spans="1:15" ht="15.75">
      <c r="A966" s="5">
        <v>2290000</v>
      </c>
      <c r="B966" s="442" t="s">
        <v>2171</v>
      </c>
      <c r="C966" s="599">
        <v>179100</v>
      </c>
      <c r="D966" s="600">
        <v>43335</v>
      </c>
      <c r="E966" s="119">
        <v>120</v>
      </c>
      <c r="F966" s="42"/>
      <c r="G966" s="6">
        <f t="shared" si="229"/>
        <v>179100</v>
      </c>
      <c r="H966" s="584">
        <v>0</v>
      </c>
      <c r="I966" s="112"/>
      <c r="J966" s="7">
        <f t="shared" si="236"/>
        <v>0</v>
      </c>
      <c r="K966" s="6">
        <f t="shared" si="237"/>
        <v>179100</v>
      </c>
      <c r="L966" s="10">
        <f t="shared" si="242"/>
        <v>0</v>
      </c>
      <c r="M966" s="10">
        <f t="shared" si="238"/>
        <v>0</v>
      </c>
      <c r="N966" s="10">
        <f t="shared" si="243"/>
        <v>120</v>
      </c>
      <c r="O966" s="10">
        <f t="shared" si="239"/>
        <v>179100</v>
      </c>
    </row>
    <row r="967" spans="1:15" ht="15.75">
      <c r="A967" s="5">
        <v>2290000</v>
      </c>
      <c r="B967" s="442" t="s">
        <v>2137</v>
      </c>
      <c r="C967" s="599">
        <v>1117403</v>
      </c>
      <c r="D967" s="600">
        <v>43336</v>
      </c>
      <c r="E967" s="119">
        <v>120</v>
      </c>
      <c r="F967" s="42"/>
      <c r="G967" s="6">
        <f t="shared" si="229"/>
        <v>1117403</v>
      </c>
      <c r="H967" s="584">
        <v>0</v>
      </c>
      <c r="I967" s="112"/>
      <c r="J967" s="7">
        <f t="shared" si="236"/>
        <v>0</v>
      </c>
      <c r="K967" s="6">
        <f t="shared" si="237"/>
        <v>1117403</v>
      </c>
      <c r="L967" s="10">
        <f t="shared" si="242"/>
        <v>0</v>
      </c>
      <c r="M967" s="10">
        <f t="shared" si="238"/>
        <v>0</v>
      </c>
      <c r="N967" s="10">
        <f t="shared" si="243"/>
        <v>120</v>
      </c>
      <c r="O967" s="10">
        <f t="shared" si="239"/>
        <v>1117403</v>
      </c>
    </row>
    <row r="968" spans="1:15" ht="15.75">
      <c r="A968" s="5">
        <v>2290000</v>
      </c>
      <c r="B968" s="442" t="s">
        <v>2138</v>
      </c>
      <c r="C968" s="599">
        <v>326655</v>
      </c>
      <c r="D968" s="600">
        <v>43336</v>
      </c>
      <c r="E968" s="119">
        <v>120</v>
      </c>
      <c r="F968" s="42"/>
      <c r="G968" s="6">
        <f t="shared" si="229"/>
        <v>326655</v>
      </c>
      <c r="H968" s="584">
        <v>0</v>
      </c>
      <c r="I968" s="112"/>
      <c r="J968" s="7">
        <f t="shared" si="236"/>
        <v>0</v>
      </c>
      <c r="K968" s="6">
        <f t="shared" si="237"/>
        <v>326655</v>
      </c>
      <c r="L968" s="10">
        <f t="shared" si="242"/>
        <v>0</v>
      </c>
      <c r="M968" s="10">
        <f t="shared" si="238"/>
        <v>0</v>
      </c>
      <c r="N968" s="10">
        <f t="shared" si="243"/>
        <v>120</v>
      </c>
      <c r="O968" s="10">
        <f t="shared" si="239"/>
        <v>326655</v>
      </c>
    </row>
    <row r="969" spans="1:15" ht="15.75">
      <c r="A969" s="5">
        <v>2290000</v>
      </c>
      <c r="B969" s="442" t="s">
        <v>2139</v>
      </c>
      <c r="C969" s="599">
        <v>178500</v>
      </c>
      <c r="D969" s="600">
        <v>43336</v>
      </c>
      <c r="E969" s="119">
        <v>120</v>
      </c>
      <c r="F969" s="42"/>
      <c r="G969" s="6">
        <f t="shared" si="229"/>
        <v>178500</v>
      </c>
      <c r="H969" s="584">
        <v>0</v>
      </c>
      <c r="I969" s="112"/>
      <c r="J969" s="7">
        <f t="shared" si="236"/>
        <v>0</v>
      </c>
      <c r="K969" s="6">
        <f t="shared" si="237"/>
        <v>178500</v>
      </c>
      <c r="L969" s="10">
        <f t="shared" si="242"/>
        <v>0</v>
      </c>
      <c r="M969" s="10">
        <f t="shared" si="238"/>
        <v>0</v>
      </c>
      <c r="N969" s="10">
        <f t="shared" si="243"/>
        <v>120</v>
      </c>
      <c r="O969" s="10">
        <f t="shared" si="239"/>
        <v>178500</v>
      </c>
    </row>
    <row r="970" spans="1:15" ht="15.75">
      <c r="A970" s="5">
        <v>2290000</v>
      </c>
      <c r="B970" s="442" t="s">
        <v>2140</v>
      </c>
      <c r="C970" s="599">
        <v>996030</v>
      </c>
      <c r="D970" s="600">
        <v>43336</v>
      </c>
      <c r="E970" s="119">
        <v>120</v>
      </c>
      <c r="F970" s="42"/>
      <c r="G970" s="6">
        <f t="shared" si="229"/>
        <v>996030</v>
      </c>
      <c r="H970" s="584">
        <v>0</v>
      </c>
      <c r="I970" s="112"/>
      <c r="J970" s="7">
        <f t="shared" si="236"/>
        <v>0</v>
      </c>
      <c r="K970" s="6">
        <f t="shared" si="237"/>
        <v>996030</v>
      </c>
      <c r="L970" s="10">
        <f>K970/E970*0</f>
        <v>0</v>
      </c>
      <c r="M970" s="10">
        <f t="shared" si="238"/>
        <v>0</v>
      </c>
      <c r="N970" s="10">
        <f t="shared" si="243"/>
        <v>120</v>
      </c>
      <c r="O970" s="10">
        <f t="shared" si="239"/>
        <v>996030</v>
      </c>
    </row>
    <row r="971" spans="1:15" ht="15.75">
      <c r="A971" s="5">
        <v>2290000</v>
      </c>
      <c r="B971" s="442" t="s">
        <v>2134</v>
      </c>
      <c r="C971" s="599">
        <v>440907</v>
      </c>
      <c r="D971" s="600">
        <v>43339</v>
      </c>
      <c r="E971" s="119">
        <v>120</v>
      </c>
      <c r="F971" s="42"/>
      <c r="G971" s="6">
        <f t="shared" ref="G971:G1002" si="244">+C971+F971</f>
        <v>440907</v>
      </c>
      <c r="H971" s="584">
        <v>0</v>
      </c>
      <c r="I971" s="112"/>
      <c r="J971" s="7">
        <f>+I971+H971</f>
        <v>0</v>
      </c>
      <c r="K971" s="6">
        <f>+G971-J971</f>
        <v>440907</v>
      </c>
      <c r="L971" s="10">
        <f>K971/E971*1</f>
        <v>3674.2249999999999</v>
      </c>
      <c r="M971" s="10">
        <f>J971+L971</f>
        <v>3674.2249999999999</v>
      </c>
      <c r="N971" s="10">
        <f>E971-1</f>
        <v>119</v>
      </c>
      <c r="O971" s="10">
        <f>G971-M971</f>
        <v>437232.77500000002</v>
      </c>
    </row>
    <row r="972" spans="1:15" ht="15.75">
      <c r="A972" s="5">
        <v>2290000</v>
      </c>
      <c r="B972" s="442" t="s">
        <v>2141</v>
      </c>
      <c r="C972" s="599">
        <v>480504</v>
      </c>
      <c r="D972" s="600">
        <v>43340</v>
      </c>
      <c r="E972" s="119">
        <v>120</v>
      </c>
      <c r="F972" s="42"/>
      <c r="G972" s="6">
        <f t="shared" si="244"/>
        <v>480504</v>
      </c>
      <c r="H972" s="584">
        <v>0</v>
      </c>
      <c r="I972" s="112"/>
      <c r="J972" s="7">
        <f>+I972+H972</f>
        <v>0</v>
      </c>
      <c r="K972" s="6">
        <f>+G972-J972</f>
        <v>480504</v>
      </c>
      <c r="L972" s="10">
        <f>K972/E972*0</f>
        <v>0</v>
      </c>
      <c r="M972" s="10">
        <f>J972+L972</f>
        <v>0</v>
      </c>
      <c r="N972" s="10">
        <f>E972</f>
        <v>120</v>
      </c>
      <c r="O972" s="10">
        <f>G972-M972</f>
        <v>480504</v>
      </c>
    </row>
    <row r="973" spans="1:15" ht="15.75">
      <c r="A973" s="5">
        <v>2290000</v>
      </c>
      <c r="B973" s="442" t="s">
        <v>2164</v>
      </c>
      <c r="C973" s="599">
        <v>264000</v>
      </c>
      <c r="D973" s="600">
        <v>43348</v>
      </c>
      <c r="E973" s="119">
        <v>120</v>
      </c>
      <c r="F973" s="42"/>
      <c r="G973" s="6">
        <f t="shared" si="244"/>
        <v>264000</v>
      </c>
      <c r="H973" s="584">
        <v>0</v>
      </c>
      <c r="I973" s="112"/>
      <c r="J973" s="7">
        <f t="shared" ref="J973:J985" si="245">+I973+H973</f>
        <v>0</v>
      </c>
      <c r="K973" s="6">
        <f t="shared" ref="K973:K985" si="246">+G973-J973</f>
        <v>264000</v>
      </c>
      <c r="L973" s="10">
        <f t="shared" ref="L973:L985" si="247">K973/E973*0</f>
        <v>0</v>
      </c>
      <c r="M973" s="10">
        <f t="shared" ref="M973:M985" si="248">J973+L973</f>
        <v>0</v>
      </c>
      <c r="N973" s="10">
        <f t="shared" ref="N973:N985" si="249">E973</f>
        <v>120</v>
      </c>
      <c r="O973" s="10">
        <f t="shared" ref="O973:O985" si="250">G973-M973</f>
        <v>264000</v>
      </c>
    </row>
    <row r="974" spans="1:15" ht="15.75">
      <c r="A974" s="5">
        <v>2290000</v>
      </c>
      <c r="B974" s="442" t="s">
        <v>2170</v>
      </c>
      <c r="C974" s="599">
        <v>324870</v>
      </c>
      <c r="D974" s="600">
        <v>43354</v>
      </c>
      <c r="E974" s="119">
        <v>120</v>
      </c>
      <c r="F974" s="42"/>
      <c r="G974" s="6">
        <f t="shared" si="244"/>
        <v>324870</v>
      </c>
      <c r="H974" s="584">
        <v>0</v>
      </c>
      <c r="I974" s="112"/>
      <c r="J974" s="7">
        <f t="shared" si="245"/>
        <v>0</v>
      </c>
      <c r="K974" s="6">
        <f t="shared" si="246"/>
        <v>324870</v>
      </c>
      <c r="L974" s="10">
        <f t="shared" si="247"/>
        <v>0</v>
      </c>
      <c r="M974" s="10">
        <f t="shared" si="248"/>
        <v>0</v>
      </c>
      <c r="N974" s="10">
        <f t="shared" si="249"/>
        <v>120</v>
      </c>
      <c r="O974" s="10">
        <f t="shared" si="250"/>
        <v>324870</v>
      </c>
    </row>
    <row r="975" spans="1:15" ht="15.75">
      <c r="A975" s="5">
        <v>2290000</v>
      </c>
      <c r="B975" s="442" t="s">
        <v>797</v>
      </c>
      <c r="C975" s="599">
        <v>1443308</v>
      </c>
      <c r="D975" s="600">
        <v>43354</v>
      </c>
      <c r="E975" s="119">
        <v>120</v>
      </c>
      <c r="F975" s="42"/>
      <c r="G975" s="6">
        <f t="shared" si="244"/>
        <v>1443308</v>
      </c>
      <c r="H975" s="584">
        <v>0</v>
      </c>
      <c r="I975" s="112"/>
      <c r="J975" s="7">
        <f t="shared" si="245"/>
        <v>0</v>
      </c>
      <c r="K975" s="6">
        <f t="shared" si="246"/>
        <v>1443308</v>
      </c>
      <c r="L975" s="10">
        <f t="shared" si="247"/>
        <v>0</v>
      </c>
      <c r="M975" s="10">
        <f t="shared" si="248"/>
        <v>0</v>
      </c>
      <c r="N975" s="10">
        <f t="shared" si="249"/>
        <v>120</v>
      </c>
      <c r="O975" s="10">
        <f t="shared" si="250"/>
        <v>1443308</v>
      </c>
    </row>
    <row r="976" spans="1:15" ht="15.75">
      <c r="A976" s="5">
        <v>2290000</v>
      </c>
      <c r="B976" s="442" t="s">
        <v>2169</v>
      </c>
      <c r="C976" s="599">
        <v>258147</v>
      </c>
      <c r="D976" s="600">
        <v>43354</v>
      </c>
      <c r="E976" s="119">
        <v>120</v>
      </c>
      <c r="F976" s="42"/>
      <c r="G976" s="6">
        <f t="shared" si="244"/>
        <v>258147</v>
      </c>
      <c r="H976" s="584">
        <v>0</v>
      </c>
      <c r="I976" s="112"/>
      <c r="J976" s="7">
        <f t="shared" si="245"/>
        <v>0</v>
      </c>
      <c r="K976" s="6">
        <f t="shared" si="246"/>
        <v>258147</v>
      </c>
      <c r="L976" s="10">
        <f t="shared" si="247"/>
        <v>0</v>
      </c>
      <c r="M976" s="10">
        <f t="shared" si="248"/>
        <v>0</v>
      </c>
      <c r="N976" s="10">
        <f t="shared" si="249"/>
        <v>120</v>
      </c>
      <c r="O976" s="10">
        <f t="shared" si="250"/>
        <v>258147</v>
      </c>
    </row>
    <row r="977" spans="1:15" ht="15.75">
      <c r="A977" s="5">
        <v>2290000</v>
      </c>
      <c r="B977" s="442" t="s">
        <v>2168</v>
      </c>
      <c r="C977" s="599">
        <v>307839</v>
      </c>
      <c r="D977" s="600">
        <v>43354</v>
      </c>
      <c r="E977" s="119">
        <v>120</v>
      </c>
      <c r="F977" s="42"/>
      <c r="G977" s="6">
        <f t="shared" si="244"/>
        <v>307839</v>
      </c>
      <c r="H977" s="584">
        <v>0</v>
      </c>
      <c r="I977" s="112"/>
      <c r="J977" s="7">
        <f t="shared" si="245"/>
        <v>0</v>
      </c>
      <c r="K977" s="6">
        <f t="shared" si="246"/>
        <v>307839</v>
      </c>
      <c r="L977" s="10">
        <f t="shared" si="247"/>
        <v>0</v>
      </c>
      <c r="M977" s="10">
        <f t="shared" si="248"/>
        <v>0</v>
      </c>
      <c r="N977" s="10">
        <f t="shared" si="249"/>
        <v>120</v>
      </c>
      <c r="O977" s="10">
        <f t="shared" si="250"/>
        <v>307839</v>
      </c>
    </row>
    <row r="978" spans="1:15" ht="15.75">
      <c r="A978" s="5">
        <v>2290000</v>
      </c>
      <c r="B978" s="442" t="s">
        <v>2167</v>
      </c>
      <c r="C978" s="599">
        <v>235620</v>
      </c>
      <c r="D978" s="600">
        <v>43355</v>
      </c>
      <c r="E978" s="119">
        <v>120</v>
      </c>
      <c r="F978" s="42"/>
      <c r="G978" s="6">
        <f t="shared" si="244"/>
        <v>235620</v>
      </c>
      <c r="H978" s="584">
        <v>0</v>
      </c>
      <c r="I978" s="112"/>
      <c r="J978" s="7">
        <f t="shared" si="245"/>
        <v>0</v>
      </c>
      <c r="K978" s="6">
        <f t="shared" si="246"/>
        <v>235620</v>
      </c>
      <c r="L978" s="10">
        <f t="shared" si="247"/>
        <v>0</v>
      </c>
      <c r="M978" s="10">
        <f t="shared" si="248"/>
        <v>0</v>
      </c>
      <c r="N978" s="10">
        <f t="shared" si="249"/>
        <v>120</v>
      </c>
      <c r="O978" s="10">
        <f t="shared" si="250"/>
        <v>235620</v>
      </c>
    </row>
    <row r="979" spans="1:15" ht="15.75">
      <c r="A979" s="5">
        <v>2290000</v>
      </c>
      <c r="B979" s="442" t="s">
        <v>2302</v>
      </c>
      <c r="C979" s="599">
        <v>1443308</v>
      </c>
      <c r="D979" s="600">
        <v>43356</v>
      </c>
      <c r="E979" s="119">
        <v>120</v>
      </c>
      <c r="F979" s="42"/>
      <c r="G979" s="6">
        <f t="shared" si="244"/>
        <v>1443308</v>
      </c>
      <c r="H979" s="584">
        <v>0</v>
      </c>
      <c r="I979" s="112"/>
      <c r="J979" s="7">
        <f t="shared" si="245"/>
        <v>0</v>
      </c>
      <c r="K979" s="6">
        <f t="shared" si="246"/>
        <v>1443308</v>
      </c>
      <c r="L979" s="10">
        <f t="shared" si="247"/>
        <v>0</v>
      </c>
      <c r="M979" s="10">
        <f t="shared" si="248"/>
        <v>0</v>
      </c>
      <c r="N979" s="10">
        <f t="shared" si="249"/>
        <v>120</v>
      </c>
      <c r="O979" s="10">
        <f t="shared" si="250"/>
        <v>1443308</v>
      </c>
    </row>
    <row r="980" spans="1:15" ht="15.75">
      <c r="A980" s="5">
        <v>2290000</v>
      </c>
      <c r="B980" s="442" t="s">
        <v>2303</v>
      </c>
      <c r="C980" s="599">
        <v>-1443308</v>
      </c>
      <c r="D980" s="600">
        <v>43356</v>
      </c>
      <c r="E980" s="119">
        <v>120</v>
      </c>
      <c r="F980" s="42"/>
      <c r="G980" s="6">
        <f t="shared" si="244"/>
        <v>-1443308</v>
      </c>
      <c r="H980" s="584">
        <v>0</v>
      </c>
      <c r="I980" s="112"/>
      <c r="J980" s="7">
        <f t="shared" si="245"/>
        <v>0</v>
      </c>
      <c r="K980" s="6">
        <f t="shared" si="246"/>
        <v>-1443308</v>
      </c>
      <c r="L980" s="10">
        <f t="shared" si="247"/>
        <v>0</v>
      </c>
      <c r="M980" s="10">
        <f t="shared" si="248"/>
        <v>0</v>
      </c>
      <c r="N980" s="10">
        <f t="shared" si="249"/>
        <v>120</v>
      </c>
      <c r="O980" s="10">
        <f t="shared" si="250"/>
        <v>-1443308</v>
      </c>
    </row>
    <row r="981" spans="1:15" ht="15.75">
      <c r="A981" s="5">
        <v>2290000</v>
      </c>
      <c r="B981" s="442" t="s">
        <v>2166</v>
      </c>
      <c r="C981" s="599">
        <v>197062</v>
      </c>
      <c r="D981" s="600">
        <v>43356</v>
      </c>
      <c r="E981" s="119">
        <v>120</v>
      </c>
      <c r="F981" s="42"/>
      <c r="G981" s="6">
        <f t="shared" si="244"/>
        <v>197062</v>
      </c>
      <c r="H981" s="584">
        <v>0</v>
      </c>
      <c r="I981" s="112"/>
      <c r="J981" s="7">
        <f t="shared" si="245"/>
        <v>0</v>
      </c>
      <c r="K981" s="6">
        <f t="shared" si="246"/>
        <v>197062</v>
      </c>
      <c r="L981" s="10">
        <f t="shared" si="247"/>
        <v>0</v>
      </c>
      <c r="M981" s="10">
        <f t="shared" si="248"/>
        <v>0</v>
      </c>
      <c r="N981" s="10">
        <f t="shared" si="249"/>
        <v>120</v>
      </c>
      <c r="O981" s="10">
        <f t="shared" si="250"/>
        <v>197062</v>
      </c>
    </row>
    <row r="982" spans="1:15" ht="15.75">
      <c r="A982" s="5">
        <v>2290000</v>
      </c>
      <c r="B982" s="442" t="s">
        <v>2165</v>
      </c>
      <c r="C982" s="599">
        <v>1427429</v>
      </c>
      <c r="D982" s="600">
        <v>43369</v>
      </c>
      <c r="E982" s="119">
        <v>120</v>
      </c>
      <c r="F982" s="42"/>
      <c r="G982" s="6">
        <f t="shared" si="244"/>
        <v>1427429</v>
      </c>
      <c r="H982" s="584">
        <v>0</v>
      </c>
      <c r="I982" s="112"/>
      <c r="J982" s="7">
        <f t="shared" si="245"/>
        <v>0</v>
      </c>
      <c r="K982" s="6">
        <f t="shared" si="246"/>
        <v>1427429</v>
      </c>
      <c r="L982" s="10">
        <f t="shared" si="247"/>
        <v>0</v>
      </c>
      <c r="M982" s="10">
        <f t="shared" si="248"/>
        <v>0</v>
      </c>
      <c r="N982" s="10">
        <f t="shared" si="249"/>
        <v>120</v>
      </c>
      <c r="O982" s="10">
        <f t="shared" si="250"/>
        <v>1427429</v>
      </c>
    </row>
    <row r="983" spans="1:15" ht="15.75">
      <c r="A983" s="5">
        <v>2290000</v>
      </c>
      <c r="B983" s="442" t="s">
        <v>2304</v>
      </c>
      <c r="C983" s="599">
        <v>98532</v>
      </c>
      <c r="D983" s="600">
        <v>43370</v>
      </c>
      <c r="E983" s="119">
        <v>120</v>
      </c>
      <c r="F983" s="42"/>
      <c r="G983" s="6">
        <f t="shared" si="244"/>
        <v>98532</v>
      </c>
      <c r="H983" s="584">
        <v>0</v>
      </c>
      <c r="I983" s="112"/>
      <c r="J983" s="7">
        <f t="shared" si="245"/>
        <v>0</v>
      </c>
      <c r="K983" s="6">
        <f t="shared" si="246"/>
        <v>98532</v>
      </c>
      <c r="L983" s="10">
        <f t="shared" si="247"/>
        <v>0</v>
      </c>
      <c r="M983" s="10">
        <f t="shared" si="248"/>
        <v>0</v>
      </c>
      <c r="N983" s="10">
        <f t="shared" si="249"/>
        <v>120</v>
      </c>
      <c r="O983" s="10">
        <f t="shared" si="250"/>
        <v>98532</v>
      </c>
    </row>
    <row r="984" spans="1:15" ht="15.75">
      <c r="A984" s="5">
        <v>2290000</v>
      </c>
      <c r="B984" s="442" t="s">
        <v>2305</v>
      </c>
      <c r="C984" s="599">
        <v>3260600</v>
      </c>
      <c r="D984" s="600">
        <v>43370</v>
      </c>
      <c r="E984" s="119">
        <v>120</v>
      </c>
      <c r="F984" s="42"/>
      <c r="G984" s="6">
        <f t="shared" si="244"/>
        <v>3260600</v>
      </c>
      <c r="H984" s="584">
        <v>0</v>
      </c>
      <c r="I984" s="112"/>
      <c r="J984" s="7">
        <f t="shared" si="245"/>
        <v>0</v>
      </c>
      <c r="K984" s="6">
        <f t="shared" si="246"/>
        <v>3260600</v>
      </c>
      <c r="L984" s="10">
        <f t="shared" si="247"/>
        <v>0</v>
      </c>
      <c r="M984" s="10">
        <f t="shared" si="248"/>
        <v>0</v>
      </c>
      <c r="N984" s="10">
        <f t="shared" si="249"/>
        <v>120</v>
      </c>
      <c r="O984" s="10">
        <f t="shared" si="250"/>
        <v>3260600</v>
      </c>
    </row>
    <row r="985" spans="1:15" ht="15.75">
      <c r="A985" s="5">
        <v>2290000</v>
      </c>
      <c r="B985" s="442" t="s">
        <v>2164</v>
      </c>
      <c r="C985" s="599">
        <v>252000</v>
      </c>
      <c r="D985" s="600">
        <v>43376</v>
      </c>
      <c r="E985" s="119">
        <v>120</v>
      </c>
      <c r="F985" s="42"/>
      <c r="G985" s="6">
        <f t="shared" si="244"/>
        <v>252000</v>
      </c>
      <c r="H985" s="584">
        <v>0</v>
      </c>
      <c r="I985" s="112"/>
      <c r="J985" s="7">
        <f t="shared" si="245"/>
        <v>0</v>
      </c>
      <c r="K985" s="6">
        <f t="shared" si="246"/>
        <v>252000</v>
      </c>
      <c r="L985" s="10">
        <f t="shared" si="247"/>
        <v>0</v>
      </c>
      <c r="M985" s="10">
        <f t="shared" si="248"/>
        <v>0</v>
      </c>
      <c r="N985" s="10">
        <f t="shared" si="249"/>
        <v>120</v>
      </c>
      <c r="O985" s="10">
        <f t="shared" si="250"/>
        <v>252000</v>
      </c>
    </row>
    <row r="986" spans="1:15" ht="15.75">
      <c r="A986" s="5">
        <v>2290000</v>
      </c>
      <c r="B986" s="442" t="s">
        <v>2306</v>
      </c>
      <c r="C986" s="599">
        <v>-91630</v>
      </c>
      <c r="D986" s="600">
        <v>43382</v>
      </c>
      <c r="E986" s="119">
        <v>120</v>
      </c>
      <c r="F986" s="42"/>
      <c r="G986" s="6">
        <f t="shared" si="244"/>
        <v>-91630</v>
      </c>
      <c r="H986" s="584">
        <v>0</v>
      </c>
      <c r="I986" s="112"/>
      <c r="J986" s="7">
        <f t="shared" ref="J986:J1024" si="251">+I986+H986</f>
        <v>0</v>
      </c>
      <c r="K986" s="6">
        <f t="shared" ref="K986:K1024" si="252">+G986-J986</f>
        <v>-91630</v>
      </c>
      <c r="L986" s="10">
        <f t="shared" ref="L986:L1024" si="253">K986/E986*0</f>
        <v>0</v>
      </c>
      <c r="M986" s="10">
        <f t="shared" ref="M986:M1024" si="254">J986+L986</f>
        <v>0</v>
      </c>
      <c r="N986" s="10">
        <f t="shared" ref="N986:N1024" si="255">E986</f>
        <v>120</v>
      </c>
      <c r="O986" s="10">
        <f t="shared" ref="O986:O1024" si="256">G986-M986</f>
        <v>-91630</v>
      </c>
    </row>
    <row r="987" spans="1:15" ht="15.75">
      <c r="A987" s="5">
        <v>2290000</v>
      </c>
      <c r="B987" s="442" t="s">
        <v>2163</v>
      </c>
      <c r="C987" s="599">
        <v>1628348</v>
      </c>
      <c r="D987" s="600">
        <v>43382</v>
      </c>
      <c r="E987" s="119">
        <v>120</v>
      </c>
      <c r="F987" s="42"/>
      <c r="G987" s="6">
        <f t="shared" si="244"/>
        <v>1628348</v>
      </c>
      <c r="H987" s="584">
        <v>0</v>
      </c>
      <c r="I987" s="112"/>
      <c r="J987" s="7">
        <f t="shared" si="251"/>
        <v>0</v>
      </c>
      <c r="K987" s="6">
        <f t="shared" si="252"/>
        <v>1628348</v>
      </c>
      <c r="L987" s="10">
        <f t="shared" si="253"/>
        <v>0</v>
      </c>
      <c r="M987" s="10">
        <f t="shared" si="254"/>
        <v>0</v>
      </c>
      <c r="N987" s="10">
        <f t="shared" si="255"/>
        <v>120</v>
      </c>
      <c r="O987" s="10">
        <f t="shared" si="256"/>
        <v>1628348</v>
      </c>
    </row>
    <row r="988" spans="1:15" ht="15.75">
      <c r="A988" s="5">
        <v>2290000</v>
      </c>
      <c r="B988" s="442" t="s">
        <v>2162</v>
      </c>
      <c r="C988" s="599">
        <v>850695</v>
      </c>
      <c r="D988" s="600">
        <v>43382</v>
      </c>
      <c r="E988" s="119">
        <v>120</v>
      </c>
      <c r="F988" s="42"/>
      <c r="G988" s="6">
        <f t="shared" si="244"/>
        <v>850695</v>
      </c>
      <c r="H988" s="584">
        <v>0</v>
      </c>
      <c r="I988" s="112"/>
      <c r="J988" s="7">
        <f t="shared" si="251"/>
        <v>0</v>
      </c>
      <c r="K988" s="6">
        <f t="shared" si="252"/>
        <v>850695</v>
      </c>
      <c r="L988" s="10">
        <f t="shared" si="253"/>
        <v>0</v>
      </c>
      <c r="M988" s="10">
        <f t="shared" si="254"/>
        <v>0</v>
      </c>
      <c r="N988" s="10">
        <f t="shared" si="255"/>
        <v>120</v>
      </c>
      <c r="O988" s="10">
        <f t="shared" si="256"/>
        <v>850695</v>
      </c>
    </row>
    <row r="989" spans="1:15" ht="15.75">
      <c r="A989" s="5">
        <v>2290000</v>
      </c>
      <c r="B989" s="442" t="s">
        <v>2161</v>
      </c>
      <c r="C989" s="599">
        <v>124938</v>
      </c>
      <c r="D989" s="600">
        <v>43382</v>
      </c>
      <c r="E989" s="119">
        <v>120</v>
      </c>
      <c r="F989" s="42"/>
      <c r="G989" s="6">
        <f t="shared" si="244"/>
        <v>124938</v>
      </c>
      <c r="H989" s="584">
        <v>0</v>
      </c>
      <c r="I989" s="112"/>
      <c r="J989" s="7">
        <f t="shared" si="251"/>
        <v>0</v>
      </c>
      <c r="K989" s="6">
        <f t="shared" si="252"/>
        <v>124938</v>
      </c>
      <c r="L989" s="10">
        <f t="shared" si="253"/>
        <v>0</v>
      </c>
      <c r="M989" s="10">
        <f t="shared" si="254"/>
        <v>0</v>
      </c>
      <c r="N989" s="10">
        <f t="shared" si="255"/>
        <v>120</v>
      </c>
      <c r="O989" s="10">
        <f t="shared" si="256"/>
        <v>124938</v>
      </c>
    </row>
    <row r="990" spans="1:15" ht="15.75">
      <c r="A990" s="5">
        <v>2290000</v>
      </c>
      <c r="B990" s="442" t="s">
        <v>2307</v>
      </c>
      <c r="C990" s="599">
        <v>86287</v>
      </c>
      <c r="D990" s="600">
        <v>43392</v>
      </c>
      <c r="E990" s="119">
        <v>120</v>
      </c>
      <c r="F990" s="42"/>
      <c r="G990" s="6">
        <f t="shared" si="244"/>
        <v>86287</v>
      </c>
      <c r="H990" s="584">
        <v>0</v>
      </c>
      <c r="I990" s="112"/>
      <c r="J990" s="7">
        <f t="shared" si="251"/>
        <v>0</v>
      </c>
      <c r="K990" s="6">
        <f t="shared" si="252"/>
        <v>86287</v>
      </c>
      <c r="L990" s="10">
        <f t="shared" si="253"/>
        <v>0</v>
      </c>
      <c r="M990" s="10">
        <f t="shared" si="254"/>
        <v>0</v>
      </c>
      <c r="N990" s="10">
        <f t="shared" si="255"/>
        <v>120</v>
      </c>
      <c r="O990" s="10">
        <f t="shared" si="256"/>
        <v>86287</v>
      </c>
    </row>
    <row r="991" spans="1:15" ht="15.75">
      <c r="A991" s="5">
        <v>2290000</v>
      </c>
      <c r="B991" s="442" t="s">
        <v>2160</v>
      </c>
      <c r="C991" s="599">
        <v>302600</v>
      </c>
      <c r="D991" s="600">
        <v>43403</v>
      </c>
      <c r="E991" s="119">
        <v>120</v>
      </c>
      <c r="F991" s="42"/>
      <c r="G991" s="6">
        <f t="shared" si="244"/>
        <v>302600</v>
      </c>
      <c r="H991" s="584">
        <v>0</v>
      </c>
      <c r="I991" s="112"/>
      <c r="J991" s="7">
        <f t="shared" si="251"/>
        <v>0</v>
      </c>
      <c r="K991" s="6">
        <f t="shared" si="252"/>
        <v>302600</v>
      </c>
      <c r="L991" s="10">
        <f t="shared" si="253"/>
        <v>0</v>
      </c>
      <c r="M991" s="10">
        <f t="shared" si="254"/>
        <v>0</v>
      </c>
      <c r="N991" s="10">
        <f t="shared" si="255"/>
        <v>120</v>
      </c>
      <c r="O991" s="10">
        <f t="shared" si="256"/>
        <v>302600</v>
      </c>
    </row>
    <row r="992" spans="1:15" ht="15.75">
      <c r="A992" s="5">
        <v>2290000</v>
      </c>
      <c r="B992" s="442" t="s">
        <v>2248</v>
      </c>
      <c r="C992" s="599">
        <v>121826</v>
      </c>
      <c r="D992" s="600">
        <v>43404</v>
      </c>
      <c r="E992" s="119">
        <v>120</v>
      </c>
      <c r="F992" s="42"/>
      <c r="G992" s="6">
        <f t="shared" si="244"/>
        <v>121826</v>
      </c>
      <c r="H992" s="584">
        <v>0</v>
      </c>
      <c r="I992" s="112"/>
      <c r="J992" s="7">
        <f t="shared" si="251"/>
        <v>0</v>
      </c>
      <c r="K992" s="6">
        <f t="shared" si="252"/>
        <v>121826</v>
      </c>
      <c r="L992" s="10">
        <f t="shared" si="253"/>
        <v>0</v>
      </c>
      <c r="M992" s="10">
        <f t="shared" si="254"/>
        <v>0</v>
      </c>
      <c r="N992" s="10">
        <f t="shared" si="255"/>
        <v>120</v>
      </c>
      <c r="O992" s="10">
        <f t="shared" si="256"/>
        <v>121826</v>
      </c>
    </row>
    <row r="993" spans="1:15" ht="15.75">
      <c r="A993" s="5">
        <v>2290000</v>
      </c>
      <c r="B993" s="442" t="s">
        <v>2227</v>
      </c>
      <c r="C993" s="599">
        <v>1409864</v>
      </c>
      <c r="D993" s="600">
        <v>43416</v>
      </c>
      <c r="E993" s="119">
        <v>120</v>
      </c>
      <c r="F993" s="42"/>
      <c r="G993" s="6">
        <f t="shared" si="244"/>
        <v>1409864</v>
      </c>
      <c r="H993" s="584">
        <v>0</v>
      </c>
      <c r="I993" s="112"/>
      <c r="J993" s="7">
        <f t="shared" si="251"/>
        <v>0</v>
      </c>
      <c r="K993" s="6">
        <f t="shared" si="252"/>
        <v>1409864</v>
      </c>
      <c r="L993" s="10">
        <f t="shared" si="253"/>
        <v>0</v>
      </c>
      <c r="M993" s="10">
        <f t="shared" si="254"/>
        <v>0</v>
      </c>
      <c r="N993" s="10">
        <f t="shared" si="255"/>
        <v>120</v>
      </c>
      <c r="O993" s="10">
        <f t="shared" si="256"/>
        <v>1409864</v>
      </c>
    </row>
    <row r="994" spans="1:15" ht="15.75">
      <c r="A994" s="5">
        <v>2290000</v>
      </c>
      <c r="B994" s="442" t="s">
        <v>2229</v>
      </c>
      <c r="C994" s="599">
        <v>1930554</v>
      </c>
      <c r="D994" s="600">
        <v>43416</v>
      </c>
      <c r="E994" s="119">
        <v>120</v>
      </c>
      <c r="F994" s="42"/>
      <c r="G994" s="6">
        <f t="shared" si="244"/>
        <v>1930554</v>
      </c>
      <c r="H994" s="584">
        <v>0</v>
      </c>
      <c r="I994" s="112"/>
      <c r="J994" s="7">
        <f t="shared" si="251"/>
        <v>0</v>
      </c>
      <c r="K994" s="6">
        <f t="shared" si="252"/>
        <v>1930554</v>
      </c>
      <c r="L994" s="10">
        <f t="shared" si="253"/>
        <v>0</v>
      </c>
      <c r="M994" s="10">
        <f t="shared" si="254"/>
        <v>0</v>
      </c>
      <c r="N994" s="10">
        <f t="shared" si="255"/>
        <v>120</v>
      </c>
      <c r="O994" s="10">
        <f t="shared" si="256"/>
        <v>1930554</v>
      </c>
    </row>
    <row r="995" spans="1:15" ht="15.75">
      <c r="A995" s="5">
        <v>2290000</v>
      </c>
      <c r="B995" s="442" t="s">
        <v>2230</v>
      </c>
      <c r="C995" s="599">
        <v>38259</v>
      </c>
      <c r="D995" s="600">
        <v>43424</v>
      </c>
      <c r="E995" s="119">
        <v>120</v>
      </c>
      <c r="F995" s="42"/>
      <c r="G995" s="6">
        <f t="shared" si="244"/>
        <v>38259</v>
      </c>
      <c r="H995" s="584">
        <v>0</v>
      </c>
      <c r="I995" s="112"/>
      <c r="J995" s="7">
        <f t="shared" si="251"/>
        <v>0</v>
      </c>
      <c r="K995" s="6">
        <f t="shared" si="252"/>
        <v>38259</v>
      </c>
      <c r="L995" s="10">
        <f t="shared" si="253"/>
        <v>0</v>
      </c>
      <c r="M995" s="10">
        <f t="shared" si="254"/>
        <v>0</v>
      </c>
      <c r="N995" s="10">
        <f t="shared" si="255"/>
        <v>120</v>
      </c>
      <c r="O995" s="10">
        <f t="shared" si="256"/>
        <v>38259</v>
      </c>
    </row>
    <row r="996" spans="1:15" ht="15.75">
      <c r="A996" s="5">
        <v>2290000</v>
      </c>
      <c r="B996" s="442" t="s">
        <v>2231</v>
      </c>
      <c r="C996" s="599">
        <v>354668</v>
      </c>
      <c r="D996" s="600">
        <v>43424</v>
      </c>
      <c r="E996" s="119">
        <v>120</v>
      </c>
      <c r="F996" s="42"/>
      <c r="G996" s="6">
        <f t="shared" si="244"/>
        <v>354668</v>
      </c>
      <c r="H996" s="584">
        <v>0</v>
      </c>
      <c r="I996" s="112"/>
      <c r="J996" s="7">
        <f t="shared" si="251"/>
        <v>0</v>
      </c>
      <c r="K996" s="6">
        <f t="shared" si="252"/>
        <v>354668</v>
      </c>
      <c r="L996" s="10">
        <f t="shared" si="253"/>
        <v>0</v>
      </c>
      <c r="M996" s="10">
        <f t="shared" si="254"/>
        <v>0</v>
      </c>
      <c r="N996" s="10">
        <f t="shared" si="255"/>
        <v>120</v>
      </c>
      <c r="O996" s="10">
        <f t="shared" si="256"/>
        <v>354668</v>
      </c>
    </row>
    <row r="997" spans="1:15" ht="15.75">
      <c r="A997" s="5">
        <v>2290000</v>
      </c>
      <c r="B997" s="442" t="s">
        <v>2232</v>
      </c>
      <c r="C997" s="599">
        <v>326245</v>
      </c>
      <c r="D997" s="600">
        <v>43424</v>
      </c>
      <c r="E997" s="119">
        <v>120</v>
      </c>
      <c r="F997" s="42"/>
      <c r="G997" s="6">
        <f t="shared" si="244"/>
        <v>326245</v>
      </c>
      <c r="H997" s="584">
        <v>0</v>
      </c>
      <c r="I997" s="112"/>
      <c r="J997" s="7">
        <f t="shared" si="251"/>
        <v>0</v>
      </c>
      <c r="K997" s="6">
        <f t="shared" si="252"/>
        <v>326245</v>
      </c>
      <c r="L997" s="10">
        <f t="shared" si="253"/>
        <v>0</v>
      </c>
      <c r="M997" s="10">
        <f t="shared" si="254"/>
        <v>0</v>
      </c>
      <c r="N997" s="10">
        <f t="shared" si="255"/>
        <v>120</v>
      </c>
      <c r="O997" s="10">
        <f t="shared" si="256"/>
        <v>326245</v>
      </c>
    </row>
    <row r="998" spans="1:15" ht="15.75">
      <c r="A998" s="5">
        <v>2290000</v>
      </c>
      <c r="B998" s="442" t="s">
        <v>2233</v>
      </c>
      <c r="C998" s="599">
        <v>333158</v>
      </c>
      <c r="D998" s="600">
        <v>43424</v>
      </c>
      <c r="E998" s="119">
        <v>120</v>
      </c>
      <c r="F998" s="42"/>
      <c r="G998" s="6">
        <f t="shared" si="244"/>
        <v>333158</v>
      </c>
      <c r="H998" s="584">
        <v>0</v>
      </c>
      <c r="I998" s="112"/>
      <c r="J998" s="7">
        <f t="shared" si="251"/>
        <v>0</v>
      </c>
      <c r="K998" s="6">
        <f t="shared" si="252"/>
        <v>333158</v>
      </c>
      <c r="L998" s="10">
        <f t="shared" si="253"/>
        <v>0</v>
      </c>
      <c r="M998" s="10">
        <f t="shared" si="254"/>
        <v>0</v>
      </c>
      <c r="N998" s="10">
        <f t="shared" si="255"/>
        <v>120</v>
      </c>
      <c r="O998" s="10">
        <f t="shared" si="256"/>
        <v>333158</v>
      </c>
    </row>
    <row r="999" spans="1:15" ht="15.75">
      <c r="A999" s="5">
        <v>2290000</v>
      </c>
      <c r="B999" s="442" t="s">
        <v>2234</v>
      </c>
      <c r="C999" s="599">
        <v>208250</v>
      </c>
      <c r="D999" s="600">
        <v>43434</v>
      </c>
      <c r="E999" s="119">
        <v>120</v>
      </c>
      <c r="F999" s="42"/>
      <c r="G999" s="6">
        <f t="shared" si="244"/>
        <v>208250</v>
      </c>
      <c r="H999" s="584">
        <v>0</v>
      </c>
      <c r="I999" s="112"/>
      <c r="J999" s="7">
        <f t="shared" si="251"/>
        <v>0</v>
      </c>
      <c r="K999" s="6">
        <f t="shared" si="252"/>
        <v>208250</v>
      </c>
      <c r="L999" s="10">
        <f t="shared" si="253"/>
        <v>0</v>
      </c>
      <c r="M999" s="10">
        <f t="shared" si="254"/>
        <v>0</v>
      </c>
      <c r="N999" s="10">
        <f t="shared" si="255"/>
        <v>120</v>
      </c>
      <c r="O999" s="10">
        <f t="shared" si="256"/>
        <v>208250</v>
      </c>
    </row>
    <row r="1000" spans="1:15" ht="15.75">
      <c r="A1000" s="5">
        <v>2290000</v>
      </c>
      <c r="B1000" s="442" t="s">
        <v>2235</v>
      </c>
      <c r="C1000" s="599">
        <v>181594</v>
      </c>
      <c r="D1000" s="600">
        <v>43434</v>
      </c>
      <c r="E1000" s="119">
        <v>120</v>
      </c>
      <c r="F1000" s="42"/>
      <c r="G1000" s="6">
        <f t="shared" si="244"/>
        <v>181594</v>
      </c>
      <c r="H1000" s="584">
        <v>0</v>
      </c>
      <c r="I1000" s="112"/>
      <c r="J1000" s="7">
        <f t="shared" si="251"/>
        <v>0</v>
      </c>
      <c r="K1000" s="6">
        <f t="shared" si="252"/>
        <v>181594</v>
      </c>
      <c r="L1000" s="10">
        <f t="shared" si="253"/>
        <v>0</v>
      </c>
      <c r="M1000" s="10">
        <f t="shared" si="254"/>
        <v>0</v>
      </c>
      <c r="N1000" s="10">
        <f t="shared" si="255"/>
        <v>120</v>
      </c>
      <c r="O1000" s="10">
        <f t="shared" si="256"/>
        <v>181594</v>
      </c>
    </row>
    <row r="1001" spans="1:15" ht="15.75">
      <c r="A1001" s="5">
        <v>2290000</v>
      </c>
      <c r="B1001" s="442" t="s">
        <v>2231</v>
      </c>
      <c r="C1001" s="599">
        <v>43483</v>
      </c>
      <c r="D1001" s="600">
        <v>43434</v>
      </c>
      <c r="E1001" s="119">
        <v>120</v>
      </c>
      <c r="F1001" s="42"/>
      <c r="G1001" s="6">
        <f t="shared" si="244"/>
        <v>43483</v>
      </c>
      <c r="H1001" s="584">
        <v>0</v>
      </c>
      <c r="I1001" s="112"/>
      <c r="J1001" s="7">
        <f t="shared" si="251"/>
        <v>0</v>
      </c>
      <c r="K1001" s="6">
        <f t="shared" si="252"/>
        <v>43483</v>
      </c>
      <c r="L1001" s="10">
        <f t="shared" si="253"/>
        <v>0</v>
      </c>
      <c r="M1001" s="10">
        <f t="shared" si="254"/>
        <v>0</v>
      </c>
      <c r="N1001" s="10">
        <f t="shared" si="255"/>
        <v>120</v>
      </c>
      <c r="O1001" s="10">
        <f t="shared" si="256"/>
        <v>43483</v>
      </c>
    </row>
    <row r="1002" spans="1:15" ht="15.75">
      <c r="A1002" s="5">
        <v>2290000</v>
      </c>
      <c r="B1002" s="442" t="s">
        <v>2236</v>
      </c>
      <c r="C1002" s="599">
        <v>49202</v>
      </c>
      <c r="D1002" s="600">
        <v>43434</v>
      </c>
      <c r="E1002" s="119">
        <v>120</v>
      </c>
      <c r="F1002" s="42"/>
      <c r="G1002" s="6">
        <f t="shared" si="244"/>
        <v>49202</v>
      </c>
      <c r="H1002" s="584">
        <v>0</v>
      </c>
      <c r="I1002" s="112"/>
      <c r="J1002" s="7">
        <f t="shared" si="251"/>
        <v>0</v>
      </c>
      <c r="K1002" s="6">
        <f t="shared" si="252"/>
        <v>49202</v>
      </c>
      <c r="L1002" s="10">
        <f t="shared" si="253"/>
        <v>0</v>
      </c>
      <c r="M1002" s="10">
        <f t="shared" si="254"/>
        <v>0</v>
      </c>
      <c r="N1002" s="10">
        <f t="shared" si="255"/>
        <v>120</v>
      </c>
      <c r="O1002" s="10">
        <f t="shared" si="256"/>
        <v>49202</v>
      </c>
    </row>
    <row r="1003" spans="1:15" ht="15.75">
      <c r="A1003" s="5">
        <v>2290000</v>
      </c>
      <c r="B1003" s="442" t="s">
        <v>2237</v>
      </c>
      <c r="C1003" s="599">
        <v>278817</v>
      </c>
      <c r="D1003" s="600">
        <v>43434</v>
      </c>
      <c r="E1003" s="119">
        <v>120</v>
      </c>
      <c r="F1003" s="42"/>
      <c r="G1003" s="6">
        <f t="shared" ref="G1003:G1024" si="257">+C1003+F1003</f>
        <v>278817</v>
      </c>
      <c r="H1003" s="584">
        <v>0</v>
      </c>
      <c r="I1003" s="112"/>
      <c r="J1003" s="7">
        <f t="shared" si="251"/>
        <v>0</v>
      </c>
      <c r="K1003" s="6">
        <f t="shared" si="252"/>
        <v>278817</v>
      </c>
      <c r="L1003" s="10">
        <f t="shared" si="253"/>
        <v>0</v>
      </c>
      <c r="M1003" s="10">
        <f t="shared" si="254"/>
        <v>0</v>
      </c>
      <c r="N1003" s="10">
        <f t="shared" si="255"/>
        <v>120</v>
      </c>
      <c r="O1003" s="10">
        <f t="shared" si="256"/>
        <v>278817</v>
      </c>
    </row>
    <row r="1004" spans="1:15" ht="15.75">
      <c r="A1004" s="5">
        <v>2290000</v>
      </c>
      <c r="B1004" s="442" t="s">
        <v>2238</v>
      </c>
      <c r="C1004" s="599">
        <v>213486</v>
      </c>
      <c r="D1004" s="600">
        <v>43434</v>
      </c>
      <c r="E1004" s="119">
        <v>120</v>
      </c>
      <c r="F1004" s="42"/>
      <c r="G1004" s="6">
        <f t="shared" si="257"/>
        <v>213486</v>
      </c>
      <c r="H1004" s="584">
        <v>0</v>
      </c>
      <c r="I1004" s="112"/>
      <c r="J1004" s="7">
        <f t="shared" si="251"/>
        <v>0</v>
      </c>
      <c r="K1004" s="6">
        <f t="shared" si="252"/>
        <v>213486</v>
      </c>
      <c r="L1004" s="10">
        <f t="shared" si="253"/>
        <v>0</v>
      </c>
      <c r="M1004" s="10">
        <f t="shared" si="254"/>
        <v>0</v>
      </c>
      <c r="N1004" s="10">
        <f t="shared" si="255"/>
        <v>120</v>
      </c>
      <c r="O1004" s="10">
        <f t="shared" si="256"/>
        <v>213486</v>
      </c>
    </row>
    <row r="1005" spans="1:15" ht="15.75">
      <c r="A1005" s="5">
        <v>2290000</v>
      </c>
      <c r="B1005" s="442" t="s">
        <v>2239</v>
      </c>
      <c r="C1005" s="599">
        <v>45421</v>
      </c>
      <c r="D1005" s="600">
        <v>43448</v>
      </c>
      <c r="E1005" s="119">
        <v>120</v>
      </c>
      <c r="F1005" s="42"/>
      <c r="G1005" s="6">
        <f t="shared" si="257"/>
        <v>45421</v>
      </c>
      <c r="H1005" s="584">
        <v>0</v>
      </c>
      <c r="I1005" s="112"/>
      <c r="J1005" s="7">
        <f t="shared" si="251"/>
        <v>0</v>
      </c>
      <c r="K1005" s="6">
        <f t="shared" si="252"/>
        <v>45421</v>
      </c>
      <c r="L1005" s="10">
        <f t="shared" si="253"/>
        <v>0</v>
      </c>
      <c r="M1005" s="10">
        <f t="shared" si="254"/>
        <v>0</v>
      </c>
      <c r="N1005" s="10">
        <f t="shared" si="255"/>
        <v>120</v>
      </c>
      <c r="O1005" s="10">
        <f t="shared" si="256"/>
        <v>45421</v>
      </c>
    </row>
    <row r="1006" spans="1:15" ht="15.75">
      <c r="A1006" s="5">
        <v>2290000</v>
      </c>
      <c r="B1006" s="442" t="s">
        <v>2240</v>
      </c>
      <c r="C1006" s="599">
        <v>198873</v>
      </c>
      <c r="D1006" s="600">
        <v>43448</v>
      </c>
      <c r="E1006" s="119">
        <v>120</v>
      </c>
      <c r="F1006" s="42"/>
      <c r="G1006" s="6">
        <f t="shared" si="257"/>
        <v>198873</v>
      </c>
      <c r="H1006" s="584">
        <v>0</v>
      </c>
      <c r="I1006" s="112"/>
      <c r="J1006" s="7">
        <f t="shared" si="251"/>
        <v>0</v>
      </c>
      <c r="K1006" s="6">
        <f t="shared" si="252"/>
        <v>198873</v>
      </c>
      <c r="L1006" s="10">
        <f t="shared" si="253"/>
        <v>0</v>
      </c>
      <c r="M1006" s="10">
        <f t="shared" si="254"/>
        <v>0</v>
      </c>
      <c r="N1006" s="10">
        <f t="shared" si="255"/>
        <v>120</v>
      </c>
      <c r="O1006" s="10">
        <f t="shared" si="256"/>
        <v>198873</v>
      </c>
    </row>
    <row r="1007" spans="1:15" ht="15.75">
      <c r="A1007" s="5">
        <v>2290000</v>
      </c>
      <c r="B1007" s="442" t="s">
        <v>2239</v>
      </c>
      <c r="C1007" s="599">
        <v>358837</v>
      </c>
      <c r="D1007" s="600">
        <v>43448</v>
      </c>
      <c r="E1007" s="119">
        <v>120</v>
      </c>
      <c r="F1007" s="42"/>
      <c r="G1007" s="6">
        <f t="shared" si="257"/>
        <v>358837</v>
      </c>
      <c r="H1007" s="584">
        <v>0</v>
      </c>
      <c r="I1007" s="112"/>
      <c r="J1007" s="7">
        <f t="shared" si="251"/>
        <v>0</v>
      </c>
      <c r="K1007" s="6">
        <f t="shared" si="252"/>
        <v>358837</v>
      </c>
      <c r="L1007" s="10">
        <f t="shared" si="253"/>
        <v>0</v>
      </c>
      <c r="M1007" s="10">
        <f t="shared" si="254"/>
        <v>0</v>
      </c>
      <c r="N1007" s="10">
        <f t="shared" si="255"/>
        <v>120</v>
      </c>
      <c r="O1007" s="10">
        <f t="shared" si="256"/>
        <v>358837</v>
      </c>
    </row>
    <row r="1008" spans="1:15" ht="15.75">
      <c r="A1008" s="5">
        <v>2290000</v>
      </c>
      <c r="B1008" s="442" t="s">
        <v>2229</v>
      </c>
      <c r="C1008" s="599">
        <v>536666</v>
      </c>
      <c r="D1008" s="600">
        <v>43448</v>
      </c>
      <c r="E1008" s="119">
        <v>120</v>
      </c>
      <c r="F1008" s="42"/>
      <c r="G1008" s="6">
        <f t="shared" si="257"/>
        <v>536666</v>
      </c>
      <c r="H1008" s="584">
        <v>0</v>
      </c>
      <c r="I1008" s="112"/>
      <c r="J1008" s="7">
        <f t="shared" si="251"/>
        <v>0</v>
      </c>
      <c r="K1008" s="6">
        <f t="shared" si="252"/>
        <v>536666</v>
      </c>
      <c r="L1008" s="10">
        <f t="shared" si="253"/>
        <v>0</v>
      </c>
      <c r="M1008" s="10">
        <f t="shared" si="254"/>
        <v>0</v>
      </c>
      <c r="N1008" s="10">
        <f t="shared" si="255"/>
        <v>120</v>
      </c>
      <c r="O1008" s="10">
        <f t="shared" si="256"/>
        <v>536666</v>
      </c>
    </row>
    <row r="1009" spans="1:15" ht="15.75">
      <c r="A1009" s="5">
        <v>2290000</v>
      </c>
      <c r="B1009" s="442" t="s">
        <v>2241</v>
      </c>
      <c r="C1009" s="599">
        <v>18000</v>
      </c>
      <c r="D1009" s="600">
        <v>43448</v>
      </c>
      <c r="E1009" s="119">
        <v>120</v>
      </c>
      <c r="F1009" s="42"/>
      <c r="G1009" s="6">
        <f t="shared" si="257"/>
        <v>18000</v>
      </c>
      <c r="H1009" s="584">
        <v>0</v>
      </c>
      <c r="I1009" s="112"/>
      <c r="J1009" s="7">
        <f t="shared" si="251"/>
        <v>0</v>
      </c>
      <c r="K1009" s="6">
        <f t="shared" si="252"/>
        <v>18000</v>
      </c>
      <c r="L1009" s="10">
        <f t="shared" si="253"/>
        <v>0</v>
      </c>
      <c r="M1009" s="10">
        <f t="shared" si="254"/>
        <v>0</v>
      </c>
      <c r="N1009" s="10">
        <f t="shared" si="255"/>
        <v>120</v>
      </c>
      <c r="O1009" s="10">
        <f t="shared" si="256"/>
        <v>18000</v>
      </c>
    </row>
    <row r="1010" spans="1:15" ht="15.75">
      <c r="A1010" s="5">
        <v>2290000</v>
      </c>
      <c r="B1010" s="442" t="s">
        <v>2231</v>
      </c>
      <c r="C1010" s="599">
        <v>147691</v>
      </c>
      <c r="D1010" s="600">
        <v>43448</v>
      </c>
      <c r="E1010" s="119">
        <v>120</v>
      </c>
      <c r="F1010" s="42"/>
      <c r="G1010" s="6">
        <f t="shared" si="257"/>
        <v>147691</v>
      </c>
      <c r="H1010" s="584">
        <v>0</v>
      </c>
      <c r="I1010" s="112"/>
      <c r="J1010" s="7">
        <f t="shared" si="251"/>
        <v>0</v>
      </c>
      <c r="K1010" s="6">
        <f t="shared" si="252"/>
        <v>147691</v>
      </c>
      <c r="L1010" s="10">
        <f t="shared" si="253"/>
        <v>0</v>
      </c>
      <c r="M1010" s="10">
        <f t="shared" si="254"/>
        <v>0</v>
      </c>
      <c r="N1010" s="10">
        <f t="shared" si="255"/>
        <v>120</v>
      </c>
      <c r="O1010" s="10">
        <f t="shared" si="256"/>
        <v>147691</v>
      </c>
    </row>
    <row r="1011" spans="1:15" ht="15.75">
      <c r="A1011" s="5">
        <v>2290000</v>
      </c>
      <c r="B1011" s="442" t="s">
        <v>2236</v>
      </c>
      <c r="C1011" s="599">
        <v>98627</v>
      </c>
      <c r="D1011" s="600">
        <v>43448</v>
      </c>
      <c r="E1011" s="119">
        <v>120</v>
      </c>
      <c r="F1011" s="42"/>
      <c r="G1011" s="6">
        <f t="shared" si="257"/>
        <v>98627</v>
      </c>
      <c r="H1011" s="584">
        <v>0</v>
      </c>
      <c r="I1011" s="112"/>
      <c r="J1011" s="7">
        <f t="shared" si="251"/>
        <v>0</v>
      </c>
      <c r="K1011" s="6">
        <f t="shared" si="252"/>
        <v>98627</v>
      </c>
      <c r="L1011" s="10">
        <f t="shared" si="253"/>
        <v>0</v>
      </c>
      <c r="M1011" s="10">
        <f t="shared" si="254"/>
        <v>0</v>
      </c>
      <c r="N1011" s="10">
        <f t="shared" si="255"/>
        <v>120</v>
      </c>
      <c r="O1011" s="10">
        <f t="shared" si="256"/>
        <v>98627</v>
      </c>
    </row>
    <row r="1012" spans="1:15" ht="15.75">
      <c r="A1012" s="5">
        <v>2290000</v>
      </c>
      <c r="B1012" s="442" t="s">
        <v>2242</v>
      </c>
      <c r="C1012" s="599">
        <v>300589</v>
      </c>
      <c r="D1012" s="600">
        <v>43448</v>
      </c>
      <c r="E1012" s="119">
        <v>120</v>
      </c>
      <c r="F1012" s="42"/>
      <c r="G1012" s="6">
        <f t="shared" si="257"/>
        <v>300589</v>
      </c>
      <c r="H1012" s="584">
        <v>0</v>
      </c>
      <c r="I1012" s="112"/>
      <c r="J1012" s="7">
        <f t="shared" si="251"/>
        <v>0</v>
      </c>
      <c r="K1012" s="6">
        <f t="shared" si="252"/>
        <v>300589</v>
      </c>
      <c r="L1012" s="10">
        <f t="shared" si="253"/>
        <v>0</v>
      </c>
      <c r="M1012" s="10">
        <f t="shared" si="254"/>
        <v>0</v>
      </c>
      <c r="N1012" s="10">
        <f t="shared" si="255"/>
        <v>120</v>
      </c>
      <c r="O1012" s="10">
        <f t="shared" si="256"/>
        <v>300589</v>
      </c>
    </row>
    <row r="1013" spans="1:15" ht="15.75">
      <c r="A1013" s="5">
        <v>2290000</v>
      </c>
      <c r="B1013" s="442" t="s">
        <v>2243</v>
      </c>
      <c r="C1013" s="599">
        <v>668000</v>
      </c>
      <c r="D1013" s="600">
        <v>43448</v>
      </c>
      <c r="E1013" s="119">
        <v>120</v>
      </c>
      <c r="F1013" s="42"/>
      <c r="G1013" s="6">
        <f t="shared" si="257"/>
        <v>668000</v>
      </c>
      <c r="H1013" s="584">
        <v>0</v>
      </c>
      <c r="I1013" s="112"/>
      <c r="J1013" s="7">
        <f t="shared" si="251"/>
        <v>0</v>
      </c>
      <c r="K1013" s="6">
        <f t="shared" si="252"/>
        <v>668000</v>
      </c>
      <c r="L1013" s="10">
        <f t="shared" si="253"/>
        <v>0</v>
      </c>
      <c r="M1013" s="10">
        <f t="shared" si="254"/>
        <v>0</v>
      </c>
      <c r="N1013" s="10">
        <f t="shared" si="255"/>
        <v>120</v>
      </c>
      <c r="O1013" s="10">
        <f t="shared" si="256"/>
        <v>668000</v>
      </c>
    </row>
    <row r="1014" spans="1:15" ht="15.75">
      <c r="A1014" s="5">
        <v>2290000</v>
      </c>
      <c r="B1014" s="442" t="s">
        <v>2244</v>
      </c>
      <c r="C1014" s="599">
        <v>133994</v>
      </c>
      <c r="D1014" s="600">
        <v>43448</v>
      </c>
      <c r="E1014" s="119">
        <v>120</v>
      </c>
      <c r="F1014" s="42"/>
      <c r="G1014" s="6">
        <f t="shared" si="257"/>
        <v>133994</v>
      </c>
      <c r="H1014" s="584">
        <v>0</v>
      </c>
      <c r="I1014" s="112"/>
      <c r="J1014" s="7">
        <f t="shared" si="251"/>
        <v>0</v>
      </c>
      <c r="K1014" s="6">
        <f t="shared" si="252"/>
        <v>133994</v>
      </c>
      <c r="L1014" s="10">
        <f t="shared" si="253"/>
        <v>0</v>
      </c>
      <c r="M1014" s="10">
        <f t="shared" si="254"/>
        <v>0</v>
      </c>
      <c r="N1014" s="10">
        <f t="shared" si="255"/>
        <v>120</v>
      </c>
      <c r="O1014" s="10">
        <f t="shared" si="256"/>
        <v>133994</v>
      </c>
    </row>
    <row r="1015" spans="1:15" ht="15.75">
      <c r="A1015" s="5">
        <v>2290000</v>
      </c>
      <c r="B1015" s="442" t="s">
        <v>2245</v>
      </c>
      <c r="C1015" s="599">
        <v>161840</v>
      </c>
      <c r="D1015" s="600">
        <v>43453</v>
      </c>
      <c r="E1015" s="119">
        <v>120</v>
      </c>
      <c r="F1015" s="42"/>
      <c r="G1015" s="6">
        <f t="shared" si="257"/>
        <v>161840</v>
      </c>
      <c r="H1015" s="584">
        <v>0</v>
      </c>
      <c r="I1015" s="112"/>
      <c r="J1015" s="7">
        <f t="shared" si="251"/>
        <v>0</v>
      </c>
      <c r="K1015" s="6">
        <f t="shared" si="252"/>
        <v>161840</v>
      </c>
      <c r="L1015" s="10">
        <f t="shared" si="253"/>
        <v>0</v>
      </c>
      <c r="M1015" s="10">
        <f t="shared" si="254"/>
        <v>0</v>
      </c>
      <c r="N1015" s="10">
        <f t="shared" si="255"/>
        <v>120</v>
      </c>
      <c r="O1015" s="10">
        <f t="shared" si="256"/>
        <v>161840</v>
      </c>
    </row>
    <row r="1016" spans="1:15" ht="15.75">
      <c r="A1016" s="5">
        <v>2290000</v>
      </c>
      <c r="B1016" s="442" t="s">
        <v>2246</v>
      </c>
      <c r="C1016" s="599">
        <v>45553</v>
      </c>
      <c r="D1016" s="600">
        <v>43453</v>
      </c>
      <c r="E1016" s="119">
        <v>120</v>
      </c>
      <c r="F1016" s="42"/>
      <c r="G1016" s="6">
        <f t="shared" si="257"/>
        <v>45553</v>
      </c>
      <c r="H1016" s="584">
        <v>0</v>
      </c>
      <c r="I1016" s="112"/>
      <c r="J1016" s="7">
        <f t="shared" si="251"/>
        <v>0</v>
      </c>
      <c r="K1016" s="6">
        <f t="shared" si="252"/>
        <v>45553</v>
      </c>
      <c r="L1016" s="10">
        <f t="shared" si="253"/>
        <v>0</v>
      </c>
      <c r="M1016" s="10">
        <f t="shared" si="254"/>
        <v>0</v>
      </c>
      <c r="N1016" s="10">
        <f t="shared" si="255"/>
        <v>120</v>
      </c>
      <c r="O1016" s="10">
        <f t="shared" si="256"/>
        <v>45553</v>
      </c>
    </row>
    <row r="1017" spans="1:15" ht="15.75">
      <c r="A1017" s="5">
        <v>2290000</v>
      </c>
      <c r="B1017" s="442" t="s">
        <v>2247</v>
      </c>
      <c r="C1017" s="599">
        <v>167400</v>
      </c>
      <c r="D1017" s="600">
        <v>43453</v>
      </c>
      <c r="E1017" s="119">
        <v>120</v>
      </c>
      <c r="F1017" s="42"/>
      <c r="G1017" s="6">
        <f t="shared" si="257"/>
        <v>167400</v>
      </c>
      <c r="H1017" s="584">
        <v>0</v>
      </c>
      <c r="I1017" s="112"/>
      <c r="J1017" s="7">
        <f t="shared" si="251"/>
        <v>0</v>
      </c>
      <c r="K1017" s="6">
        <f t="shared" si="252"/>
        <v>167400</v>
      </c>
      <c r="L1017" s="10">
        <f t="shared" si="253"/>
        <v>0</v>
      </c>
      <c r="M1017" s="10">
        <f t="shared" si="254"/>
        <v>0</v>
      </c>
      <c r="N1017" s="10">
        <f t="shared" si="255"/>
        <v>120</v>
      </c>
      <c r="O1017" s="10">
        <f t="shared" si="256"/>
        <v>167400</v>
      </c>
    </row>
    <row r="1018" spans="1:15" ht="15.75">
      <c r="A1018" s="5">
        <v>2290000</v>
      </c>
      <c r="B1018" s="442" t="s">
        <v>2248</v>
      </c>
      <c r="C1018" s="599">
        <v>361555</v>
      </c>
      <c r="D1018" s="600">
        <v>43454</v>
      </c>
      <c r="E1018" s="119">
        <v>120</v>
      </c>
      <c r="F1018" s="42"/>
      <c r="G1018" s="6">
        <f t="shared" si="257"/>
        <v>361555</v>
      </c>
      <c r="H1018" s="584">
        <v>0</v>
      </c>
      <c r="I1018" s="112"/>
      <c r="J1018" s="7">
        <f t="shared" si="251"/>
        <v>0</v>
      </c>
      <c r="K1018" s="6">
        <f t="shared" si="252"/>
        <v>361555</v>
      </c>
      <c r="L1018" s="10">
        <f t="shared" si="253"/>
        <v>0</v>
      </c>
      <c r="M1018" s="10">
        <f t="shared" si="254"/>
        <v>0</v>
      </c>
      <c r="N1018" s="10">
        <f t="shared" si="255"/>
        <v>120</v>
      </c>
      <c r="O1018" s="10">
        <f t="shared" si="256"/>
        <v>361555</v>
      </c>
    </row>
    <row r="1019" spans="1:15" ht="15.75">
      <c r="A1019" s="5">
        <v>2290000</v>
      </c>
      <c r="B1019" s="442" t="s">
        <v>2249</v>
      </c>
      <c r="C1019" s="599">
        <v>152134</v>
      </c>
      <c r="D1019" s="600">
        <v>43454</v>
      </c>
      <c r="E1019" s="119">
        <v>120</v>
      </c>
      <c r="F1019" s="42"/>
      <c r="G1019" s="6">
        <f t="shared" si="257"/>
        <v>152134</v>
      </c>
      <c r="H1019" s="584">
        <v>0</v>
      </c>
      <c r="I1019" s="112"/>
      <c r="J1019" s="7">
        <f t="shared" si="251"/>
        <v>0</v>
      </c>
      <c r="K1019" s="6">
        <f t="shared" si="252"/>
        <v>152134</v>
      </c>
      <c r="L1019" s="10">
        <f t="shared" si="253"/>
        <v>0</v>
      </c>
      <c r="M1019" s="10">
        <f t="shared" si="254"/>
        <v>0</v>
      </c>
      <c r="N1019" s="10">
        <f t="shared" si="255"/>
        <v>120</v>
      </c>
      <c r="O1019" s="10">
        <f t="shared" si="256"/>
        <v>152134</v>
      </c>
    </row>
    <row r="1020" spans="1:15" ht="15.75">
      <c r="A1020" s="5">
        <v>2290000</v>
      </c>
      <c r="B1020" s="442" t="s">
        <v>2248</v>
      </c>
      <c r="C1020" s="599">
        <v>317373</v>
      </c>
      <c r="D1020" s="600">
        <v>43454</v>
      </c>
      <c r="E1020" s="119">
        <v>120</v>
      </c>
      <c r="F1020" s="42"/>
      <c r="G1020" s="6">
        <f t="shared" si="257"/>
        <v>317373</v>
      </c>
      <c r="H1020" s="584">
        <v>0</v>
      </c>
      <c r="I1020" s="112"/>
      <c r="J1020" s="7">
        <f t="shared" si="251"/>
        <v>0</v>
      </c>
      <c r="K1020" s="6">
        <f t="shared" si="252"/>
        <v>317373</v>
      </c>
      <c r="L1020" s="10">
        <f t="shared" si="253"/>
        <v>0</v>
      </c>
      <c r="M1020" s="10">
        <f t="shared" si="254"/>
        <v>0</v>
      </c>
      <c r="N1020" s="10">
        <f t="shared" si="255"/>
        <v>120</v>
      </c>
      <c r="O1020" s="10">
        <f t="shared" si="256"/>
        <v>317373</v>
      </c>
    </row>
    <row r="1021" spans="1:15" ht="15.75">
      <c r="A1021" s="5">
        <v>2290000</v>
      </c>
      <c r="B1021" s="442" t="s">
        <v>2250</v>
      </c>
      <c r="C1021" s="599">
        <v>64165</v>
      </c>
      <c r="D1021" s="600">
        <v>43454</v>
      </c>
      <c r="E1021" s="119">
        <v>120</v>
      </c>
      <c r="F1021" s="42"/>
      <c r="G1021" s="6">
        <f t="shared" si="257"/>
        <v>64165</v>
      </c>
      <c r="H1021" s="584">
        <v>0</v>
      </c>
      <c r="I1021" s="112"/>
      <c r="J1021" s="7">
        <f t="shared" si="251"/>
        <v>0</v>
      </c>
      <c r="K1021" s="6">
        <f t="shared" si="252"/>
        <v>64165</v>
      </c>
      <c r="L1021" s="10">
        <f t="shared" si="253"/>
        <v>0</v>
      </c>
      <c r="M1021" s="10">
        <f t="shared" si="254"/>
        <v>0</v>
      </c>
      <c r="N1021" s="10">
        <f t="shared" si="255"/>
        <v>120</v>
      </c>
      <c r="O1021" s="10">
        <f t="shared" si="256"/>
        <v>64165</v>
      </c>
    </row>
    <row r="1022" spans="1:15" ht="15.75">
      <c r="A1022" s="5">
        <v>2290000</v>
      </c>
      <c r="B1022" s="442" t="s">
        <v>2251</v>
      </c>
      <c r="C1022" s="599">
        <v>35462</v>
      </c>
      <c r="D1022" s="600">
        <v>43454</v>
      </c>
      <c r="E1022" s="119">
        <v>120</v>
      </c>
      <c r="F1022" s="42"/>
      <c r="G1022" s="6">
        <f t="shared" si="257"/>
        <v>35462</v>
      </c>
      <c r="H1022" s="584">
        <v>0</v>
      </c>
      <c r="I1022" s="112"/>
      <c r="J1022" s="7">
        <f t="shared" si="251"/>
        <v>0</v>
      </c>
      <c r="K1022" s="6">
        <f t="shared" si="252"/>
        <v>35462</v>
      </c>
      <c r="L1022" s="10">
        <f t="shared" si="253"/>
        <v>0</v>
      </c>
      <c r="M1022" s="10">
        <f t="shared" si="254"/>
        <v>0</v>
      </c>
      <c r="N1022" s="10">
        <f t="shared" si="255"/>
        <v>120</v>
      </c>
      <c r="O1022" s="10">
        <f t="shared" si="256"/>
        <v>35462</v>
      </c>
    </row>
    <row r="1023" spans="1:15" ht="15.75">
      <c r="A1023" s="5">
        <v>2290000</v>
      </c>
      <c r="B1023" s="442" t="s">
        <v>2252</v>
      </c>
      <c r="C1023" s="599">
        <v>142086</v>
      </c>
      <c r="D1023" s="600">
        <v>43454</v>
      </c>
      <c r="E1023" s="119">
        <v>120</v>
      </c>
      <c r="F1023" s="42"/>
      <c r="G1023" s="6">
        <f t="shared" si="257"/>
        <v>142086</v>
      </c>
      <c r="H1023" s="584">
        <v>0</v>
      </c>
      <c r="I1023" s="112"/>
      <c r="J1023" s="7">
        <f t="shared" si="251"/>
        <v>0</v>
      </c>
      <c r="K1023" s="6">
        <f t="shared" si="252"/>
        <v>142086</v>
      </c>
      <c r="L1023" s="10">
        <f t="shared" si="253"/>
        <v>0</v>
      </c>
      <c r="M1023" s="10">
        <f t="shared" si="254"/>
        <v>0</v>
      </c>
      <c r="N1023" s="10">
        <f t="shared" si="255"/>
        <v>120</v>
      </c>
      <c r="O1023" s="10">
        <f t="shared" si="256"/>
        <v>142086</v>
      </c>
    </row>
    <row r="1024" spans="1:15" ht="15.75">
      <c r="A1024" s="5">
        <v>2290000</v>
      </c>
      <c r="B1024" s="442" t="s">
        <v>2253</v>
      </c>
      <c r="C1024" s="599">
        <v>229908</v>
      </c>
      <c r="D1024" s="600">
        <v>43454</v>
      </c>
      <c r="E1024" s="119">
        <v>120</v>
      </c>
      <c r="F1024" s="42"/>
      <c r="G1024" s="6">
        <f t="shared" si="257"/>
        <v>229908</v>
      </c>
      <c r="H1024" s="584">
        <v>0</v>
      </c>
      <c r="I1024" s="112"/>
      <c r="J1024" s="7">
        <f t="shared" si="251"/>
        <v>0</v>
      </c>
      <c r="K1024" s="6">
        <f t="shared" si="252"/>
        <v>229908</v>
      </c>
      <c r="L1024" s="10">
        <f t="shared" si="253"/>
        <v>0</v>
      </c>
      <c r="M1024" s="10">
        <f t="shared" si="254"/>
        <v>0</v>
      </c>
      <c r="N1024" s="10">
        <f t="shared" si="255"/>
        <v>120</v>
      </c>
      <c r="O1024" s="10">
        <f t="shared" si="256"/>
        <v>229908</v>
      </c>
    </row>
    <row r="1025" spans="1:15" ht="15.75">
      <c r="A1025" s="5">
        <v>2290000</v>
      </c>
      <c r="B1025" s="442" t="s">
        <v>2254</v>
      </c>
      <c r="C1025" s="599">
        <v>609161</v>
      </c>
      <c r="D1025" s="600">
        <v>43454</v>
      </c>
      <c r="E1025" s="119">
        <v>120</v>
      </c>
      <c r="F1025" s="42"/>
      <c r="G1025" s="6">
        <f t="shared" ref="G1025:G1031" si="258">+C1025+F1025</f>
        <v>609161</v>
      </c>
      <c r="H1025" s="584">
        <v>0</v>
      </c>
      <c r="I1025" s="112"/>
      <c r="J1025" s="7">
        <f t="shared" ref="J1025:J1031" si="259">+I1025+H1025</f>
        <v>0</v>
      </c>
      <c r="K1025" s="6">
        <f t="shared" ref="K1025:K1031" si="260">+G1025-J1025</f>
        <v>609161</v>
      </c>
      <c r="L1025" s="10">
        <f t="shared" ref="L1025:L1031" si="261">K1025/E1025*0</f>
        <v>0</v>
      </c>
      <c r="M1025" s="10">
        <f t="shared" ref="M1025:M1031" si="262">J1025+L1025</f>
        <v>0</v>
      </c>
      <c r="N1025" s="10">
        <f t="shared" ref="N1025:N1031" si="263">E1025</f>
        <v>120</v>
      </c>
      <c r="O1025" s="10">
        <f t="shared" ref="O1025:O1031" si="264">G1025-M1025</f>
        <v>609161</v>
      </c>
    </row>
    <row r="1026" spans="1:15" ht="15.75">
      <c r="A1026" s="5">
        <v>2290000</v>
      </c>
      <c r="B1026" s="442" t="s">
        <v>2255</v>
      </c>
      <c r="C1026" s="599">
        <v>259648</v>
      </c>
      <c r="D1026" s="600">
        <v>43460</v>
      </c>
      <c r="E1026" s="119">
        <v>120</v>
      </c>
      <c r="F1026" s="42"/>
      <c r="G1026" s="6">
        <f t="shared" si="258"/>
        <v>259648</v>
      </c>
      <c r="H1026" s="584">
        <v>0</v>
      </c>
      <c r="I1026" s="112"/>
      <c r="J1026" s="7">
        <f t="shared" si="259"/>
        <v>0</v>
      </c>
      <c r="K1026" s="6">
        <f t="shared" si="260"/>
        <v>259648</v>
      </c>
      <c r="L1026" s="10">
        <f t="shared" si="261"/>
        <v>0</v>
      </c>
      <c r="M1026" s="10">
        <f t="shared" si="262"/>
        <v>0</v>
      </c>
      <c r="N1026" s="10">
        <f t="shared" si="263"/>
        <v>120</v>
      </c>
      <c r="O1026" s="10">
        <f t="shared" si="264"/>
        <v>259648</v>
      </c>
    </row>
    <row r="1027" spans="1:15" ht="15.75">
      <c r="A1027" s="5">
        <v>2290000</v>
      </c>
      <c r="B1027" s="442" t="s">
        <v>2256</v>
      </c>
      <c r="C1027" s="599">
        <v>81872</v>
      </c>
      <c r="D1027" s="600">
        <v>43462</v>
      </c>
      <c r="E1027" s="119">
        <v>120</v>
      </c>
      <c r="F1027" s="42"/>
      <c r="G1027" s="6">
        <f t="shared" si="258"/>
        <v>81872</v>
      </c>
      <c r="H1027" s="584">
        <v>0</v>
      </c>
      <c r="I1027" s="112"/>
      <c r="J1027" s="7">
        <f t="shared" si="259"/>
        <v>0</v>
      </c>
      <c r="K1027" s="6">
        <f t="shared" si="260"/>
        <v>81872</v>
      </c>
      <c r="L1027" s="10">
        <f t="shared" si="261"/>
        <v>0</v>
      </c>
      <c r="M1027" s="10">
        <f t="shared" si="262"/>
        <v>0</v>
      </c>
      <c r="N1027" s="10">
        <f t="shared" si="263"/>
        <v>120</v>
      </c>
      <c r="O1027" s="10">
        <f t="shared" si="264"/>
        <v>81872</v>
      </c>
    </row>
    <row r="1028" spans="1:15" ht="15.75">
      <c r="A1028" s="5">
        <v>2290000</v>
      </c>
      <c r="B1028" s="442" t="s">
        <v>2236</v>
      </c>
      <c r="C1028" s="599">
        <v>80944</v>
      </c>
      <c r="D1028" s="600">
        <v>43465</v>
      </c>
      <c r="E1028" s="119">
        <v>120</v>
      </c>
      <c r="F1028" s="42"/>
      <c r="G1028" s="6">
        <f t="shared" si="258"/>
        <v>80944</v>
      </c>
      <c r="H1028" s="584">
        <v>0</v>
      </c>
      <c r="I1028" s="112"/>
      <c r="J1028" s="7">
        <f t="shared" si="259"/>
        <v>0</v>
      </c>
      <c r="K1028" s="6">
        <f t="shared" si="260"/>
        <v>80944</v>
      </c>
      <c r="L1028" s="10">
        <f t="shared" si="261"/>
        <v>0</v>
      </c>
      <c r="M1028" s="10">
        <f t="shared" si="262"/>
        <v>0</v>
      </c>
      <c r="N1028" s="10">
        <f t="shared" si="263"/>
        <v>120</v>
      </c>
      <c r="O1028" s="10">
        <f t="shared" si="264"/>
        <v>80944</v>
      </c>
    </row>
    <row r="1029" spans="1:15" ht="15.75">
      <c r="A1029" s="5">
        <v>2290000</v>
      </c>
      <c r="B1029" s="442" t="s">
        <v>2257</v>
      </c>
      <c r="C1029" s="599">
        <v>191002</v>
      </c>
      <c r="D1029" s="600">
        <v>43465</v>
      </c>
      <c r="E1029" s="119">
        <v>120</v>
      </c>
      <c r="F1029" s="42"/>
      <c r="G1029" s="6">
        <f t="shared" si="258"/>
        <v>191002</v>
      </c>
      <c r="H1029" s="584">
        <v>0</v>
      </c>
      <c r="I1029" s="112"/>
      <c r="J1029" s="7">
        <f t="shared" si="259"/>
        <v>0</v>
      </c>
      <c r="K1029" s="6">
        <f t="shared" si="260"/>
        <v>191002</v>
      </c>
      <c r="L1029" s="10">
        <f t="shared" si="261"/>
        <v>0</v>
      </c>
      <c r="M1029" s="10">
        <f t="shared" si="262"/>
        <v>0</v>
      </c>
      <c r="N1029" s="10">
        <f t="shared" si="263"/>
        <v>120</v>
      </c>
      <c r="O1029" s="10">
        <f t="shared" si="264"/>
        <v>191002</v>
      </c>
    </row>
    <row r="1030" spans="1:15" ht="15.75">
      <c r="A1030" s="5">
        <v>2290000</v>
      </c>
      <c r="B1030" s="442" t="s">
        <v>2258</v>
      </c>
      <c r="C1030" s="599">
        <v>47242</v>
      </c>
      <c r="D1030" s="600">
        <v>43465</v>
      </c>
      <c r="E1030" s="119">
        <v>120</v>
      </c>
      <c r="F1030" s="42"/>
      <c r="G1030" s="6">
        <f t="shared" si="258"/>
        <v>47242</v>
      </c>
      <c r="H1030" s="584">
        <v>0</v>
      </c>
      <c r="I1030" s="112"/>
      <c r="J1030" s="7">
        <f t="shared" si="259"/>
        <v>0</v>
      </c>
      <c r="K1030" s="6">
        <f t="shared" si="260"/>
        <v>47242</v>
      </c>
      <c r="L1030" s="10">
        <f t="shared" si="261"/>
        <v>0</v>
      </c>
      <c r="M1030" s="10">
        <f t="shared" si="262"/>
        <v>0</v>
      </c>
      <c r="N1030" s="10">
        <f t="shared" si="263"/>
        <v>120</v>
      </c>
      <c r="O1030" s="10">
        <f t="shared" si="264"/>
        <v>47242</v>
      </c>
    </row>
    <row r="1031" spans="1:15" ht="15.75">
      <c r="A1031" s="5">
        <v>2290000</v>
      </c>
      <c r="B1031" s="442" t="s">
        <v>2259</v>
      </c>
      <c r="C1031" s="599">
        <v>212534</v>
      </c>
      <c r="D1031" s="600">
        <v>43465</v>
      </c>
      <c r="E1031" s="119">
        <v>120</v>
      </c>
      <c r="F1031" s="42"/>
      <c r="G1031" s="6">
        <f t="shared" si="258"/>
        <v>212534</v>
      </c>
      <c r="H1031" s="584">
        <v>0</v>
      </c>
      <c r="I1031" s="112"/>
      <c r="J1031" s="7">
        <f t="shared" si="259"/>
        <v>0</v>
      </c>
      <c r="K1031" s="6">
        <f t="shared" si="260"/>
        <v>212534</v>
      </c>
      <c r="L1031" s="10">
        <f t="shared" si="261"/>
        <v>0</v>
      </c>
      <c r="M1031" s="10">
        <f t="shared" si="262"/>
        <v>0</v>
      </c>
      <c r="N1031" s="10">
        <f t="shared" si="263"/>
        <v>120</v>
      </c>
      <c r="O1031" s="10">
        <f t="shared" si="264"/>
        <v>212534</v>
      </c>
    </row>
    <row r="1032" spans="1:15" s="454" customFormat="1" ht="15.75">
      <c r="A1032" s="591"/>
      <c r="B1032" s="592"/>
      <c r="C1032" s="503"/>
      <c r="D1032" s="593"/>
      <c r="E1032" s="594"/>
      <c r="F1032" s="595"/>
      <c r="G1032" s="596"/>
      <c r="H1032" s="594"/>
      <c r="I1032" s="595"/>
      <c r="J1032" s="594"/>
      <c r="K1032" s="596"/>
      <c r="L1032" s="597"/>
      <c r="M1032" s="597"/>
      <c r="N1032" s="597"/>
      <c r="O1032" s="597"/>
    </row>
    <row r="1034" spans="1:15">
      <c r="C1034" s="110">
        <f>SUM(C944:C1033)</f>
        <v>37370085</v>
      </c>
      <c r="D1034" s="110">
        <f>SUM(D944:D1033)</f>
        <v>3816159</v>
      </c>
      <c r="E1034" s="110"/>
      <c r="F1034" s="110">
        <f t="shared" ref="F1034:O1034" si="265">SUM(F944:F1033)</f>
        <v>0</v>
      </c>
      <c r="G1034" s="110">
        <f t="shared" si="265"/>
        <v>37370085</v>
      </c>
      <c r="H1034" s="110">
        <f t="shared" si="265"/>
        <v>480342.24999999988</v>
      </c>
      <c r="I1034" s="110">
        <f t="shared" si="265"/>
        <v>0</v>
      </c>
      <c r="J1034" s="110">
        <f t="shared" si="265"/>
        <v>480342.24999999988</v>
      </c>
      <c r="K1034" s="110">
        <f t="shared" si="265"/>
        <v>36889742.75</v>
      </c>
      <c r="L1034" s="110">
        <f t="shared" si="265"/>
        <v>414275.36333333334</v>
      </c>
      <c r="M1034" s="110">
        <f t="shared" si="265"/>
        <v>894617.61333333328</v>
      </c>
      <c r="N1034" s="110">
        <f t="shared" si="265"/>
        <v>10482</v>
      </c>
      <c r="O1034" s="110">
        <f t="shared" si="265"/>
        <v>36475467.38666667</v>
      </c>
    </row>
    <row r="1036" spans="1:15">
      <c r="A1036" s="86" t="s">
        <v>2024</v>
      </c>
      <c r="B1036" s="108"/>
      <c r="C1036" s="107">
        <f>+C326+C260+C882+C517+C744+C807+C876+C936+C942+C1034</f>
        <v>603342468.14441693</v>
      </c>
      <c r="D1036" s="107">
        <f>+D326+D260+D882+D517+D744+D807+D876+D936+D942+D1034</f>
        <v>5923800</v>
      </c>
      <c r="E1036" s="107"/>
      <c r="F1036" s="107">
        <f t="shared" ref="F1036:O1036" si="266">+F326+F260+F882+F517+F744+F807+F876+F936+F942+F1034</f>
        <v>0</v>
      </c>
      <c r="G1036" s="107">
        <f t="shared" si="266"/>
        <v>603342468.14441693</v>
      </c>
      <c r="H1036" s="107">
        <f t="shared" si="266"/>
        <v>416430947.423971</v>
      </c>
      <c r="I1036" s="107">
        <f t="shared" si="266"/>
        <v>0</v>
      </c>
      <c r="J1036" s="107">
        <f t="shared" si="266"/>
        <v>416430947.423971</v>
      </c>
      <c r="K1036" s="107">
        <f t="shared" si="266"/>
        <v>186911520.7204459</v>
      </c>
      <c r="L1036" s="107">
        <f t="shared" si="266"/>
        <v>34771852.705025613</v>
      </c>
      <c r="M1036" s="107">
        <f t="shared" si="266"/>
        <v>451202800.12899661</v>
      </c>
      <c r="N1036" s="107">
        <f t="shared" si="266"/>
        <v>10482</v>
      </c>
      <c r="O1036" s="107">
        <f t="shared" si="266"/>
        <v>152139668.01542029</v>
      </c>
    </row>
    <row r="1037" spans="1:15">
      <c r="H1037" s="459"/>
      <c r="K1037" s="445"/>
    </row>
    <row r="1038" spans="1:15">
      <c r="H1038" s="236"/>
      <c r="K1038" s="445"/>
    </row>
    <row r="1039" spans="1:15">
      <c r="C1039" s="1"/>
      <c r="F1039" s="1"/>
      <c r="K1039" s="445"/>
    </row>
  </sheetData>
  <pageMargins left="0.7" right="0.7" top="0.75" bottom="0.75" header="0.3" footer="0.3"/>
  <pageSetup paperSize="9" scale="55" orientation="landscape" r:id="rId1"/>
  <legacyDrawing r:id="rId2"/>
  <oleObjects>
    <oleObject shapeId="10247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B2:Q34"/>
  <sheetViews>
    <sheetView showGridLines="0" tabSelected="1" topLeftCell="B14" zoomScale="80" zoomScaleNormal="80" workbookViewId="0">
      <selection activeCell="O24" sqref="O24"/>
    </sheetView>
  </sheetViews>
  <sheetFormatPr baseColWidth="10" defaultRowHeight="15"/>
  <cols>
    <col min="1" max="1" width="3.140625" customWidth="1"/>
    <col min="2" max="2" width="25" customWidth="1"/>
    <col min="3" max="3" width="20.7109375" customWidth="1"/>
    <col min="4" max="4" width="5.28515625" customWidth="1"/>
    <col min="5" max="5" width="9.5703125" customWidth="1"/>
    <col min="6" max="6" width="6.85546875" customWidth="1"/>
    <col min="7" max="7" width="17.42578125" customWidth="1"/>
    <col min="8" max="8" width="16.5703125" customWidth="1"/>
    <col min="9" max="9" width="10" customWidth="1"/>
    <col min="10" max="10" width="15" customWidth="1"/>
    <col min="11" max="11" width="16.42578125" customWidth="1"/>
    <col min="12" max="12" width="17.5703125" customWidth="1"/>
    <col min="13" max="13" width="15.140625" bestFit="1" customWidth="1"/>
    <col min="14" max="14" width="16.140625" customWidth="1"/>
    <col min="15" max="15" width="16" customWidth="1"/>
    <col min="16" max="16" width="16.140625" customWidth="1"/>
  </cols>
  <sheetData>
    <row r="2" spans="2:17" ht="24.75" customHeight="1">
      <c r="G2" s="461" t="s">
        <v>1744</v>
      </c>
      <c r="H2" s="731">
        <v>43465</v>
      </c>
      <c r="I2" s="731"/>
    </row>
    <row r="4" spans="2:17" ht="18.75">
      <c r="B4" s="460" t="s">
        <v>1734</v>
      </c>
    </row>
    <row r="5" spans="2:17" ht="15.75" thickBot="1"/>
    <row r="6" spans="2:17" ht="29.25" customHeight="1" thickBot="1">
      <c r="C6" s="242" t="s">
        <v>1</v>
      </c>
      <c r="D6" s="13" t="s">
        <v>1648</v>
      </c>
      <c r="E6" s="14" t="s">
        <v>2</v>
      </c>
      <c r="F6" s="41" t="s">
        <v>1626</v>
      </c>
      <c r="G6" s="12" t="s">
        <v>7</v>
      </c>
      <c r="H6" s="243" t="s">
        <v>8</v>
      </c>
      <c r="I6" s="12" t="s">
        <v>1627</v>
      </c>
      <c r="J6" s="12" t="s">
        <v>9</v>
      </c>
      <c r="K6" s="12" t="s">
        <v>10</v>
      </c>
      <c r="L6" s="12" t="s">
        <v>11</v>
      </c>
      <c r="M6" s="12" t="s">
        <v>3</v>
      </c>
      <c r="N6" s="12" t="s">
        <v>2</v>
      </c>
      <c r="O6" s="12" t="s">
        <v>4</v>
      </c>
    </row>
    <row r="7" spans="2:17" ht="9" customHeight="1"/>
    <row r="8" spans="2:17" s="463" customFormat="1" ht="25.5" customHeight="1">
      <c r="B8" s="598" t="s">
        <v>1735</v>
      </c>
      <c r="C8" s="483">
        <f>'215 APLIC INFORMATICAS'!C99</f>
        <v>171692252.92351276</v>
      </c>
      <c r="D8" s="483"/>
      <c r="E8" s="483"/>
      <c r="F8" s="483"/>
      <c r="G8" s="483">
        <f>'215 APLIC INFORMATICAS'!G99</f>
        <v>171692252.92351276</v>
      </c>
      <c r="H8" s="483">
        <f>'215 APLIC INFORMATICAS'!H99</f>
        <v>161888365.57672706</v>
      </c>
      <c r="I8" s="483"/>
      <c r="J8" s="483">
        <f>'215 APLIC INFORMATICAS'!J99</f>
        <v>161888365.57672706</v>
      </c>
      <c r="K8" s="462">
        <f>'215 APLIC INFORMATICAS'!K99</f>
        <v>9803887.346785672</v>
      </c>
      <c r="L8" s="483">
        <f>'215 APLIC INFORMATICAS'!L99</f>
        <v>3880473.5582872983</v>
      </c>
      <c r="M8" s="462">
        <f>'215 APLIC INFORMATICAS'!M99</f>
        <v>165768832.13501436</v>
      </c>
      <c r="N8" s="546">
        <f>+'215 APLIC INFORMATICAS'!N99</f>
        <v>0</v>
      </c>
      <c r="O8" s="462">
        <f>'215 APLIC INFORMATICAS'!O99</f>
        <v>5923421.7884983728</v>
      </c>
      <c r="P8" s="721"/>
      <c r="Q8" s="722"/>
    </row>
    <row r="9" spans="2:17" s="463" customFormat="1" ht="25.5" customHeight="1">
      <c r="B9" s="598" t="s">
        <v>1736</v>
      </c>
      <c r="C9" s="483">
        <f>+'220 TERRENOS'!C17</f>
        <v>9877982191</v>
      </c>
      <c r="D9" s="483"/>
      <c r="E9" s="483"/>
      <c r="F9" s="483"/>
      <c r="G9" s="483">
        <f>+'220 TERRENOS'!G17</f>
        <v>9877982191</v>
      </c>
      <c r="H9" s="483">
        <f>+'220 TERRENOS'!H17</f>
        <v>0</v>
      </c>
      <c r="I9" s="483"/>
      <c r="J9" s="483">
        <f>+'220 TERRENOS'!J17</f>
        <v>0</v>
      </c>
      <c r="K9" s="462">
        <f>G9</f>
        <v>9877982191</v>
      </c>
      <c r="L9" s="483">
        <f>+'220 TERRENOS'!L17</f>
        <v>0</v>
      </c>
      <c r="M9" s="462">
        <f>+'220 TERRENOS'!M17</f>
        <v>0</v>
      </c>
      <c r="N9" s="546">
        <f>+'215 APLIC INFORMATICAS'!N100</f>
        <v>0</v>
      </c>
      <c r="O9" s="462">
        <f>+'220 TERRENOS'!O17</f>
        <v>9877982191</v>
      </c>
      <c r="P9" s="721"/>
      <c r="Q9" s="722"/>
    </row>
    <row r="10" spans="2:17" s="463" customFormat="1" ht="25.5" customHeight="1">
      <c r="B10" s="598" t="s">
        <v>1737</v>
      </c>
      <c r="C10" s="483">
        <f>+'221 CONSTRUCCIONES'!C91</f>
        <v>7602997229.4822111</v>
      </c>
      <c r="D10" s="483"/>
      <c r="E10" s="483"/>
      <c r="F10" s="483"/>
      <c r="G10" s="483">
        <f>+'221 CONSTRUCCIONES'!G91</f>
        <v>7602997229.4822111</v>
      </c>
      <c r="H10" s="483">
        <f>+'221 CONSTRUCCIONES'!H91</f>
        <v>1543159398.5861809</v>
      </c>
      <c r="I10" s="483"/>
      <c r="J10" s="483">
        <f>+'221 CONSTRUCCIONES'!J91</f>
        <v>1543159398.5861809</v>
      </c>
      <c r="K10" s="462">
        <f>+'221 CONSTRUCCIONES'!K91</f>
        <v>6059837828.8960304</v>
      </c>
      <c r="L10" s="483">
        <f>+'221 CONSTRUCCIONES'!M91</f>
        <v>157894442.20168403</v>
      </c>
      <c r="M10" s="462">
        <f>+'221 CONSTRUCCIONES'!N91</f>
        <v>1701053840.7878647</v>
      </c>
      <c r="N10" s="546">
        <f>+'221 CONSTRUCCIONES'!O84</f>
        <v>91.464285714285708</v>
      </c>
      <c r="O10" s="462">
        <f>+'221 CONSTRUCCIONES'!P91</f>
        <v>5901943388.6943464</v>
      </c>
      <c r="P10" s="721"/>
      <c r="Q10" s="722"/>
    </row>
    <row r="11" spans="2:17" s="463" customFormat="1" ht="25.5" customHeight="1">
      <c r="B11" s="598" t="s">
        <v>1738</v>
      </c>
      <c r="C11" s="483">
        <f>+'222 INSTALACION NO INFORMATICAS'!C625</f>
        <v>1062668556.7876465</v>
      </c>
      <c r="D11" s="483"/>
      <c r="E11" s="483"/>
      <c r="F11" s="483"/>
      <c r="G11" s="483">
        <f>+'222 INSTALACION NO INFORMATICAS'!G625</f>
        <v>1062668556.7876465</v>
      </c>
      <c r="H11" s="483">
        <f>+'222 INSTALACION NO INFORMATICAS'!H625</f>
        <v>577683215.82962191</v>
      </c>
      <c r="I11" s="483"/>
      <c r="J11" s="483">
        <f>+'222 INSTALACION NO INFORMATICAS'!J625</f>
        <v>577683215.82962191</v>
      </c>
      <c r="K11" s="462">
        <f>+'222 INSTALACION NO INFORMATICAS'!K625</f>
        <v>484134384.68179941</v>
      </c>
      <c r="L11" s="483">
        <f>+'222 INSTALACION NO INFORMATICAS'!L625</f>
        <v>98999645.997615948</v>
      </c>
      <c r="M11" s="462">
        <f>+'222 INSTALACION NO INFORMATICAS'!M625</f>
        <v>676682861.82723808</v>
      </c>
      <c r="N11" s="546">
        <f>+'222 INSTALACION NO INFORMATICAS'!N625</f>
        <v>498</v>
      </c>
      <c r="O11" s="462">
        <f>+'222 INSTALACION NO INFORMATICAS'!O625</f>
        <v>385134744.96040845</v>
      </c>
      <c r="P11" s="721"/>
      <c r="Q11" s="722"/>
    </row>
    <row r="12" spans="2:17" s="463" customFormat="1" ht="25.5" customHeight="1">
      <c r="B12" s="598" t="s">
        <v>1739</v>
      </c>
      <c r="C12" s="483">
        <f>+'223 MAQUINARIAS'!C31</f>
        <v>29972644</v>
      </c>
      <c r="D12" s="483"/>
      <c r="E12" s="483"/>
      <c r="F12" s="483"/>
      <c r="G12" s="483">
        <f>+'223 MAQUINARIAS'!G31</f>
        <v>29972644</v>
      </c>
      <c r="H12" s="483">
        <f>+'223 MAQUINARIAS'!H31</f>
        <v>9756145.25</v>
      </c>
      <c r="I12" s="483"/>
      <c r="J12" s="483">
        <f>+'223 MAQUINARIAS'!J31</f>
        <v>9756145.25</v>
      </c>
      <c r="K12" s="462">
        <f>+'223 MAQUINARIAS'!K31</f>
        <v>20216496.75</v>
      </c>
      <c r="L12" s="483">
        <f>+'223 MAQUINARIAS'!L31</f>
        <v>3331991.25</v>
      </c>
      <c r="M12" s="462">
        <f>+'223 MAQUINARIAS'!M31</f>
        <v>13088136.5</v>
      </c>
      <c r="N12" s="546">
        <f>+'223 MAQUINARIAS'!N31</f>
        <v>0</v>
      </c>
      <c r="O12" s="462">
        <f>+'223 MAQUINARIAS'!O31</f>
        <v>16884507.5</v>
      </c>
      <c r="P12" s="721"/>
      <c r="Q12" s="722"/>
    </row>
    <row r="13" spans="2:17" s="463" customFormat="1" ht="25.5" customHeight="1">
      <c r="B13" s="598" t="s">
        <v>1740</v>
      </c>
      <c r="C13" s="483">
        <f>+'225 INSTALACIONES INFORMATICAS'!C57</f>
        <v>88635413.435479984</v>
      </c>
      <c r="D13" s="483"/>
      <c r="E13" s="483"/>
      <c r="F13" s="483"/>
      <c r="G13" s="483">
        <f>+'225 INSTALACIONES INFORMATICAS'!G57</f>
        <v>88635413.435479984</v>
      </c>
      <c r="H13" s="483">
        <f>+'225 INSTALACIONES INFORMATICAS'!H57</f>
        <v>82998902.82056202</v>
      </c>
      <c r="I13" s="483"/>
      <c r="J13" s="483">
        <f>+'225 INSTALACIONES INFORMATICAS'!J57</f>
        <v>82998902.82056202</v>
      </c>
      <c r="K13" s="462">
        <f>+'225 INSTALACIONES INFORMATICAS'!K57</f>
        <v>5636510.6149179563</v>
      </c>
      <c r="L13" s="483">
        <f>+'225 INSTALACIONES INFORMATICAS'!L57</f>
        <v>2660678.6656680703</v>
      </c>
      <c r="M13" s="462">
        <f>+'225 INSTALACIONES INFORMATICAS'!M57</f>
        <v>85659581.48623009</v>
      </c>
      <c r="N13" s="546">
        <f>+'225 INSTALACIONES INFORMATICAS'!N57</f>
        <v>0</v>
      </c>
      <c r="O13" s="462">
        <f>+'225 INSTALACIONES INFORMATICAS'!O57</f>
        <v>2975831.9492498864</v>
      </c>
      <c r="P13" s="721"/>
      <c r="Q13" s="722"/>
    </row>
    <row r="14" spans="2:17" s="463" customFormat="1" ht="25.5" customHeight="1">
      <c r="B14" s="598" t="s">
        <v>1741</v>
      </c>
      <c r="C14" s="483">
        <f>+'226 MOBILIARIO'!C819</f>
        <v>698091601.1804378</v>
      </c>
      <c r="D14" s="483"/>
      <c r="E14" s="483"/>
      <c r="F14" s="483"/>
      <c r="G14" s="483">
        <f>+'226 MOBILIARIO'!G819</f>
        <v>697845691.1804378</v>
      </c>
      <c r="H14" s="483">
        <f>+'226 MOBILIARIO'!H819</f>
        <v>675249374.25657594</v>
      </c>
      <c r="I14" s="483"/>
      <c r="J14" s="483">
        <f>+'226 MOBILIARIO'!J819</f>
        <v>675249374.25657594</v>
      </c>
      <c r="K14" s="462">
        <f>+'226 MOBILIARIO'!K819</f>
        <v>22596274.543862052</v>
      </c>
      <c r="L14" s="483">
        <f>+'226 MOBILIARIO'!L819</f>
        <v>6616380.3411982926</v>
      </c>
      <c r="M14" s="462">
        <f>+'226 MOBILIARIO'!M819</f>
        <v>681865754.59777415</v>
      </c>
      <c r="N14" s="546">
        <f>+'226 MOBILIARIO'!N819</f>
        <v>600</v>
      </c>
      <c r="O14" s="462">
        <f>+'226 MOBILIARIO'!O819</f>
        <v>15979936.582663758</v>
      </c>
      <c r="P14" s="721"/>
      <c r="Q14" s="722"/>
    </row>
    <row r="15" spans="2:17" s="463" customFormat="1" ht="25.5" customHeight="1">
      <c r="B15" s="598" t="s">
        <v>1742</v>
      </c>
      <c r="C15" s="483">
        <f>+'227 EQUIPOS INFORMATICOS'!C479</f>
        <v>847471029.54964614</v>
      </c>
      <c r="D15" s="483"/>
      <c r="E15" s="483"/>
      <c r="F15" s="483"/>
      <c r="G15" s="483">
        <f>+'227 EQUIPOS INFORMATICOS'!G479</f>
        <v>847471029.54964614</v>
      </c>
      <c r="H15" s="483">
        <f>+'227 EQUIPOS INFORMATICOS'!H479</f>
        <v>659852338.79815435</v>
      </c>
      <c r="I15" s="483"/>
      <c r="J15" s="483">
        <f>+'227 EQUIPOS INFORMATICOS'!J479</f>
        <v>659852338.79815435</v>
      </c>
      <c r="K15" s="462">
        <f>+'227 EQUIPOS INFORMATICOS'!K479</f>
        <v>187618662.52949184</v>
      </c>
      <c r="L15" s="483">
        <f>+'227 EQUIPOS INFORMATICOS'!L479</f>
        <v>37016835.819727398</v>
      </c>
      <c r="M15" s="462">
        <f>+'227 EQUIPOS INFORMATICOS'!M479</f>
        <v>696869174.61788189</v>
      </c>
      <c r="N15" s="546">
        <f>+'227 EQUIPOS INFORMATICOS'!N479</f>
        <v>2820</v>
      </c>
      <c r="O15" s="462">
        <f>+'227 EQUIPOS INFORMATICOS'!O479</f>
        <v>150601854.93176445</v>
      </c>
      <c r="P15" s="721"/>
      <c r="Q15" s="723"/>
    </row>
    <row r="16" spans="2:17" s="463" customFormat="1" ht="25.5" customHeight="1">
      <c r="B16" s="598" t="s">
        <v>2025</v>
      </c>
      <c r="C16" s="483">
        <f>+'229 LIBROS BIBLIOTECAS'!C1036</f>
        <v>603342468.14441693</v>
      </c>
      <c r="D16" s="483"/>
      <c r="E16" s="483"/>
      <c r="F16" s="483"/>
      <c r="G16" s="483">
        <f>+'229 LIBROS BIBLIOTECAS'!G1036</f>
        <v>603342468.14441693</v>
      </c>
      <c r="H16" s="483">
        <f>+'229 LIBROS BIBLIOTECAS'!H1036</f>
        <v>416430947.423971</v>
      </c>
      <c r="I16" s="483"/>
      <c r="J16" s="483">
        <f>+'229 LIBROS BIBLIOTECAS'!J1036</f>
        <v>416430947.423971</v>
      </c>
      <c r="K16" s="462">
        <f>+'229 LIBROS BIBLIOTECAS'!K1036</f>
        <v>186911520.7204459</v>
      </c>
      <c r="L16" s="483">
        <f>+'229 LIBROS BIBLIOTECAS'!L1036</f>
        <v>34771852.705025613</v>
      </c>
      <c r="M16" s="462">
        <f>+'229 LIBROS BIBLIOTECAS'!M1036</f>
        <v>451202800.12899661</v>
      </c>
      <c r="N16" s="546">
        <f>+'229 LIBROS BIBLIOTECAS'!N1036</f>
        <v>10482</v>
      </c>
      <c r="O16" s="462">
        <f>+'229 LIBROS BIBLIOTECAS'!O1036</f>
        <v>152139668.01542029</v>
      </c>
      <c r="P16" s="721"/>
      <c r="Q16" s="722"/>
    </row>
    <row r="17" spans="2:17" s="463" customFormat="1" ht="25.5" customHeight="1">
      <c r="B17" s="598" t="s">
        <v>1743</v>
      </c>
      <c r="C17" s="483">
        <f>+'228 VEHICULOS'!C13</f>
        <v>13410294.014</v>
      </c>
      <c r="D17" s="483"/>
      <c r="E17" s="483"/>
      <c r="F17" s="483"/>
      <c r="G17" s="483">
        <f>+'228 VEHICULOS'!G13</f>
        <v>13410294.014</v>
      </c>
      <c r="H17" s="483">
        <f>+'228 VEHICULOS'!H13</f>
        <v>13410294</v>
      </c>
      <c r="I17" s="483"/>
      <c r="J17" s="483">
        <f>+'228 VEHICULOS'!J13</f>
        <v>13410294</v>
      </c>
      <c r="K17" s="462"/>
      <c r="L17" s="483">
        <f>+'228 VEHICULOS'!L13</f>
        <v>0</v>
      </c>
      <c r="M17" s="462">
        <f>+'228 VEHICULOS'!M13</f>
        <v>13410294</v>
      </c>
      <c r="N17" s="546">
        <v>0</v>
      </c>
      <c r="O17" s="462">
        <f>+'228 VEHICULOS'!O13</f>
        <v>1.4000000432133675E-2</v>
      </c>
      <c r="P17" s="721"/>
      <c r="Q17" s="722"/>
    </row>
    <row r="18" spans="2:17">
      <c r="P18" s="721"/>
      <c r="Q18" s="724"/>
    </row>
    <row r="19" spans="2:17" ht="15.75" thickBot="1"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5"/>
      <c r="O19" s="545"/>
    </row>
    <row r="20" spans="2:17" ht="15.75" thickTop="1">
      <c r="C20" s="544">
        <f>SUM(C8:C19)</f>
        <v>20996263680.517349</v>
      </c>
      <c r="D20" s="544">
        <f t="shared" ref="D20:O20" si="0">SUM(D8:D19)</f>
        <v>0</v>
      </c>
      <c r="E20" s="544">
        <f t="shared" si="0"/>
        <v>0</v>
      </c>
      <c r="F20" s="544">
        <f t="shared" si="0"/>
        <v>0</v>
      </c>
      <c r="G20" s="544">
        <f t="shared" si="0"/>
        <v>20996017770.517349</v>
      </c>
      <c r="H20" s="544">
        <f t="shared" si="0"/>
        <v>4140428982.5417933</v>
      </c>
      <c r="I20" s="544">
        <f t="shared" si="0"/>
        <v>0</v>
      </c>
      <c r="J20" s="544">
        <f t="shared" si="0"/>
        <v>4140428982.5417933</v>
      </c>
      <c r="K20" s="544">
        <f t="shared" si="0"/>
        <v>16854737757.083332</v>
      </c>
      <c r="L20" s="544">
        <f t="shared" si="0"/>
        <v>345172300.53920662</v>
      </c>
      <c r="M20" s="544">
        <f t="shared" si="0"/>
        <v>4485601276.0809994</v>
      </c>
      <c r="N20" s="544"/>
      <c r="O20" s="544">
        <f t="shared" si="0"/>
        <v>16509565545.436354</v>
      </c>
    </row>
    <row r="21" spans="2:17">
      <c r="K21" s="495"/>
    </row>
    <row r="22" spans="2:17" ht="15.75" thickBot="1"/>
    <row r="23" spans="2:17" s="696" customFormat="1" ht="30.75" thickBot="1">
      <c r="B23" s="705"/>
      <c r="C23" s="704"/>
      <c r="D23" s="704"/>
      <c r="E23" s="704" t="s">
        <v>2208</v>
      </c>
      <c r="F23" s="704"/>
      <c r="G23" s="706"/>
      <c r="H23" s="708"/>
      <c r="I23" s="704"/>
      <c r="J23" s="707" t="s">
        <v>2317</v>
      </c>
      <c r="K23" s="704" t="s">
        <v>2318</v>
      </c>
      <c r="L23" s="704" t="s">
        <v>2319</v>
      </c>
      <c r="M23" s="707" t="s">
        <v>2320</v>
      </c>
      <c r="N23" s="714" t="s">
        <v>2330</v>
      </c>
      <c r="O23" s="714" t="s">
        <v>2329</v>
      </c>
    </row>
    <row r="24" spans="2:17">
      <c r="B24" s="698">
        <v>6815000</v>
      </c>
      <c r="C24" s="81" t="s">
        <v>2321</v>
      </c>
      <c r="D24" s="81"/>
      <c r="E24" s="81">
        <v>2815000</v>
      </c>
      <c r="F24" s="81" t="s">
        <v>2308</v>
      </c>
      <c r="G24" s="81"/>
      <c r="H24" s="709"/>
      <c r="I24" s="81"/>
      <c r="J24" s="188">
        <v>-161888373</v>
      </c>
      <c r="K24" s="82">
        <v>-164943680</v>
      </c>
      <c r="L24" s="699">
        <f>+L8</f>
        <v>3880473.5582872983</v>
      </c>
      <c r="M24" s="700">
        <f>+M8</f>
        <v>165768832.13501436</v>
      </c>
      <c r="N24" s="715">
        <v>3055307</v>
      </c>
      <c r="O24" s="715">
        <f>L24-N24</f>
        <v>825166.55828729831</v>
      </c>
      <c r="P24" s="719"/>
      <c r="Q24" s="719"/>
    </row>
    <row r="25" spans="2:17">
      <c r="B25" s="698">
        <v>6821000</v>
      </c>
      <c r="C25" s="81" t="s">
        <v>2322</v>
      </c>
      <c r="D25" s="81"/>
      <c r="E25" s="81">
        <v>2821000</v>
      </c>
      <c r="F25" s="81" t="s">
        <v>2309</v>
      </c>
      <c r="G25" s="81"/>
      <c r="H25" s="709"/>
      <c r="I25" s="81"/>
      <c r="J25" s="188">
        <v>-1543159399</v>
      </c>
      <c r="K25" s="82">
        <v>-1674738101</v>
      </c>
      <c r="L25" s="699">
        <f>+L10</f>
        <v>157894442.20168403</v>
      </c>
      <c r="M25" s="700">
        <f>+M10</f>
        <v>1701053840.7878647</v>
      </c>
      <c r="N25" s="715">
        <v>131578702</v>
      </c>
      <c r="O25" s="715">
        <f t="shared" ref="O25:O32" si="1">L25-N25</f>
        <v>26315740.201684028</v>
      </c>
      <c r="P25" s="719"/>
      <c r="Q25" s="719"/>
    </row>
    <row r="26" spans="2:17">
      <c r="B26" s="698">
        <v>6823000</v>
      </c>
      <c r="C26" s="81" t="s">
        <v>2323</v>
      </c>
      <c r="D26" s="81"/>
      <c r="E26" s="81">
        <v>2823000</v>
      </c>
      <c r="F26" s="81" t="s">
        <v>2310</v>
      </c>
      <c r="G26" s="81"/>
      <c r="H26" s="709"/>
      <c r="I26" s="81"/>
      <c r="J26" s="188">
        <v>-9756145</v>
      </c>
      <c r="K26" s="82">
        <v>-12532804</v>
      </c>
      <c r="L26" s="699">
        <f>+L12</f>
        <v>3331991.25</v>
      </c>
      <c r="M26" s="700">
        <f>+M12</f>
        <v>13088136.5</v>
      </c>
      <c r="N26" s="715">
        <v>2776659</v>
      </c>
      <c r="O26" s="715">
        <f t="shared" si="1"/>
        <v>555332.25</v>
      </c>
      <c r="P26" s="719"/>
      <c r="Q26" s="719"/>
    </row>
    <row r="27" spans="2:17">
      <c r="B27" s="698">
        <v>6827000</v>
      </c>
      <c r="C27" s="81" t="s">
        <v>2324</v>
      </c>
      <c r="D27" s="81"/>
      <c r="E27" s="81">
        <v>2825000</v>
      </c>
      <c r="F27" s="81" t="s">
        <v>2311</v>
      </c>
      <c r="G27" s="81"/>
      <c r="H27" s="709"/>
      <c r="I27" s="81"/>
      <c r="J27" s="188">
        <v>-82998902</v>
      </c>
      <c r="K27" s="82">
        <v>-85229977</v>
      </c>
      <c r="L27" s="718">
        <f>+L13</f>
        <v>2660678.6656680703</v>
      </c>
      <c r="M27" s="700">
        <f>+M13</f>
        <v>85659581.48623009</v>
      </c>
      <c r="N27" s="715">
        <v>2231075</v>
      </c>
      <c r="O27" s="715">
        <f t="shared" si="1"/>
        <v>429603.66566807032</v>
      </c>
      <c r="P27" s="719"/>
      <c r="Q27" s="719"/>
    </row>
    <row r="28" spans="2:17">
      <c r="B28" s="698">
        <v>6825000</v>
      </c>
      <c r="C28" s="81" t="s">
        <v>2325</v>
      </c>
      <c r="D28" s="81"/>
      <c r="E28" s="81">
        <v>2825001</v>
      </c>
      <c r="F28" s="81" t="s">
        <v>2312</v>
      </c>
      <c r="G28" s="81"/>
      <c r="H28" s="709"/>
      <c r="I28" s="81"/>
      <c r="J28" s="188">
        <v>-577901365</v>
      </c>
      <c r="K28" s="82">
        <v>-651244856</v>
      </c>
      <c r="L28" s="718">
        <f>+L11</f>
        <v>98999645.997615948</v>
      </c>
      <c r="M28" s="700">
        <f>+M11</f>
        <v>676682861.82723808</v>
      </c>
      <c r="N28" s="715">
        <v>73343491</v>
      </c>
      <c r="O28" s="715">
        <f t="shared" si="1"/>
        <v>25656154.997615948</v>
      </c>
      <c r="P28" s="719"/>
      <c r="Q28" s="719"/>
    </row>
    <row r="29" spans="2:17">
      <c r="B29" s="698">
        <v>6826000</v>
      </c>
      <c r="C29" s="81" t="s">
        <v>2326</v>
      </c>
      <c r="D29" s="81"/>
      <c r="E29" s="81">
        <v>2826000</v>
      </c>
      <c r="F29" s="81" t="s">
        <v>2313</v>
      </c>
      <c r="G29" s="81"/>
      <c r="H29" s="709"/>
      <c r="I29" s="81"/>
      <c r="J29" s="188">
        <v>-675249320</v>
      </c>
      <c r="K29" s="82">
        <v>-689330665</v>
      </c>
      <c r="L29" s="718">
        <f>+L14</f>
        <v>6616380.3411982926</v>
      </c>
      <c r="M29" s="700">
        <f>+M14</f>
        <v>681865754.59777415</v>
      </c>
      <c r="N29" s="715">
        <v>14081345</v>
      </c>
      <c r="O29" s="715">
        <f t="shared" si="1"/>
        <v>-7464964.6588017074</v>
      </c>
      <c r="P29" s="719"/>
      <c r="Q29" s="719"/>
    </row>
    <row r="30" spans="2:17">
      <c r="B30" s="698">
        <v>6827000</v>
      </c>
      <c r="C30" s="81" t="s">
        <v>2324</v>
      </c>
      <c r="D30" s="81"/>
      <c r="E30" s="81">
        <v>2827000</v>
      </c>
      <c r="F30" s="81" t="s">
        <v>2314</v>
      </c>
      <c r="G30" s="81"/>
      <c r="H30" s="709"/>
      <c r="I30" s="81"/>
      <c r="J30" s="188">
        <v>-659656019</v>
      </c>
      <c r="K30" s="82">
        <v>-691424067</v>
      </c>
      <c r="L30" s="718">
        <f>+L15</f>
        <v>37016835.819727398</v>
      </c>
      <c r="M30" s="700">
        <f>+M15</f>
        <v>696869174.61788189</v>
      </c>
      <c r="N30" s="715">
        <v>31768048</v>
      </c>
      <c r="O30" s="715">
        <f t="shared" si="1"/>
        <v>5248787.8197273985</v>
      </c>
      <c r="P30" s="719"/>
      <c r="Q30" s="719"/>
    </row>
    <row r="31" spans="2:17">
      <c r="B31" s="698">
        <v>6828000</v>
      </c>
      <c r="C31" s="81" t="s">
        <v>2327</v>
      </c>
      <c r="D31" s="81"/>
      <c r="E31" s="81">
        <v>2828000</v>
      </c>
      <c r="F31" s="81" t="s">
        <v>2315</v>
      </c>
      <c r="G31" s="81"/>
      <c r="H31" s="709"/>
      <c r="I31" s="81"/>
      <c r="J31" s="188">
        <v>-13410294</v>
      </c>
      <c r="K31" s="82">
        <v>-13410294</v>
      </c>
      <c r="L31" s="718">
        <f>+L17</f>
        <v>0</v>
      </c>
      <c r="M31" s="700">
        <f>+M17</f>
        <v>13410294</v>
      </c>
      <c r="N31" s="715"/>
      <c r="O31" s="715">
        <f t="shared" si="1"/>
        <v>0</v>
      </c>
      <c r="P31" s="719"/>
      <c r="Q31" s="719"/>
    </row>
    <row r="32" spans="2:17" ht="15.75" thickBot="1">
      <c r="B32" s="698">
        <v>6829000</v>
      </c>
      <c r="C32" s="81" t="s">
        <v>2328</v>
      </c>
      <c r="D32" s="81"/>
      <c r="E32" s="81">
        <v>2829000</v>
      </c>
      <c r="F32" s="81" t="s">
        <v>2316</v>
      </c>
      <c r="G32" s="81"/>
      <c r="H32" s="709"/>
      <c r="I32" s="81"/>
      <c r="J32" s="188">
        <v>-415948643</v>
      </c>
      <c r="K32" s="82">
        <v>-445742996</v>
      </c>
      <c r="L32" s="718">
        <f>+L16</f>
        <v>34771852.705025613</v>
      </c>
      <c r="M32" s="700">
        <f>+M16</f>
        <v>451202800.12899661</v>
      </c>
      <c r="N32" s="715">
        <v>29794353</v>
      </c>
      <c r="O32" s="715">
        <f t="shared" si="1"/>
        <v>4977499.7050256133</v>
      </c>
      <c r="P32" s="719"/>
      <c r="Q32" s="719"/>
    </row>
    <row r="33" spans="2:17">
      <c r="B33" s="710"/>
      <c r="C33" s="697"/>
      <c r="D33" s="697"/>
      <c r="E33" s="697"/>
      <c r="F33" s="697"/>
      <c r="G33" s="697"/>
      <c r="H33" s="711"/>
      <c r="I33" s="697"/>
      <c r="J33" s="712">
        <f t="shared" ref="J33:K33" si="2">SUM(J24:J32)</f>
        <v>-4139968460</v>
      </c>
      <c r="K33" s="713">
        <f t="shared" si="2"/>
        <v>-4428597440</v>
      </c>
      <c r="L33" s="713">
        <f>SUM(L24:L32)</f>
        <v>345172300.53920662</v>
      </c>
      <c r="M33" s="712">
        <f>SUM(M24:M32)</f>
        <v>4485601276.0809994</v>
      </c>
      <c r="N33" s="716">
        <f>SUM(N24:N32)</f>
        <v>288628980</v>
      </c>
      <c r="O33" s="716">
        <f>SUM(O24:O32)</f>
        <v>56543320.539206654</v>
      </c>
      <c r="P33" s="719"/>
      <c r="Q33" s="719"/>
    </row>
    <row r="34" spans="2:17" ht="15.75" thickBot="1">
      <c r="B34" s="701"/>
      <c r="C34" s="702"/>
      <c r="D34" s="702"/>
      <c r="E34" s="702"/>
      <c r="F34" s="702"/>
      <c r="G34" s="702"/>
      <c r="H34" s="703"/>
      <c r="I34" s="702"/>
      <c r="J34" s="702"/>
      <c r="K34" s="702"/>
      <c r="L34" s="702"/>
      <c r="M34" s="702"/>
      <c r="N34" s="717"/>
      <c r="O34" s="717"/>
      <c r="P34" s="720"/>
      <c r="Q34" s="720"/>
    </row>
  </sheetData>
  <mergeCells count="1">
    <mergeCell ref="H2:I2"/>
  </mergeCells>
  <pageMargins left="0.31496062992125984" right="0.31496062992125984" top="0.74803149606299213" bottom="0.74803149606299213" header="0.31496062992125984" footer="0.31496062992125984"/>
  <pageSetup scale="62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Q103"/>
  <sheetViews>
    <sheetView zoomScale="80" zoomScaleNormal="90" workbookViewId="0">
      <pane ySplit="5" topLeftCell="A81" activePane="bottomLeft" state="frozenSplit"/>
      <selection activeCell="I678" sqref="I678"/>
      <selection pane="bottomLeft" activeCell="L75" sqref="L75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4" style="3" customWidth="1"/>
    <col min="4" max="4" width="11.140625" style="1" customWidth="1"/>
    <col min="5" max="5" width="8.42578125" style="1" customWidth="1"/>
    <col min="6" max="6" width="11.5703125" style="39" customWidth="1"/>
    <col min="7" max="7" width="14.85546875" style="1" bestFit="1" customWidth="1"/>
    <col min="8" max="8" width="13" style="1" customWidth="1"/>
    <col min="9" max="9" width="12.140625" style="1" bestFit="1" customWidth="1"/>
    <col min="10" max="11" width="13.28515625" style="1" bestFit="1" customWidth="1"/>
    <col min="12" max="12" width="13.7109375" style="1" customWidth="1"/>
    <col min="13" max="13" width="13.28515625" style="1" bestFit="1" customWidth="1"/>
    <col min="14" max="14" width="11.5703125" style="1" bestFit="1" customWidth="1"/>
    <col min="15" max="15" width="13.28515625" style="1" bestFit="1" customWidth="1"/>
    <col min="16" max="16" width="11.42578125" style="1"/>
    <col min="17" max="17" width="11.42578125" style="533"/>
    <col min="18" max="16384" width="11.42578125" style="1"/>
  </cols>
  <sheetData>
    <row r="1" spans="1:17">
      <c r="K1" s="1" t="s">
        <v>2008</v>
      </c>
      <c r="L1" s="1">
        <v>12</v>
      </c>
    </row>
    <row r="2" spans="1:17" ht="23.25">
      <c r="C2" s="2" t="s">
        <v>0</v>
      </c>
    </row>
    <row r="3" spans="1:17" ht="6" customHeight="1"/>
    <row r="4" spans="1:17" ht="15.75" thickBot="1">
      <c r="F4" s="40">
        <v>0</v>
      </c>
      <c r="I4" s="18">
        <v>0</v>
      </c>
    </row>
    <row r="5" spans="1:17" s="17" customFormat="1" ht="26.25" thickBot="1">
      <c r="A5" s="16" t="s">
        <v>5</v>
      </c>
      <c r="B5" s="16" t="s">
        <v>6</v>
      </c>
      <c r="C5" s="242" t="s">
        <v>1</v>
      </c>
      <c r="D5" s="13" t="s">
        <v>1648</v>
      </c>
      <c r="E5" s="14" t="s">
        <v>2</v>
      </c>
      <c r="F5" s="41" t="s">
        <v>1626</v>
      </c>
      <c r="G5" s="12" t="s">
        <v>7</v>
      </c>
      <c r="H5" s="24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  <c r="Q5" s="534"/>
    </row>
    <row r="6" spans="1:17" ht="6.75" customHeight="1"/>
    <row r="7" spans="1:17" s="352" customFormat="1">
      <c r="A7" s="348">
        <v>2150006</v>
      </c>
      <c r="B7" s="349"/>
      <c r="C7" s="61">
        <f>2850272</f>
        <v>2850272</v>
      </c>
      <c r="D7" s="59"/>
      <c r="E7" s="350">
        <v>0</v>
      </c>
      <c r="F7" s="351">
        <v>0</v>
      </c>
      <c r="G7" s="60">
        <f t="shared" ref="G7:G16" si="0">+F7+C7</f>
        <v>2850272</v>
      </c>
      <c r="H7" s="61">
        <f>2850271</f>
        <v>2850271</v>
      </c>
      <c r="I7" s="61">
        <v>0</v>
      </c>
      <c r="J7" s="62">
        <f t="shared" ref="J7:J16" si="1">+I7+H7</f>
        <v>2850271</v>
      </c>
      <c r="K7" s="60">
        <f t="shared" ref="K7:K16" si="2">+G7-J7</f>
        <v>1</v>
      </c>
      <c r="L7" s="63">
        <f>K7</f>
        <v>1</v>
      </c>
      <c r="M7" s="63">
        <f>J7+L7-1</f>
        <v>2850271</v>
      </c>
      <c r="N7" s="63">
        <f>E7</f>
        <v>0</v>
      </c>
      <c r="O7" s="63">
        <f t="shared" ref="O7:O16" si="3">G7-M7</f>
        <v>1</v>
      </c>
      <c r="Q7" s="535"/>
    </row>
    <row r="8" spans="1:17" s="352" customFormat="1">
      <c r="A8" s="348">
        <v>2150011</v>
      </c>
      <c r="B8" s="349"/>
      <c r="C8" s="61">
        <v>1994800</v>
      </c>
      <c r="D8" s="59"/>
      <c r="E8" s="350">
        <v>0</v>
      </c>
      <c r="F8" s="351">
        <v>0</v>
      </c>
      <c r="G8" s="60">
        <f t="shared" si="0"/>
        <v>1994800</v>
      </c>
      <c r="H8" s="61">
        <v>1994799</v>
      </c>
      <c r="I8" s="61">
        <v>0</v>
      </c>
      <c r="J8" s="62">
        <f t="shared" si="1"/>
        <v>1994799</v>
      </c>
      <c r="K8" s="60">
        <f t="shared" si="2"/>
        <v>1</v>
      </c>
      <c r="L8" s="63">
        <f>K8</f>
        <v>1</v>
      </c>
      <c r="M8" s="63">
        <f>J8+L8-1</f>
        <v>1994799</v>
      </c>
      <c r="N8" s="63">
        <f t="shared" ref="N8:N14" si="4">E8</f>
        <v>0</v>
      </c>
      <c r="O8" s="63">
        <f t="shared" si="3"/>
        <v>1</v>
      </c>
      <c r="Q8" s="535"/>
    </row>
    <row r="9" spans="1:17" s="352" customFormat="1">
      <c r="A9" s="348">
        <v>2150012</v>
      </c>
      <c r="B9" s="349"/>
      <c r="C9" s="61">
        <v>136554</v>
      </c>
      <c r="D9" s="353"/>
      <c r="E9" s="354">
        <v>0</v>
      </c>
      <c r="F9" s="351">
        <v>0</v>
      </c>
      <c r="G9" s="60">
        <f t="shared" si="0"/>
        <v>136554</v>
      </c>
      <c r="H9" s="61">
        <v>136553</v>
      </c>
      <c r="I9" s="61">
        <v>0</v>
      </c>
      <c r="J9" s="62">
        <f t="shared" si="1"/>
        <v>136553</v>
      </c>
      <c r="K9" s="60">
        <f t="shared" si="2"/>
        <v>1</v>
      </c>
      <c r="L9" s="63">
        <f>K9</f>
        <v>1</v>
      </c>
      <c r="M9" s="63">
        <f>J9+L9-1</f>
        <v>136553</v>
      </c>
      <c r="N9" s="63">
        <f t="shared" si="4"/>
        <v>0</v>
      </c>
      <c r="O9" s="63">
        <f t="shared" si="3"/>
        <v>1</v>
      </c>
      <c r="Q9" s="535"/>
    </row>
    <row r="10" spans="1:17" s="352" customFormat="1">
      <c r="A10" s="348">
        <v>2150009</v>
      </c>
      <c r="B10" s="349"/>
      <c r="C10" s="61">
        <v>8156020</v>
      </c>
      <c r="D10" s="59"/>
      <c r="E10" s="350">
        <v>0</v>
      </c>
      <c r="F10" s="351">
        <v>0</v>
      </c>
      <c r="G10" s="60">
        <f t="shared" si="0"/>
        <v>8156020</v>
      </c>
      <c r="H10" s="61">
        <v>8156019</v>
      </c>
      <c r="I10" s="61">
        <v>0</v>
      </c>
      <c r="J10" s="62">
        <f t="shared" si="1"/>
        <v>8156019</v>
      </c>
      <c r="K10" s="60">
        <f t="shared" si="2"/>
        <v>1</v>
      </c>
      <c r="L10" s="63">
        <f>K10</f>
        <v>1</v>
      </c>
      <c r="M10" s="63">
        <f>J10+L10-1</f>
        <v>8156019</v>
      </c>
      <c r="N10" s="63">
        <f t="shared" si="4"/>
        <v>0</v>
      </c>
      <c r="O10" s="63">
        <f t="shared" si="3"/>
        <v>1</v>
      </c>
      <c r="Q10" s="535"/>
    </row>
    <row r="11" spans="1:17" s="352" customFormat="1">
      <c r="A11" s="348">
        <v>2150013</v>
      </c>
      <c r="B11" s="349"/>
      <c r="C11" s="60">
        <v>1528160.5315127275</v>
      </c>
      <c r="D11" s="59"/>
      <c r="E11" s="67">
        <v>1</v>
      </c>
      <c r="F11" s="351">
        <f t="shared" ref="F11:F16" si="5">+C11*$F$4</f>
        <v>0</v>
      </c>
      <c r="G11" s="60">
        <f t="shared" si="0"/>
        <v>1528160.5315127275</v>
      </c>
      <c r="H11" s="61">
        <v>1528160.5315127275</v>
      </c>
      <c r="I11" s="61">
        <f t="shared" ref="I11:I16" si="6">H11*$I$4</f>
        <v>0</v>
      </c>
      <c r="J11" s="62">
        <f t="shared" si="1"/>
        <v>1528160.5315127275</v>
      </c>
      <c r="K11" s="60">
        <f t="shared" si="2"/>
        <v>0</v>
      </c>
      <c r="L11" s="63">
        <f>K11/E11*12</f>
        <v>0</v>
      </c>
      <c r="M11" s="63">
        <f t="shared" ref="M11:M16" si="7">J11+L11</f>
        <v>1528160.5315127275</v>
      </c>
      <c r="N11" s="63">
        <v>0</v>
      </c>
      <c r="O11" s="63">
        <v>1</v>
      </c>
      <c r="Q11" s="535"/>
    </row>
    <row r="12" spans="1:17" s="352" customFormat="1">
      <c r="A12" s="348">
        <v>2150001</v>
      </c>
      <c r="B12" s="349"/>
      <c r="C12" s="60">
        <v>41710754</v>
      </c>
      <c r="D12" s="59"/>
      <c r="E12" s="350">
        <v>0</v>
      </c>
      <c r="F12" s="351">
        <v>0</v>
      </c>
      <c r="G12" s="60">
        <f t="shared" si="0"/>
        <v>41710754</v>
      </c>
      <c r="H12" s="61">
        <v>41710753</v>
      </c>
      <c r="I12" s="61">
        <v>0</v>
      </c>
      <c r="J12" s="62">
        <f t="shared" si="1"/>
        <v>41710753</v>
      </c>
      <c r="K12" s="60">
        <f t="shared" si="2"/>
        <v>1</v>
      </c>
      <c r="L12" s="63">
        <f>K12</f>
        <v>1</v>
      </c>
      <c r="M12" s="63">
        <f>J12+L12-1</f>
        <v>41710753</v>
      </c>
      <c r="N12" s="63">
        <f t="shared" si="4"/>
        <v>0</v>
      </c>
      <c r="O12" s="63">
        <f t="shared" si="3"/>
        <v>1</v>
      </c>
      <c r="Q12" s="535"/>
    </row>
    <row r="13" spans="1:17" s="352" customFormat="1">
      <c r="A13" s="348">
        <v>2150004</v>
      </c>
      <c r="B13" s="349"/>
      <c r="C13" s="61">
        <v>3307672</v>
      </c>
      <c r="D13" s="353"/>
      <c r="E13" s="354">
        <v>0</v>
      </c>
      <c r="F13" s="351">
        <v>0</v>
      </c>
      <c r="G13" s="60">
        <f t="shared" si="0"/>
        <v>3307672</v>
      </c>
      <c r="H13" s="61">
        <v>3307671</v>
      </c>
      <c r="I13" s="61">
        <v>0</v>
      </c>
      <c r="J13" s="62">
        <f t="shared" si="1"/>
        <v>3307671</v>
      </c>
      <c r="K13" s="60">
        <f t="shared" si="2"/>
        <v>1</v>
      </c>
      <c r="L13" s="63">
        <f>K13</f>
        <v>1</v>
      </c>
      <c r="M13" s="63">
        <f>J13+L13-1</f>
        <v>3307671</v>
      </c>
      <c r="N13" s="63">
        <f t="shared" si="4"/>
        <v>0</v>
      </c>
      <c r="O13" s="63">
        <f t="shared" si="3"/>
        <v>1</v>
      </c>
      <c r="Q13" s="535"/>
    </row>
    <row r="14" spans="1:17" s="352" customFormat="1">
      <c r="A14" s="348">
        <v>2150005</v>
      </c>
      <c r="B14" s="349"/>
      <c r="C14" s="61">
        <v>377342</v>
      </c>
      <c r="D14" s="59"/>
      <c r="E14" s="350">
        <v>0</v>
      </c>
      <c r="F14" s="351">
        <v>0</v>
      </c>
      <c r="G14" s="60">
        <f t="shared" si="0"/>
        <v>377342</v>
      </c>
      <c r="H14" s="61">
        <v>377341</v>
      </c>
      <c r="I14" s="61">
        <v>0</v>
      </c>
      <c r="J14" s="62">
        <f t="shared" si="1"/>
        <v>377341</v>
      </c>
      <c r="K14" s="60">
        <f t="shared" si="2"/>
        <v>1</v>
      </c>
      <c r="L14" s="63">
        <f>K14</f>
        <v>1</v>
      </c>
      <c r="M14" s="63">
        <f>J14+L14-1</f>
        <v>377341</v>
      </c>
      <c r="N14" s="63">
        <f t="shared" si="4"/>
        <v>0</v>
      </c>
      <c r="O14" s="63">
        <f t="shared" si="3"/>
        <v>1</v>
      </c>
      <c r="Q14" s="535"/>
    </row>
    <row r="15" spans="1:17" s="352" customFormat="1">
      <c r="A15" s="348">
        <v>2150014</v>
      </c>
      <c r="B15" s="349"/>
      <c r="C15" s="60">
        <v>776454.05099999998</v>
      </c>
      <c r="D15" s="59"/>
      <c r="E15" s="350">
        <v>8</v>
      </c>
      <c r="F15" s="351">
        <f t="shared" si="5"/>
        <v>0</v>
      </c>
      <c r="G15" s="60">
        <f t="shared" si="0"/>
        <v>776454.05099999998</v>
      </c>
      <c r="H15" s="61">
        <v>776454.05099999998</v>
      </c>
      <c r="I15" s="61">
        <f t="shared" si="6"/>
        <v>0</v>
      </c>
      <c r="J15" s="62">
        <f t="shared" si="1"/>
        <v>776454.05099999998</v>
      </c>
      <c r="K15" s="60">
        <f t="shared" si="2"/>
        <v>0</v>
      </c>
      <c r="L15" s="63">
        <f>K15/E15*8</f>
        <v>0</v>
      </c>
      <c r="M15" s="63">
        <f t="shared" si="7"/>
        <v>776454.05099999998</v>
      </c>
      <c r="N15" s="63">
        <f>E15-8</f>
        <v>0</v>
      </c>
      <c r="O15" s="63">
        <f t="shared" si="3"/>
        <v>0</v>
      </c>
      <c r="P15" s="355"/>
      <c r="Q15" s="535"/>
    </row>
    <row r="16" spans="1:17" s="352" customFormat="1">
      <c r="A16" s="348">
        <v>2150015</v>
      </c>
      <c r="B16" s="349" t="s">
        <v>61</v>
      </c>
      <c r="C16" s="60">
        <v>25521751.835000001</v>
      </c>
      <c r="D16" s="59"/>
      <c r="E16" s="350">
        <v>10</v>
      </c>
      <c r="F16" s="351">
        <f t="shared" si="5"/>
        <v>0</v>
      </c>
      <c r="G16" s="60">
        <f t="shared" si="0"/>
        <v>25521751.835000001</v>
      </c>
      <c r="H16" s="61">
        <v>25521751.835000001</v>
      </c>
      <c r="I16" s="61">
        <f t="shared" si="6"/>
        <v>0</v>
      </c>
      <c r="J16" s="62">
        <f t="shared" si="1"/>
        <v>25521751.835000001</v>
      </c>
      <c r="K16" s="60">
        <f t="shared" si="2"/>
        <v>0</v>
      </c>
      <c r="L16" s="63">
        <f>K16/E16*10</f>
        <v>0</v>
      </c>
      <c r="M16" s="63">
        <f t="shared" si="7"/>
        <v>25521751.835000001</v>
      </c>
      <c r="N16" s="63">
        <f>E16-10</f>
        <v>0</v>
      </c>
      <c r="O16" s="63">
        <f t="shared" si="3"/>
        <v>0</v>
      </c>
      <c r="Q16" s="535"/>
    </row>
    <row r="17" spans="1:17" s="21" customFormat="1">
      <c r="C17" s="353">
        <f>SUM(C7:C16)</f>
        <v>86359780.41751273</v>
      </c>
      <c r="D17" s="353"/>
      <c r="E17" s="353"/>
      <c r="F17" s="565">
        <f t="shared" ref="F17:M17" si="8">SUM(F7:F16)</f>
        <v>0</v>
      </c>
      <c r="G17" s="353">
        <f t="shared" si="8"/>
        <v>86359780.41751273</v>
      </c>
      <c r="H17" s="353">
        <f t="shared" si="8"/>
        <v>86359773.41751273</v>
      </c>
      <c r="I17" s="353">
        <f t="shared" si="8"/>
        <v>0</v>
      </c>
      <c r="J17" s="353">
        <f t="shared" si="8"/>
        <v>86359773.41751273</v>
      </c>
      <c r="K17" s="353">
        <f t="shared" si="8"/>
        <v>7</v>
      </c>
      <c r="L17" s="353">
        <f t="shared" si="8"/>
        <v>7</v>
      </c>
      <c r="M17" s="353">
        <f t="shared" si="8"/>
        <v>86359773.41751273</v>
      </c>
      <c r="N17" s="353"/>
      <c r="O17" s="353">
        <f>SUM(O7:O16)</f>
        <v>8</v>
      </c>
      <c r="Q17" s="536"/>
    </row>
    <row r="19" spans="1:17" s="352" customFormat="1">
      <c r="A19" s="349">
        <v>2150000</v>
      </c>
      <c r="B19" s="349" t="s">
        <v>65</v>
      </c>
      <c r="C19" s="61">
        <v>1703983.8969999999</v>
      </c>
      <c r="D19" s="59"/>
      <c r="E19" s="356">
        <v>0</v>
      </c>
      <c r="F19" s="351">
        <f>+C19*$F$4</f>
        <v>0</v>
      </c>
      <c r="G19" s="60">
        <f>+F19+C19</f>
        <v>1703983.8969999999</v>
      </c>
      <c r="H19" s="61">
        <v>1703983.8969999999</v>
      </c>
      <c r="I19" s="61">
        <f>H19*$I$4</f>
        <v>0</v>
      </c>
      <c r="J19" s="62">
        <f>+I19+H19</f>
        <v>1703983.8969999999</v>
      </c>
      <c r="K19" s="60">
        <f>+G19-J19</f>
        <v>0</v>
      </c>
      <c r="L19" s="63">
        <v>0</v>
      </c>
      <c r="M19" s="63">
        <f>J19+L19</f>
        <v>1703983.8969999999</v>
      </c>
      <c r="N19" s="63">
        <f>E19-0</f>
        <v>0</v>
      </c>
      <c r="O19" s="63">
        <v>0</v>
      </c>
      <c r="Q19" s="535"/>
    </row>
    <row r="20" spans="1:17" s="352" customFormat="1">
      <c r="A20" s="349">
        <v>2150000</v>
      </c>
      <c r="B20" s="349" t="s">
        <v>66</v>
      </c>
      <c r="C20" s="61">
        <v>1658922.4669999999</v>
      </c>
      <c r="D20" s="59"/>
      <c r="E20" s="356">
        <v>0</v>
      </c>
      <c r="F20" s="351">
        <f>+C20*$F$4</f>
        <v>0</v>
      </c>
      <c r="G20" s="60">
        <f>+F20+C20</f>
        <v>1658922.4669999999</v>
      </c>
      <c r="H20" s="61">
        <v>1658922.4669999999</v>
      </c>
      <c r="I20" s="61">
        <f>H20*$I$4</f>
        <v>0</v>
      </c>
      <c r="J20" s="62">
        <f>+I20+H20</f>
        <v>1658922.4669999999</v>
      </c>
      <c r="K20" s="60">
        <f>+G20-J20</f>
        <v>0</v>
      </c>
      <c r="L20" s="63">
        <v>0</v>
      </c>
      <c r="M20" s="63">
        <f>J20+L20</f>
        <v>1658922.4669999999</v>
      </c>
      <c r="N20" s="63">
        <v>0</v>
      </c>
      <c r="O20" s="63">
        <f>G20-M20</f>
        <v>0</v>
      </c>
      <c r="Q20" s="535"/>
    </row>
    <row r="21" spans="1:17" s="352" customFormat="1">
      <c r="A21" s="349">
        <v>2150000</v>
      </c>
      <c r="B21" s="349" t="s">
        <v>67</v>
      </c>
      <c r="C21" s="61">
        <v>1403514.4480000001</v>
      </c>
      <c r="D21" s="59"/>
      <c r="E21" s="356">
        <v>0</v>
      </c>
      <c r="F21" s="351">
        <f>+C21*$F$4</f>
        <v>0</v>
      </c>
      <c r="G21" s="60">
        <f>+F21+C21</f>
        <v>1403514.4480000001</v>
      </c>
      <c r="H21" s="61">
        <v>1403514.4480000001</v>
      </c>
      <c r="I21" s="61">
        <f>H21*$I$4</f>
        <v>0</v>
      </c>
      <c r="J21" s="62">
        <f>+I21+H21</f>
        <v>1403514.4480000001</v>
      </c>
      <c r="K21" s="60">
        <f>+G21-J21</f>
        <v>0</v>
      </c>
      <c r="L21" s="63">
        <v>0</v>
      </c>
      <c r="M21" s="63">
        <f>J21+L21</f>
        <v>1403514.4480000001</v>
      </c>
      <c r="N21" s="63">
        <v>0</v>
      </c>
      <c r="O21" s="63">
        <f>G21-M21</f>
        <v>0</v>
      </c>
      <c r="Q21" s="535"/>
    </row>
    <row r="22" spans="1:17" s="352" customFormat="1">
      <c r="A22" s="349">
        <v>2150000</v>
      </c>
      <c r="B22" s="349" t="s">
        <v>68</v>
      </c>
      <c r="C22" s="61">
        <v>1770700.165</v>
      </c>
      <c r="D22" s="59"/>
      <c r="E22" s="356">
        <v>0</v>
      </c>
      <c r="F22" s="351">
        <f>+C22*$F$4</f>
        <v>0</v>
      </c>
      <c r="G22" s="60">
        <f>+F22+C22</f>
        <v>1770700.165</v>
      </c>
      <c r="H22" s="61">
        <v>1770700.165</v>
      </c>
      <c r="I22" s="61">
        <f>H22*$I$4</f>
        <v>0</v>
      </c>
      <c r="J22" s="62">
        <f>+I22+H22</f>
        <v>1770700.165</v>
      </c>
      <c r="K22" s="60">
        <f>+G22-J22</f>
        <v>0</v>
      </c>
      <c r="L22" s="63">
        <v>0</v>
      </c>
      <c r="M22" s="63">
        <f>J22+L22</f>
        <v>1770700.165</v>
      </c>
      <c r="N22" s="63">
        <v>0</v>
      </c>
      <c r="O22" s="63">
        <f>G22-M22</f>
        <v>0</v>
      </c>
      <c r="Q22" s="535"/>
    </row>
    <row r="23" spans="1:17" s="352" customFormat="1">
      <c r="A23" s="349">
        <v>2150000</v>
      </c>
      <c r="B23" s="349" t="s">
        <v>69</v>
      </c>
      <c r="C23" s="61">
        <v>1819194.4509999999</v>
      </c>
      <c r="D23" s="59"/>
      <c r="E23" s="356">
        <v>0</v>
      </c>
      <c r="F23" s="351">
        <f>+C23*$F$4</f>
        <v>0</v>
      </c>
      <c r="G23" s="60">
        <f>+F23+C23</f>
        <v>1819194.4509999999</v>
      </c>
      <c r="H23" s="61">
        <v>1819194.4509999999</v>
      </c>
      <c r="I23" s="61">
        <f>H23*$I$4</f>
        <v>0</v>
      </c>
      <c r="J23" s="62">
        <f>+I23+H23</f>
        <v>1819194.4509999999</v>
      </c>
      <c r="K23" s="60">
        <f>+G23-J23</f>
        <v>0</v>
      </c>
      <c r="L23" s="63">
        <v>0</v>
      </c>
      <c r="M23" s="63">
        <f>J23+L23</f>
        <v>1819194.4509999999</v>
      </c>
      <c r="N23" s="63">
        <v>0</v>
      </c>
      <c r="O23" s="63">
        <f>G23-M23</f>
        <v>0</v>
      </c>
      <c r="Q23" s="535"/>
    </row>
    <row r="24" spans="1:17">
      <c r="C24" s="353">
        <f>SUM(C19:C23)</f>
        <v>8356315.4279999994</v>
      </c>
      <c r="D24" s="353"/>
      <c r="E24" s="604"/>
      <c r="F24" s="565">
        <f t="shared" ref="F24:O24" si="9">SUM(F19:F23)</f>
        <v>0</v>
      </c>
      <c r="G24" s="353">
        <f t="shared" si="9"/>
        <v>8356315.4279999994</v>
      </c>
      <c r="H24" s="353">
        <f t="shared" si="9"/>
        <v>8356315.4279999994</v>
      </c>
      <c r="I24" s="353">
        <f t="shared" si="9"/>
        <v>0</v>
      </c>
      <c r="J24" s="353">
        <f t="shared" si="9"/>
        <v>8356315.4279999994</v>
      </c>
      <c r="K24" s="353">
        <f t="shared" si="9"/>
        <v>0</v>
      </c>
      <c r="L24" s="353">
        <f t="shared" si="9"/>
        <v>0</v>
      </c>
      <c r="M24" s="353">
        <f t="shared" si="9"/>
        <v>8356315.4279999994</v>
      </c>
      <c r="N24" s="353"/>
      <c r="O24" s="353">
        <f t="shared" si="9"/>
        <v>0</v>
      </c>
    </row>
    <row r="25" spans="1:17">
      <c r="E25" s="31"/>
    </row>
    <row r="26" spans="1:17">
      <c r="C26" s="24">
        <f>+C17+C24</f>
        <v>94716095.845512733</v>
      </c>
      <c r="D26" s="24">
        <f t="shared" ref="D26:O26" si="10">+D17+D24</f>
        <v>0</v>
      </c>
      <c r="E26" s="64">
        <f t="shared" si="10"/>
        <v>0</v>
      </c>
      <c r="F26" s="24">
        <f t="shared" si="10"/>
        <v>0</v>
      </c>
      <c r="G26" s="24">
        <f t="shared" si="10"/>
        <v>94716095.845512733</v>
      </c>
      <c r="H26" s="24">
        <f t="shared" si="10"/>
        <v>94716088.845512733</v>
      </c>
      <c r="I26" s="24">
        <f t="shared" si="10"/>
        <v>0</v>
      </c>
      <c r="J26" s="24">
        <f t="shared" si="10"/>
        <v>94716088.845512733</v>
      </c>
      <c r="K26" s="24">
        <f t="shared" si="10"/>
        <v>7</v>
      </c>
      <c r="L26" s="24">
        <f t="shared" si="10"/>
        <v>7</v>
      </c>
      <c r="M26" s="24">
        <f t="shared" si="10"/>
        <v>94716088.845512733</v>
      </c>
      <c r="N26" s="24">
        <f t="shared" si="10"/>
        <v>0</v>
      </c>
      <c r="O26" s="24">
        <f t="shared" si="10"/>
        <v>8</v>
      </c>
    </row>
    <row r="27" spans="1:17">
      <c r="A27" s="1">
        <v>2010</v>
      </c>
      <c r="E27" s="31"/>
    </row>
    <row r="28" spans="1:17" s="361" customFormat="1">
      <c r="A28" s="349">
        <v>2150000</v>
      </c>
      <c r="B28" s="59" t="s">
        <v>72</v>
      </c>
      <c r="C28" s="357">
        <v>361691.48499999999</v>
      </c>
      <c r="D28" s="358">
        <v>40295</v>
      </c>
      <c r="E28" s="359">
        <v>0</v>
      </c>
      <c r="F28" s="351">
        <f>+C28*$F$4</f>
        <v>0</v>
      </c>
      <c r="G28" s="60">
        <f>+F28+C28</f>
        <v>361691.48499999999</v>
      </c>
      <c r="H28" s="360">
        <v>361691.48499999999</v>
      </c>
      <c r="I28" s="61">
        <f t="shared" ref="I28:I35" si="11">H28*$I$4</f>
        <v>0</v>
      </c>
      <c r="J28" s="62">
        <f t="shared" ref="J28:J35" si="12">+I28+H28</f>
        <v>361691.48499999999</v>
      </c>
      <c r="K28" s="60">
        <f t="shared" ref="K28:K35" si="13">+G28-J28</f>
        <v>0</v>
      </c>
      <c r="L28" s="484">
        <v>0</v>
      </c>
      <c r="M28" s="63">
        <f t="shared" ref="M28:M35" si="14">J28+L28</f>
        <v>361691.48499999999</v>
      </c>
      <c r="N28" s="63">
        <v>0</v>
      </c>
      <c r="O28" s="63">
        <f t="shared" ref="O28:O35" si="15">G28-M28</f>
        <v>0</v>
      </c>
      <c r="Q28" s="535"/>
    </row>
    <row r="29" spans="1:17" s="361" customFormat="1">
      <c r="A29" s="349">
        <v>2150000</v>
      </c>
      <c r="B29" s="59" t="s">
        <v>73</v>
      </c>
      <c r="C29" s="357">
        <v>9981773.7829999998</v>
      </c>
      <c r="D29" s="358">
        <v>40326</v>
      </c>
      <c r="E29" s="359">
        <v>0</v>
      </c>
      <c r="F29" s="351">
        <f t="shared" ref="F29:F35" si="16">+C29*$F$4</f>
        <v>0</v>
      </c>
      <c r="G29" s="60">
        <f t="shared" ref="G29:G35" si="17">+F29+C29</f>
        <v>9981773.7829999998</v>
      </c>
      <c r="H29" s="360">
        <v>9981773.7829999998</v>
      </c>
      <c r="I29" s="61">
        <f t="shared" si="11"/>
        <v>0</v>
      </c>
      <c r="J29" s="62">
        <f t="shared" si="12"/>
        <v>9981773.7829999998</v>
      </c>
      <c r="K29" s="60">
        <f t="shared" si="13"/>
        <v>0</v>
      </c>
      <c r="L29" s="484">
        <v>0</v>
      </c>
      <c r="M29" s="63">
        <f t="shared" si="14"/>
        <v>9981773.7829999998</v>
      </c>
      <c r="N29" s="63">
        <v>0</v>
      </c>
      <c r="O29" s="63">
        <f t="shared" si="15"/>
        <v>0</v>
      </c>
      <c r="Q29" s="535"/>
    </row>
    <row r="30" spans="1:17" s="361" customFormat="1">
      <c r="A30" s="349">
        <v>2150000</v>
      </c>
      <c r="B30" s="59" t="s">
        <v>74</v>
      </c>
      <c r="C30" s="357">
        <v>2811101.7760000001</v>
      </c>
      <c r="D30" s="358">
        <v>40329</v>
      </c>
      <c r="E30" s="359">
        <v>0</v>
      </c>
      <c r="F30" s="351">
        <f t="shared" si="16"/>
        <v>0</v>
      </c>
      <c r="G30" s="60">
        <f t="shared" si="17"/>
        <v>2811101.7760000001</v>
      </c>
      <c r="H30" s="360">
        <v>2811101.7760000001</v>
      </c>
      <c r="I30" s="61">
        <f t="shared" si="11"/>
        <v>0</v>
      </c>
      <c r="J30" s="62">
        <f t="shared" si="12"/>
        <v>2811101.7760000001</v>
      </c>
      <c r="K30" s="60">
        <f t="shared" si="13"/>
        <v>0</v>
      </c>
      <c r="L30" s="484">
        <v>0</v>
      </c>
      <c r="M30" s="63">
        <f t="shared" si="14"/>
        <v>2811101.7760000001</v>
      </c>
      <c r="N30" s="63">
        <v>0</v>
      </c>
      <c r="O30" s="63">
        <f t="shared" si="15"/>
        <v>0</v>
      </c>
      <c r="Q30" s="535"/>
    </row>
    <row r="31" spans="1:17" s="361" customFormat="1">
      <c r="A31" s="349">
        <v>2150000</v>
      </c>
      <c r="B31" s="59" t="s">
        <v>75</v>
      </c>
      <c r="C31" s="357">
        <v>6948392</v>
      </c>
      <c r="D31" s="358">
        <v>40345</v>
      </c>
      <c r="E31" s="359">
        <v>0</v>
      </c>
      <c r="F31" s="351">
        <v>0</v>
      </c>
      <c r="G31" s="60">
        <v>6948392</v>
      </c>
      <c r="H31" s="360">
        <v>694839</v>
      </c>
      <c r="I31" s="61">
        <f t="shared" si="11"/>
        <v>0</v>
      </c>
      <c r="J31" s="62">
        <f t="shared" si="12"/>
        <v>694839</v>
      </c>
      <c r="K31" s="60">
        <v>6948392</v>
      </c>
      <c r="L31" s="484">
        <v>0</v>
      </c>
      <c r="M31" s="63">
        <v>694839</v>
      </c>
      <c r="N31" s="63">
        <v>0</v>
      </c>
      <c r="O31" s="63">
        <v>6253553</v>
      </c>
      <c r="Q31" s="535"/>
    </row>
    <row r="32" spans="1:17" s="361" customFormat="1">
      <c r="A32" s="349">
        <v>2150000</v>
      </c>
      <c r="B32" s="59" t="s">
        <v>145</v>
      </c>
      <c r="C32" s="357">
        <v>-6948392</v>
      </c>
      <c r="D32" s="358"/>
      <c r="E32" s="359">
        <v>0</v>
      </c>
      <c r="F32" s="351">
        <v>0</v>
      </c>
      <c r="G32" s="60">
        <v>-6948392</v>
      </c>
      <c r="H32" s="360">
        <v>-694839</v>
      </c>
      <c r="I32" s="61"/>
      <c r="J32" s="62">
        <v>-694839</v>
      </c>
      <c r="K32" s="60">
        <v>-6948392</v>
      </c>
      <c r="L32" s="484">
        <v>0</v>
      </c>
      <c r="M32" s="63">
        <v>-694839</v>
      </c>
      <c r="N32" s="63">
        <v>0</v>
      </c>
      <c r="O32" s="63">
        <v>-6253553</v>
      </c>
      <c r="Q32" s="535"/>
    </row>
    <row r="33" spans="1:17" s="361" customFormat="1">
      <c r="A33" s="349">
        <v>2150000</v>
      </c>
      <c r="B33" s="59" t="s">
        <v>76</v>
      </c>
      <c r="C33" s="357">
        <v>385867.97600000002</v>
      </c>
      <c r="D33" s="358">
        <v>40389</v>
      </c>
      <c r="E33" s="359">
        <v>0</v>
      </c>
      <c r="F33" s="351">
        <f t="shared" si="16"/>
        <v>0</v>
      </c>
      <c r="G33" s="60">
        <f t="shared" si="17"/>
        <v>385867.97600000002</v>
      </c>
      <c r="H33" s="360">
        <v>385867.97600000002</v>
      </c>
      <c r="I33" s="61">
        <f t="shared" si="11"/>
        <v>0</v>
      </c>
      <c r="J33" s="62">
        <f t="shared" si="12"/>
        <v>385867.97600000002</v>
      </c>
      <c r="K33" s="60">
        <f t="shared" si="13"/>
        <v>0</v>
      </c>
      <c r="L33" s="484">
        <v>0</v>
      </c>
      <c r="M33" s="63">
        <f t="shared" si="14"/>
        <v>385867.97600000002</v>
      </c>
      <c r="N33" s="63">
        <v>0</v>
      </c>
      <c r="O33" s="63">
        <f t="shared" si="15"/>
        <v>0</v>
      </c>
      <c r="Q33" s="535"/>
    </row>
    <row r="34" spans="1:17" s="361" customFormat="1">
      <c r="A34" s="349">
        <v>2150000</v>
      </c>
      <c r="B34" s="59" t="s">
        <v>77</v>
      </c>
      <c r="C34" s="357">
        <v>6116117.1380000003</v>
      </c>
      <c r="D34" s="358">
        <v>40471</v>
      </c>
      <c r="E34" s="359">
        <v>0</v>
      </c>
      <c r="F34" s="351">
        <f t="shared" si="16"/>
        <v>0</v>
      </c>
      <c r="G34" s="60">
        <f t="shared" si="17"/>
        <v>6116117.1380000003</v>
      </c>
      <c r="H34" s="360">
        <v>6116117.1380000003</v>
      </c>
      <c r="I34" s="61">
        <f t="shared" si="11"/>
        <v>0</v>
      </c>
      <c r="J34" s="62">
        <f t="shared" si="12"/>
        <v>6116117.1380000003</v>
      </c>
      <c r="K34" s="60">
        <f t="shared" si="13"/>
        <v>0</v>
      </c>
      <c r="L34" s="484">
        <v>0</v>
      </c>
      <c r="M34" s="63">
        <f t="shared" si="14"/>
        <v>6116117.1380000003</v>
      </c>
      <c r="N34" s="63">
        <v>0</v>
      </c>
      <c r="O34" s="63">
        <f t="shared" si="15"/>
        <v>0</v>
      </c>
      <c r="Q34" s="535"/>
    </row>
    <row r="35" spans="1:17" s="361" customFormat="1">
      <c r="A35" s="349">
        <v>2150000</v>
      </c>
      <c r="B35" s="59" t="s">
        <v>78</v>
      </c>
      <c r="C35" s="357">
        <v>1757133.942</v>
      </c>
      <c r="D35" s="358">
        <v>40532</v>
      </c>
      <c r="E35" s="359">
        <v>0</v>
      </c>
      <c r="F35" s="351">
        <f t="shared" si="16"/>
        <v>0</v>
      </c>
      <c r="G35" s="60">
        <f t="shared" si="17"/>
        <v>1757133.942</v>
      </c>
      <c r="H35" s="360">
        <v>1757133.942</v>
      </c>
      <c r="I35" s="61">
        <f t="shared" si="11"/>
        <v>0</v>
      </c>
      <c r="J35" s="62">
        <f t="shared" si="12"/>
        <v>1757133.942</v>
      </c>
      <c r="K35" s="60">
        <f t="shared" si="13"/>
        <v>0</v>
      </c>
      <c r="L35" s="484">
        <v>0</v>
      </c>
      <c r="M35" s="63">
        <f t="shared" si="14"/>
        <v>1757133.942</v>
      </c>
      <c r="N35" s="63">
        <v>0</v>
      </c>
      <c r="O35" s="63">
        <f t="shared" si="15"/>
        <v>0</v>
      </c>
      <c r="Q35" s="535"/>
    </row>
    <row r="36" spans="1:17">
      <c r="C36" s="66">
        <f>SUM(C28:C35)</f>
        <v>21413686.100000001</v>
      </c>
      <c r="D36" s="66"/>
      <c r="E36" s="66"/>
      <c r="F36" s="66">
        <f t="shared" ref="F36:M36" si="18">SUM(F28:F35)</f>
        <v>0</v>
      </c>
      <c r="G36" s="66">
        <f t="shared" si="18"/>
        <v>21413686.100000001</v>
      </c>
      <c r="H36" s="66">
        <f t="shared" si="18"/>
        <v>21413686.100000001</v>
      </c>
      <c r="I36" s="66">
        <f t="shared" si="18"/>
        <v>0</v>
      </c>
      <c r="J36" s="66">
        <f t="shared" si="18"/>
        <v>21413686.100000001</v>
      </c>
      <c r="K36" s="66">
        <f t="shared" si="18"/>
        <v>0</v>
      </c>
      <c r="L36" s="66">
        <f t="shared" si="18"/>
        <v>0</v>
      </c>
      <c r="M36" s="66">
        <f t="shared" si="18"/>
        <v>21413686.100000001</v>
      </c>
      <c r="N36" s="66"/>
      <c r="O36" s="66">
        <f>SUM(O28:O35)</f>
        <v>0</v>
      </c>
    </row>
    <row r="37" spans="1:17">
      <c r="A37" s="1">
        <v>2011</v>
      </c>
      <c r="H37" s="236"/>
    </row>
    <row r="38" spans="1:17" s="352" customFormat="1">
      <c r="A38" s="349">
        <v>2150000</v>
      </c>
      <c r="B38" s="349" t="s">
        <v>146</v>
      </c>
      <c r="C38" s="360">
        <v>1607355</v>
      </c>
      <c r="D38" s="497">
        <v>40602</v>
      </c>
      <c r="E38" s="59">
        <v>0</v>
      </c>
      <c r="F38" s="351">
        <f t="shared" ref="F38:F43" si="19">+C38*$F$4</f>
        <v>0</v>
      </c>
      <c r="G38" s="60">
        <f t="shared" ref="G38:G43" si="20">+F38+C38</f>
        <v>1607355</v>
      </c>
      <c r="H38" s="60">
        <v>1607355</v>
      </c>
      <c r="I38" s="61">
        <f t="shared" ref="I38:I43" si="21">H38*$I$4</f>
        <v>0</v>
      </c>
      <c r="J38" s="62">
        <f t="shared" ref="J38:J43" si="22">+I38+H38</f>
        <v>1607355</v>
      </c>
      <c r="K38" s="60">
        <f t="shared" ref="K38:K43" si="23">+G38-J38</f>
        <v>0</v>
      </c>
      <c r="L38" s="63">
        <v>0</v>
      </c>
      <c r="M38" s="63">
        <f t="shared" ref="M38:M43" si="24">J38+L38</f>
        <v>1607355</v>
      </c>
      <c r="N38" s="63">
        <v>0</v>
      </c>
      <c r="O38" s="63">
        <f t="shared" ref="O38:O43" si="25">G38-M38</f>
        <v>0</v>
      </c>
      <c r="Q38" s="535"/>
    </row>
    <row r="39" spans="1:17" s="352" customFormat="1">
      <c r="A39" s="349">
        <v>2150000</v>
      </c>
      <c r="B39" s="349" t="s">
        <v>147</v>
      </c>
      <c r="C39" s="360">
        <v>338928.33299999998</v>
      </c>
      <c r="D39" s="497">
        <v>40625</v>
      </c>
      <c r="E39" s="59">
        <v>0</v>
      </c>
      <c r="F39" s="351">
        <f t="shared" si="19"/>
        <v>0</v>
      </c>
      <c r="G39" s="60">
        <f t="shared" si="20"/>
        <v>338928.33299999998</v>
      </c>
      <c r="H39" s="60">
        <v>338928.33299999998</v>
      </c>
      <c r="I39" s="61">
        <f t="shared" si="21"/>
        <v>0</v>
      </c>
      <c r="J39" s="62">
        <f t="shared" si="22"/>
        <v>338928.33299999998</v>
      </c>
      <c r="K39" s="60">
        <f t="shared" si="23"/>
        <v>0</v>
      </c>
      <c r="L39" s="63">
        <v>0</v>
      </c>
      <c r="M39" s="63">
        <f t="shared" si="24"/>
        <v>338928.33299999998</v>
      </c>
      <c r="N39" s="63">
        <v>0</v>
      </c>
      <c r="O39" s="63">
        <f t="shared" si="25"/>
        <v>0</v>
      </c>
      <c r="Q39" s="535"/>
    </row>
    <row r="40" spans="1:17" s="352" customFormat="1">
      <c r="A40" s="349">
        <v>2150000</v>
      </c>
      <c r="B40" s="349" t="s">
        <v>148</v>
      </c>
      <c r="C40" s="360">
        <v>1667746.75</v>
      </c>
      <c r="D40" s="497">
        <v>40662</v>
      </c>
      <c r="E40" s="59">
        <v>0</v>
      </c>
      <c r="F40" s="351">
        <f t="shared" si="19"/>
        <v>0</v>
      </c>
      <c r="G40" s="60">
        <f t="shared" si="20"/>
        <v>1667746.75</v>
      </c>
      <c r="H40" s="60">
        <v>1667746.75</v>
      </c>
      <c r="I40" s="61">
        <f t="shared" si="21"/>
        <v>0</v>
      </c>
      <c r="J40" s="62">
        <f t="shared" si="22"/>
        <v>1667746.75</v>
      </c>
      <c r="K40" s="60">
        <f t="shared" si="23"/>
        <v>0</v>
      </c>
      <c r="L40" s="63">
        <v>0</v>
      </c>
      <c r="M40" s="63">
        <f t="shared" si="24"/>
        <v>1667746.75</v>
      </c>
      <c r="N40" s="63">
        <v>0</v>
      </c>
      <c r="O40" s="63">
        <f t="shared" si="25"/>
        <v>0</v>
      </c>
      <c r="Q40" s="535"/>
    </row>
    <row r="41" spans="1:17" s="352" customFormat="1">
      <c r="A41" s="349">
        <v>2150000</v>
      </c>
      <c r="B41" s="349" t="s">
        <v>149</v>
      </c>
      <c r="C41" s="360">
        <v>4442097.45</v>
      </c>
      <c r="D41" s="497">
        <v>40681</v>
      </c>
      <c r="E41" s="59">
        <v>0</v>
      </c>
      <c r="F41" s="351">
        <f t="shared" si="19"/>
        <v>0</v>
      </c>
      <c r="G41" s="60">
        <f t="shared" si="20"/>
        <v>4442097.45</v>
      </c>
      <c r="H41" s="60">
        <v>4442097.45</v>
      </c>
      <c r="I41" s="61">
        <f t="shared" si="21"/>
        <v>0</v>
      </c>
      <c r="J41" s="62">
        <f t="shared" si="22"/>
        <v>4442097.45</v>
      </c>
      <c r="K41" s="60">
        <f t="shared" si="23"/>
        <v>0</v>
      </c>
      <c r="L41" s="63">
        <v>0</v>
      </c>
      <c r="M41" s="63">
        <f t="shared" si="24"/>
        <v>4442097.45</v>
      </c>
      <c r="N41" s="63">
        <v>0</v>
      </c>
      <c r="O41" s="63">
        <f t="shared" si="25"/>
        <v>0</v>
      </c>
      <c r="Q41" s="535"/>
    </row>
    <row r="42" spans="1:17" s="352" customFormat="1">
      <c r="A42" s="349">
        <v>2150000</v>
      </c>
      <c r="B42" s="349" t="s">
        <v>150</v>
      </c>
      <c r="C42" s="360">
        <v>89688.445000000007</v>
      </c>
      <c r="D42" s="497">
        <v>40766</v>
      </c>
      <c r="E42" s="59">
        <v>0</v>
      </c>
      <c r="F42" s="351">
        <f t="shared" si="19"/>
        <v>0</v>
      </c>
      <c r="G42" s="60">
        <f t="shared" si="20"/>
        <v>89688.445000000007</v>
      </c>
      <c r="H42" s="60">
        <v>89688.445000000007</v>
      </c>
      <c r="I42" s="61">
        <f t="shared" si="21"/>
        <v>0</v>
      </c>
      <c r="J42" s="62">
        <f t="shared" si="22"/>
        <v>89688.445000000007</v>
      </c>
      <c r="K42" s="60">
        <f t="shared" si="23"/>
        <v>0</v>
      </c>
      <c r="L42" s="63">
        <v>0</v>
      </c>
      <c r="M42" s="63">
        <f t="shared" si="24"/>
        <v>89688.445000000007</v>
      </c>
      <c r="N42" s="63">
        <v>0</v>
      </c>
      <c r="O42" s="63">
        <f t="shared" si="25"/>
        <v>0</v>
      </c>
      <c r="Q42" s="535"/>
    </row>
    <row r="43" spans="1:17" s="352" customFormat="1">
      <c r="A43" s="349">
        <v>2150000</v>
      </c>
      <c r="B43" s="349" t="s">
        <v>267</v>
      </c>
      <c r="C43" s="360">
        <v>740999</v>
      </c>
      <c r="D43" s="497">
        <v>40907</v>
      </c>
      <c r="E43" s="59">
        <v>0</v>
      </c>
      <c r="F43" s="351">
        <f t="shared" si="19"/>
        <v>0</v>
      </c>
      <c r="G43" s="60">
        <f t="shared" si="20"/>
        <v>740999</v>
      </c>
      <c r="H43" s="60">
        <v>740999</v>
      </c>
      <c r="I43" s="61">
        <f t="shared" si="21"/>
        <v>0</v>
      </c>
      <c r="J43" s="62">
        <f t="shared" si="22"/>
        <v>740999</v>
      </c>
      <c r="K43" s="60">
        <f t="shared" si="23"/>
        <v>0</v>
      </c>
      <c r="L43" s="63">
        <v>0</v>
      </c>
      <c r="M43" s="63">
        <f t="shared" si="24"/>
        <v>740999</v>
      </c>
      <c r="N43" s="63">
        <v>0</v>
      </c>
      <c r="O43" s="63">
        <f t="shared" si="25"/>
        <v>0</v>
      </c>
      <c r="Q43" s="535"/>
    </row>
    <row r="44" spans="1:17">
      <c r="C44" s="66">
        <f>SUM(C38:C43)</f>
        <v>8886814.9780000001</v>
      </c>
      <c r="D44" s="66"/>
      <c r="E44" s="66"/>
      <c r="F44" s="66">
        <f t="shared" ref="F44:O44" si="26">SUM(F38:F43)</f>
        <v>0</v>
      </c>
      <c r="G44" s="66">
        <f t="shared" si="26"/>
        <v>8886814.9780000001</v>
      </c>
      <c r="H44" s="66">
        <f t="shared" si="26"/>
        <v>8886814.9780000001</v>
      </c>
      <c r="I44" s="66">
        <f t="shared" si="26"/>
        <v>0</v>
      </c>
      <c r="J44" s="66">
        <f t="shared" si="26"/>
        <v>8886814.9780000001</v>
      </c>
      <c r="K44" s="66">
        <f t="shared" si="26"/>
        <v>0</v>
      </c>
      <c r="L44" s="66">
        <f t="shared" si="26"/>
        <v>0</v>
      </c>
      <c r="M44" s="66">
        <f t="shared" si="26"/>
        <v>8886814.9780000001</v>
      </c>
      <c r="N44" s="66"/>
      <c r="O44" s="66">
        <f t="shared" si="26"/>
        <v>0</v>
      </c>
    </row>
    <row r="45" spans="1:17">
      <c r="A45" s="97">
        <v>2012</v>
      </c>
    </row>
    <row r="46" spans="1:17" s="352" customFormat="1">
      <c r="A46" s="349">
        <v>2150000</v>
      </c>
      <c r="B46" s="349" t="s">
        <v>269</v>
      </c>
      <c r="C46" s="360">
        <v>1989680</v>
      </c>
      <c r="D46" s="497">
        <v>41043</v>
      </c>
      <c r="E46" s="59">
        <v>0</v>
      </c>
      <c r="F46" s="351">
        <v>0</v>
      </c>
      <c r="G46" s="60">
        <f>+F46+C46</f>
        <v>1989680</v>
      </c>
      <c r="H46" s="60">
        <v>1989680</v>
      </c>
      <c r="I46" s="61">
        <f>H46*$I$4</f>
        <v>0</v>
      </c>
      <c r="J46" s="62">
        <f>+I46+H46</f>
        <v>1989680</v>
      </c>
      <c r="K46" s="60">
        <f>+G46-J46</f>
        <v>0</v>
      </c>
      <c r="L46" s="63">
        <v>0</v>
      </c>
      <c r="M46" s="63">
        <f>J46+L46</f>
        <v>1989680</v>
      </c>
      <c r="N46" s="63">
        <v>0</v>
      </c>
      <c r="O46" s="63">
        <f>G46-M46</f>
        <v>0</v>
      </c>
      <c r="Q46" s="535"/>
    </row>
    <row r="47" spans="1:17" s="352" customFormat="1">
      <c r="A47" s="349">
        <v>2150000</v>
      </c>
      <c r="B47" s="349" t="s">
        <v>270</v>
      </c>
      <c r="C47" s="360">
        <v>4309620</v>
      </c>
      <c r="D47" s="497">
        <v>41101</v>
      </c>
      <c r="E47" s="59">
        <v>0</v>
      </c>
      <c r="F47" s="351">
        <v>0</v>
      </c>
      <c r="G47" s="60">
        <f>+F47+C47</f>
        <v>4309620</v>
      </c>
      <c r="H47" s="60">
        <v>4309620</v>
      </c>
      <c r="I47" s="61">
        <f>H47*$I$4</f>
        <v>0</v>
      </c>
      <c r="J47" s="62">
        <f>+I47+H47</f>
        <v>4309620</v>
      </c>
      <c r="K47" s="60">
        <f>+G47-J47</f>
        <v>0</v>
      </c>
      <c r="L47" s="63">
        <v>0</v>
      </c>
      <c r="M47" s="63">
        <f>J47+L47</f>
        <v>4309620</v>
      </c>
      <c r="N47" s="63">
        <v>0</v>
      </c>
      <c r="O47" s="63">
        <f>G47-M47</f>
        <v>0</v>
      </c>
      <c r="Q47" s="535"/>
    </row>
    <row r="48" spans="1:17" s="352" customFormat="1">
      <c r="A48" s="349">
        <v>2150000</v>
      </c>
      <c r="B48" s="349" t="s">
        <v>271</v>
      </c>
      <c r="C48" s="360">
        <v>1089673</v>
      </c>
      <c r="D48" s="497">
        <v>41137</v>
      </c>
      <c r="E48" s="59">
        <v>0</v>
      </c>
      <c r="F48" s="351">
        <v>0</v>
      </c>
      <c r="G48" s="60">
        <f>+F48+C48</f>
        <v>1089673</v>
      </c>
      <c r="H48" s="60">
        <v>1089673</v>
      </c>
      <c r="I48" s="61">
        <f>H48*$I$4</f>
        <v>0</v>
      </c>
      <c r="J48" s="62">
        <f>+I48+H48</f>
        <v>1089673</v>
      </c>
      <c r="K48" s="60">
        <f>+G48-J48</f>
        <v>0</v>
      </c>
      <c r="L48" s="63">
        <v>0</v>
      </c>
      <c r="M48" s="63">
        <f>J48+L48</f>
        <v>1089673</v>
      </c>
      <c r="N48" s="63">
        <v>0</v>
      </c>
      <c r="O48" s="63">
        <f>G48-M48</f>
        <v>0</v>
      </c>
      <c r="Q48" s="535"/>
    </row>
    <row r="49" spans="1:17" s="352" customFormat="1">
      <c r="A49" s="349">
        <v>2150000</v>
      </c>
      <c r="B49" s="349" t="s">
        <v>272</v>
      </c>
      <c r="C49" s="360">
        <v>10017420</v>
      </c>
      <c r="D49" s="497">
        <v>41152</v>
      </c>
      <c r="E49" s="59">
        <v>0</v>
      </c>
      <c r="F49" s="351">
        <v>0</v>
      </c>
      <c r="G49" s="60">
        <f>+F49+C49</f>
        <v>10017420</v>
      </c>
      <c r="H49" s="60">
        <v>10017420</v>
      </c>
      <c r="I49" s="61">
        <f>H49*$I$4</f>
        <v>0</v>
      </c>
      <c r="J49" s="62">
        <f>+I49+H49</f>
        <v>10017420</v>
      </c>
      <c r="K49" s="60">
        <f>+G49-J49</f>
        <v>0</v>
      </c>
      <c r="L49" s="63">
        <v>0</v>
      </c>
      <c r="M49" s="63">
        <f>J49+L49</f>
        <v>10017420</v>
      </c>
      <c r="N49" s="63">
        <v>0</v>
      </c>
      <c r="O49" s="63">
        <f>G49-M49</f>
        <v>0</v>
      </c>
      <c r="Q49" s="535"/>
    </row>
    <row r="50" spans="1:17">
      <c r="C50" s="66">
        <f>SUM(C46:C49)</f>
        <v>17406393</v>
      </c>
      <c r="D50" s="66"/>
      <c r="E50" s="66"/>
      <c r="F50" s="66">
        <f t="shared" ref="F50:O50" si="27">SUM(F46:F49)</f>
        <v>0</v>
      </c>
      <c r="G50" s="66">
        <f t="shared" si="27"/>
        <v>17406393</v>
      </c>
      <c r="H50" s="66">
        <f t="shared" si="27"/>
        <v>17406393</v>
      </c>
      <c r="I50" s="66">
        <f t="shared" si="27"/>
        <v>0</v>
      </c>
      <c r="J50" s="66">
        <f t="shared" si="27"/>
        <v>17406393</v>
      </c>
      <c r="K50" s="66">
        <f t="shared" si="27"/>
        <v>0</v>
      </c>
      <c r="L50" s="66">
        <f t="shared" si="27"/>
        <v>0</v>
      </c>
      <c r="M50" s="66">
        <f t="shared" si="27"/>
        <v>17406393</v>
      </c>
      <c r="N50" s="66"/>
      <c r="O50" s="66">
        <f t="shared" si="27"/>
        <v>0</v>
      </c>
    </row>
    <row r="52" spans="1:17" ht="15.75">
      <c r="A52" s="121">
        <v>2013</v>
      </c>
      <c r="C52" s="106"/>
    </row>
    <row r="53" spans="1:17">
      <c r="C53" s="106"/>
    </row>
    <row r="54" spans="1:17" s="352" customFormat="1">
      <c r="A54" s="349">
        <v>2150000</v>
      </c>
      <c r="B54" s="349" t="s">
        <v>1431</v>
      </c>
      <c r="C54" s="360">
        <v>9817500</v>
      </c>
      <c r="D54" s="497">
        <v>41383</v>
      </c>
      <c r="E54" s="59">
        <v>4</v>
      </c>
      <c r="F54" s="351"/>
      <c r="G54" s="60">
        <f>+F54+C54</f>
        <v>9817500</v>
      </c>
      <c r="H54" s="60">
        <v>9184498</v>
      </c>
      <c r="I54" s="61"/>
      <c r="J54" s="62">
        <f>+I54+H54</f>
        <v>9184498</v>
      </c>
      <c r="K54" s="60">
        <f>+G54-J54</f>
        <v>633002</v>
      </c>
      <c r="L54" s="63">
        <f>K54/E54*4</f>
        <v>633002</v>
      </c>
      <c r="M54" s="63">
        <f>J54+L54</f>
        <v>9817500</v>
      </c>
      <c r="N54" s="63">
        <f>E54-4</f>
        <v>0</v>
      </c>
      <c r="O54" s="63">
        <f>G54-M54</f>
        <v>0</v>
      </c>
      <c r="Q54" s="535"/>
    </row>
    <row r="55" spans="1:17" s="352" customFormat="1">
      <c r="A55" s="349">
        <v>2150000</v>
      </c>
      <c r="B55" s="349" t="s">
        <v>1432</v>
      </c>
      <c r="C55" s="360">
        <v>8806647</v>
      </c>
      <c r="D55" s="497">
        <v>41522</v>
      </c>
      <c r="E55" s="59">
        <v>9</v>
      </c>
      <c r="F55" s="351"/>
      <c r="G55" s="60">
        <f>+F55+C55</f>
        <v>8806647</v>
      </c>
      <c r="H55" s="60">
        <v>7516713.3136363635</v>
      </c>
      <c r="I55" s="61"/>
      <c r="J55" s="62">
        <f>+I55+H55</f>
        <v>7516713.3136363635</v>
      </c>
      <c r="K55" s="60">
        <f>+G55-J55</f>
        <v>1289933.6863636365</v>
      </c>
      <c r="L55" s="63">
        <f>K55/E55*9</f>
        <v>1289933.6863636365</v>
      </c>
      <c r="M55" s="63">
        <f>J55+L55</f>
        <v>8806647</v>
      </c>
      <c r="N55" s="63">
        <f>E55-9</f>
        <v>0</v>
      </c>
      <c r="O55" s="63">
        <f>G55-M55</f>
        <v>0</v>
      </c>
      <c r="Q55" s="535"/>
    </row>
    <row r="56" spans="1:17" s="498" customFormat="1">
      <c r="A56" s="69">
        <v>2150000</v>
      </c>
      <c r="B56" s="103" t="s">
        <v>1433</v>
      </c>
      <c r="C56" s="562">
        <v>98700</v>
      </c>
      <c r="D56" s="563">
        <v>41575</v>
      </c>
      <c r="E56" s="69">
        <v>10</v>
      </c>
      <c r="F56" s="601"/>
      <c r="G56" s="70">
        <f>+F56+C56</f>
        <v>98700</v>
      </c>
      <c r="H56" s="70">
        <v>82611.470588235301</v>
      </c>
      <c r="I56" s="69"/>
      <c r="J56" s="71">
        <f>+I56+H56</f>
        <v>82611.470588235301</v>
      </c>
      <c r="K56" s="70">
        <f>+G56-J56</f>
        <v>16088.529411764699</v>
      </c>
      <c r="L56" s="68">
        <f>K56/E56*10</f>
        <v>16088.529411764699</v>
      </c>
      <c r="M56" s="68">
        <f>J56+L56</f>
        <v>98700</v>
      </c>
      <c r="N56" s="68">
        <f>E56-10</f>
        <v>0</v>
      </c>
      <c r="O56" s="68">
        <f>G56-M56</f>
        <v>0</v>
      </c>
      <c r="P56" s="602"/>
      <c r="Q56" s="603"/>
    </row>
    <row r="57" spans="1:17" s="498" customFormat="1">
      <c r="A57" s="69">
        <v>2150000</v>
      </c>
      <c r="B57" s="103" t="s">
        <v>1434</v>
      </c>
      <c r="C57" s="562">
        <v>122990</v>
      </c>
      <c r="D57" s="563">
        <v>41584</v>
      </c>
      <c r="E57" s="69">
        <v>11</v>
      </c>
      <c r="F57" s="601"/>
      <c r="G57" s="70">
        <f>+F57+C57</f>
        <v>122990</v>
      </c>
      <c r="H57" s="70">
        <v>100904.77619047617</v>
      </c>
      <c r="I57" s="69"/>
      <c r="J57" s="71">
        <f>+I57+H57</f>
        <v>100904.77619047617</v>
      </c>
      <c r="K57" s="70">
        <f>+G57-J57</f>
        <v>22085.223809523828</v>
      </c>
      <c r="L57" s="68">
        <f>K57/E57*11</f>
        <v>22085.223809523828</v>
      </c>
      <c r="M57" s="68">
        <f>J57+L57</f>
        <v>122990</v>
      </c>
      <c r="N57" s="68">
        <f>E57-11</f>
        <v>0</v>
      </c>
      <c r="O57" s="68">
        <f>G57-M57</f>
        <v>0</v>
      </c>
      <c r="P57" s="602"/>
      <c r="Q57" s="603"/>
    </row>
    <row r="58" spans="1:17" s="498" customFormat="1">
      <c r="A58" s="69">
        <v>2150000</v>
      </c>
      <c r="B58" s="103" t="s">
        <v>1435</v>
      </c>
      <c r="C58" s="562">
        <v>676467</v>
      </c>
      <c r="D58" s="563">
        <v>41598</v>
      </c>
      <c r="E58" s="69">
        <v>11</v>
      </c>
      <c r="F58" s="601"/>
      <c r="G58" s="70">
        <f>+F58+C58</f>
        <v>676467</v>
      </c>
      <c r="H58" s="70">
        <v>554994.07857142854</v>
      </c>
      <c r="I58" s="69"/>
      <c r="J58" s="71">
        <f>+I58+H58</f>
        <v>554994.07857142854</v>
      </c>
      <c r="K58" s="70">
        <f>+G58-J58</f>
        <v>121472.92142857146</v>
      </c>
      <c r="L58" s="68">
        <f>K58/E58*11</f>
        <v>121472.92142857146</v>
      </c>
      <c r="M58" s="68">
        <f>J58+L58</f>
        <v>676467</v>
      </c>
      <c r="N58" s="68">
        <f>E58-11</f>
        <v>0</v>
      </c>
      <c r="O58" s="68">
        <f>G58-M58</f>
        <v>0</v>
      </c>
      <c r="P58" s="602"/>
      <c r="Q58" s="603"/>
    </row>
    <row r="59" spans="1:17">
      <c r="C59" s="151">
        <f>SUM(C54:C58)</f>
        <v>19522304</v>
      </c>
      <c r="D59" s="151"/>
      <c r="E59" s="151"/>
      <c r="F59" s="151">
        <f t="shared" ref="F59:O59" si="28">SUM(F54:F58)</f>
        <v>0</v>
      </c>
      <c r="G59" s="151">
        <f t="shared" si="28"/>
        <v>19522304</v>
      </c>
      <c r="H59" s="151">
        <f t="shared" si="28"/>
        <v>17439721.638986502</v>
      </c>
      <c r="I59" s="151">
        <f t="shared" si="28"/>
        <v>0</v>
      </c>
      <c r="J59" s="151">
        <f t="shared" si="28"/>
        <v>17439721.638986502</v>
      </c>
      <c r="K59" s="151">
        <f t="shared" si="28"/>
        <v>2082582.3610134965</v>
      </c>
      <c r="L59" s="151">
        <f t="shared" si="28"/>
        <v>2082582.3610134965</v>
      </c>
      <c r="M59" s="151">
        <f t="shared" si="28"/>
        <v>19522304</v>
      </c>
      <c r="N59" s="151"/>
      <c r="O59" s="151">
        <f t="shared" si="28"/>
        <v>0</v>
      </c>
    </row>
    <row r="60" spans="1:17" s="75" customFormat="1"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Q60" s="537"/>
    </row>
    <row r="61" spans="1:17" s="75" customFormat="1">
      <c r="A61" s="401">
        <v>2014</v>
      </c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Q61" s="537"/>
    </row>
    <row r="63" spans="1:17">
      <c r="A63" s="5">
        <v>2150000</v>
      </c>
      <c r="B63" s="25" t="s">
        <v>1480</v>
      </c>
      <c r="C63" s="20">
        <v>1895942</v>
      </c>
      <c r="D63" s="65">
        <v>41750</v>
      </c>
      <c r="E63" s="5">
        <v>20</v>
      </c>
      <c r="F63" s="292"/>
      <c r="G63" s="6">
        <f>+F63+C63</f>
        <v>1895942</v>
      </c>
      <c r="H63" s="458">
        <v>1350905.2291666667</v>
      </c>
      <c r="I63" s="5"/>
      <c r="J63" s="7">
        <f>+I63+H63</f>
        <v>1350905.2291666667</v>
      </c>
      <c r="K63" s="6">
        <f>+G63-J63</f>
        <v>545036.77083333326</v>
      </c>
      <c r="L63" s="10">
        <f>K63/E63*$L$1</f>
        <v>327022.0625</v>
      </c>
      <c r="M63" s="10">
        <f>J63+L63</f>
        <v>1677927.2916666667</v>
      </c>
      <c r="N63" s="10">
        <f>E63-$L$1</f>
        <v>8</v>
      </c>
      <c r="O63" s="10">
        <f>G63-M63</f>
        <v>218014.70833333326</v>
      </c>
      <c r="P63" s="532"/>
    </row>
    <row r="64" spans="1:17">
      <c r="A64" s="30"/>
      <c r="B64" s="81"/>
      <c r="C64" s="403">
        <f>SUM(C63)</f>
        <v>1895942</v>
      </c>
      <c r="D64" s="403"/>
      <c r="E64" s="403"/>
      <c r="F64" s="403">
        <f t="shared" ref="F64:O64" si="29">SUM(F63)</f>
        <v>0</v>
      </c>
      <c r="G64" s="403">
        <f t="shared" si="29"/>
        <v>1895942</v>
      </c>
      <c r="H64" s="403">
        <f t="shared" si="29"/>
        <v>1350905.2291666667</v>
      </c>
      <c r="I64" s="403">
        <f t="shared" si="29"/>
        <v>0</v>
      </c>
      <c r="J64" s="403">
        <f t="shared" si="29"/>
        <v>1350905.2291666667</v>
      </c>
      <c r="K64" s="403">
        <f t="shared" si="29"/>
        <v>545036.77083333326</v>
      </c>
      <c r="L64" s="403">
        <f t="shared" si="29"/>
        <v>327022.0625</v>
      </c>
      <c r="M64" s="403">
        <f t="shared" si="29"/>
        <v>1677927.2916666667</v>
      </c>
      <c r="N64" s="403"/>
      <c r="O64" s="403">
        <f t="shared" si="29"/>
        <v>218014.70833333326</v>
      </c>
    </row>
    <row r="68" spans="1:16">
      <c r="A68" s="97">
        <v>2015</v>
      </c>
    </row>
    <row r="70" spans="1:16">
      <c r="A70" s="5">
        <v>2150000</v>
      </c>
      <c r="B70" s="5" t="s">
        <v>1631</v>
      </c>
      <c r="C70" s="53">
        <v>429873</v>
      </c>
      <c r="D70" s="438">
        <v>42300</v>
      </c>
      <c r="E70" s="5">
        <v>38</v>
      </c>
      <c r="F70" s="292"/>
      <c r="G70" s="6">
        <f>+F70+C70</f>
        <v>429873</v>
      </c>
      <c r="H70" s="6">
        <v>179648.66855172414</v>
      </c>
      <c r="I70" s="5"/>
      <c r="J70" s="7">
        <f>+I70+H70</f>
        <v>179648.66855172414</v>
      </c>
      <c r="K70" s="6">
        <f>+G70-J70</f>
        <v>250224.33144827586</v>
      </c>
      <c r="L70" s="10">
        <f>K70/E70*$L$1</f>
        <v>79018.209931034478</v>
      </c>
      <c r="M70" s="10">
        <f>J70+L70</f>
        <v>258666.87848275862</v>
      </c>
      <c r="N70" s="10">
        <f>E70-$L$1</f>
        <v>26</v>
      </c>
      <c r="O70" s="10">
        <f>G70-M70</f>
        <v>171206.12151724138</v>
      </c>
      <c r="P70" s="532"/>
    </row>
    <row r="71" spans="1:16">
      <c r="C71" s="403">
        <f>SUM(C70)</f>
        <v>429873</v>
      </c>
      <c r="D71" s="403"/>
      <c r="E71" s="403"/>
      <c r="F71" s="403">
        <f t="shared" ref="F71:O71" si="30">SUM(F70)</f>
        <v>0</v>
      </c>
      <c r="G71" s="403">
        <f t="shared" si="30"/>
        <v>429873</v>
      </c>
      <c r="H71" s="403">
        <f t="shared" si="30"/>
        <v>179648.66855172414</v>
      </c>
      <c r="I71" s="403">
        <f t="shared" si="30"/>
        <v>0</v>
      </c>
      <c r="J71" s="403">
        <f t="shared" si="30"/>
        <v>179648.66855172414</v>
      </c>
      <c r="K71" s="403">
        <f t="shared" si="30"/>
        <v>250224.33144827586</v>
      </c>
      <c r="L71" s="403">
        <f t="shared" si="30"/>
        <v>79018.209931034478</v>
      </c>
      <c r="M71" s="403">
        <f t="shared" si="30"/>
        <v>258666.87848275862</v>
      </c>
      <c r="N71" s="403"/>
      <c r="O71" s="403">
        <f t="shared" si="30"/>
        <v>171206.12151724138</v>
      </c>
    </row>
    <row r="74" spans="1:16">
      <c r="A74" s="1">
        <v>2016</v>
      </c>
    </row>
    <row r="75" spans="1:16">
      <c r="A75" s="5">
        <v>2150000</v>
      </c>
      <c r="B75" s="5" t="s">
        <v>2000</v>
      </c>
      <c r="C75" s="4">
        <v>765562</v>
      </c>
      <c r="D75" s="438">
        <v>42550</v>
      </c>
      <c r="E75" s="5">
        <v>42</v>
      </c>
      <c r="F75" s="292"/>
      <c r="G75" s="6">
        <f>+F75+C75</f>
        <v>765562</v>
      </c>
      <c r="H75" s="5">
        <v>229668.59999999998</v>
      </c>
      <c r="I75" s="5"/>
      <c r="J75" s="7">
        <f>+I75+H75</f>
        <v>229668.59999999998</v>
      </c>
      <c r="K75" s="6">
        <f>+G75-J75</f>
        <v>535893.4</v>
      </c>
      <c r="L75" s="10">
        <f>K75/E75*$L$1</f>
        <v>153112.4</v>
      </c>
      <c r="M75" s="10">
        <f>J75+L75</f>
        <v>382781</v>
      </c>
      <c r="N75" s="10">
        <f>E75-$L$1</f>
        <v>30</v>
      </c>
      <c r="O75" s="10">
        <f>G75-M75</f>
        <v>382781</v>
      </c>
    </row>
    <row r="76" spans="1:16">
      <c r="A76" s="5">
        <v>2150000</v>
      </c>
      <c r="B76" s="5" t="s">
        <v>2003</v>
      </c>
      <c r="C76" s="6">
        <v>880029</v>
      </c>
      <c r="D76" s="438">
        <v>42517</v>
      </c>
      <c r="E76" s="5">
        <v>41</v>
      </c>
      <c r="F76" s="292"/>
      <c r="G76" s="6">
        <f>+F76+C76</f>
        <v>880029</v>
      </c>
      <c r="H76" s="5">
        <v>265438.51650943398</v>
      </c>
      <c r="I76" s="5"/>
      <c r="J76" s="7">
        <f>+I76+H76</f>
        <v>265438.51650943398</v>
      </c>
      <c r="K76" s="6">
        <f>+G76-J76</f>
        <v>614590.48349056602</v>
      </c>
      <c r="L76" s="10">
        <f>K76/E76*$L$1</f>
        <v>179880.14150943395</v>
      </c>
      <c r="M76" s="10">
        <f>J76+L76</f>
        <v>445318.65801886795</v>
      </c>
      <c r="N76" s="10">
        <f>E76-$L$1</f>
        <v>29</v>
      </c>
      <c r="O76" s="10">
        <f>G76-M76</f>
        <v>434710.34198113205</v>
      </c>
    </row>
    <row r="77" spans="1:16">
      <c r="C77" s="403">
        <f>SUM(C75:C76)</f>
        <v>1645591</v>
      </c>
      <c r="D77" s="403"/>
      <c r="E77" s="403"/>
      <c r="F77" s="403">
        <f>SUM(F75)</f>
        <v>0</v>
      </c>
      <c r="G77" s="403">
        <f>SUM(G75:G76)</f>
        <v>1645591</v>
      </c>
      <c r="H77" s="403">
        <f t="shared" ref="H77:O77" si="31">SUM(H75:H76)</f>
        <v>495107.11650943395</v>
      </c>
      <c r="I77" s="403">
        <f t="shared" si="31"/>
        <v>0</v>
      </c>
      <c r="J77" s="403">
        <f t="shared" si="31"/>
        <v>495107.11650943395</v>
      </c>
      <c r="K77" s="403">
        <f t="shared" si="31"/>
        <v>1150483.8834905662</v>
      </c>
      <c r="L77" s="403">
        <f t="shared" si="31"/>
        <v>332992.54150943394</v>
      </c>
      <c r="M77" s="403">
        <f t="shared" si="31"/>
        <v>828099.65801886795</v>
      </c>
      <c r="N77" s="403"/>
      <c r="O77" s="403">
        <f t="shared" si="31"/>
        <v>817491.34198113205</v>
      </c>
    </row>
    <row r="79" spans="1:16">
      <c r="A79">
        <v>2150000</v>
      </c>
      <c r="B79" t="s">
        <v>2172</v>
      </c>
      <c r="C79" s="496">
        <v>450000</v>
      </c>
      <c r="D79" s="574">
        <v>43131</v>
      </c>
      <c r="E79" s="5">
        <v>60</v>
      </c>
      <c r="F79" s="292"/>
      <c r="G79" s="6">
        <f t="shared" ref="G79:G90" si="32">+F79+C79</f>
        <v>450000</v>
      </c>
      <c r="H79" s="5"/>
      <c r="I79" s="5"/>
      <c r="J79" s="7">
        <f t="shared" ref="J79:J90" si="33">+I79+H79</f>
        <v>0</v>
      </c>
      <c r="K79" s="6">
        <f t="shared" ref="K79:K90" si="34">+G79-J79</f>
        <v>450000</v>
      </c>
      <c r="L79" s="10">
        <f>K79/E79*$P$79</f>
        <v>82500</v>
      </c>
      <c r="M79" s="10">
        <f t="shared" ref="M79:M90" si="35">J79+L79</f>
        <v>82500</v>
      </c>
      <c r="N79" s="10">
        <f>E79-P79</f>
        <v>49</v>
      </c>
      <c r="O79" s="10">
        <f t="shared" ref="O79:O90" si="36">G79-M79</f>
        <v>367500</v>
      </c>
      <c r="P79" s="649">
        <v>11</v>
      </c>
    </row>
    <row r="80" spans="1:16">
      <c r="A80">
        <v>2150000</v>
      </c>
      <c r="B80" t="s">
        <v>2173</v>
      </c>
      <c r="C80" s="496">
        <v>462777</v>
      </c>
      <c r="D80" s="574">
        <v>43196</v>
      </c>
      <c r="E80" s="5">
        <v>60</v>
      </c>
      <c r="F80" s="292"/>
      <c r="G80" s="6">
        <f t="shared" si="32"/>
        <v>462777</v>
      </c>
      <c r="H80" s="5"/>
      <c r="I80" s="5"/>
      <c r="J80" s="7">
        <f t="shared" si="33"/>
        <v>0</v>
      </c>
      <c r="K80" s="6">
        <f t="shared" si="34"/>
        <v>462777</v>
      </c>
      <c r="L80" s="10">
        <f t="shared" ref="L80:L92" si="37">K80/E80*$P$79</f>
        <v>84842.45</v>
      </c>
      <c r="M80" s="10">
        <f t="shared" si="35"/>
        <v>84842.45</v>
      </c>
      <c r="N80" s="10">
        <f t="shared" ref="N80:N92" si="38">E80-P80</f>
        <v>51</v>
      </c>
      <c r="O80" s="10">
        <f t="shared" si="36"/>
        <v>377934.55</v>
      </c>
      <c r="P80" s="649">
        <v>9</v>
      </c>
    </row>
    <row r="81" spans="1:16">
      <c r="A81">
        <v>2150000</v>
      </c>
      <c r="B81" t="s">
        <v>2174</v>
      </c>
      <c r="C81" s="496">
        <v>231388</v>
      </c>
      <c r="D81" s="574">
        <v>43196</v>
      </c>
      <c r="E81" s="5">
        <v>60</v>
      </c>
      <c r="F81" s="292"/>
      <c r="G81" s="6">
        <f t="shared" si="32"/>
        <v>231388</v>
      </c>
      <c r="H81" s="5"/>
      <c r="I81" s="5"/>
      <c r="J81" s="7">
        <f t="shared" si="33"/>
        <v>0</v>
      </c>
      <c r="K81" s="6">
        <f t="shared" si="34"/>
        <v>231388</v>
      </c>
      <c r="L81" s="10">
        <f t="shared" si="37"/>
        <v>42421.133333333331</v>
      </c>
      <c r="M81" s="10">
        <f t="shared" si="35"/>
        <v>42421.133333333331</v>
      </c>
      <c r="N81" s="10">
        <f t="shared" si="38"/>
        <v>51</v>
      </c>
      <c r="O81" s="10">
        <f t="shared" si="36"/>
        <v>188966.86666666667</v>
      </c>
      <c r="P81" s="649">
        <v>9</v>
      </c>
    </row>
    <row r="82" spans="1:16">
      <c r="A82">
        <v>2150000</v>
      </c>
      <c r="B82" t="s">
        <v>2175</v>
      </c>
      <c r="C82" s="496">
        <v>800000</v>
      </c>
      <c r="D82" s="574">
        <v>43196</v>
      </c>
      <c r="E82" s="5">
        <v>60</v>
      </c>
      <c r="F82" s="292"/>
      <c r="G82" s="6">
        <f t="shared" si="32"/>
        <v>800000</v>
      </c>
      <c r="H82" s="5"/>
      <c r="I82" s="5"/>
      <c r="J82" s="7">
        <f t="shared" si="33"/>
        <v>0</v>
      </c>
      <c r="K82" s="6">
        <f t="shared" si="34"/>
        <v>800000</v>
      </c>
      <c r="L82" s="10">
        <f t="shared" si="37"/>
        <v>146666.66666666669</v>
      </c>
      <c r="M82" s="10">
        <f t="shared" si="35"/>
        <v>146666.66666666669</v>
      </c>
      <c r="N82" s="10">
        <f t="shared" si="38"/>
        <v>51</v>
      </c>
      <c r="O82" s="10">
        <f t="shared" si="36"/>
        <v>653333.33333333326</v>
      </c>
      <c r="P82" s="649">
        <v>9</v>
      </c>
    </row>
    <row r="83" spans="1:16">
      <c r="A83">
        <v>2150000</v>
      </c>
      <c r="B83" t="s">
        <v>2176</v>
      </c>
      <c r="C83" s="496">
        <v>400000</v>
      </c>
      <c r="D83" s="574">
        <v>43196</v>
      </c>
      <c r="E83" s="5">
        <v>60</v>
      </c>
      <c r="F83" s="292"/>
      <c r="G83" s="6">
        <f t="shared" si="32"/>
        <v>400000</v>
      </c>
      <c r="H83" s="5"/>
      <c r="I83" s="5"/>
      <c r="J83" s="7">
        <f t="shared" si="33"/>
        <v>0</v>
      </c>
      <c r="K83" s="6">
        <f t="shared" si="34"/>
        <v>400000</v>
      </c>
      <c r="L83" s="10">
        <f t="shared" si="37"/>
        <v>73333.333333333343</v>
      </c>
      <c r="M83" s="10">
        <f t="shared" si="35"/>
        <v>73333.333333333343</v>
      </c>
      <c r="N83" s="10">
        <f t="shared" si="38"/>
        <v>51</v>
      </c>
      <c r="O83" s="10">
        <f t="shared" si="36"/>
        <v>326666.66666666663</v>
      </c>
      <c r="P83" s="649">
        <v>9</v>
      </c>
    </row>
    <row r="84" spans="1:16">
      <c r="A84">
        <v>2150000</v>
      </c>
      <c r="B84" t="s">
        <v>2177</v>
      </c>
      <c r="C84" s="496">
        <v>231388</v>
      </c>
      <c r="D84" s="574">
        <v>43249</v>
      </c>
      <c r="E84" s="5">
        <v>60</v>
      </c>
      <c r="F84" s="292"/>
      <c r="G84" s="6">
        <f t="shared" si="32"/>
        <v>231388</v>
      </c>
      <c r="H84" s="5"/>
      <c r="I84" s="5"/>
      <c r="J84" s="7">
        <f t="shared" si="33"/>
        <v>0</v>
      </c>
      <c r="K84" s="6">
        <f t="shared" si="34"/>
        <v>231388</v>
      </c>
      <c r="L84" s="10">
        <f t="shared" si="37"/>
        <v>42421.133333333331</v>
      </c>
      <c r="M84" s="10">
        <f t="shared" si="35"/>
        <v>42421.133333333331</v>
      </c>
      <c r="N84" s="10">
        <f t="shared" si="38"/>
        <v>53</v>
      </c>
      <c r="O84" s="10">
        <f t="shared" si="36"/>
        <v>188966.86666666667</v>
      </c>
      <c r="P84" s="649">
        <v>7</v>
      </c>
    </row>
    <row r="85" spans="1:16">
      <c r="A85">
        <v>2150000</v>
      </c>
      <c r="B85" t="s">
        <v>2178</v>
      </c>
      <c r="C85" s="496">
        <v>400000</v>
      </c>
      <c r="D85" s="574">
        <v>43249</v>
      </c>
      <c r="E85" s="5">
        <v>60</v>
      </c>
      <c r="F85" s="292"/>
      <c r="G85" s="6">
        <f t="shared" si="32"/>
        <v>400000</v>
      </c>
      <c r="H85" s="5"/>
      <c r="I85" s="5"/>
      <c r="J85" s="7">
        <f t="shared" si="33"/>
        <v>0</v>
      </c>
      <c r="K85" s="6">
        <f t="shared" si="34"/>
        <v>400000</v>
      </c>
      <c r="L85" s="10">
        <f t="shared" si="37"/>
        <v>73333.333333333343</v>
      </c>
      <c r="M85" s="10">
        <f t="shared" si="35"/>
        <v>73333.333333333343</v>
      </c>
      <c r="N85" s="10">
        <f t="shared" si="38"/>
        <v>53</v>
      </c>
      <c r="O85" s="10">
        <f t="shared" si="36"/>
        <v>326666.66666666663</v>
      </c>
      <c r="P85" s="649">
        <v>7</v>
      </c>
    </row>
    <row r="86" spans="1:16">
      <c r="A86">
        <v>2150000</v>
      </c>
      <c r="B86" t="s">
        <v>2179</v>
      </c>
      <c r="C86" s="496">
        <v>400000</v>
      </c>
      <c r="D86" s="574">
        <v>43273</v>
      </c>
      <c r="E86" s="5">
        <v>60</v>
      </c>
      <c r="F86" s="292"/>
      <c r="G86" s="6">
        <f t="shared" si="32"/>
        <v>400000</v>
      </c>
      <c r="H86" s="5"/>
      <c r="I86" s="5"/>
      <c r="J86" s="7">
        <f t="shared" si="33"/>
        <v>0</v>
      </c>
      <c r="K86" s="6">
        <f t="shared" si="34"/>
        <v>400000</v>
      </c>
      <c r="L86" s="10">
        <f t="shared" si="37"/>
        <v>73333.333333333343</v>
      </c>
      <c r="M86" s="10">
        <f t="shared" si="35"/>
        <v>73333.333333333343</v>
      </c>
      <c r="N86" s="10">
        <f t="shared" si="38"/>
        <v>54</v>
      </c>
      <c r="O86" s="10">
        <f t="shared" si="36"/>
        <v>326666.66666666663</v>
      </c>
      <c r="P86" s="649">
        <v>6</v>
      </c>
    </row>
    <row r="87" spans="1:16">
      <c r="A87">
        <v>2150000</v>
      </c>
      <c r="B87" t="s">
        <v>2180</v>
      </c>
      <c r="C87" s="496">
        <v>400000</v>
      </c>
      <c r="D87" s="574">
        <v>43303</v>
      </c>
      <c r="E87" s="5">
        <v>60</v>
      </c>
      <c r="F87" s="292"/>
      <c r="G87" s="6">
        <f t="shared" si="32"/>
        <v>400000</v>
      </c>
      <c r="H87" s="5"/>
      <c r="I87" s="5"/>
      <c r="J87" s="7">
        <f t="shared" si="33"/>
        <v>0</v>
      </c>
      <c r="K87" s="6">
        <f t="shared" si="34"/>
        <v>400000</v>
      </c>
      <c r="L87" s="10">
        <f t="shared" si="37"/>
        <v>73333.333333333343</v>
      </c>
      <c r="M87" s="10">
        <f t="shared" si="35"/>
        <v>73333.333333333343</v>
      </c>
      <c r="N87" s="10">
        <f t="shared" si="38"/>
        <v>55</v>
      </c>
      <c r="O87" s="10">
        <f t="shared" si="36"/>
        <v>326666.66666666663</v>
      </c>
      <c r="P87" s="649">
        <v>5</v>
      </c>
    </row>
    <row r="88" spans="1:16">
      <c r="A88">
        <v>2150000</v>
      </c>
      <c r="B88" t="s">
        <v>2147</v>
      </c>
      <c r="C88" s="496">
        <v>400000</v>
      </c>
      <c r="D88" s="574">
        <v>43356</v>
      </c>
      <c r="E88" s="5">
        <v>60</v>
      </c>
      <c r="F88" s="292"/>
      <c r="G88" s="6">
        <f t="shared" si="32"/>
        <v>400000</v>
      </c>
      <c r="H88" s="5"/>
      <c r="I88" s="5"/>
      <c r="J88" s="7">
        <f t="shared" si="33"/>
        <v>0</v>
      </c>
      <c r="K88" s="6">
        <f t="shared" si="34"/>
        <v>400000</v>
      </c>
      <c r="L88" s="10">
        <f t="shared" si="37"/>
        <v>73333.333333333343</v>
      </c>
      <c r="M88" s="10">
        <f t="shared" si="35"/>
        <v>73333.333333333343</v>
      </c>
      <c r="N88" s="10">
        <f t="shared" si="38"/>
        <v>57</v>
      </c>
      <c r="O88" s="10">
        <f t="shared" si="36"/>
        <v>326666.66666666663</v>
      </c>
      <c r="P88" s="649">
        <v>3</v>
      </c>
    </row>
    <row r="89" spans="1:16">
      <c r="A89">
        <v>2150000</v>
      </c>
      <c r="B89" t="s">
        <v>2146</v>
      </c>
      <c r="C89" s="496">
        <v>400000</v>
      </c>
      <c r="D89" s="574">
        <v>43356</v>
      </c>
      <c r="E89" s="5">
        <v>60</v>
      </c>
      <c r="F89" s="292"/>
      <c r="G89" s="6">
        <f t="shared" si="32"/>
        <v>400000</v>
      </c>
      <c r="H89" s="5"/>
      <c r="I89" s="5"/>
      <c r="J89" s="7">
        <f t="shared" si="33"/>
        <v>0</v>
      </c>
      <c r="K89" s="6">
        <f t="shared" si="34"/>
        <v>400000</v>
      </c>
      <c r="L89" s="10">
        <f t="shared" si="37"/>
        <v>73333.333333333343</v>
      </c>
      <c r="M89" s="10">
        <f t="shared" si="35"/>
        <v>73333.333333333343</v>
      </c>
      <c r="N89" s="10">
        <f t="shared" si="38"/>
        <v>57</v>
      </c>
      <c r="O89" s="10">
        <f t="shared" si="36"/>
        <v>326666.66666666663</v>
      </c>
      <c r="P89" s="649">
        <v>3</v>
      </c>
    </row>
    <row r="90" spans="1:16">
      <c r="A90">
        <v>2150000</v>
      </c>
      <c r="B90" t="s">
        <v>2145</v>
      </c>
      <c r="C90" s="496">
        <v>400000</v>
      </c>
      <c r="D90" s="574">
        <v>43402</v>
      </c>
      <c r="E90" s="5">
        <v>60</v>
      </c>
      <c r="F90" s="292"/>
      <c r="G90" s="6">
        <f t="shared" si="32"/>
        <v>400000</v>
      </c>
      <c r="H90" s="5"/>
      <c r="I90" s="5"/>
      <c r="J90" s="7">
        <f t="shared" si="33"/>
        <v>0</v>
      </c>
      <c r="K90" s="6">
        <f t="shared" si="34"/>
        <v>400000</v>
      </c>
      <c r="L90" s="10">
        <f t="shared" si="37"/>
        <v>73333.333333333343</v>
      </c>
      <c r="M90" s="10">
        <f t="shared" si="35"/>
        <v>73333.333333333343</v>
      </c>
      <c r="N90" s="10">
        <f t="shared" si="38"/>
        <v>58</v>
      </c>
      <c r="O90" s="10">
        <f t="shared" si="36"/>
        <v>326666.66666666663</v>
      </c>
      <c r="P90" s="649">
        <v>2</v>
      </c>
    </row>
    <row r="91" spans="1:16">
      <c r="A91" s="75">
        <v>2150000</v>
      </c>
      <c r="B91" s="1" t="s">
        <v>2205</v>
      </c>
      <c r="C91" s="467">
        <v>400000</v>
      </c>
      <c r="D91" s="494">
        <v>43434</v>
      </c>
      <c r="E91" s="5">
        <v>60</v>
      </c>
      <c r="F91" s="292"/>
      <c r="G91" s="6">
        <f t="shared" ref="G91:G92" si="39">+F91+C91</f>
        <v>400000</v>
      </c>
      <c r="H91" s="5"/>
      <c r="I91" s="5"/>
      <c r="J91" s="7">
        <f t="shared" ref="J91:J92" si="40">+I91+H91</f>
        <v>0</v>
      </c>
      <c r="K91" s="6">
        <f t="shared" ref="K91:K92" si="41">+G91-J91</f>
        <v>400000</v>
      </c>
      <c r="L91" s="10">
        <f t="shared" si="37"/>
        <v>73333.333333333343</v>
      </c>
      <c r="M91" s="10">
        <f t="shared" ref="M91:M92" si="42">J91+L91</f>
        <v>73333.333333333343</v>
      </c>
      <c r="N91" s="10">
        <f t="shared" si="38"/>
        <v>59</v>
      </c>
      <c r="O91" s="10">
        <f t="shared" ref="O91:O92" si="43">G91-M91</f>
        <v>326666.66666666663</v>
      </c>
      <c r="P91" s="649">
        <v>1</v>
      </c>
    </row>
    <row r="92" spans="1:16">
      <c r="A92" s="75">
        <v>2150000</v>
      </c>
      <c r="B92" s="1" t="s">
        <v>2209</v>
      </c>
      <c r="C92" s="590">
        <v>400000</v>
      </c>
      <c r="D92" s="494">
        <v>43434</v>
      </c>
      <c r="E92" s="5">
        <v>60</v>
      </c>
      <c r="F92" s="292"/>
      <c r="G92" s="6">
        <f t="shared" si="39"/>
        <v>400000</v>
      </c>
      <c r="H92" s="5"/>
      <c r="I92" s="5"/>
      <c r="J92" s="7">
        <f t="shared" si="40"/>
        <v>0</v>
      </c>
      <c r="K92" s="6">
        <f t="shared" si="41"/>
        <v>400000</v>
      </c>
      <c r="L92" s="10">
        <f t="shared" si="37"/>
        <v>73333.333333333343</v>
      </c>
      <c r="M92" s="10">
        <f t="shared" si="42"/>
        <v>73333.333333333343</v>
      </c>
      <c r="N92" s="10">
        <f t="shared" si="38"/>
        <v>59</v>
      </c>
      <c r="O92" s="10">
        <f t="shared" si="43"/>
        <v>326666.66666666663</v>
      </c>
      <c r="P92" s="649">
        <v>1</v>
      </c>
    </row>
    <row r="93" spans="1:16">
      <c r="A93"/>
      <c r="B93"/>
      <c r="C93" s="496"/>
      <c r="D93" s="574"/>
    </row>
    <row r="94" spans="1:16">
      <c r="A94"/>
      <c r="B94"/>
      <c r="C94" s="496"/>
      <c r="D94" s="574"/>
    </row>
    <row r="95" spans="1:16">
      <c r="C95" s="403">
        <f>SUM(C79:C94)</f>
        <v>5775553</v>
      </c>
      <c r="D95" s="403"/>
      <c r="E95" s="403"/>
      <c r="F95" s="403">
        <f t="shared" ref="F95:O95" si="44">SUM(F79:F94)</f>
        <v>0</v>
      </c>
      <c r="G95" s="403">
        <f t="shared" si="44"/>
        <v>5775553</v>
      </c>
      <c r="H95" s="403">
        <f t="shared" si="44"/>
        <v>0</v>
      </c>
      <c r="I95" s="403">
        <f t="shared" si="44"/>
        <v>0</v>
      </c>
      <c r="J95" s="403">
        <f t="shared" si="44"/>
        <v>0</v>
      </c>
      <c r="K95" s="403">
        <f t="shared" si="44"/>
        <v>5775553</v>
      </c>
      <c r="L95" s="403">
        <f t="shared" si="44"/>
        <v>1058851.3833333335</v>
      </c>
      <c r="M95" s="403">
        <f t="shared" si="44"/>
        <v>1058851.3833333335</v>
      </c>
      <c r="N95" s="403"/>
      <c r="O95" s="403">
        <f t="shared" si="44"/>
        <v>4716701.6166666662</v>
      </c>
    </row>
    <row r="99" spans="1:15">
      <c r="A99" s="86" t="s">
        <v>2017</v>
      </c>
      <c r="B99" s="45"/>
      <c r="C99" s="347">
        <f>+C36+C26+C44+C50+C59+C64+C71+C77+C95</f>
        <v>171692252.92351276</v>
      </c>
      <c r="D99" s="347">
        <f t="shared" ref="D99:O99" si="45">+D36+D26+D44+D50+D59+D64+D71+D77+D95</f>
        <v>0</v>
      </c>
      <c r="E99" s="347">
        <f t="shared" si="45"/>
        <v>0</v>
      </c>
      <c r="F99" s="347">
        <f t="shared" si="45"/>
        <v>0</v>
      </c>
      <c r="G99" s="347">
        <f t="shared" si="45"/>
        <v>171692252.92351276</v>
      </c>
      <c r="H99" s="347">
        <f t="shared" si="45"/>
        <v>161888365.57672706</v>
      </c>
      <c r="I99" s="347">
        <f t="shared" si="45"/>
        <v>0</v>
      </c>
      <c r="J99" s="347">
        <f t="shared" si="45"/>
        <v>161888365.57672706</v>
      </c>
      <c r="K99" s="347">
        <f t="shared" si="45"/>
        <v>9803887.346785672</v>
      </c>
      <c r="L99" s="347">
        <f t="shared" si="45"/>
        <v>3880473.5582872983</v>
      </c>
      <c r="M99" s="347">
        <f t="shared" si="45"/>
        <v>165768832.13501436</v>
      </c>
      <c r="N99" s="347">
        <f t="shared" si="45"/>
        <v>0</v>
      </c>
      <c r="O99" s="347">
        <f t="shared" si="45"/>
        <v>5923421.7884983728</v>
      </c>
    </row>
    <row r="100" spans="1:15">
      <c r="E100" s="75"/>
      <c r="F100" s="538"/>
      <c r="G100" s="88"/>
      <c r="H100" s="294"/>
      <c r="I100" s="294"/>
      <c r="J100" s="75"/>
      <c r="M100" s="88"/>
    </row>
    <row r="101" spans="1:15">
      <c r="E101" s="75"/>
      <c r="F101" s="538"/>
      <c r="G101" s="539"/>
      <c r="H101" s="294"/>
      <c r="I101" s="294"/>
      <c r="J101" s="75"/>
      <c r="M101" s="539"/>
    </row>
    <row r="103" spans="1:15">
      <c r="B103" s="494"/>
      <c r="L103" s="445"/>
      <c r="N103" s="445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614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O18"/>
  <sheetViews>
    <sheetView zoomScale="70" zoomScaleNormal="70" workbookViewId="0">
      <pane ySplit="5" topLeftCell="A6" activePane="bottomLeft" state="frozenSplit"/>
      <selection activeCell="I678" sqref="I678"/>
      <selection pane="bottomLeft" activeCell="E28" sqref="E27:F28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23.85546875" style="3" customWidth="1"/>
    <col min="4" max="4" width="3.42578125" style="1" customWidth="1"/>
    <col min="5" max="5" width="11.85546875" style="1" bestFit="1" customWidth="1"/>
    <col min="6" max="6" width="12.28515625" style="1" bestFit="1" customWidth="1"/>
    <col min="7" max="7" width="20.7109375" style="1" bestFit="1" customWidth="1"/>
    <col min="8" max="8" width="15" style="1" bestFit="1" customWidth="1"/>
    <col min="9" max="9" width="12.28515625" style="1" bestFit="1" customWidth="1"/>
    <col min="10" max="10" width="14.42578125" style="1" bestFit="1" customWidth="1"/>
    <col min="11" max="11" width="20.7109375" style="1" bestFit="1" customWidth="1"/>
    <col min="12" max="12" width="13.7109375" style="1" customWidth="1"/>
    <col min="13" max="13" width="13.42578125" style="1" bestFit="1" customWidth="1"/>
    <col min="14" max="14" width="11.7109375" style="1" bestFit="1" customWidth="1"/>
    <col min="15" max="15" width="20.7109375" style="1" bestFit="1" customWidth="1"/>
    <col min="16" max="16384" width="11.42578125" style="1"/>
  </cols>
  <sheetData>
    <row r="1" spans="1:15">
      <c r="K1" s="1" t="s">
        <v>2008</v>
      </c>
      <c r="L1" s="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/>
      <c r="I4" s="18">
        <f>2.1/100</f>
        <v>2.1000000000000001E-2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1625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8" spans="1:15">
      <c r="C8" s="20"/>
      <c r="D8" s="5"/>
      <c r="E8" s="5"/>
      <c r="F8" s="11"/>
      <c r="G8" s="6">
        <f>+F8+C8</f>
        <v>0</v>
      </c>
      <c r="H8" s="4"/>
      <c r="I8" s="4">
        <f>H8*$I$4</f>
        <v>0</v>
      </c>
      <c r="J8" s="7">
        <f>+I8+H8</f>
        <v>0</v>
      </c>
      <c r="K8" s="6">
        <f>+G8-J8</f>
        <v>0</v>
      </c>
      <c r="L8" s="10">
        <v>0</v>
      </c>
      <c r="M8" s="10">
        <f>J8+L8</f>
        <v>0</v>
      </c>
      <c r="N8" s="10">
        <f>E8</f>
        <v>0</v>
      </c>
      <c r="O8" s="10">
        <f>G8-M8</f>
        <v>0</v>
      </c>
    </row>
    <row r="9" spans="1:15">
      <c r="C9" s="20">
        <f>5662741663-2113818954</f>
        <v>3548922709</v>
      </c>
      <c r="D9" s="5"/>
      <c r="E9" s="5"/>
      <c r="F9" s="11"/>
      <c r="G9" s="6">
        <f>+F9+C9</f>
        <v>3548922709</v>
      </c>
      <c r="H9" s="4"/>
      <c r="I9" s="4">
        <f>H9*$I$4</f>
        <v>0</v>
      </c>
      <c r="J9" s="7">
        <f>+I9+H9</f>
        <v>0</v>
      </c>
      <c r="K9" s="6">
        <f>+G9-J9</f>
        <v>3548922709</v>
      </c>
      <c r="L9" s="10">
        <v>0</v>
      </c>
      <c r="M9" s="10">
        <f>J9+L9</f>
        <v>0</v>
      </c>
      <c r="N9" s="10">
        <f>E9</f>
        <v>0</v>
      </c>
      <c r="O9" s="10">
        <f>G9-M9</f>
        <v>3548922709</v>
      </c>
    </row>
    <row r="10" spans="1:15">
      <c r="B10" s="1" t="s">
        <v>1326</v>
      </c>
      <c r="C10" s="353">
        <f>SUM(C7:C9)</f>
        <v>3548922709</v>
      </c>
      <c r="D10" s="353"/>
      <c r="E10" s="353"/>
      <c r="F10" s="353"/>
      <c r="G10" s="353">
        <f>SUM(G7:G9)</f>
        <v>3548922709</v>
      </c>
      <c r="H10" s="353"/>
      <c r="I10" s="353">
        <f t="shared" ref="I10:O10" si="0">SUM(I7:I9)</f>
        <v>0</v>
      </c>
      <c r="J10" s="353">
        <f t="shared" si="0"/>
        <v>0</v>
      </c>
      <c r="K10" s="353">
        <f t="shared" si="0"/>
        <v>3548922709</v>
      </c>
      <c r="L10" s="353">
        <f t="shared" si="0"/>
        <v>0</v>
      </c>
      <c r="M10" s="353">
        <f t="shared" si="0"/>
        <v>0</v>
      </c>
      <c r="N10" s="353">
        <f t="shared" si="0"/>
        <v>0</v>
      </c>
      <c r="O10" s="353">
        <f t="shared" si="0"/>
        <v>3548922709</v>
      </c>
    </row>
    <row r="12" spans="1:15" s="75" customFormat="1">
      <c r="C12" s="76"/>
      <c r="D12" s="76"/>
      <c r="E12" s="76"/>
      <c r="F12" s="280"/>
      <c r="G12" s="76"/>
      <c r="H12" s="76"/>
      <c r="I12" s="76"/>
      <c r="J12" s="76"/>
      <c r="K12" s="76"/>
      <c r="L12" s="76"/>
      <c r="M12" s="76"/>
      <c r="N12" s="76"/>
      <c r="O12" s="76"/>
    </row>
    <row r="13" spans="1:15" s="75" customFormat="1">
      <c r="C13" s="76"/>
      <c r="D13" s="76"/>
      <c r="E13" s="76"/>
      <c r="F13" s="280"/>
      <c r="G13" s="76"/>
      <c r="H13" s="76"/>
      <c r="I13" s="76"/>
      <c r="J13" s="76"/>
      <c r="K13" s="76"/>
      <c r="L13" s="76"/>
      <c r="M13" s="76"/>
      <c r="N13" s="76"/>
      <c r="O13" s="76"/>
    </row>
    <row r="14" spans="1:15">
      <c r="B14" s="1" t="s">
        <v>1325</v>
      </c>
      <c r="C14" s="4">
        <f>3550698817+2778360665</f>
        <v>6329059482</v>
      </c>
      <c r="D14" s="5"/>
      <c r="E14" s="5"/>
      <c r="F14" s="11"/>
      <c r="G14" s="6">
        <f>+F14+C14</f>
        <v>6329059482</v>
      </c>
      <c r="H14" s="5"/>
      <c r="I14" s="5"/>
      <c r="J14" s="5"/>
      <c r="K14" s="6">
        <f>+G14-J14</f>
        <v>6329059482</v>
      </c>
      <c r="L14" s="5"/>
      <c r="M14" s="5"/>
      <c r="N14" s="5"/>
      <c r="O14" s="10">
        <f>G14-M14</f>
        <v>6329059482</v>
      </c>
    </row>
    <row r="15" spans="1:15">
      <c r="C15" s="605">
        <f>SUM(C14)</f>
        <v>6329059482</v>
      </c>
      <c r="D15" s="605"/>
      <c r="E15" s="605">
        <f t="shared" ref="E15:O15" si="1">SUM(E14)</f>
        <v>0</v>
      </c>
      <c r="F15" s="605"/>
      <c r="G15" s="605">
        <f t="shared" si="1"/>
        <v>6329059482</v>
      </c>
      <c r="H15" s="605">
        <f t="shared" si="1"/>
        <v>0</v>
      </c>
      <c r="I15" s="605">
        <f t="shared" si="1"/>
        <v>0</v>
      </c>
      <c r="J15" s="605">
        <f t="shared" si="1"/>
        <v>0</v>
      </c>
      <c r="K15" s="605">
        <f t="shared" si="1"/>
        <v>6329059482</v>
      </c>
      <c r="L15" s="605">
        <f t="shared" si="1"/>
        <v>0</v>
      </c>
      <c r="M15" s="605">
        <f t="shared" si="1"/>
        <v>0</v>
      </c>
      <c r="N15" s="605">
        <f t="shared" si="1"/>
        <v>0</v>
      </c>
      <c r="O15" s="605">
        <f t="shared" si="1"/>
        <v>6329059482</v>
      </c>
    </row>
    <row r="17" spans="1:15">
      <c r="A17" s="519" t="s">
        <v>2018</v>
      </c>
      <c r="B17" s="58"/>
      <c r="C17" s="24">
        <f>+C10+C15</f>
        <v>9877982191</v>
      </c>
      <c r="D17" s="24"/>
      <c r="E17" s="24">
        <f>+E10+E15</f>
        <v>0</v>
      </c>
      <c r="F17" s="24"/>
      <c r="G17" s="24">
        <f t="shared" ref="G17:O17" si="2">+G10+G15</f>
        <v>9877982191</v>
      </c>
      <c r="H17" s="24">
        <f t="shared" si="2"/>
        <v>0</v>
      </c>
      <c r="I17" s="24">
        <f t="shared" si="2"/>
        <v>0</v>
      </c>
      <c r="J17" s="24">
        <f t="shared" si="2"/>
        <v>0</v>
      </c>
      <c r="K17" s="24">
        <f t="shared" si="2"/>
        <v>9877982191</v>
      </c>
      <c r="L17" s="24">
        <f t="shared" si="2"/>
        <v>0</v>
      </c>
      <c r="M17" s="24">
        <f t="shared" si="2"/>
        <v>0</v>
      </c>
      <c r="N17" s="24">
        <f t="shared" si="2"/>
        <v>0</v>
      </c>
      <c r="O17" s="24">
        <f t="shared" si="2"/>
        <v>9877982191</v>
      </c>
    </row>
    <row r="18" spans="1:15">
      <c r="F18" s="28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4097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S94"/>
  <sheetViews>
    <sheetView zoomScale="78" zoomScaleNormal="78" workbookViewId="0">
      <pane ySplit="5" topLeftCell="A61" activePane="bottomLeft" state="frozenSplit"/>
      <selection activeCell="I678" sqref="I678"/>
      <selection pane="bottomLeft" activeCell="I41" sqref="I41"/>
    </sheetView>
  </sheetViews>
  <sheetFormatPr baseColWidth="10" defaultColWidth="11.42578125" defaultRowHeight="15"/>
  <cols>
    <col min="1" max="1" width="11.42578125" style="1" customWidth="1"/>
    <col min="2" max="2" width="29.42578125" style="1" customWidth="1"/>
    <col min="3" max="3" width="18.42578125" style="51" customWidth="1"/>
    <col min="4" max="4" width="9.7109375" style="1" customWidth="1"/>
    <col min="5" max="5" width="8.42578125" style="1" customWidth="1"/>
    <col min="6" max="6" width="10.140625" style="39" customWidth="1"/>
    <col min="7" max="7" width="15.7109375" style="1" customWidth="1"/>
    <col min="8" max="8" width="20.85546875" style="1" customWidth="1"/>
    <col min="9" max="9" width="9.85546875" style="1" customWidth="1"/>
    <col min="10" max="10" width="16.85546875" style="1" customWidth="1"/>
    <col min="11" max="11" width="15.140625" style="1" customWidth="1"/>
    <col min="12" max="12" width="14.85546875" style="1" customWidth="1"/>
    <col min="13" max="13" width="13.5703125" style="1" customWidth="1"/>
    <col min="14" max="14" width="16.42578125" style="1" customWidth="1"/>
    <col min="15" max="15" width="8.28515625" style="1" customWidth="1"/>
    <col min="16" max="16" width="15.85546875" style="1" customWidth="1"/>
    <col min="17" max="18" width="11.42578125" style="1"/>
    <col min="19" max="19" width="13.85546875" style="533" bestFit="1" customWidth="1"/>
    <col min="20" max="16384" width="11.42578125" style="1"/>
  </cols>
  <sheetData>
    <row r="1" spans="1:19">
      <c r="K1" s="1" t="s">
        <v>2008</v>
      </c>
      <c r="L1" s="1">
        <f>+'215 APLIC INFORMATICAS'!L1</f>
        <v>12</v>
      </c>
    </row>
    <row r="2" spans="1:19" ht="23.25">
      <c r="C2" s="50" t="s">
        <v>0</v>
      </c>
      <c r="N2" s="1">
        <v>25059598</v>
      </c>
      <c r="R2" s="1">
        <v>25059598</v>
      </c>
    </row>
    <row r="3" spans="1:19" ht="6" customHeight="1"/>
    <row r="4" spans="1:19" ht="15.75" thickBot="1">
      <c r="F4" s="40"/>
      <c r="I4" s="18"/>
    </row>
    <row r="5" spans="1:19" s="17" customFormat="1" ht="30.75" thickBot="1">
      <c r="A5" s="16" t="s">
        <v>5</v>
      </c>
      <c r="B5" s="16" t="s">
        <v>6</v>
      </c>
      <c r="C5" s="52" t="s">
        <v>1</v>
      </c>
      <c r="D5" s="13"/>
      <c r="E5" s="14" t="s">
        <v>2</v>
      </c>
      <c r="F5" s="41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1324</v>
      </c>
      <c r="M5" s="12" t="s">
        <v>11</v>
      </c>
      <c r="N5" s="12" t="s">
        <v>3</v>
      </c>
      <c r="O5" s="12" t="s">
        <v>2</v>
      </c>
      <c r="P5" s="12" t="s">
        <v>4</v>
      </c>
      <c r="R5" s="17" t="s">
        <v>3</v>
      </c>
      <c r="S5" s="534"/>
    </row>
    <row r="6" spans="1:19" ht="6.75" customHeight="1"/>
    <row r="7" spans="1:19" s="352" customFormat="1">
      <c r="A7" s="348">
        <v>2210028</v>
      </c>
      <c r="B7" s="348" t="s">
        <v>50</v>
      </c>
      <c r="C7" s="362"/>
      <c r="D7" s="59"/>
      <c r="E7" s="59"/>
      <c r="F7" s="351">
        <f>+C7*$F$4</f>
        <v>0</v>
      </c>
      <c r="G7" s="60">
        <f>+F7+C7</f>
        <v>0</v>
      </c>
      <c r="H7" s="61"/>
      <c r="I7" s="61">
        <f>H7*$I$4</f>
        <v>0</v>
      </c>
      <c r="J7" s="62">
        <f>+I7+H7</f>
        <v>0</v>
      </c>
      <c r="K7" s="60">
        <f>+G7-J7</f>
        <v>0</v>
      </c>
      <c r="L7" s="60"/>
      <c r="M7" s="63"/>
      <c r="N7" s="63"/>
      <c r="O7" s="63"/>
      <c r="P7" s="63">
        <f t="shared" ref="P7:P18" si="0">G7-N7</f>
        <v>0</v>
      </c>
      <c r="S7" s="535">
        <f>+R7-J7</f>
        <v>0</v>
      </c>
    </row>
    <row r="8" spans="1:19" s="352" customFormat="1">
      <c r="A8" s="348">
        <v>2210011</v>
      </c>
      <c r="B8" s="348" t="s">
        <v>1303</v>
      </c>
      <c r="C8" s="362">
        <v>3222056</v>
      </c>
      <c r="D8" s="59"/>
      <c r="E8" s="59">
        <v>0</v>
      </c>
      <c r="F8" s="351">
        <v>0</v>
      </c>
      <c r="G8" s="60">
        <f t="shared" ref="G8:G18" si="1">+F8+C8</f>
        <v>3222056</v>
      </c>
      <c r="H8" s="61">
        <v>3222056</v>
      </c>
      <c r="I8" s="61"/>
      <c r="J8" s="62">
        <v>3222056</v>
      </c>
      <c r="K8" s="60"/>
      <c r="L8" s="60"/>
      <c r="M8" s="63">
        <v>0</v>
      </c>
      <c r="N8" s="63">
        <f>J8+M8</f>
        <v>3222056</v>
      </c>
      <c r="O8" s="63">
        <f>E8</f>
        <v>0</v>
      </c>
      <c r="P8" s="63">
        <f t="shared" si="0"/>
        <v>0</v>
      </c>
      <c r="R8" s="352">
        <v>3222056</v>
      </c>
      <c r="S8" s="535">
        <f t="shared" ref="S8:S71" si="2">+R8-J8</f>
        <v>0</v>
      </c>
    </row>
    <row r="9" spans="1:19" s="352" customFormat="1">
      <c r="A9" s="348">
        <v>2210001</v>
      </c>
      <c r="B9" s="348" t="s">
        <v>1304</v>
      </c>
      <c r="C9" s="362">
        <v>17658070</v>
      </c>
      <c r="D9" s="59"/>
      <c r="E9" s="59">
        <v>0</v>
      </c>
      <c r="F9" s="351">
        <v>0</v>
      </c>
      <c r="G9" s="60">
        <f t="shared" si="1"/>
        <v>17658070</v>
      </c>
      <c r="H9" s="61">
        <v>17658069</v>
      </c>
      <c r="I9" s="61"/>
      <c r="J9" s="62">
        <v>17658069</v>
      </c>
      <c r="K9" s="60"/>
      <c r="L9" s="60"/>
      <c r="M9" s="63">
        <v>0</v>
      </c>
      <c r="N9" s="63">
        <f t="shared" ref="N9:N18" si="3">J9+M9</f>
        <v>17658069</v>
      </c>
      <c r="O9" s="63"/>
      <c r="P9" s="63">
        <f t="shared" si="0"/>
        <v>1</v>
      </c>
      <c r="R9" s="352">
        <v>17658069</v>
      </c>
      <c r="S9" s="535">
        <f t="shared" si="2"/>
        <v>0</v>
      </c>
    </row>
    <row r="10" spans="1:19" s="352" customFormat="1">
      <c r="A10" s="348">
        <v>2210014</v>
      </c>
      <c r="B10" s="348" t="s">
        <v>1305</v>
      </c>
      <c r="C10" s="362">
        <v>7842021</v>
      </c>
      <c r="D10" s="59"/>
      <c r="E10" s="59">
        <v>0</v>
      </c>
      <c r="F10" s="351"/>
      <c r="G10" s="60">
        <f t="shared" si="1"/>
        <v>7842021</v>
      </c>
      <c r="H10" s="61">
        <v>7842021</v>
      </c>
      <c r="I10" s="61"/>
      <c r="J10" s="62">
        <v>7842021</v>
      </c>
      <c r="K10" s="60">
        <f t="shared" ref="K10:K17" si="4">+G10-J10</f>
        <v>0</v>
      </c>
      <c r="L10" s="60"/>
      <c r="M10" s="63">
        <v>0</v>
      </c>
      <c r="N10" s="63">
        <f t="shared" si="3"/>
        <v>7842021</v>
      </c>
      <c r="O10" s="63">
        <f>E10</f>
        <v>0</v>
      </c>
      <c r="P10" s="63">
        <f t="shared" si="0"/>
        <v>0</v>
      </c>
      <c r="R10" s="352">
        <v>7842021</v>
      </c>
      <c r="S10" s="535">
        <f t="shared" si="2"/>
        <v>0</v>
      </c>
    </row>
    <row r="11" spans="1:19" s="352" customFormat="1">
      <c r="A11" s="348">
        <v>2210015</v>
      </c>
      <c r="B11" s="348" t="s">
        <v>1306</v>
      </c>
      <c r="C11" s="362">
        <v>19837152.342590626</v>
      </c>
      <c r="D11" s="59"/>
      <c r="E11" s="59">
        <v>0</v>
      </c>
      <c r="F11" s="351">
        <v>0</v>
      </c>
      <c r="G11" s="60">
        <f t="shared" si="1"/>
        <v>19837152.342590626</v>
      </c>
      <c r="H11" s="61">
        <v>19837152</v>
      </c>
      <c r="I11" s="61">
        <v>0</v>
      </c>
      <c r="J11" s="62">
        <v>19837152</v>
      </c>
      <c r="K11" s="60">
        <f t="shared" si="4"/>
        <v>0.34259062632918358</v>
      </c>
      <c r="L11" s="60"/>
      <c r="M11" s="63">
        <v>0</v>
      </c>
      <c r="N11" s="63">
        <f t="shared" si="3"/>
        <v>19837152</v>
      </c>
      <c r="O11" s="63">
        <v>0</v>
      </c>
      <c r="P11" s="63">
        <f t="shared" si="0"/>
        <v>0.34259062632918358</v>
      </c>
      <c r="R11" s="352">
        <v>19837152</v>
      </c>
      <c r="S11" s="535">
        <f t="shared" si="2"/>
        <v>0</v>
      </c>
    </row>
    <row r="12" spans="1:19" s="352" customFormat="1">
      <c r="A12" s="348">
        <v>2210020</v>
      </c>
      <c r="B12" s="348" t="s">
        <v>1307</v>
      </c>
      <c r="C12" s="362">
        <v>6093252.5293500004</v>
      </c>
      <c r="D12" s="59"/>
      <c r="E12" s="59">
        <v>0</v>
      </c>
      <c r="F12" s="351"/>
      <c r="G12" s="60">
        <f t="shared" si="1"/>
        <v>6093252.5293500004</v>
      </c>
      <c r="H12" s="61">
        <v>6093252.5293500004</v>
      </c>
      <c r="I12" s="61"/>
      <c r="J12" s="62">
        <v>6093252.5293500004</v>
      </c>
      <c r="K12" s="60">
        <f t="shared" si="4"/>
        <v>0</v>
      </c>
      <c r="L12" s="60"/>
      <c r="M12" s="63">
        <v>0</v>
      </c>
      <c r="N12" s="63">
        <f t="shared" si="3"/>
        <v>6093252.5293500004</v>
      </c>
      <c r="O12" s="63">
        <f t="shared" ref="O12:O18" si="5">E12</f>
        <v>0</v>
      </c>
      <c r="P12" s="63">
        <f t="shared" si="0"/>
        <v>0</v>
      </c>
      <c r="R12" s="352">
        <v>6093252.5293500004</v>
      </c>
      <c r="S12" s="535">
        <f t="shared" si="2"/>
        <v>0</v>
      </c>
    </row>
    <row r="13" spans="1:19" s="352" customFormat="1">
      <c r="A13" s="348">
        <v>2210021</v>
      </c>
      <c r="B13" s="348" t="s">
        <v>1308</v>
      </c>
      <c r="C13" s="362">
        <v>6888315.8824500004</v>
      </c>
      <c r="D13" s="59"/>
      <c r="E13" s="59">
        <v>0</v>
      </c>
      <c r="F13" s="351"/>
      <c r="G13" s="60">
        <f t="shared" si="1"/>
        <v>6888315.8824500004</v>
      </c>
      <c r="H13" s="61">
        <v>6888315.8824500004</v>
      </c>
      <c r="I13" s="61"/>
      <c r="J13" s="62">
        <v>6888315.8824500004</v>
      </c>
      <c r="K13" s="60">
        <f t="shared" si="4"/>
        <v>0</v>
      </c>
      <c r="L13" s="60"/>
      <c r="M13" s="63">
        <v>0</v>
      </c>
      <c r="N13" s="63">
        <f t="shared" si="3"/>
        <v>6888315.8824500004</v>
      </c>
      <c r="O13" s="63">
        <f t="shared" si="5"/>
        <v>0</v>
      </c>
      <c r="P13" s="63">
        <f t="shared" si="0"/>
        <v>0</v>
      </c>
      <c r="R13" s="352">
        <v>6888315.8824500004</v>
      </c>
      <c r="S13" s="535">
        <f t="shared" si="2"/>
        <v>0</v>
      </c>
    </row>
    <row r="14" spans="1:19" s="352" customFormat="1">
      <c r="A14" s="348">
        <v>2210022</v>
      </c>
      <c r="B14" s="348" t="s">
        <v>1309</v>
      </c>
      <c r="C14" s="362">
        <v>2519646.3869250002</v>
      </c>
      <c r="D14" s="59"/>
      <c r="E14" s="59">
        <v>0</v>
      </c>
      <c r="F14" s="351"/>
      <c r="G14" s="60">
        <f t="shared" si="1"/>
        <v>2519646.3869250002</v>
      </c>
      <c r="H14" s="61">
        <v>2519646.3869250002</v>
      </c>
      <c r="I14" s="61"/>
      <c r="J14" s="62">
        <v>2519646.3869250002</v>
      </c>
      <c r="K14" s="60">
        <f t="shared" si="4"/>
        <v>0</v>
      </c>
      <c r="L14" s="60"/>
      <c r="M14" s="63">
        <v>0</v>
      </c>
      <c r="N14" s="63">
        <f t="shared" si="3"/>
        <v>2519646.3869250002</v>
      </c>
      <c r="O14" s="63">
        <f t="shared" si="5"/>
        <v>0</v>
      </c>
      <c r="P14" s="63">
        <f t="shared" si="0"/>
        <v>0</v>
      </c>
      <c r="R14" s="352">
        <v>2519646.3869250002</v>
      </c>
      <c r="S14" s="535">
        <f t="shared" si="2"/>
        <v>0</v>
      </c>
    </row>
    <row r="15" spans="1:19" s="352" customFormat="1">
      <c r="A15" s="348">
        <v>2210023</v>
      </c>
      <c r="B15" s="348" t="s">
        <v>1310</v>
      </c>
      <c r="C15" s="362">
        <v>1611154.6283500001</v>
      </c>
      <c r="D15" s="59"/>
      <c r="E15" s="59">
        <v>0</v>
      </c>
      <c r="F15" s="351"/>
      <c r="G15" s="60">
        <f t="shared" si="1"/>
        <v>1611154.6283500001</v>
      </c>
      <c r="H15" s="61">
        <v>1611154.6283500001</v>
      </c>
      <c r="I15" s="61"/>
      <c r="J15" s="62">
        <v>1611154.6283500001</v>
      </c>
      <c r="K15" s="60">
        <f t="shared" si="4"/>
        <v>0</v>
      </c>
      <c r="L15" s="60"/>
      <c r="M15" s="63">
        <v>0</v>
      </c>
      <c r="N15" s="63">
        <f t="shared" si="3"/>
        <v>1611154.6283500001</v>
      </c>
      <c r="O15" s="63">
        <f t="shared" si="5"/>
        <v>0</v>
      </c>
      <c r="P15" s="63">
        <f t="shared" si="0"/>
        <v>0</v>
      </c>
      <c r="R15" s="352">
        <v>1611154.6283500001</v>
      </c>
      <c r="S15" s="535">
        <f t="shared" si="2"/>
        <v>0</v>
      </c>
    </row>
    <row r="16" spans="1:19" s="352" customFormat="1">
      <c r="A16" s="348">
        <v>2210024</v>
      </c>
      <c r="B16" s="348" t="s">
        <v>1311</v>
      </c>
      <c r="C16" s="362">
        <v>1182289.364975</v>
      </c>
      <c r="D16" s="59"/>
      <c r="E16" s="59">
        <v>0</v>
      </c>
      <c r="F16" s="351"/>
      <c r="G16" s="60">
        <f t="shared" si="1"/>
        <v>1182289.364975</v>
      </c>
      <c r="H16" s="61">
        <v>1182289.364975</v>
      </c>
      <c r="I16" s="61"/>
      <c r="J16" s="62">
        <v>1182289.364975</v>
      </c>
      <c r="K16" s="60">
        <f t="shared" si="4"/>
        <v>0</v>
      </c>
      <c r="L16" s="60"/>
      <c r="M16" s="63">
        <v>0</v>
      </c>
      <c r="N16" s="63">
        <f t="shared" si="3"/>
        <v>1182289.364975</v>
      </c>
      <c r="O16" s="63">
        <f t="shared" si="5"/>
        <v>0</v>
      </c>
      <c r="P16" s="63">
        <f t="shared" si="0"/>
        <v>0</v>
      </c>
      <c r="R16" s="352">
        <v>1182289.364975</v>
      </c>
      <c r="S16" s="535">
        <f t="shared" si="2"/>
        <v>0</v>
      </c>
    </row>
    <row r="17" spans="1:19" s="352" customFormat="1">
      <c r="A17" s="348">
        <v>2210025</v>
      </c>
      <c r="B17" s="348" t="s">
        <v>1312</v>
      </c>
      <c r="C17" s="362">
        <v>1382783.6628</v>
      </c>
      <c r="D17" s="59"/>
      <c r="E17" s="59">
        <v>0</v>
      </c>
      <c r="F17" s="351"/>
      <c r="G17" s="60">
        <f t="shared" si="1"/>
        <v>1382783.6628</v>
      </c>
      <c r="H17" s="61">
        <v>1382783.6628</v>
      </c>
      <c r="I17" s="61"/>
      <c r="J17" s="62">
        <v>1382783.6628</v>
      </c>
      <c r="K17" s="60">
        <f t="shared" si="4"/>
        <v>0</v>
      </c>
      <c r="L17" s="60"/>
      <c r="M17" s="63">
        <v>0</v>
      </c>
      <c r="N17" s="63">
        <f t="shared" si="3"/>
        <v>1382783.6628</v>
      </c>
      <c r="O17" s="63">
        <f t="shared" si="5"/>
        <v>0</v>
      </c>
      <c r="P17" s="63">
        <f t="shared" si="0"/>
        <v>0</v>
      </c>
      <c r="R17" s="352">
        <v>1382783.6628</v>
      </c>
      <c r="S17" s="535">
        <f t="shared" si="2"/>
        <v>0</v>
      </c>
    </row>
    <row r="18" spans="1:19" s="352" customFormat="1">
      <c r="A18" s="348">
        <v>2210026</v>
      </c>
      <c r="B18" s="348" t="s">
        <v>1313</v>
      </c>
      <c r="C18" s="362">
        <v>949616.27762499999</v>
      </c>
      <c r="D18" s="59"/>
      <c r="E18" s="59">
        <v>0</v>
      </c>
      <c r="F18" s="351"/>
      <c r="G18" s="60">
        <f t="shared" si="1"/>
        <v>949616.27762499999</v>
      </c>
      <c r="H18" s="61">
        <v>949615.27762499999</v>
      </c>
      <c r="I18" s="61"/>
      <c r="J18" s="62">
        <v>949615.27762499999</v>
      </c>
      <c r="K18" s="60">
        <v>0</v>
      </c>
      <c r="L18" s="60"/>
      <c r="M18" s="63">
        <v>0</v>
      </c>
      <c r="N18" s="63">
        <f t="shared" si="3"/>
        <v>949615.27762499999</v>
      </c>
      <c r="O18" s="63">
        <f t="shared" si="5"/>
        <v>0</v>
      </c>
      <c r="P18" s="63">
        <f t="shared" si="0"/>
        <v>1</v>
      </c>
      <c r="R18" s="352">
        <v>949615.27762499999</v>
      </c>
      <c r="S18" s="535">
        <f t="shared" si="2"/>
        <v>0</v>
      </c>
    </row>
    <row r="19" spans="1:19" s="352" customFormat="1">
      <c r="A19" s="348">
        <v>2210029</v>
      </c>
      <c r="B19" s="348" t="s">
        <v>1317</v>
      </c>
      <c r="C19" s="362">
        <v>62816669.47240895</v>
      </c>
      <c r="D19" s="59"/>
      <c r="E19" s="59">
        <v>0</v>
      </c>
      <c r="F19" s="351"/>
      <c r="G19" s="60">
        <f>+F19+C19</f>
        <v>62816669.47240895</v>
      </c>
      <c r="H19" s="61">
        <v>62816669.47240895</v>
      </c>
      <c r="I19" s="61">
        <f>H19*$I$4</f>
        <v>0</v>
      </c>
      <c r="J19" s="62">
        <f>+I19+H19</f>
        <v>62816669.47240895</v>
      </c>
      <c r="K19" s="60">
        <f>+G19-J19</f>
        <v>0</v>
      </c>
      <c r="L19" s="60"/>
      <c r="M19" s="63">
        <v>0</v>
      </c>
      <c r="N19" s="63">
        <f>J19+M19</f>
        <v>62816669.47240895</v>
      </c>
      <c r="O19" s="63">
        <f>E19</f>
        <v>0</v>
      </c>
      <c r="P19" s="63">
        <f>G19-N19</f>
        <v>0</v>
      </c>
      <c r="R19" s="352">
        <v>62816669.47240895</v>
      </c>
      <c r="S19" s="535">
        <f t="shared" si="2"/>
        <v>0</v>
      </c>
    </row>
    <row r="20" spans="1:19">
      <c r="A20" s="279"/>
      <c r="B20" s="29" t="s">
        <v>1321</v>
      </c>
      <c r="C20" s="470">
        <f>506169536-140627653</f>
        <v>365541883</v>
      </c>
      <c r="D20" s="156"/>
      <c r="E20" s="528">
        <v>168</v>
      </c>
      <c r="F20" s="157"/>
      <c r="G20" s="158">
        <f>+F20+C20</f>
        <v>365541883</v>
      </c>
      <c r="H20" s="471">
        <v>129439983.9619883</v>
      </c>
      <c r="I20" s="471"/>
      <c r="J20" s="160">
        <f>+I20+H20</f>
        <v>129439983.9619883</v>
      </c>
      <c r="K20" s="158">
        <f>+G20-J20</f>
        <v>236101899.0380117</v>
      </c>
      <c r="L20" s="158">
        <v>92130763</v>
      </c>
      <c r="M20" s="10">
        <f>(K20-L20)/E20*$L$1</f>
        <v>10283652.574143693</v>
      </c>
      <c r="N20" s="161">
        <f>J20+M20</f>
        <v>139723636.53613198</v>
      </c>
      <c r="O20" s="161">
        <f>E20-$L$1</f>
        <v>156</v>
      </c>
      <c r="P20" s="161">
        <f>G20-N20</f>
        <v>225818246.46386802</v>
      </c>
      <c r="R20" s="1">
        <v>129439983.9619883</v>
      </c>
      <c r="S20" s="535">
        <f t="shared" si="2"/>
        <v>0</v>
      </c>
    </row>
    <row r="21" spans="1:19">
      <c r="A21" s="279"/>
      <c r="B21" s="29" t="s">
        <v>1322</v>
      </c>
      <c r="C21" s="472">
        <f>844603931-290276802</f>
        <v>554327129</v>
      </c>
      <c r="D21" s="5"/>
      <c r="E21" s="528">
        <v>684</v>
      </c>
      <c r="F21" s="42"/>
      <c r="G21" s="158">
        <f>+F21+C21</f>
        <v>554327129</v>
      </c>
      <c r="H21" s="111">
        <v>66977001.234697782</v>
      </c>
      <c r="I21" s="111"/>
      <c r="J21" s="160">
        <f>+I21+H21</f>
        <v>66977001.234697782</v>
      </c>
      <c r="K21" s="158">
        <f>+G21-J21</f>
        <v>487350127.76530224</v>
      </c>
      <c r="L21" s="6">
        <v>165752922</v>
      </c>
      <c r="M21" s="10">
        <f>(K21-L21)/E21*$L$1</f>
        <v>5642056.2414965313</v>
      </c>
      <c r="N21" s="161">
        <f>J21+M21</f>
        <v>72619057.476194307</v>
      </c>
      <c r="O21" s="161">
        <f>E21-$L$1</f>
        <v>672</v>
      </c>
      <c r="P21" s="161">
        <f>G21-N21</f>
        <v>481708071.52380568</v>
      </c>
      <c r="R21" s="1">
        <v>66977001.234697782</v>
      </c>
      <c r="S21" s="535">
        <f t="shared" si="2"/>
        <v>0</v>
      </c>
    </row>
    <row r="22" spans="1:19" s="162" customFormat="1" hidden="1">
      <c r="A22" s="29">
        <v>2210017</v>
      </c>
      <c r="B22" s="29" t="s">
        <v>1314</v>
      </c>
      <c r="C22" s="155"/>
      <c r="D22" s="156"/>
      <c r="E22" s="156"/>
      <c r="F22" s="157">
        <f t="shared" ref="F22:F33" si="6">+C22*$F$4</f>
        <v>0</v>
      </c>
      <c r="G22" s="158">
        <f t="shared" ref="G22:G33" si="7">+F22+C22</f>
        <v>0</v>
      </c>
      <c r="H22" s="159" t="e">
        <v>#DIV/0!</v>
      </c>
      <c r="I22" s="159" t="e">
        <f t="shared" ref="I22:I33" si="8">H22*$I$4</f>
        <v>#DIV/0!</v>
      </c>
      <c r="J22" s="160" t="e">
        <f t="shared" ref="J22:J33" si="9">+I22+H22</f>
        <v>#DIV/0!</v>
      </c>
      <c r="K22" s="158" t="e">
        <f t="shared" ref="K22:K33" si="10">+G22-J22</f>
        <v>#DIV/0!</v>
      </c>
      <c r="L22" s="158"/>
      <c r="M22" s="161" t="e">
        <f t="shared" ref="M22:M33" si="11">K22/E22*12</f>
        <v>#DIV/0!</v>
      </c>
      <c r="N22" s="161" t="e">
        <f t="shared" ref="N22:N33" si="12">J22+M22</f>
        <v>#DIV/0!</v>
      </c>
      <c r="O22" s="161">
        <f t="shared" ref="O22:O33" si="13">E22-12</f>
        <v>-12</v>
      </c>
      <c r="P22" s="161" t="e">
        <f t="shared" ref="P22:P33" si="14">G22-N22</f>
        <v>#DIV/0!</v>
      </c>
      <c r="R22" s="162" t="e">
        <v>#DIV/0!</v>
      </c>
      <c r="S22" s="535" t="e">
        <f t="shared" si="2"/>
        <v>#DIV/0!</v>
      </c>
    </row>
    <row r="23" spans="1:19" s="162" customFormat="1" hidden="1">
      <c r="A23" s="29">
        <v>2210018</v>
      </c>
      <c r="B23" s="29" t="s">
        <v>1315</v>
      </c>
      <c r="C23" s="155"/>
      <c r="D23" s="156"/>
      <c r="E23" s="156"/>
      <c r="F23" s="157">
        <f t="shared" si="6"/>
        <v>0</v>
      </c>
      <c r="G23" s="158">
        <f t="shared" si="7"/>
        <v>0</v>
      </c>
      <c r="H23" s="159" t="e">
        <v>#DIV/0!</v>
      </c>
      <c r="I23" s="159" t="e">
        <f t="shared" si="8"/>
        <v>#DIV/0!</v>
      </c>
      <c r="J23" s="160" t="e">
        <f t="shared" si="9"/>
        <v>#DIV/0!</v>
      </c>
      <c r="K23" s="158" t="e">
        <f t="shared" si="10"/>
        <v>#DIV/0!</v>
      </c>
      <c r="L23" s="158"/>
      <c r="M23" s="161" t="e">
        <f t="shared" si="11"/>
        <v>#DIV/0!</v>
      </c>
      <c r="N23" s="161" t="e">
        <f t="shared" si="12"/>
        <v>#DIV/0!</v>
      </c>
      <c r="O23" s="161">
        <f t="shared" si="13"/>
        <v>-12</v>
      </c>
      <c r="P23" s="161" t="e">
        <f t="shared" si="14"/>
        <v>#DIV/0!</v>
      </c>
      <c r="R23" s="162" t="e">
        <v>#DIV/0!</v>
      </c>
      <c r="S23" s="535" t="e">
        <f t="shared" si="2"/>
        <v>#DIV/0!</v>
      </c>
    </row>
    <row r="24" spans="1:19" s="162" customFormat="1" hidden="1">
      <c r="A24" s="29">
        <v>2210019</v>
      </c>
      <c r="B24" s="29" t="s">
        <v>1316</v>
      </c>
      <c r="C24" s="155"/>
      <c r="D24" s="156"/>
      <c r="E24" s="156"/>
      <c r="F24" s="157">
        <f t="shared" si="6"/>
        <v>0</v>
      </c>
      <c r="G24" s="158">
        <f t="shared" si="7"/>
        <v>0</v>
      </c>
      <c r="H24" s="159" t="e">
        <v>#DIV/0!</v>
      </c>
      <c r="I24" s="159" t="e">
        <f t="shared" si="8"/>
        <v>#DIV/0!</v>
      </c>
      <c r="J24" s="160" t="e">
        <f t="shared" si="9"/>
        <v>#DIV/0!</v>
      </c>
      <c r="K24" s="158" t="e">
        <f t="shared" si="10"/>
        <v>#DIV/0!</v>
      </c>
      <c r="L24" s="158"/>
      <c r="M24" s="161" t="e">
        <f t="shared" si="11"/>
        <v>#DIV/0!</v>
      </c>
      <c r="N24" s="161" t="e">
        <f t="shared" si="12"/>
        <v>#DIV/0!</v>
      </c>
      <c r="O24" s="161">
        <f t="shared" si="13"/>
        <v>-12</v>
      </c>
      <c r="P24" s="161" t="e">
        <f t="shared" si="14"/>
        <v>#DIV/0!</v>
      </c>
      <c r="R24" s="162" t="e">
        <v>#DIV/0!</v>
      </c>
      <c r="S24" s="535" t="e">
        <f t="shared" si="2"/>
        <v>#DIV/0!</v>
      </c>
    </row>
    <row r="25" spans="1:19" s="162" customFormat="1" hidden="1">
      <c r="A25" s="29">
        <v>2210013</v>
      </c>
      <c r="B25" s="29" t="s">
        <v>1318</v>
      </c>
      <c r="C25" s="155"/>
      <c r="D25" s="156"/>
      <c r="E25" s="156"/>
      <c r="F25" s="157">
        <f t="shared" si="6"/>
        <v>0</v>
      </c>
      <c r="G25" s="158">
        <f t="shared" si="7"/>
        <v>0</v>
      </c>
      <c r="H25" s="159" t="e">
        <v>#DIV/0!</v>
      </c>
      <c r="I25" s="159" t="e">
        <f t="shared" si="8"/>
        <v>#DIV/0!</v>
      </c>
      <c r="J25" s="160" t="e">
        <f t="shared" si="9"/>
        <v>#DIV/0!</v>
      </c>
      <c r="K25" s="158" t="e">
        <f t="shared" si="10"/>
        <v>#DIV/0!</v>
      </c>
      <c r="L25" s="158"/>
      <c r="M25" s="161" t="e">
        <f t="shared" si="11"/>
        <v>#DIV/0!</v>
      </c>
      <c r="N25" s="161" t="e">
        <f t="shared" si="12"/>
        <v>#DIV/0!</v>
      </c>
      <c r="O25" s="161">
        <f t="shared" si="13"/>
        <v>-12</v>
      </c>
      <c r="P25" s="161" t="e">
        <f t="shared" si="14"/>
        <v>#DIV/0!</v>
      </c>
      <c r="R25" s="162" t="e">
        <v>#DIV/0!</v>
      </c>
      <c r="S25" s="535" t="e">
        <f t="shared" si="2"/>
        <v>#DIV/0!</v>
      </c>
    </row>
    <row r="26" spans="1:19" s="162" customFormat="1" hidden="1">
      <c r="A26" s="29">
        <v>2210000</v>
      </c>
      <c r="B26" s="29" t="s">
        <v>1319</v>
      </c>
      <c r="C26" s="155"/>
      <c r="D26" s="156"/>
      <c r="E26" s="156"/>
      <c r="F26" s="157"/>
      <c r="G26" s="158">
        <f t="shared" si="7"/>
        <v>0</v>
      </c>
      <c r="H26" s="159" t="e">
        <v>#DIV/0!</v>
      </c>
      <c r="I26" s="159"/>
      <c r="J26" s="160" t="e">
        <f t="shared" si="9"/>
        <v>#DIV/0!</v>
      </c>
      <c r="K26" s="158" t="e">
        <f t="shared" si="10"/>
        <v>#DIV/0!</v>
      </c>
      <c r="L26" s="158"/>
      <c r="M26" s="161" t="e">
        <f t="shared" si="11"/>
        <v>#DIV/0!</v>
      </c>
      <c r="N26" s="161" t="e">
        <f t="shared" si="12"/>
        <v>#DIV/0!</v>
      </c>
      <c r="O26" s="161">
        <f t="shared" si="13"/>
        <v>-12</v>
      </c>
      <c r="P26" s="161" t="e">
        <f t="shared" si="14"/>
        <v>#DIV/0!</v>
      </c>
      <c r="R26" s="162" t="e">
        <v>#DIV/0!</v>
      </c>
      <c r="S26" s="535" t="e">
        <f t="shared" si="2"/>
        <v>#DIV/0!</v>
      </c>
    </row>
    <row r="27" spans="1:19" s="162" customFormat="1" hidden="1">
      <c r="A27" s="29">
        <v>2210031</v>
      </c>
      <c r="B27" s="29" t="s">
        <v>51</v>
      </c>
      <c r="C27" s="155"/>
      <c r="D27" s="156"/>
      <c r="E27" s="156"/>
      <c r="F27" s="157">
        <f t="shared" si="6"/>
        <v>0</v>
      </c>
      <c r="G27" s="158">
        <f t="shared" si="7"/>
        <v>0</v>
      </c>
      <c r="H27" s="159" t="e">
        <v>#DIV/0!</v>
      </c>
      <c r="I27" s="159" t="e">
        <f t="shared" si="8"/>
        <v>#DIV/0!</v>
      </c>
      <c r="J27" s="160" t="e">
        <f t="shared" si="9"/>
        <v>#DIV/0!</v>
      </c>
      <c r="K27" s="158" t="e">
        <f t="shared" si="10"/>
        <v>#DIV/0!</v>
      </c>
      <c r="L27" s="158"/>
      <c r="M27" s="161" t="e">
        <f t="shared" si="11"/>
        <v>#DIV/0!</v>
      </c>
      <c r="N27" s="161" t="e">
        <f t="shared" si="12"/>
        <v>#DIV/0!</v>
      </c>
      <c r="O27" s="161">
        <f t="shared" si="13"/>
        <v>-12</v>
      </c>
      <c r="P27" s="161" t="e">
        <f t="shared" si="14"/>
        <v>#DIV/0!</v>
      </c>
      <c r="R27" s="162" t="e">
        <v>#DIV/0!</v>
      </c>
      <c r="S27" s="535" t="e">
        <f t="shared" si="2"/>
        <v>#DIV/0!</v>
      </c>
    </row>
    <row r="28" spans="1:19" hidden="1">
      <c r="A28" s="29">
        <v>2210002</v>
      </c>
      <c r="B28" s="29" t="s">
        <v>52</v>
      </c>
      <c r="C28" s="53"/>
      <c r="D28" s="5"/>
      <c r="E28" s="5"/>
      <c r="F28" s="42">
        <f t="shared" si="6"/>
        <v>0</v>
      </c>
      <c r="G28" s="158">
        <f t="shared" si="7"/>
        <v>0</v>
      </c>
      <c r="H28" s="4" t="e">
        <v>#DIV/0!</v>
      </c>
      <c r="I28" s="4" t="e">
        <f t="shared" si="8"/>
        <v>#DIV/0!</v>
      </c>
      <c r="J28" s="160" t="e">
        <f t="shared" si="9"/>
        <v>#DIV/0!</v>
      </c>
      <c r="K28" s="158" t="e">
        <f t="shared" si="10"/>
        <v>#DIV/0!</v>
      </c>
      <c r="L28" s="6"/>
      <c r="M28" s="161" t="e">
        <f t="shared" si="11"/>
        <v>#DIV/0!</v>
      </c>
      <c r="N28" s="161" t="e">
        <f t="shared" si="12"/>
        <v>#DIV/0!</v>
      </c>
      <c r="O28" s="161">
        <f t="shared" si="13"/>
        <v>-12</v>
      </c>
      <c r="P28" s="161" t="e">
        <f t="shared" si="14"/>
        <v>#DIV/0!</v>
      </c>
      <c r="R28" s="1" t="e">
        <v>#DIV/0!</v>
      </c>
      <c r="S28" s="535" t="e">
        <f t="shared" si="2"/>
        <v>#DIV/0!</v>
      </c>
    </row>
    <row r="29" spans="1:19" hidden="1">
      <c r="A29" s="29">
        <v>2210002</v>
      </c>
      <c r="B29" s="29" t="s">
        <v>53</v>
      </c>
      <c r="C29" s="53"/>
      <c r="D29" s="5"/>
      <c r="E29" s="5"/>
      <c r="F29" s="42">
        <f t="shared" si="6"/>
        <v>0</v>
      </c>
      <c r="G29" s="158">
        <f t="shared" si="7"/>
        <v>0</v>
      </c>
      <c r="H29" s="4" t="e">
        <v>#DIV/0!</v>
      </c>
      <c r="I29" s="4" t="e">
        <f t="shared" si="8"/>
        <v>#DIV/0!</v>
      </c>
      <c r="J29" s="160" t="e">
        <f t="shared" si="9"/>
        <v>#DIV/0!</v>
      </c>
      <c r="K29" s="158" t="e">
        <f t="shared" si="10"/>
        <v>#DIV/0!</v>
      </c>
      <c r="L29" s="6"/>
      <c r="M29" s="161" t="e">
        <f t="shared" si="11"/>
        <v>#DIV/0!</v>
      </c>
      <c r="N29" s="161" t="e">
        <f t="shared" si="12"/>
        <v>#DIV/0!</v>
      </c>
      <c r="O29" s="161">
        <f t="shared" si="13"/>
        <v>-12</v>
      </c>
      <c r="P29" s="161" t="e">
        <f t="shared" si="14"/>
        <v>#DIV/0!</v>
      </c>
      <c r="R29" s="1" t="e">
        <v>#DIV/0!</v>
      </c>
      <c r="S29" s="535" t="e">
        <f t="shared" si="2"/>
        <v>#DIV/0!</v>
      </c>
    </row>
    <row r="30" spans="1:19" hidden="1">
      <c r="A30" s="29">
        <v>2210032</v>
      </c>
      <c r="B30" s="29" t="s">
        <v>54</v>
      </c>
      <c r="C30" s="53"/>
      <c r="D30" s="5"/>
      <c r="E30" s="5"/>
      <c r="F30" s="42">
        <f t="shared" si="6"/>
        <v>0</v>
      </c>
      <c r="G30" s="158">
        <f t="shared" si="7"/>
        <v>0</v>
      </c>
      <c r="H30" s="4" t="e">
        <v>#DIV/0!</v>
      </c>
      <c r="I30" s="4" t="e">
        <f t="shared" si="8"/>
        <v>#DIV/0!</v>
      </c>
      <c r="J30" s="160" t="e">
        <f t="shared" si="9"/>
        <v>#DIV/0!</v>
      </c>
      <c r="K30" s="158" t="e">
        <f t="shared" si="10"/>
        <v>#DIV/0!</v>
      </c>
      <c r="L30" s="6"/>
      <c r="M30" s="161" t="e">
        <f t="shared" si="11"/>
        <v>#DIV/0!</v>
      </c>
      <c r="N30" s="161" t="e">
        <f t="shared" si="12"/>
        <v>#DIV/0!</v>
      </c>
      <c r="O30" s="161">
        <f t="shared" si="13"/>
        <v>-12</v>
      </c>
      <c r="P30" s="161" t="e">
        <f t="shared" si="14"/>
        <v>#DIV/0!</v>
      </c>
      <c r="R30" s="1" t="e">
        <v>#DIV/0!</v>
      </c>
      <c r="S30" s="535" t="e">
        <f t="shared" si="2"/>
        <v>#DIV/0!</v>
      </c>
    </row>
    <row r="31" spans="1:19" hidden="1">
      <c r="A31" s="29">
        <v>2210032</v>
      </c>
      <c r="B31" s="29" t="s">
        <v>55</v>
      </c>
      <c r="C31" s="53"/>
      <c r="D31" s="5"/>
      <c r="E31" s="5"/>
      <c r="F31" s="42">
        <f t="shared" si="6"/>
        <v>0</v>
      </c>
      <c r="G31" s="158">
        <f t="shared" si="7"/>
        <v>0</v>
      </c>
      <c r="H31" s="4" t="e">
        <v>#DIV/0!</v>
      </c>
      <c r="I31" s="4" t="e">
        <f t="shared" si="8"/>
        <v>#DIV/0!</v>
      </c>
      <c r="J31" s="160" t="e">
        <f t="shared" si="9"/>
        <v>#DIV/0!</v>
      </c>
      <c r="K31" s="158" t="e">
        <f t="shared" si="10"/>
        <v>#DIV/0!</v>
      </c>
      <c r="L31" s="6"/>
      <c r="M31" s="161" t="e">
        <f t="shared" si="11"/>
        <v>#DIV/0!</v>
      </c>
      <c r="N31" s="161" t="e">
        <f t="shared" si="12"/>
        <v>#DIV/0!</v>
      </c>
      <c r="O31" s="161">
        <f t="shared" si="13"/>
        <v>-12</v>
      </c>
      <c r="P31" s="161" t="e">
        <f t="shared" si="14"/>
        <v>#DIV/0!</v>
      </c>
      <c r="R31" s="1" t="e">
        <v>#DIV/0!</v>
      </c>
      <c r="S31" s="535" t="e">
        <f t="shared" si="2"/>
        <v>#DIV/0!</v>
      </c>
    </row>
    <row r="32" spans="1:19" hidden="1">
      <c r="A32" s="29">
        <v>2210032</v>
      </c>
      <c r="B32" s="29" t="s">
        <v>56</v>
      </c>
      <c r="C32" s="53"/>
      <c r="D32" s="5"/>
      <c r="E32" s="5"/>
      <c r="F32" s="42">
        <f t="shared" si="6"/>
        <v>0</v>
      </c>
      <c r="G32" s="158">
        <f t="shared" si="7"/>
        <v>0</v>
      </c>
      <c r="H32" s="4" t="e">
        <v>#DIV/0!</v>
      </c>
      <c r="I32" s="4" t="e">
        <f t="shared" si="8"/>
        <v>#DIV/0!</v>
      </c>
      <c r="J32" s="160" t="e">
        <f t="shared" si="9"/>
        <v>#DIV/0!</v>
      </c>
      <c r="K32" s="158" t="e">
        <f t="shared" si="10"/>
        <v>#DIV/0!</v>
      </c>
      <c r="L32" s="6"/>
      <c r="M32" s="161" t="e">
        <f t="shared" si="11"/>
        <v>#DIV/0!</v>
      </c>
      <c r="N32" s="161" t="e">
        <f t="shared" si="12"/>
        <v>#DIV/0!</v>
      </c>
      <c r="O32" s="161">
        <f t="shared" si="13"/>
        <v>-12</v>
      </c>
      <c r="P32" s="161" t="e">
        <f t="shared" si="14"/>
        <v>#DIV/0!</v>
      </c>
      <c r="R32" s="1" t="e">
        <v>#DIV/0!</v>
      </c>
      <c r="S32" s="535" t="e">
        <f t="shared" si="2"/>
        <v>#DIV/0!</v>
      </c>
    </row>
    <row r="33" spans="1:19" hidden="1">
      <c r="A33" s="29"/>
      <c r="B33" s="29" t="s">
        <v>56</v>
      </c>
      <c r="C33" s="53"/>
      <c r="D33" s="5"/>
      <c r="E33" s="5"/>
      <c r="F33" s="42">
        <f t="shared" si="6"/>
        <v>0</v>
      </c>
      <c r="G33" s="158">
        <f t="shared" si="7"/>
        <v>0</v>
      </c>
      <c r="H33" s="4" t="e">
        <v>#DIV/0!</v>
      </c>
      <c r="I33" s="4" t="e">
        <f t="shared" si="8"/>
        <v>#DIV/0!</v>
      </c>
      <c r="J33" s="160" t="e">
        <f t="shared" si="9"/>
        <v>#DIV/0!</v>
      </c>
      <c r="K33" s="158" t="e">
        <f t="shared" si="10"/>
        <v>#DIV/0!</v>
      </c>
      <c r="L33" s="6"/>
      <c r="M33" s="161" t="e">
        <f t="shared" si="11"/>
        <v>#DIV/0!</v>
      </c>
      <c r="N33" s="161" t="e">
        <f t="shared" si="12"/>
        <v>#DIV/0!</v>
      </c>
      <c r="O33" s="161">
        <f t="shared" si="13"/>
        <v>-12</v>
      </c>
      <c r="P33" s="161" t="e">
        <f t="shared" si="14"/>
        <v>#DIV/0!</v>
      </c>
      <c r="R33" s="1" t="e">
        <v>#DIV/0!</v>
      </c>
      <c r="S33" s="535" t="e">
        <f t="shared" si="2"/>
        <v>#DIV/0!</v>
      </c>
    </row>
    <row r="34" spans="1:19">
      <c r="B34" s="606" t="s">
        <v>79</v>
      </c>
      <c r="C34" s="43">
        <f>SUM(C7:C33)</f>
        <v>1051872039.5474746</v>
      </c>
      <c r="D34" s="8"/>
      <c r="E34" s="8"/>
      <c r="F34" s="43">
        <f>SUM(F7:F33)</f>
        <v>0</v>
      </c>
      <c r="G34" s="43">
        <f>SUM(G7:G33)</f>
        <v>1051872039.5474746</v>
      </c>
      <c r="H34" s="43">
        <f>SUM(H8:H21)</f>
        <v>328420010.40157002</v>
      </c>
      <c r="I34" s="43">
        <f t="shared" ref="I34:P34" si="15">SUM(I8:I21)</f>
        <v>0</v>
      </c>
      <c r="J34" s="43">
        <f t="shared" si="15"/>
        <v>328420010.40157002</v>
      </c>
      <c r="K34" s="43">
        <f t="shared" si="15"/>
        <v>723452027.14590454</v>
      </c>
      <c r="L34" s="43">
        <f t="shared" si="15"/>
        <v>257883685</v>
      </c>
      <c r="M34" s="43">
        <f t="shared" si="15"/>
        <v>15925708.815640224</v>
      </c>
      <c r="N34" s="43">
        <f t="shared" si="15"/>
        <v>344345719.21721023</v>
      </c>
      <c r="O34" s="43"/>
      <c r="P34" s="43">
        <f t="shared" si="15"/>
        <v>707526320.33026433</v>
      </c>
      <c r="R34" s="1">
        <v>328420010.40157002</v>
      </c>
      <c r="S34" s="535">
        <f t="shared" si="2"/>
        <v>0</v>
      </c>
    </row>
    <row r="35" spans="1:19">
      <c r="S35" s="535">
        <f t="shared" si="2"/>
        <v>0</v>
      </c>
    </row>
    <row r="36" spans="1:19" s="352" customFormat="1">
      <c r="A36" s="349">
        <v>2210001</v>
      </c>
      <c r="B36" s="349" t="s">
        <v>70</v>
      </c>
      <c r="C36" s="362">
        <v>138908229.85949513</v>
      </c>
      <c r="D36" s="59"/>
      <c r="E36" s="59">
        <v>0</v>
      </c>
      <c r="F36" s="351">
        <f>+C36*$F$4</f>
        <v>0</v>
      </c>
      <c r="G36" s="60">
        <f>+F36+C36</f>
        <v>138908229.85949513</v>
      </c>
      <c r="H36" s="61">
        <v>138908229.85949513</v>
      </c>
      <c r="I36" s="61">
        <f>H36*$I$4</f>
        <v>0</v>
      </c>
      <c r="J36" s="62">
        <f t="shared" ref="J36:J38" si="16">+I36+H36</f>
        <v>138908229.85949513</v>
      </c>
      <c r="K36" s="60">
        <f>+G36-J36</f>
        <v>0</v>
      </c>
      <c r="L36" s="60"/>
      <c r="M36" s="63">
        <v>0</v>
      </c>
      <c r="N36" s="63">
        <f>J36+M36</f>
        <v>138908229.85949513</v>
      </c>
      <c r="O36" s="63"/>
      <c r="P36" s="63">
        <f>G36-N36</f>
        <v>0</v>
      </c>
      <c r="R36" s="352">
        <v>138908229.85949513</v>
      </c>
      <c r="S36" s="535">
        <f t="shared" si="2"/>
        <v>0</v>
      </c>
    </row>
    <row r="37" spans="1:19" s="352" customFormat="1">
      <c r="A37" s="349">
        <v>2210001</v>
      </c>
      <c r="B37" s="349" t="s">
        <v>71</v>
      </c>
      <c r="C37" s="362">
        <v>23595483.103072826</v>
      </c>
      <c r="D37" s="59"/>
      <c r="E37" s="59">
        <v>0</v>
      </c>
      <c r="F37" s="351">
        <f>+C37*$F$4</f>
        <v>0</v>
      </c>
      <c r="G37" s="60">
        <f>+F37+C37</f>
        <v>23595483.103072826</v>
      </c>
      <c r="H37" s="61">
        <v>23595483.103072826</v>
      </c>
      <c r="I37" s="61">
        <f>H37*$I$4</f>
        <v>0</v>
      </c>
      <c r="J37" s="62">
        <f t="shared" si="16"/>
        <v>23595483.103072826</v>
      </c>
      <c r="K37" s="60">
        <f>+G37-J37</f>
        <v>0</v>
      </c>
      <c r="L37" s="60"/>
      <c r="M37" s="63">
        <v>0</v>
      </c>
      <c r="N37" s="63">
        <f>J37+M37</f>
        <v>23595483.103072826</v>
      </c>
      <c r="O37" s="63"/>
      <c r="P37" s="63">
        <f>G37-N37</f>
        <v>0</v>
      </c>
      <c r="R37" s="352">
        <v>23595483.103072826</v>
      </c>
      <c r="S37" s="535">
        <f t="shared" si="2"/>
        <v>0</v>
      </c>
    </row>
    <row r="38" spans="1:19">
      <c r="A38" s="279"/>
      <c r="B38" s="29" t="s">
        <v>1320</v>
      </c>
      <c r="C38" s="53">
        <f>2407939796+1704405720</f>
        <v>4112345516</v>
      </c>
      <c r="D38" s="5"/>
      <c r="E38" s="528">
        <v>667</v>
      </c>
      <c r="F38" s="42"/>
      <c r="G38" s="6">
        <f>+F38+C38</f>
        <v>4112345516</v>
      </c>
      <c r="H38" s="4">
        <v>229737574.27169737</v>
      </c>
      <c r="I38" s="4">
        <f>H38*$I$4</f>
        <v>0</v>
      </c>
      <c r="J38" s="7">
        <f t="shared" si="16"/>
        <v>229737574.27169737</v>
      </c>
      <c r="K38" s="6">
        <f>+G38-J38</f>
        <v>3882607941.7283025</v>
      </c>
      <c r="L38" s="6">
        <v>120094393</v>
      </c>
      <c r="M38" s="10">
        <f>(K38-L38)/E38*$L$1</f>
        <v>67691398.178020433</v>
      </c>
      <c r="N38" s="10">
        <f>J38+M38</f>
        <v>297428972.44971782</v>
      </c>
      <c r="O38" s="161">
        <f>E38-$L$1</f>
        <v>655</v>
      </c>
      <c r="P38" s="10">
        <f>G38-N38</f>
        <v>3814916543.550282</v>
      </c>
      <c r="R38" s="1">
        <v>229737574.27169737</v>
      </c>
      <c r="S38" s="535">
        <f t="shared" si="2"/>
        <v>0</v>
      </c>
    </row>
    <row r="39" spans="1:19">
      <c r="B39" s="57" t="s">
        <v>1290</v>
      </c>
      <c r="C39" s="43">
        <f>SUM(C36:C38)</f>
        <v>4274849228.9625678</v>
      </c>
      <c r="D39" s="8"/>
      <c r="E39" s="8"/>
      <c r="F39" s="43">
        <f>SUM(F36:F37)</f>
        <v>0</v>
      </c>
      <c r="G39" s="43">
        <f>SUM(G36:G38)</f>
        <v>4274849228.9625678</v>
      </c>
      <c r="H39" s="43">
        <f>SUM(H36:H38)</f>
        <v>392241287.23426533</v>
      </c>
      <c r="I39" s="8">
        <f>SUM(I36:I38)</f>
        <v>0</v>
      </c>
      <c r="J39" s="43">
        <f>SUM(J36:J38)</f>
        <v>392241287.23426533</v>
      </c>
      <c r="K39" s="43">
        <f>SUM(K36:K38)</f>
        <v>3882607941.7283025</v>
      </c>
      <c r="L39" s="8"/>
      <c r="M39" s="43">
        <f>SUM(M36:M38)</f>
        <v>67691398.178020433</v>
      </c>
      <c r="N39" s="43">
        <f>SUM(N36:N38)</f>
        <v>459932685.4122858</v>
      </c>
      <c r="O39" s="8"/>
      <c r="P39" s="43">
        <f>SUM(P36:P38)</f>
        <v>3814916543.550282</v>
      </c>
      <c r="R39" s="1">
        <v>392241287.23426533</v>
      </c>
      <c r="S39" s="535">
        <f t="shared" si="2"/>
        <v>0</v>
      </c>
    </row>
    <row r="40" spans="1:19">
      <c r="S40" s="535">
        <f t="shared" si="2"/>
        <v>0</v>
      </c>
    </row>
    <row r="41" spans="1:19" s="352" customFormat="1">
      <c r="A41" s="363">
        <v>2210002</v>
      </c>
      <c r="B41" s="59" t="s">
        <v>81</v>
      </c>
      <c r="C41" s="364">
        <v>3537613.8191800001</v>
      </c>
      <c r="D41" s="365">
        <v>40329</v>
      </c>
      <c r="E41" s="366">
        <v>0</v>
      </c>
      <c r="F41" s="351">
        <f>+C41*$F$4</f>
        <v>0</v>
      </c>
      <c r="G41" s="60">
        <f>+F41+C41</f>
        <v>3537613.8191800001</v>
      </c>
      <c r="H41" s="61">
        <v>3537613.8191800001</v>
      </c>
      <c r="I41" s="61">
        <f>H41*$I$4</f>
        <v>0</v>
      </c>
      <c r="J41" s="62">
        <v>3537613.8191800001</v>
      </c>
      <c r="K41" s="60">
        <f>+G41-J41</f>
        <v>0</v>
      </c>
      <c r="L41" s="60"/>
      <c r="M41" s="63">
        <v>0</v>
      </c>
      <c r="N41" s="63">
        <f>J41+M41</f>
        <v>3537613.8191800001</v>
      </c>
      <c r="O41" s="63"/>
      <c r="P41" s="63">
        <f>G41-N41</f>
        <v>0</v>
      </c>
      <c r="R41" s="352">
        <v>3537613.8191800001</v>
      </c>
      <c r="S41" s="535">
        <f t="shared" si="2"/>
        <v>0</v>
      </c>
    </row>
    <row r="42" spans="1:19" s="352" customFormat="1">
      <c r="A42" s="363">
        <v>2210002</v>
      </c>
      <c r="B42" s="59" t="s">
        <v>82</v>
      </c>
      <c r="C42" s="364">
        <v>5080448.1470639994</v>
      </c>
      <c r="D42" s="365">
        <v>40482</v>
      </c>
      <c r="E42" s="366">
        <v>0</v>
      </c>
      <c r="F42" s="351">
        <f>+C42*$F$4</f>
        <v>0</v>
      </c>
      <c r="G42" s="60">
        <f>+F42+C42</f>
        <v>5080448.1470639994</v>
      </c>
      <c r="H42" s="61">
        <v>5080448.1470639994</v>
      </c>
      <c r="I42" s="61">
        <f>H42*$I$4</f>
        <v>0</v>
      </c>
      <c r="J42" s="62">
        <v>5080448.1470639994</v>
      </c>
      <c r="K42" s="60">
        <f>+G42-J42</f>
        <v>0</v>
      </c>
      <c r="L42" s="60"/>
      <c r="M42" s="63">
        <v>0</v>
      </c>
      <c r="N42" s="63">
        <f>J42+M42</f>
        <v>5080448.1470639994</v>
      </c>
      <c r="O42" s="63"/>
      <c r="P42" s="63">
        <f>G42-N42</f>
        <v>0</v>
      </c>
      <c r="R42" s="352">
        <v>5080448.1470639994</v>
      </c>
      <c r="S42" s="535">
        <f t="shared" si="2"/>
        <v>0</v>
      </c>
    </row>
    <row r="43" spans="1:19" s="352" customFormat="1">
      <c r="A43" s="363">
        <v>2210002</v>
      </c>
      <c r="B43" s="59" t="s">
        <v>97</v>
      </c>
      <c r="C43" s="364">
        <v>2040472.9356449998</v>
      </c>
      <c r="D43" s="365">
        <v>40401</v>
      </c>
      <c r="E43" s="366">
        <v>0</v>
      </c>
      <c r="F43" s="351">
        <f>+C43*$F$4</f>
        <v>0</v>
      </c>
      <c r="G43" s="60">
        <f>+F43+C43</f>
        <v>2040472.9356449998</v>
      </c>
      <c r="H43" s="61">
        <v>2040472.9356449998</v>
      </c>
      <c r="I43" s="61">
        <f>H43*$I$4</f>
        <v>0</v>
      </c>
      <c r="J43" s="62">
        <v>2040472.9356449998</v>
      </c>
      <c r="K43" s="60">
        <f>+G43-J43</f>
        <v>0</v>
      </c>
      <c r="L43" s="60"/>
      <c r="M43" s="63">
        <v>0</v>
      </c>
      <c r="N43" s="63">
        <f>J43+M43</f>
        <v>2040472.9356449998</v>
      </c>
      <c r="O43" s="63"/>
      <c r="P43" s="63">
        <f>G43-N43</f>
        <v>0</v>
      </c>
      <c r="R43" s="352">
        <v>2040472.9356449998</v>
      </c>
      <c r="S43" s="535">
        <f t="shared" si="2"/>
        <v>0</v>
      </c>
    </row>
    <row r="44" spans="1:19" s="352" customFormat="1">
      <c r="A44" s="363">
        <v>2210002</v>
      </c>
      <c r="B44" s="59" t="s">
        <v>98</v>
      </c>
      <c r="C44" s="364">
        <v>327515629.44827998</v>
      </c>
      <c r="D44" s="365">
        <v>40421</v>
      </c>
      <c r="E44" s="366">
        <v>0</v>
      </c>
      <c r="F44" s="351">
        <f>+C44*$F$4</f>
        <v>0</v>
      </c>
      <c r="G44" s="60">
        <f>+F44+C44</f>
        <v>327515629.44827998</v>
      </c>
      <c r="H44" s="61">
        <v>327515629.44827998</v>
      </c>
      <c r="I44" s="61">
        <f>H44*$I$4</f>
        <v>0</v>
      </c>
      <c r="J44" s="62">
        <f>+I44+H44</f>
        <v>327515629.44827998</v>
      </c>
      <c r="K44" s="60">
        <f>+G44-J44</f>
        <v>0</v>
      </c>
      <c r="L44" s="60"/>
      <c r="M44" s="63">
        <v>0</v>
      </c>
      <c r="N44" s="63">
        <f>J44+M44</f>
        <v>327515629.44827998</v>
      </c>
      <c r="O44" s="63"/>
      <c r="P44" s="63">
        <f>G44-N44</f>
        <v>0</v>
      </c>
      <c r="R44" s="352">
        <v>327515629.44827998</v>
      </c>
      <c r="S44" s="535">
        <f t="shared" si="2"/>
        <v>0</v>
      </c>
    </row>
    <row r="45" spans="1:19" s="352" customFormat="1">
      <c r="A45" s="363">
        <v>2210002</v>
      </c>
      <c r="B45" s="59" t="s">
        <v>143</v>
      </c>
      <c r="C45" s="364">
        <v>3096220</v>
      </c>
      <c r="D45" s="365">
        <v>40543</v>
      </c>
      <c r="E45" s="366">
        <v>0</v>
      </c>
      <c r="F45" s="351">
        <f>+C45*$F$4</f>
        <v>0</v>
      </c>
      <c r="G45" s="60">
        <f>+F45+C45</f>
        <v>3096220</v>
      </c>
      <c r="H45" s="61">
        <v>3096220</v>
      </c>
      <c r="I45" s="61">
        <f>H45*$I$4</f>
        <v>0</v>
      </c>
      <c r="J45" s="62">
        <v>3096220</v>
      </c>
      <c r="K45" s="60">
        <f>+G45-J45</f>
        <v>0</v>
      </c>
      <c r="L45" s="60"/>
      <c r="M45" s="63">
        <v>0</v>
      </c>
      <c r="N45" s="63">
        <f>J45+M45</f>
        <v>3096220</v>
      </c>
      <c r="O45" s="63"/>
      <c r="P45" s="63">
        <f>G45-N45</f>
        <v>0</v>
      </c>
      <c r="R45" s="352">
        <v>3096220</v>
      </c>
      <c r="S45" s="535">
        <f t="shared" si="2"/>
        <v>0</v>
      </c>
    </row>
    <row r="46" spans="1:19">
      <c r="B46" s="57" t="s">
        <v>1289</v>
      </c>
      <c r="C46" s="43">
        <f>SUM(C41:C45)</f>
        <v>341270384.350169</v>
      </c>
      <c r="D46" s="8"/>
      <c r="E46" s="8"/>
      <c r="F46" s="43">
        <f t="shared" ref="F46:K46" si="17">SUM(F41:F45)</f>
        <v>0</v>
      </c>
      <c r="G46" s="43">
        <f t="shared" si="17"/>
        <v>341270384.350169</v>
      </c>
      <c r="H46" s="43">
        <f t="shared" si="17"/>
        <v>341270384.350169</v>
      </c>
      <c r="I46" s="8">
        <f t="shared" si="17"/>
        <v>0</v>
      </c>
      <c r="J46" s="43">
        <f t="shared" si="17"/>
        <v>341270384.350169</v>
      </c>
      <c r="K46" s="43">
        <f t="shared" si="17"/>
        <v>0</v>
      </c>
      <c r="L46" s="8"/>
      <c r="M46" s="43">
        <f>SUM(M41:M45)</f>
        <v>0</v>
      </c>
      <c r="N46" s="43">
        <f>SUM(N41:N45)</f>
        <v>341270384.350169</v>
      </c>
      <c r="O46" s="8"/>
      <c r="P46" s="43">
        <f>SUM(P41:P45)</f>
        <v>0</v>
      </c>
      <c r="R46" s="1">
        <v>341270384.350169</v>
      </c>
      <c r="S46" s="535">
        <f t="shared" si="2"/>
        <v>0</v>
      </c>
    </row>
    <row r="47" spans="1:19">
      <c r="B47" s="78"/>
      <c r="C47" s="79"/>
      <c r="D47" s="76"/>
      <c r="E47" s="76"/>
      <c r="F47" s="79"/>
      <c r="G47" s="76"/>
      <c r="H47" s="76"/>
      <c r="I47" s="76"/>
      <c r="J47" s="76"/>
      <c r="K47" s="76"/>
      <c r="L47" s="76"/>
      <c r="M47" s="76"/>
      <c r="N47" s="76"/>
      <c r="O47" s="76"/>
      <c r="P47" s="76"/>
      <c r="S47" s="535">
        <f t="shared" si="2"/>
        <v>0</v>
      </c>
    </row>
    <row r="48" spans="1:19" s="352" customFormat="1">
      <c r="A48" s="363">
        <v>2210003</v>
      </c>
      <c r="B48" s="59" t="s">
        <v>151</v>
      </c>
      <c r="C48" s="364">
        <v>44121245.390000001</v>
      </c>
      <c r="D48" s="365">
        <v>40816</v>
      </c>
      <c r="E48" s="366">
        <v>0</v>
      </c>
      <c r="F48" s="351">
        <f>+C48*$F$4</f>
        <v>0</v>
      </c>
      <c r="G48" s="60">
        <f>+F48+C48</f>
        <v>44121245.390000001</v>
      </c>
      <c r="H48" s="61">
        <v>44121245.390000001</v>
      </c>
      <c r="I48" s="61">
        <f>H48*$I$4</f>
        <v>0</v>
      </c>
      <c r="J48" s="62">
        <v>44121245.390000001</v>
      </c>
      <c r="K48" s="60">
        <f>+G48-J48</f>
        <v>0</v>
      </c>
      <c r="L48" s="60"/>
      <c r="M48" s="63">
        <v>0</v>
      </c>
      <c r="N48" s="63">
        <f>J48+M48</f>
        <v>44121245.390000001</v>
      </c>
      <c r="O48" s="63"/>
      <c r="P48" s="63">
        <f>G48-N48</f>
        <v>0</v>
      </c>
      <c r="R48" s="352">
        <v>44121245.390000001</v>
      </c>
      <c r="S48" s="535">
        <f t="shared" si="2"/>
        <v>0</v>
      </c>
    </row>
    <row r="49" spans="1:19">
      <c r="A49" s="5">
        <v>2210003</v>
      </c>
      <c r="B49" s="25" t="s">
        <v>152</v>
      </c>
      <c r="C49" s="20">
        <v>230861765.23199999</v>
      </c>
      <c r="D49" s="65">
        <v>40847</v>
      </c>
      <c r="E49" s="527">
        <v>48</v>
      </c>
      <c r="F49" s="42">
        <f>+C49*$F$4</f>
        <v>0</v>
      </c>
      <c r="G49" s="56">
        <f>+F49+C49</f>
        <v>230861765.23199999</v>
      </c>
      <c r="H49" s="10">
        <v>141450649.80586666</v>
      </c>
      <c r="I49" s="4">
        <f>H49*$I$4</f>
        <v>0</v>
      </c>
      <c r="J49" s="7">
        <f>+I49+H49</f>
        <v>141450649.80586666</v>
      </c>
      <c r="K49" s="6">
        <f>+G49-J49</f>
        <v>89411115.426133335</v>
      </c>
      <c r="L49" s="6"/>
      <c r="M49" s="10">
        <f>(K49-L49)/E49*$L$1</f>
        <v>22352778.856533334</v>
      </c>
      <c r="N49" s="10">
        <f>J49+M49</f>
        <v>163803428.66240001</v>
      </c>
      <c r="O49" s="161">
        <f>E49-$L$1</f>
        <v>36</v>
      </c>
      <c r="P49" s="10">
        <f>G49-N49</f>
        <v>67058336.569599986</v>
      </c>
      <c r="R49" s="1">
        <v>141450649.80586666</v>
      </c>
      <c r="S49" s="535">
        <f t="shared" si="2"/>
        <v>0</v>
      </c>
    </row>
    <row r="50" spans="1:19">
      <c r="A50" s="30"/>
      <c r="B50" s="25" t="s">
        <v>1323</v>
      </c>
      <c r="C50" s="20">
        <v>1353085750</v>
      </c>
      <c r="D50" s="65"/>
      <c r="E50" s="527">
        <v>576</v>
      </c>
      <c r="F50" s="42"/>
      <c r="G50" s="6">
        <f>+F50+C50</f>
        <v>1353085750</v>
      </c>
      <c r="H50" s="4">
        <v>148159310.06527671</v>
      </c>
      <c r="I50" s="4">
        <f>H50*$I$4</f>
        <v>0</v>
      </c>
      <c r="J50" s="7">
        <f>+I50+H50</f>
        <v>148159310.06527671</v>
      </c>
      <c r="K50" s="6">
        <f>+G50-J50</f>
        <v>1204926439.9347234</v>
      </c>
      <c r="L50" s="6">
        <v>75881599</v>
      </c>
      <c r="M50" s="10">
        <f>(K50-L50)/E50*$L$1</f>
        <v>23521767.519473404</v>
      </c>
      <c r="N50" s="10">
        <f>J50+M50</f>
        <v>171681077.58475012</v>
      </c>
      <c r="O50" s="161">
        <f>E50-$L$1</f>
        <v>564</v>
      </c>
      <c r="P50" s="10">
        <f>G50-N50</f>
        <v>1181404672.4152498</v>
      </c>
      <c r="R50" s="1">
        <v>148159310.06527671</v>
      </c>
      <c r="S50" s="535">
        <f t="shared" si="2"/>
        <v>0</v>
      </c>
    </row>
    <row r="51" spans="1:19">
      <c r="B51" s="84" t="s">
        <v>1288</v>
      </c>
      <c r="C51" s="85">
        <f>SUM(C48:C50)</f>
        <v>1628068760.622</v>
      </c>
      <c r="D51" s="85"/>
      <c r="E51" s="85"/>
      <c r="F51" s="85">
        <f>SUM(F48:F49)</f>
        <v>0</v>
      </c>
      <c r="G51" s="85">
        <f t="shared" ref="G51:N51" si="18">SUM(G48:G50)</f>
        <v>1628068760.622</v>
      </c>
      <c r="H51" s="85">
        <f t="shared" si="18"/>
        <v>333731205.26114333</v>
      </c>
      <c r="I51" s="85">
        <f t="shared" si="18"/>
        <v>0</v>
      </c>
      <c r="J51" s="85">
        <f t="shared" si="18"/>
        <v>333731205.26114333</v>
      </c>
      <c r="K51" s="85">
        <f t="shared" si="18"/>
        <v>1294337555.3608568</v>
      </c>
      <c r="L51" s="85">
        <f t="shared" si="18"/>
        <v>75881599</v>
      </c>
      <c r="M51" s="85">
        <f t="shared" si="18"/>
        <v>45874546.376006737</v>
      </c>
      <c r="N51" s="85">
        <f t="shared" si="18"/>
        <v>379605751.63715011</v>
      </c>
      <c r="O51" s="85"/>
      <c r="P51" s="85">
        <f>SUM(P48:P50)</f>
        <v>1248463008.9848499</v>
      </c>
      <c r="R51" s="1">
        <v>333731205.26114333</v>
      </c>
      <c r="S51" s="535">
        <f t="shared" si="2"/>
        <v>0</v>
      </c>
    </row>
    <row r="52" spans="1:19">
      <c r="C52" s="1"/>
      <c r="D52" s="81"/>
      <c r="E52" s="82"/>
      <c r="F52" s="80"/>
      <c r="G52" s="76"/>
      <c r="H52" s="79"/>
      <c r="I52" s="76"/>
      <c r="J52" s="76"/>
      <c r="K52" s="76"/>
      <c r="L52" s="76"/>
      <c r="M52" s="76"/>
      <c r="N52" s="76"/>
      <c r="O52" s="76"/>
      <c r="P52" s="76"/>
      <c r="S52" s="535">
        <f t="shared" si="2"/>
        <v>0</v>
      </c>
    </row>
    <row r="53" spans="1:19">
      <c r="C53" s="1"/>
      <c r="D53" s="81"/>
      <c r="E53" s="82"/>
      <c r="F53" s="80"/>
      <c r="G53" s="76"/>
      <c r="H53" s="79"/>
      <c r="I53" s="76"/>
      <c r="J53" s="76"/>
      <c r="K53" s="76"/>
      <c r="L53" s="76"/>
      <c r="M53" s="76"/>
      <c r="N53" s="76"/>
      <c r="O53" s="76"/>
      <c r="P53" s="76"/>
      <c r="S53" s="535">
        <f t="shared" si="2"/>
        <v>0</v>
      </c>
    </row>
    <row r="54" spans="1:19">
      <c r="A54" s="5">
        <v>2210004</v>
      </c>
      <c r="B54" s="25" t="s">
        <v>275</v>
      </c>
      <c r="C54" s="20">
        <v>6150000</v>
      </c>
      <c r="D54" s="65">
        <v>41152</v>
      </c>
      <c r="E54" s="527">
        <v>56</v>
      </c>
      <c r="F54" s="42"/>
      <c r="G54" s="56">
        <f>+F54+C54</f>
        <v>6150000</v>
      </c>
      <c r="H54" s="83">
        <v>3348380.2</v>
      </c>
      <c r="I54" s="4">
        <f>H54*$I$4</f>
        <v>0</v>
      </c>
      <c r="J54" s="7">
        <f>+I54+H54</f>
        <v>3348380.2</v>
      </c>
      <c r="K54" s="6">
        <f>+G54-J54</f>
        <v>2801619.8</v>
      </c>
      <c r="L54" s="6"/>
      <c r="M54" s="10">
        <f>(K54-L54)/E54*$L$1</f>
        <v>600347.1</v>
      </c>
      <c r="N54" s="10">
        <f>J54+M54</f>
        <v>3948727.3000000003</v>
      </c>
      <c r="O54" s="161">
        <f>E54-$L$1</f>
        <v>44</v>
      </c>
      <c r="P54" s="10">
        <f>G54-N54</f>
        <v>2201272.6999999997</v>
      </c>
      <c r="R54" s="1">
        <v>3348380.2</v>
      </c>
      <c r="S54" s="535">
        <f t="shared" si="2"/>
        <v>0</v>
      </c>
    </row>
    <row r="55" spans="1:19">
      <c r="A55" s="5">
        <v>2210004</v>
      </c>
      <c r="B55" s="25" t="s">
        <v>276</v>
      </c>
      <c r="C55" s="20">
        <v>57076570</v>
      </c>
      <c r="D55" s="65">
        <v>41152</v>
      </c>
      <c r="E55" s="527">
        <v>56</v>
      </c>
      <c r="F55" s="42"/>
      <c r="G55" s="56">
        <f>+F55+C55</f>
        <v>57076570</v>
      </c>
      <c r="H55" s="83">
        <v>31075456.63333331</v>
      </c>
      <c r="I55" s="4">
        <f>H55*$I$4</f>
        <v>0</v>
      </c>
      <c r="J55" s="7">
        <f>+I55+H55</f>
        <v>31075456.63333331</v>
      </c>
      <c r="K55" s="6">
        <f>+G55-J55</f>
        <v>26001113.36666669</v>
      </c>
      <c r="L55" s="6"/>
      <c r="M55" s="10">
        <f>(K55-L55)/E55*$L$1</f>
        <v>5571667.150000005</v>
      </c>
      <c r="N55" s="10">
        <f>J55+M55</f>
        <v>36647123.783333316</v>
      </c>
      <c r="O55" s="161">
        <f>E55-$L$1</f>
        <v>44</v>
      </c>
      <c r="P55" s="10">
        <f>G55-N55</f>
        <v>20429446.216666684</v>
      </c>
      <c r="R55" s="1">
        <v>31075456.63333331</v>
      </c>
      <c r="S55" s="535">
        <f t="shared" si="2"/>
        <v>0</v>
      </c>
    </row>
    <row r="56" spans="1:19">
      <c r="A56" s="5">
        <v>2210004</v>
      </c>
      <c r="B56" s="473" t="s">
        <v>277</v>
      </c>
      <c r="C56" s="479">
        <v>21032726</v>
      </c>
      <c r="D56" s="480">
        <v>41152</v>
      </c>
      <c r="E56" s="527"/>
      <c r="F56" s="474"/>
      <c r="G56" s="481">
        <f>+F56+C56</f>
        <v>21032726</v>
      </c>
      <c r="H56" s="482">
        <v>21032726</v>
      </c>
      <c r="I56" s="476">
        <f>H56*$I$4</f>
        <v>0</v>
      </c>
      <c r="J56" s="477">
        <f>+I56+H56</f>
        <v>21032726</v>
      </c>
      <c r="K56" s="475">
        <f>+G56-J56</f>
        <v>0</v>
      </c>
      <c r="L56" s="475"/>
      <c r="M56" s="478">
        <v>0</v>
      </c>
      <c r="N56" s="478">
        <f>J56+M56</f>
        <v>21032726</v>
      </c>
      <c r="O56" s="478"/>
      <c r="P56" s="478">
        <f>G56-N56</f>
        <v>0</v>
      </c>
      <c r="R56" s="1">
        <v>21032726</v>
      </c>
      <c r="S56" s="535">
        <f t="shared" si="2"/>
        <v>0</v>
      </c>
    </row>
    <row r="57" spans="1:19">
      <c r="A57" s="5">
        <v>2210004</v>
      </c>
      <c r="B57" s="25" t="s">
        <v>278</v>
      </c>
      <c r="C57" s="20">
        <v>92579172</v>
      </c>
      <c r="D57" s="65">
        <v>41152</v>
      </c>
      <c r="E57" s="527">
        <v>56</v>
      </c>
      <c r="F57" s="42"/>
      <c r="G57" s="56">
        <f>+F57+C57</f>
        <v>92579172</v>
      </c>
      <c r="H57" s="83">
        <v>50404921.700000003</v>
      </c>
      <c r="I57" s="4">
        <f>H57*$I$4</f>
        <v>0</v>
      </c>
      <c r="J57" s="7">
        <f>+I57+H57</f>
        <v>50404921.700000003</v>
      </c>
      <c r="K57" s="6">
        <f>+G57-J57</f>
        <v>42174250.299999997</v>
      </c>
      <c r="L57" s="6"/>
      <c r="M57" s="10">
        <f>(K57-L57)/E57*$L$1</f>
        <v>9037339.3499999996</v>
      </c>
      <c r="N57" s="10">
        <f>J57+M57</f>
        <v>59442261.050000004</v>
      </c>
      <c r="O57" s="161">
        <f>E57-$L$1</f>
        <v>44</v>
      </c>
      <c r="P57" s="10">
        <f>G57-N57</f>
        <v>33136910.949999996</v>
      </c>
      <c r="R57" s="1">
        <v>50404921.700000003</v>
      </c>
      <c r="S57" s="535">
        <f t="shared" si="2"/>
        <v>0</v>
      </c>
    </row>
    <row r="58" spans="1:19">
      <c r="B58" s="84" t="s">
        <v>1287</v>
      </c>
      <c r="C58" s="85">
        <f t="shared" ref="C58:P58" si="19">SUM(C54:C57)</f>
        <v>176838468</v>
      </c>
      <c r="D58" s="85"/>
      <c r="E58" s="85"/>
      <c r="F58" s="85">
        <f t="shared" si="19"/>
        <v>0</v>
      </c>
      <c r="G58" s="85">
        <f t="shared" si="19"/>
        <v>176838468</v>
      </c>
      <c r="H58" s="85">
        <f t="shared" si="19"/>
        <v>105861484.53333332</v>
      </c>
      <c r="I58" s="85">
        <f t="shared" si="19"/>
        <v>0</v>
      </c>
      <c r="J58" s="85">
        <f t="shared" si="19"/>
        <v>105861484.53333332</v>
      </c>
      <c r="K58" s="85">
        <f t="shared" si="19"/>
        <v>70976983.466666684</v>
      </c>
      <c r="L58" s="85">
        <f t="shared" si="19"/>
        <v>0</v>
      </c>
      <c r="M58" s="85">
        <f t="shared" si="19"/>
        <v>15209353.600000005</v>
      </c>
      <c r="N58" s="85">
        <f t="shared" si="19"/>
        <v>121070838.13333333</v>
      </c>
      <c r="O58" s="85"/>
      <c r="P58" s="85">
        <f t="shared" si="19"/>
        <v>55767629.866666675</v>
      </c>
      <c r="R58" s="1">
        <v>105861484.53333332</v>
      </c>
      <c r="S58" s="535">
        <f t="shared" si="2"/>
        <v>0</v>
      </c>
    </row>
    <row r="59" spans="1:19">
      <c r="C59" s="1"/>
      <c r="D59" s="81"/>
      <c r="E59" s="82"/>
      <c r="F59" s="80"/>
      <c r="G59" s="76"/>
      <c r="H59" s="79"/>
      <c r="I59" s="76"/>
      <c r="J59" s="76"/>
      <c r="K59" s="76"/>
      <c r="L59" s="76"/>
      <c r="M59" s="76"/>
      <c r="N59" s="76"/>
      <c r="O59" s="76"/>
      <c r="P59" s="76"/>
      <c r="S59" s="535">
        <f t="shared" si="2"/>
        <v>0</v>
      </c>
    </row>
    <row r="60" spans="1:19">
      <c r="C60" s="1"/>
      <c r="D60" s="81"/>
      <c r="E60" s="82"/>
      <c r="F60" s="80"/>
      <c r="G60" s="76"/>
      <c r="H60" s="79"/>
      <c r="I60" s="76"/>
      <c r="J60" s="76"/>
      <c r="K60" s="76"/>
      <c r="L60" s="76"/>
      <c r="M60" s="76"/>
      <c r="N60" s="76"/>
      <c r="O60" s="76"/>
      <c r="P60" s="76"/>
      <c r="S60" s="535">
        <f t="shared" si="2"/>
        <v>0</v>
      </c>
    </row>
    <row r="61" spans="1:19">
      <c r="A61" s="5">
        <v>2210005</v>
      </c>
      <c r="B61" s="25" t="s">
        <v>1481</v>
      </c>
      <c r="C61" s="20">
        <v>43205525</v>
      </c>
      <c r="D61" s="65">
        <v>41882</v>
      </c>
      <c r="E61" s="526">
        <v>80</v>
      </c>
      <c r="F61" s="65"/>
      <c r="G61" s="56">
        <f>+F61+C61</f>
        <v>43205525</v>
      </c>
      <c r="H61" s="83">
        <v>12291754.487179484</v>
      </c>
      <c r="I61" s="405"/>
      <c r="J61" s="7">
        <f>+I61+H61</f>
        <v>12291754.487179484</v>
      </c>
      <c r="K61" s="6">
        <f>+G61-J61</f>
        <v>30913770.512820516</v>
      </c>
      <c r="L61" s="405"/>
      <c r="M61" s="10">
        <f>(K61-L61)/E61*$L$1</f>
        <v>4637065.576923077</v>
      </c>
      <c r="N61" s="10">
        <f>J61+M61</f>
        <v>16928820.06410256</v>
      </c>
      <c r="O61" s="161">
        <f>E61-$L$1</f>
        <v>68</v>
      </c>
      <c r="P61" s="10">
        <f>G61-N61</f>
        <v>26276704.93589744</v>
      </c>
      <c r="R61" s="1">
        <v>12291754.487179484</v>
      </c>
      <c r="S61" s="535">
        <f t="shared" si="2"/>
        <v>0</v>
      </c>
    </row>
    <row r="62" spans="1:19">
      <c r="A62" s="5">
        <v>2210005</v>
      </c>
      <c r="B62" s="25" t="s">
        <v>1482</v>
      </c>
      <c r="C62" s="20">
        <v>8681812</v>
      </c>
      <c r="D62" s="65">
        <v>41882</v>
      </c>
      <c r="E62" s="526">
        <v>80</v>
      </c>
      <c r="F62" s="65"/>
      <c r="G62" s="56">
        <f>+F62+C62</f>
        <v>8681812</v>
      </c>
      <c r="H62" s="83">
        <v>2469931.58974359</v>
      </c>
      <c r="I62" s="405"/>
      <c r="J62" s="7">
        <f>+I62+H62</f>
        <v>2469931.58974359</v>
      </c>
      <c r="K62" s="6">
        <f>+G62-J62</f>
        <v>6211880.41025641</v>
      </c>
      <c r="L62" s="405"/>
      <c r="M62" s="10">
        <f>(K62-L62)/E62*$L$1</f>
        <v>931782.0615384616</v>
      </c>
      <c r="N62" s="10">
        <f>J62+M62</f>
        <v>3401713.6512820516</v>
      </c>
      <c r="O62" s="161">
        <f>E62-$L$1</f>
        <v>68</v>
      </c>
      <c r="P62" s="10">
        <f>G62-N62</f>
        <v>5280098.3487179484</v>
      </c>
      <c r="R62" s="1">
        <v>2469931.58974359</v>
      </c>
      <c r="S62" s="535">
        <f t="shared" si="2"/>
        <v>0</v>
      </c>
    </row>
    <row r="63" spans="1:19">
      <c r="A63" s="5">
        <v>2210005</v>
      </c>
      <c r="B63" s="25" t="s">
        <v>1483</v>
      </c>
      <c r="C63" s="20">
        <v>28458465</v>
      </c>
      <c r="D63" s="65">
        <v>41882</v>
      </c>
      <c r="E63" s="526">
        <v>80</v>
      </c>
      <c r="F63" s="65"/>
      <c r="G63" s="56">
        <f>+F63+C63</f>
        <v>28458465</v>
      </c>
      <c r="H63" s="83">
        <v>8096289.615384616</v>
      </c>
      <c r="I63" s="405"/>
      <c r="J63" s="7">
        <f>+I63+H63</f>
        <v>8096289.615384616</v>
      </c>
      <c r="K63" s="6">
        <f>+G63-J63</f>
        <v>20362175.384615384</v>
      </c>
      <c r="L63" s="405"/>
      <c r="M63" s="10">
        <f>(K63-L63)/E63*$L$1</f>
        <v>3054326.307692308</v>
      </c>
      <c r="N63" s="10">
        <f>J63+M63</f>
        <v>11150615.923076924</v>
      </c>
      <c r="O63" s="161">
        <f>E63-$L$1</f>
        <v>68</v>
      </c>
      <c r="P63" s="10">
        <f>G63-N63</f>
        <v>17307849.076923076</v>
      </c>
      <c r="R63" s="1">
        <v>8096289.615384616</v>
      </c>
      <c r="S63" s="535">
        <f t="shared" si="2"/>
        <v>0</v>
      </c>
    </row>
    <row r="64" spans="1:19">
      <c r="A64" s="5">
        <v>2210005</v>
      </c>
      <c r="B64" s="25" t="s">
        <v>1484</v>
      </c>
      <c r="C64" s="20">
        <v>21818126</v>
      </c>
      <c r="D64" s="65">
        <v>41882</v>
      </c>
      <c r="E64" s="526">
        <v>80</v>
      </c>
      <c r="F64" s="65"/>
      <c r="G64" s="56">
        <f>+F64+C64</f>
        <v>21818126</v>
      </c>
      <c r="H64" s="83">
        <v>6207146.5641025612</v>
      </c>
      <c r="I64" s="405"/>
      <c r="J64" s="7">
        <f>+I64+H64</f>
        <v>6207146.5641025612</v>
      </c>
      <c r="K64" s="6">
        <f>+G64-J64</f>
        <v>15610979.43589744</v>
      </c>
      <c r="L64" s="405"/>
      <c r="M64" s="10">
        <f>(K64-L64)/E64*$L$1</f>
        <v>2341646.9153846158</v>
      </c>
      <c r="N64" s="10">
        <f>J64+M64</f>
        <v>8548793.479487177</v>
      </c>
      <c r="O64" s="161">
        <f>E64-$L$1</f>
        <v>68</v>
      </c>
      <c r="P64" s="10">
        <f>G64-N64</f>
        <v>13269332.520512823</v>
      </c>
      <c r="R64" s="1">
        <v>6207146.5641025612</v>
      </c>
      <c r="S64" s="535">
        <f t="shared" si="2"/>
        <v>0</v>
      </c>
    </row>
    <row r="65" spans="1:19">
      <c r="A65" s="5">
        <v>2210005</v>
      </c>
      <c r="B65" s="25" t="s">
        <v>1485</v>
      </c>
      <c r="C65" s="20">
        <v>12665399</v>
      </c>
      <c r="D65" s="65">
        <v>41882</v>
      </c>
      <c r="E65" s="526">
        <v>80</v>
      </c>
      <c r="F65" s="65"/>
      <c r="G65" s="56">
        <f>+F65+C65</f>
        <v>12665399</v>
      </c>
      <c r="H65" s="83">
        <v>3603242.0256410255</v>
      </c>
      <c r="I65" s="405"/>
      <c r="J65" s="7">
        <f>+I65+H65</f>
        <v>3603242.0256410255</v>
      </c>
      <c r="K65" s="6">
        <f>+G65-J65</f>
        <v>9062156.974358974</v>
      </c>
      <c r="L65" s="405"/>
      <c r="M65" s="10">
        <f>(K65-L65)/E65*$L$1</f>
        <v>1359323.5461538462</v>
      </c>
      <c r="N65" s="10">
        <f>J65+M65</f>
        <v>4962565.5717948712</v>
      </c>
      <c r="O65" s="161">
        <f>E65-$L$1</f>
        <v>68</v>
      </c>
      <c r="P65" s="10">
        <f>G65-N65</f>
        <v>7702833.4282051288</v>
      </c>
      <c r="R65" s="1">
        <v>3603242.0256410255</v>
      </c>
      <c r="S65" s="535">
        <f t="shared" si="2"/>
        <v>0</v>
      </c>
    </row>
    <row r="66" spans="1:19">
      <c r="B66" s="406" t="s">
        <v>1486</v>
      </c>
      <c r="C66" s="407">
        <f>SUM(C61:C65)</f>
        <v>114829327</v>
      </c>
      <c r="D66" s="408"/>
      <c r="E66" s="409"/>
      <c r="F66" s="410"/>
      <c r="G66" s="411">
        <f>SUM(G61:G65)</f>
        <v>114829327</v>
      </c>
      <c r="H66" s="411">
        <f t="shared" ref="H66:P66" si="20">SUM(H61:H65)</f>
        <v>32668364.282051273</v>
      </c>
      <c r="I66" s="411">
        <f t="shared" si="20"/>
        <v>0</v>
      </c>
      <c r="J66" s="411">
        <f t="shared" si="20"/>
        <v>32668364.282051273</v>
      </c>
      <c r="K66" s="411">
        <f t="shared" si="20"/>
        <v>82160962.717948735</v>
      </c>
      <c r="L66" s="411">
        <f t="shared" si="20"/>
        <v>0</v>
      </c>
      <c r="M66" s="411">
        <f t="shared" si="20"/>
        <v>12324144.407692309</v>
      </c>
      <c r="N66" s="411">
        <f t="shared" si="20"/>
        <v>44992508.689743578</v>
      </c>
      <c r="O66" s="411"/>
      <c r="P66" s="412">
        <f t="shared" si="20"/>
        <v>69836818.310256422</v>
      </c>
      <c r="R66" s="1">
        <v>32668364.282051273</v>
      </c>
      <c r="S66" s="535">
        <f t="shared" si="2"/>
        <v>0</v>
      </c>
    </row>
    <row r="67" spans="1:19">
      <c r="S67" s="535">
        <f t="shared" si="2"/>
        <v>0</v>
      </c>
    </row>
    <row r="68" spans="1:19">
      <c r="A68" s="5">
        <v>2210006</v>
      </c>
      <c r="B68" s="25" t="s">
        <v>1748</v>
      </c>
      <c r="C68" s="20">
        <v>8726625</v>
      </c>
      <c r="D68" s="65">
        <v>42104</v>
      </c>
      <c r="E68" s="526">
        <v>87</v>
      </c>
      <c r="F68" s="65"/>
      <c r="G68" s="56">
        <f>+F68+C68</f>
        <v>8726625</v>
      </c>
      <c r="H68" s="83">
        <v>2424266.5236486485</v>
      </c>
      <c r="I68" s="405"/>
      <c r="J68" s="7">
        <f>+I68+H68</f>
        <v>2424266.5236486485</v>
      </c>
      <c r="K68" s="6">
        <f>+G68-J68</f>
        <v>6302358.4763513515</v>
      </c>
      <c r="L68" s="405"/>
      <c r="M68" s="10">
        <f>(K68-L68)/E68*$L$1</f>
        <v>869290.82432432426</v>
      </c>
      <c r="N68" s="10">
        <f>J68+M68</f>
        <v>3293557.3479729728</v>
      </c>
      <c r="O68" s="161">
        <f>E68-$L$1</f>
        <v>75</v>
      </c>
      <c r="P68" s="10">
        <f>G68-N68</f>
        <v>5433067.6520270277</v>
      </c>
      <c r="R68" s="1">
        <v>2424266.5236486485</v>
      </c>
      <c r="S68" s="535">
        <f t="shared" si="2"/>
        <v>0</v>
      </c>
    </row>
    <row r="69" spans="1:19">
      <c r="A69" s="59">
        <v>2310000</v>
      </c>
      <c r="B69" s="349" t="s">
        <v>2027</v>
      </c>
      <c r="C69" s="360">
        <v>6542396</v>
      </c>
      <c r="D69" s="497">
        <v>41639</v>
      </c>
      <c r="E69" s="360">
        <v>0</v>
      </c>
      <c r="F69" s="497"/>
      <c r="G69" s="564">
        <f>+F69+C69</f>
        <v>6542396</v>
      </c>
      <c r="H69" s="565">
        <v>6542396</v>
      </c>
      <c r="I69" s="353"/>
      <c r="J69" s="62">
        <f>+I69+H69</f>
        <v>6542396</v>
      </c>
      <c r="K69" s="60">
        <f>+G69-J69</f>
        <v>0</v>
      </c>
      <c r="L69" s="353"/>
      <c r="M69" s="63">
        <f>(K69-L69)</f>
        <v>0</v>
      </c>
      <c r="N69" s="63">
        <f>J69+M69</f>
        <v>6542396</v>
      </c>
      <c r="O69" s="63">
        <v>0</v>
      </c>
      <c r="P69" s="63">
        <f>G69-N69</f>
        <v>0</v>
      </c>
      <c r="R69" s="1">
        <v>6542396</v>
      </c>
      <c r="S69" s="535">
        <f t="shared" si="2"/>
        <v>0</v>
      </c>
    </row>
    <row r="70" spans="1:19">
      <c r="B70" s="406" t="s">
        <v>1749</v>
      </c>
      <c r="C70" s="407">
        <f>SUM(C68:C69)</f>
        <v>15269021</v>
      </c>
      <c r="D70" s="407">
        <f t="shared" ref="D70:P70" si="21">SUM(D68:D69)</f>
        <v>83743</v>
      </c>
      <c r="E70" s="407">
        <f t="shared" si="21"/>
        <v>87</v>
      </c>
      <c r="F70" s="407">
        <f t="shared" si="21"/>
        <v>0</v>
      </c>
      <c r="G70" s="407">
        <f t="shared" si="21"/>
        <v>15269021</v>
      </c>
      <c r="H70" s="407">
        <f t="shared" si="21"/>
        <v>8966662.5236486495</v>
      </c>
      <c r="I70" s="407">
        <f t="shared" si="21"/>
        <v>0</v>
      </c>
      <c r="J70" s="407">
        <f t="shared" si="21"/>
        <v>8966662.5236486495</v>
      </c>
      <c r="K70" s="407">
        <f t="shared" si="21"/>
        <v>6302358.4763513515</v>
      </c>
      <c r="L70" s="407">
        <f t="shared" si="21"/>
        <v>0</v>
      </c>
      <c r="M70" s="407">
        <f t="shared" si="21"/>
        <v>869290.82432432426</v>
      </c>
      <c r="N70" s="407">
        <f t="shared" si="21"/>
        <v>9835953.3479729723</v>
      </c>
      <c r="O70" s="407">
        <f t="shared" si="21"/>
        <v>75</v>
      </c>
      <c r="P70" s="407">
        <f t="shared" si="21"/>
        <v>5433067.6520270277</v>
      </c>
      <c r="R70" s="1">
        <v>8966662.5236486495</v>
      </c>
      <c r="S70" s="535">
        <f t="shared" si="2"/>
        <v>0</v>
      </c>
    </row>
    <row r="71" spans="1:19">
      <c r="S71" s="535">
        <f t="shared" si="2"/>
        <v>0</v>
      </c>
    </row>
    <row r="72" spans="1:19">
      <c r="S72" s="535"/>
    </row>
    <row r="73" spans="1:19">
      <c r="S73" s="535">
        <f t="shared" ref="S73:S91" si="22">+R73-J73</f>
        <v>0</v>
      </c>
    </row>
    <row r="74" spans="1:19">
      <c r="S74" s="535">
        <f t="shared" si="22"/>
        <v>0</v>
      </c>
    </row>
    <row r="75" spans="1:19">
      <c r="S75" s="535">
        <f t="shared" si="22"/>
        <v>0</v>
      </c>
    </row>
    <row r="76" spans="1:19">
      <c r="S76" s="535">
        <f t="shared" si="22"/>
        <v>0</v>
      </c>
    </row>
    <row r="77" spans="1:19">
      <c r="B77" s="23" t="s">
        <v>79</v>
      </c>
      <c r="C77" s="44">
        <f>+C34</f>
        <v>1051872039.5474746</v>
      </c>
      <c r="D77" s="24"/>
      <c r="E77" s="24"/>
      <c r="F77" s="44">
        <f t="shared" ref="F77:K77" si="23">+F34</f>
        <v>0</v>
      </c>
      <c r="G77" s="24">
        <f t="shared" si="23"/>
        <v>1051872039.5474746</v>
      </c>
      <c r="H77" s="24">
        <f t="shared" si="23"/>
        <v>328420010.40157002</v>
      </c>
      <c r="I77" s="24">
        <f t="shared" si="23"/>
        <v>0</v>
      </c>
      <c r="J77" s="24">
        <f t="shared" si="23"/>
        <v>328420010.40157002</v>
      </c>
      <c r="K77" s="24">
        <f t="shared" si="23"/>
        <v>723452027.14590454</v>
      </c>
      <c r="L77" s="24"/>
      <c r="M77" s="24">
        <f>+M34</f>
        <v>15925708.815640224</v>
      </c>
      <c r="N77" s="24">
        <f>+N34</f>
        <v>344345719.21721023</v>
      </c>
      <c r="O77" s="24"/>
      <c r="P77" s="24">
        <f>+P34</f>
        <v>707526320.33026433</v>
      </c>
      <c r="R77" s="1">
        <v>328420010.40157002</v>
      </c>
      <c r="S77" s="535">
        <f t="shared" si="22"/>
        <v>0</v>
      </c>
    </row>
    <row r="78" spans="1:19" s="246" customFormat="1">
      <c r="B78" s="104" t="s">
        <v>80</v>
      </c>
      <c r="C78" s="244">
        <f>+C39</f>
        <v>4274849228.9625678</v>
      </c>
      <c r="D78" s="245"/>
      <c r="E78" s="245"/>
      <c r="F78" s="244">
        <f t="shared" ref="F78:K78" si="24">+F39</f>
        <v>0</v>
      </c>
      <c r="G78" s="245">
        <f t="shared" si="24"/>
        <v>4274849228.9625678</v>
      </c>
      <c r="H78" s="245">
        <f t="shared" si="24"/>
        <v>392241287.23426533</v>
      </c>
      <c r="I78" s="245">
        <f t="shared" si="24"/>
        <v>0</v>
      </c>
      <c r="J78" s="245">
        <f t="shared" si="24"/>
        <v>392241287.23426533</v>
      </c>
      <c r="K78" s="245">
        <f t="shared" si="24"/>
        <v>3882607941.7283025</v>
      </c>
      <c r="L78" s="245"/>
      <c r="M78" s="245">
        <f>+M39</f>
        <v>67691398.178020433</v>
      </c>
      <c r="N78" s="245">
        <f>+N39</f>
        <v>459932685.4122858</v>
      </c>
      <c r="O78" s="245"/>
      <c r="P78" s="245">
        <f>+P39</f>
        <v>3814916543.550282</v>
      </c>
      <c r="R78" s="246">
        <v>392241287.23426533</v>
      </c>
      <c r="S78" s="535">
        <f t="shared" si="22"/>
        <v>0</v>
      </c>
    </row>
    <row r="79" spans="1:19">
      <c r="B79" s="46" t="s">
        <v>96</v>
      </c>
      <c r="C79" s="49">
        <f t="shared" ref="C79:K79" si="25">+C46</f>
        <v>341270384.350169</v>
      </c>
      <c r="D79" s="48">
        <f t="shared" si="25"/>
        <v>0</v>
      </c>
      <c r="E79" s="48">
        <f t="shared" si="25"/>
        <v>0</v>
      </c>
      <c r="F79" s="48">
        <f t="shared" si="25"/>
        <v>0</v>
      </c>
      <c r="G79" s="48">
        <f t="shared" si="25"/>
        <v>341270384.350169</v>
      </c>
      <c r="H79" s="48">
        <f t="shared" si="25"/>
        <v>341270384.350169</v>
      </c>
      <c r="I79" s="48">
        <f t="shared" si="25"/>
        <v>0</v>
      </c>
      <c r="J79" s="48">
        <f t="shared" si="25"/>
        <v>341270384.350169</v>
      </c>
      <c r="K79" s="48">
        <f t="shared" si="25"/>
        <v>0</v>
      </c>
      <c r="L79" s="48"/>
      <c r="M79" s="48">
        <f>+M46</f>
        <v>0</v>
      </c>
      <c r="N79" s="48">
        <f>+N46</f>
        <v>341270384.350169</v>
      </c>
      <c r="O79" s="48">
        <f>+O46</f>
        <v>0</v>
      </c>
      <c r="P79" s="48">
        <f>+P46</f>
        <v>0</v>
      </c>
      <c r="R79" s="1">
        <v>341270384.350169</v>
      </c>
      <c r="S79" s="535">
        <f t="shared" si="22"/>
        <v>0</v>
      </c>
    </row>
    <row r="80" spans="1:19">
      <c r="B80" s="46" t="s">
        <v>153</v>
      </c>
      <c r="C80" s="49">
        <f>+C51</f>
        <v>1628068760.622</v>
      </c>
      <c r="D80" s="49">
        <f t="shared" ref="D80:P80" si="26">+D51</f>
        <v>0</v>
      </c>
      <c r="E80" s="49">
        <f t="shared" si="26"/>
        <v>0</v>
      </c>
      <c r="F80" s="49">
        <f t="shared" si="26"/>
        <v>0</v>
      </c>
      <c r="G80" s="49">
        <f t="shared" si="26"/>
        <v>1628068760.622</v>
      </c>
      <c r="H80" s="49">
        <f t="shared" si="26"/>
        <v>333731205.26114333</v>
      </c>
      <c r="I80" s="49">
        <f t="shared" si="26"/>
        <v>0</v>
      </c>
      <c r="J80" s="49">
        <f t="shared" si="26"/>
        <v>333731205.26114333</v>
      </c>
      <c r="K80" s="49">
        <f t="shared" si="26"/>
        <v>1294337555.3608568</v>
      </c>
      <c r="L80" s="49"/>
      <c r="M80" s="49">
        <f t="shared" si="26"/>
        <v>45874546.376006737</v>
      </c>
      <c r="N80" s="49">
        <f t="shared" si="26"/>
        <v>379605751.63715011</v>
      </c>
      <c r="O80" s="49">
        <f t="shared" si="26"/>
        <v>0</v>
      </c>
      <c r="P80" s="49">
        <f t="shared" si="26"/>
        <v>1248463008.9848499</v>
      </c>
      <c r="R80" s="1">
        <v>333731205.26114333</v>
      </c>
      <c r="S80" s="535">
        <f t="shared" si="22"/>
        <v>0</v>
      </c>
    </row>
    <row r="81" spans="1:19">
      <c r="B81" s="104" t="s">
        <v>330</v>
      </c>
      <c r="C81" s="105">
        <f>C58</f>
        <v>176838468</v>
      </c>
      <c r="D81" s="105">
        <f t="shared" ref="D81:P81" si="27">D58</f>
        <v>0</v>
      </c>
      <c r="E81" s="105">
        <f t="shared" si="27"/>
        <v>0</v>
      </c>
      <c r="F81" s="105">
        <f t="shared" si="27"/>
        <v>0</v>
      </c>
      <c r="G81" s="105">
        <f t="shared" si="27"/>
        <v>176838468</v>
      </c>
      <c r="H81" s="105">
        <f t="shared" si="27"/>
        <v>105861484.53333332</v>
      </c>
      <c r="I81" s="105">
        <f t="shared" si="27"/>
        <v>0</v>
      </c>
      <c r="J81" s="105">
        <f t="shared" si="27"/>
        <v>105861484.53333332</v>
      </c>
      <c r="K81" s="105">
        <f t="shared" si="27"/>
        <v>70976983.466666684</v>
      </c>
      <c r="L81" s="105"/>
      <c r="M81" s="105">
        <f t="shared" si="27"/>
        <v>15209353.600000005</v>
      </c>
      <c r="N81" s="105">
        <f t="shared" si="27"/>
        <v>121070838.13333333</v>
      </c>
      <c r="O81" s="105">
        <f t="shared" si="27"/>
        <v>0</v>
      </c>
      <c r="P81" s="105">
        <f t="shared" si="27"/>
        <v>55767629.866666675</v>
      </c>
      <c r="R81" s="1">
        <v>105861484.53333332</v>
      </c>
      <c r="S81" s="535">
        <f t="shared" si="22"/>
        <v>0</v>
      </c>
    </row>
    <row r="82" spans="1:19">
      <c r="B82" s="404" t="s">
        <v>1487</v>
      </c>
      <c r="C82" s="105">
        <f>C66</f>
        <v>114829327</v>
      </c>
      <c r="D82" s="105">
        <f t="shared" ref="D82:P82" si="28">D66</f>
        <v>0</v>
      </c>
      <c r="E82" s="105">
        <f t="shared" si="28"/>
        <v>0</v>
      </c>
      <c r="F82" s="105">
        <f t="shared" si="28"/>
        <v>0</v>
      </c>
      <c r="G82" s="105">
        <f t="shared" si="28"/>
        <v>114829327</v>
      </c>
      <c r="H82" s="105">
        <f t="shared" si="28"/>
        <v>32668364.282051273</v>
      </c>
      <c r="I82" s="105">
        <f t="shared" si="28"/>
        <v>0</v>
      </c>
      <c r="J82" s="105">
        <f t="shared" si="28"/>
        <v>32668364.282051273</v>
      </c>
      <c r="K82" s="105">
        <f t="shared" si="28"/>
        <v>82160962.717948735</v>
      </c>
      <c r="L82" s="105">
        <f t="shared" si="28"/>
        <v>0</v>
      </c>
      <c r="M82" s="105">
        <f t="shared" si="28"/>
        <v>12324144.407692309</v>
      </c>
      <c r="N82" s="105">
        <f t="shared" si="28"/>
        <v>44992508.689743578</v>
      </c>
      <c r="O82" s="105">
        <f t="shared" si="28"/>
        <v>0</v>
      </c>
      <c r="P82" s="105">
        <f t="shared" si="28"/>
        <v>69836818.310256422</v>
      </c>
      <c r="R82" s="1">
        <v>32668364.282051273</v>
      </c>
      <c r="S82" s="535">
        <f t="shared" si="22"/>
        <v>0</v>
      </c>
    </row>
    <row r="83" spans="1:19">
      <c r="B83" s="404" t="s">
        <v>1750</v>
      </c>
      <c r="C83" s="105">
        <f>+C70</f>
        <v>15269021</v>
      </c>
      <c r="D83" s="105">
        <f t="shared" ref="D83:P83" si="29">+D70</f>
        <v>83743</v>
      </c>
      <c r="E83" s="105">
        <f t="shared" si="29"/>
        <v>87</v>
      </c>
      <c r="F83" s="105">
        <f t="shared" si="29"/>
        <v>0</v>
      </c>
      <c r="G83" s="105">
        <f t="shared" si="29"/>
        <v>15269021</v>
      </c>
      <c r="H83" s="105">
        <f t="shared" si="29"/>
        <v>8966662.5236486495</v>
      </c>
      <c r="I83" s="105">
        <f t="shared" si="29"/>
        <v>0</v>
      </c>
      <c r="J83" s="105">
        <f t="shared" si="29"/>
        <v>8966662.5236486495</v>
      </c>
      <c r="K83" s="105">
        <f t="shared" si="29"/>
        <v>6302358.4763513515</v>
      </c>
      <c r="L83" s="105">
        <f t="shared" si="29"/>
        <v>0</v>
      </c>
      <c r="M83" s="105">
        <f t="shared" si="29"/>
        <v>869290.82432432426</v>
      </c>
      <c r="N83" s="105">
        <f t="shared" si="29"/>
        <v>9835953.3479729723</v>
      </c>
      <c r="O83" s="105">
        <f t="shared" si="29"/>
        <v>75</v>
      </c>
      <c r="P83" s="105">
        <f t="shared" si="29"/>
        <v>5433067.6520270277</v>
      </c>
      <c r="R83" s="1">
        <v>8966662.5236486495</v>
      </c>
      <c r="S83" s="535">
        <f t="shared" si="22"/>
        <v>0</v>
      </c>
    </row>
    <row r="84" spans="1:19">
      <c r="A84" s="86" t="s">
        <v>1628</v>
      </c>
      <c r="B84" s="47"/>
      <c r="C84" s="54">
        <f>SUM(C77:C83)</f>
        <v>7602997229.4822111</v>
      </c>
      <c r="D84" s="54">
        <f t="shared" ref="D84:P84" si="30">SUM(D77:D83)</f>
        <v>83743</v>
      </c>
      <c r="E84" s="54">
        <f t="shared" si="30"/>
        <v>87</v>
      </c>
      <c r="F84" s="54">
        <f t="shared" si="30"/>
        <v>0</v>
      </c>
      <c r="G84" s="54">
        <f t="shared" si="30"/>
        <v>7602997229.4822111</v>
      </c>
      <c r="H84" s="54">
        <f t="shared" si="30"/>
        <v>1543159398.5861809</v>
      </c>
      <c r="I84" s="54">
        <f t="shared" si="30"/>
        <v>0</v>
      </c>
      <c r="J84" s="54">
        <f t="shared" si="30"/>
        <v>1543159398.5861809</v>
      </c>
      <c r="K84" s="54">
        <f t="shared" si="30"/>
        <v>6059837828.8960304</v>
      </c>
      <c r="L84" s="54">
        <f t="shared" si="30"/>
        <v>0</v>
      </c>
      <c r="M84" s="54">
        <f t="shared" si="30"/>
        <v>157894442.20168403</v>
      </c>
      <c r="N84" s="54">
        <f t="shared" si="30"/>
        <v>1701053840.7878647</v>
      </c>
      <c r="O84" s="54">
        <f>AVERAGE(O20:O70)</f>
        <v>91.464285714285708</v>
      </c>
      <c r="P84" s="54">
        <f t="shared" si="30"/>
        <v>5901943388.6943464</v>
      </c>
      <c r="R84" s="1">
        <v>1543159398.5861809</v>
      </c>
      <c r="S84" s="535">
        <f t="shared" si="22"/>
        <v>0</v>
      </c>
    </row>
    <row r="85" spans="1:19">
      <c r="F85" s="247" t="s">
        <v>1299</v>
      </c>
      <c r="I85" s="247" t="s">
        <v>1299</v>
      </c>
      <c r="M85" s="247" t="s">
        <v>1299</v>
      </c>
      <c r="S85" s="535">
        <f t="shared" si="22"/>
        <v>0</v>
      </c>
    </row>
    <row r="86" spans="1:19">
      <c r="J86" s="236"/>
      <c r="S86" s="535">
        <f t="shared" si="22"/>
        <v>0</v>
      </c>
    </row>
    <row r="87" spans="1:19">
      <c r="S87" s="535">
        <f t="shared" si="22"/>
        <v>0</v>
      </c>
    </row>
    <row r="88" spans="1:19">
      <c r="S88" s="535">
        <f t="shared" si="22"/>
        <v>0</v>
      </c>
    </row>
    <row r="89" spans="1:19">
      <c r="S89" s="535">
        <f t="shared" si="22"/>
        <v>0</v>
      </c>
    </row>
    <row r="90" spans="1:19">
      <c r="S90" s="535">
        <f t="shared" si="22"/>
        <v>0</v>
      </c>
    </row>
    <row r="91" spans="1:19">
      <c r="A91" s="86" t="s">
        <v>2019</v>
      </c>
      <c r="B91" s="47"/>
      <c r="C91" s="54">
        <f>+C84</f>
        <v>7602997229.4822111</v>
      </c>
      <c r="D91" s="54">
        <f t="shared" ref="D91:P91" si="31">+D84</f>
        <v>83743</v>
      </c>
      <c r="E91" s="54">
        <f t="shared" si="31"/>
        <v>87</v>
      </c>
      <c r="F91" s="54">
        <f t="shared" si="31"/>
        <v>0</v>
      </c>
      <c r="G91" s="54">
        <f t="shared" si="31"/>
        <v>7602997229.4822111</v>
      </c>
      <c r="H91" s="54">
        <f t="shared" si="31"/>
        <v>1543159398.5861809</v>
      </c>
      <c r="I91" s="54">
        <f t="shared" si="31"/>
        <v>0</v>
      </c>
      <c r="J91" s="54">
        <f t="shared" si="31"/>
        <v>1543159398.5861809</v>
      </c>
      <c r="K91" s="54">
        <f t="shared" si="31"/>
        <v>6059837828.8960304</v>
      </c>
      <c r="L91" s="54">
        <f t="shared" si="31"/>
        <v>0</v>
      </c>
      <c r="M91" s="54">
        <f t="shared" si="31"/>
        <v>157894442.20168403</v>
      </c>
      <c r="N91" s="54">
        <f t="shared" si="31"/>
        <v>1701053840.7878647</v>
      </c>
      <c r="O91" s="54">
        <f t="shared" si="31"/>
        <v>91.464285714285708</v>
      </c>
      <c r="P91" s="54">
        <f t="shared" si="31"/>
        <v>5901943388.6943464</v>
      </c>
      <c r="R91" s="1">
        <v>1543159398.5861809</v>
      </c>
      <c r="S91" s="535">
        <f t="shared" si="22"/>
        <v>0</v>
      </c>
    </row>
    <row r="94" spans="1:19">
      <c r="H94" s="540"/>
    </row>
  </sheetData>
  <phoneticPr fontId="17" type="noConversion"/>
  <pageMargins left="0.55000000000000004" right="0.22" top="0.62" bottom="0.75" header="0.3" footer="0.3"/>
  <pageSetup paperSize="9" scale="55" orientation="landscape" r:id="rId1"/>
  <legacyDrawing r:id="rId2"/>
  <oleObjects>
    <oleObject shapeId="3073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P627"/>
  <sheetViews>
    <sheetView showGridLines="0" zoomScale="80" zoomScaleNormal="80" workbookViewId="0">
      <pane ySplit="5" topLeftCell="A580" activePane="bottomLeft" state="frozenSplit"/>
      <selection pane="bottomLeft" activeCell="I591" sqref="I591"/>
    </sheetView>
  </sheetViews>
  <sheetFormatPr baseColWidth="10" defaultColWidth="11.42578125" defaultRowHeight="15"/>
  <cols>
    <col min="1" max="1" width="11.42578125" style="1" customWidth="1"/>
    <col min="2" max="2" width="31.140625" style="1" customWidth="1"/>
    <col min="3" max="3" width="14.5703125" style="3" customWidth="1"/>
    <col min="4" max="4" width="10.85546875" style="1" customWidth="1"/>
    <col min="5" max="5" width="8.140625" style="1" customWidth="1"/>
    <col min="6" max="6" width="12.85546875" style="39" customWidth="1"/>
    <col min="7" max="7" width="14.5703125" style="254" customWidth="1"/>
    <col min="8" max="8" width="13" style="3" customWidth="1"/>
    <col min="9" max="9" width="11.7109375" style="1" bestFit="1" customWidth="1"/>
    <col min="10" max="10" width="14.140625" style="1" customWidth="1"/>
    <col min="11" max="11" width="13.28515625" style="1" bestFit="1" customWidth="1"/>
    <col min="12" max="12" width="13.7109375" style="254" customWidth="1"/>
    <col min="13" max="13" width="13.28515625" style="254" bestFit="1" customWidth="1"/>
    <col min="14" max="14" width="7.7109375" style="3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2" t="s">
        <v>0</v>
      </c>
      <c r="M2" s="254">
        <v>2871098</v>
      </c>
    </row>
    <row r="3" spans="1:15" ht="6" customHeight="1"/>
    <row r="4" spans="1:15" ht="15.75" thickBot="1">
      <c r="F4" s="40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650" t="s">
        <v>1</v>
      </c>
      <c r="D5" s="13"/>
      <c r="E5" s="14" t="s">
        <v>2</v>
      </c>
      <c r="F5" s="41" t="s">
        <v>1629</v>
      </c>
      <c r="G5" s="248" t="s">
        <v>7</v>
      </c>
      <c r="H5" s="15" t="s">
        <v>8</v>
      </c>
      <c r="I5" s="12" t="s">
        <v>1627</v>
      </c>
      <c r="J5" s="12" t="s">
        <v>9</v>
      </c>
      <c r="K5" s="12" t="s">
        <v>10</v>
      </c>
      <c r="L5" s="248" t="s">
        <v>11</v>
      </c>
      <c r="M5" s="248" t="s">
        <v>3</v>
      </c>
      <c r="N5" s="32" t="s">
        <v>2</v>
      </c>
      <c r="O5" s="12" t="s">
        <v>4</v>
      </c>
    </row>
    <row r="6" spans="1:15" ht="6.75" customHeight="1"/>
    <row r="7" spans="1:15" s="386" customFormat="1">
      <c r="A7" s="380">
        <v>2220015</v>
      </c>
      <c r="B7" s="585" t="s">
        <v>12</v>
      </c>
      <c r="C7" s="377">
        <v>3833411.8387250002</v>
      </c>
      <c r="D7" s="378"/>
      <c r="E7" s="378"/>
      <c r="F7" s="586">
        <v>0</v>
      </c>
      <c r="G7" s="381">
        <f t="shared" ref="G7:G39" si="0">+F7+C7</f>
        <v>3833411.8387250002</v>
      </c>
      <c r="H7" s="377">
        <v>3833411</v>
      </c>
      <c r="I7" s="377">
        <v>0</v>
      </c>
      <c r="J7" s="382">
        <f t="shared" ref="J7:J39" si="1">+I7+H7</f>
        <v>3833411</v>
      </c>
      <c r="K7" s="395">
        <v>0</v>
      </c>
      <c r="L7" s="384">
        <v>0</v>
      </c>
      <c r="M7" s="384">
        <v>3833411</v>
      </c>
      <c r="N7" s="607"/>
      <c r="O7" s="385">
        <f t="shared" ref="O7:O39" si="2">G7-M7</f>
        <v>0.83872500015422702</v>
      </c>
    </row>
    <row r="8" spans="1:15" s="386" customFormat="1">
      <c r="A8" s="380">
        <v>2220016</v>
      </c>
      <c r="B8" s="585" t="s">
        <v>13</v>
      </c>
      <c r="C8" s="377">
        <v>2722802.4723999999</v>
      </c>
      <c r="D8" s="378"/>
      <c r="E8" s="378"/>
      <c r="F8" s="586">
        <v>0</v>
      </c>
      <c r="G8" s="381">
        <f t="shared" si="0"/>
        <v>2722802.4723999999</v>
      </c>
      <c r="H8" s="377">
        <v>2722801</v>
      </c>
      <c r="I8" s="377">
        <v>0</v>
      </c>
      <c r="J8" s="382">
        <f t="shared" si="1"/>
        <v>2722801</v>
      </c>
      <c r="K8" s="395">
        <v>0</v>
      </c>
      <c r="L8" s="384">
        <v>0</v>
      </c>
      <c r="M8" s="384">
        <v>2722801</v>
      </c>
      <c r="N8" s="607"/>
      <c r="O8" s="385">
        <f t="shared" si="2"/>
        <v>1.4723999998532236</v>
      </c>
    </row>
    <row r="9" spans="1:15" s="386" customFormat="1">
      <c r="A9" s="380">
        <v>2220011</v>
      </c>
      <c r="B9" s="585" t="s">
        <v>14</v>
      </c>
      <c r="C9" s="377">
        <v>7360095.2113500005</v>
      </c>
      <c r="D9" s="378"/>
      <c r="E9" s="378"/>
      <c r="F9" s="586">
        <v>0</v>
      </c>
      <c r="G9" s="381">
        <f t="shared" si="0"/>
        <v>7360095.2113500005</v>
      </c>
      <c r="H9" s="377">
        <v>7360094</v>
      </c>
      <c r="I9" s="377">
        <v>0</v>
      </c>
      <c r="J9" s="382">
        <f t="shared" si="1"/>
        <v>7360094</v>
      </c>
      <c r="K9" s="395">
        <v>0</v>
      </c>
      <c r="L9" s="384">
        <v>0</v>
      </c>
      <c r="M9" s="384">
        <v>7360094</v>
      </c>
      <c r="N9" s="587"/>
      <c r="O9" s="385">
        <f t="shared" si="2"/>
        <v>1.2113500004634261</v>
      </c>
    </row>
    <row r="10" spans="1:15" s="386" customFormat="1">
      <c r="A10" s="380">
        <v>2220012</v>
      </c>
      <c r="B10" s="585" t="s">
        <v>15</v>
      </c>
      <c r="C10" s="377">
        <v>314851.02427500003</v>
      </c>
      <c r="D10" s="378"/>
      <c r="E10" s="378"/>
      <c r="F10" s="586">
        <v>0</v>
      </c>
      <c r="G10" s="381">
        <f t="shared" si="0"/>
        <v>314851.02427500003</v>
      </c>
      <c r="H10" s="377">
        <v>314850</v>
      </c>
      <c r="I10" s="377">
        <v>0</v>
      </c>
      <c r="J10" s="382">
        <f t="shared" si="1"/>
        <v>314850</v>
      </c>
      <c r="K10" s="395">
        <v>0</v>
      </c>
      <c r="L10" s="384">
        <v>0</v>
      </c>
      <c r="M10" s="384">
        <v>314850</v>
      </c>
      <c r="N10" s="587"/>
      <c r="O10" s="385">
        <f t="shared" si="2"/>
        <v>1.0242750000325032</v>
      </c>
    </row>
    <row r="11" spans="1:15" s="386" customFormat="1">
      <c r="A11" s="380">
        <v>2220013</v>
      </c>
      <c r="B11" s="585" t="s">
        <v>16</v>
      </c>
      <c r="C11" s="377">
        <v>3159572.9847249999</v>
      </c>
      <c r="D11" s="378"/>
      <c r="E11" s="378"/>
      <c r="F11" s="586">
        <v>0</v>
      </c>
      <c r="G11" s="381">
        <f t="shared" si="0"/>
        <v>3159572.9847249999</v>
      </c>
      <c r="H11" s="377">
        <v>3159572</v>
      </c>
      <c r="I11" s="377">
        <v>0</v>
      </c>
      <c r="J11" s="382">
        <f t="shared" si="1"/>
        <v>3159572</v>
      </c>
      <c r="K11" s="395">
        <v>0</v>
      </c>
      <c r="L11" s="384">
        <v>0</v>
      </c>
      <c r="M11" s="384">
        <v>3159572</v>
      </c>
      <c r="N11" s="587"/>
      <c r="O11" s="385">
        <f t="shared" si="2"/>
        <v>0.98472499987110496</v>
      </c>
    </row>
    <row r="12" spans="1:15" s="386" customFormat="1">
      <c r="A12" s="380">
        <v>2220014</v>
      </c>
      <c r="B12" s="585" t="s">
        <v>17</v>
      </c>
      <c r="C12" s="377">
        <v>6348503.7447500005</v>
      </c>
      <c r="D12" s="378"/>
      <c r="E12" s="378"/>
      <c r="F12" s="586">
        <v>0</v>
      </c>
      <c r="G12" s="381">
        <f t="shared" si="0"/>
        <v>6348503.7447500005</v>
      </c>
      <c r="H12" s="377">
        <v>6348503</v>
      </c>
      <c r="I12" s="377">
        <v>0</v>
      </c>
      <c r="J12" s="382">
        <f t="shared" si="1"/>
        <v>6348503</v>
      </c>
      <c r="K12" s="395">
        <v>0</v>
      </c>
      <c r="L12" s="384">
        <v>0</v>
      </c>
      <c r="M12" s="384">
        <v>6348503</v>
      </c>
      <c r="N12" s="587"/>
      <c r="O12" s="385">
        <f t="shared" si="2"/>
        <v>0.7447500005364418</v>
      </c>
    </row>
    <row r="13" spans="1:15" s="386" customFormat="1">
      <c r="A13" s="380">
        <v>2220009</v>
      </c>
      <c r="B13" s="585" t="s">
        <v>18</v>
      </c>
      <c r="C13" s="377">
        <v>4146625.1545863505</v>
      </c>
      <c r="D13" s="378"/>
      <c r="E13" s="378"/>
      <c r="F13" s="586">
        <f>+C13*$F$4</f>
        <v>0</v>
      </c>
      <c r="G13" s="381">
        <f t="shared" si="0"/>
        <v>4146625.1545863505</v>
      </c>
      <c r="H13" s="377">
        <v>4146625.1545863505</v>
      </c>
      <c r="I13" s="377">
        <f>H13*$I$4</f>
        <v>0</v>
      </c>
      <c r="J13" s="382">
        <f t="shared" si="1"/>
        <v>4146625.1545863505</v>
      </c>
      <c r="K13" s="395">
        <f t="shared" ref="K13:K39" si="3">+G13-J13</f>
        <v>0</v>
      </c>
      <c r="L13" s="384">
        <v>0</v>
      </c>
      <c r="M13" s="384">
        <f t="shared" ref="M13:M39" si="4">J13+L13</f>
        <v>4146625.1545863505</v>
      </c>
      <c r="N13" s="587"/>
      <c r="O13" s="385">
        <f t="shared" si="2"/>
        <v>0</v>
      </c>
    </row>
    <row r="14" spans="1:15" s="386" customFormat="1">
      <c r="A14" s="380">
        <v>2220010</v>
      </c>
      <c r="B14" s="585" t="s">
        <v>19</v>
      </c>
      <c r="C14" s="377">
        <v>1877441.0685688499</v>
      </c>
      <c r="D14" s="378"/>
      <c r="E14" s="378"/>
      <c r="F14" s="586">
        <f>+C14*$F$4</f>
        <v>0</v>
      </c>
      <c r="G14" s="381">
        <f t="shared" si="0"/>
        <v>1877441.0685688499</v>
      </c>
      <c r="H14" s="377">
        <v>1877441.0685688499</v>
      </c>
      <c r="I14" s="377">
        <f>H14*$I$4</f>
        <v>0</v>
      </c>
      <c r="J14" s="382">
        <f t="shared" si="1"/>
        <v>1877441.0685688499</v>
      </c>
      <c r="K14" s="395">
        <f t="shared" si="3"/>
        <v>0</v>
      </c>
      <c r="L14" s="384">
        <v>0</v>
      </c>
      <c r="M14" s="384">
        <f t="shared" si="4"/>
        <v>1877441.0685688499</v>
      </c>
      <c r="N14" s="587"/>
      <c r="O14" s="385">
        <f t="shared" si="2"/>
        <v>0</v>
      </c>
    </row>
    <row r="15" spans="1:15" s="386" customFormat="1">
      <c r="A15" s="380">
        <v>2220017</v>
      </c>
      <c r="B15" s="585" t="s">
        <v>20</v>
      </c>
      <c r="C15" s="377">
        <v>2472679.5544249997</v>
      </c>
      <c r="D15" s="378"/>
      <c r="E15" s="378"/>
      <c r="F15" s="586">
        <v>0</v>
      </c>
      <c r="G15" s="381">
        <f t="shared" si="0"/>
        <v>2472679.5544249997</v>
      </c>
      <c r="H15" s="377">
        <v>2472679.5544249997</v>
      </c>
      <c r="I15" s="377"/>
      <c r="J15" s="382">
        <f t="shared" si="1"/>
        <v>2472679.5544249997</v>
      </c>
      <c r="K15" s="395">
        <f t="shared" si="3"/>
        <v>0</v>
      </c>
      <c r="L15" s="384">
        <v>0</v>
      </c>
      <c r="M15" s="384">
        <f t="shared" si="4"/>
        <v>2472679.5544249997</v>
      </c>
      <c r="N15" s="587"/>
      <c r="O15" s="385">
        <f t="shared" si="2"/>
        <v>0</v>
      </c>
    </row>
    <row r="16" spans="1:15" s="386" customFormat="1">
      <c r="A16" s="380">
        <v>2220018</v>
      </c>
      <c r="B16" s="585" t="s">
        <v>21</v>
      </c>
      <c r="C16" s="377">
        <v>415609.56087799999</v>
      </c>
      <c r="D16" s="378"/>
      <c r="E16" s="378">
        <v>4</v>
      </c>
      <c r="F16" s="586">
        <f t="shared" ref="F16:F39" si="5">+C16*$F$4</f>
        <v>0</v>
      </c>
      <c r="G16" s="381">
        <f t="shared" si="0"/>
        <v>415609.56087799999</v>
      </c>
      <c r="H16" s="377">
        <v>401755.89646205981</v>
      </c>
      <c r="I16" s="377">
        <f t="shared" ref="I16:I39" si="6">H16*$I$4</f>
        <v>0</v>
      </c>
      <c r="J16" s="382">
        <f t="shared" si="1"/>
        <v>401755.89646205981</v>
      </c>
      <c r="K16" s="395">
        <f t="shared" si="3"/>
        <v>13853.664415940177</v>
      </c>
      <c r="L16" s="384">
        <f>K16/E16*4</f>
        <v>13853.664415940177</v>
      </c>
      <c r="M16" s="384">
        <f t="shared" si="4"/>
        <v>415609.56087799999</v>
      </c>
      <c r="N16" s="587">
        <f>E16-4</f>
        <v>0</v>
      </c>
      <c r="O16" s="385">
        <f t="shared" si="2"/>
        <v>0</v>
      </c>
    </row>
    <row r="17" spans="1:15" s="386" customFormat="1">
      <c r="A17" s="380">
        <v>2220018</v>
      </c>
      <c r="B17" s="585" t="s">
        <v>22</v>
      </c>
      <c r="C17" s="377">
        <v>3133907.7227690751</v>
      </c>
      <c r="D17" s="378"/>
      <c r="E17" s="378">
        <v>4</v>
      </c>
      <c r="F17" s="586">
        <f t="shared" si="5"/>
        <v>0</v>
      </c>
      <c r="G17" s="381">
        <f t="shared" si="0"/>
        <v>3133907.7227690751</v>
      </c>
      <c r="H17" s="377">
        <v>3029444.1419194448</v>
      </c>
      <c r="I17" s="377">
        <f t="shared" si="6"/>
        <v>0</v>
      </c>
      <c r="J17" s="382">
        <f t="shared" si="1"/>
        <v>3029444.1419194448</v>
      </c>
      <c r="K17" s="395">
        <f t="shared" si="3"/>
        <v>104463.58084963029</v>
      </c>
      <c r="L17" s="384">
        <f>K17/E17*4</f>
        <v>104463.58084963029</v>
      </c>
      <c r="M17" s="384">
        <f t="shared" si="4"/>
        <v>3133907.7227690751</v>
      </c>
      <c r="N17" s="587">
        <f>E17-4</f>
        <v>0</v>
      </c>
      <c r="O17" s="385">
        <f t="shared" si="2"/>
        <v>0</v>
      </c>
    </row>
    <row r="18" spans="1:15" s="386" customFormat="1">
      <c r="A18" s="380">
        <v>2220018</v>
      </c>
      <c r="B18" s="585" t="s">
        <v>23</v>
      </c>
      <c r="C18" s="377">
        <v>1441682.601355975</v>
      </c>
      <c r="D18" s="378"/>
      <c r="E18" s="378">
        <v>5</v>
      </c>
      <c r="F18" s="586">
        <f t="shared" si="5"/>
        <v>0</v>
      </c>
      <c r="G18" s="381">
        <f t="shared" si="0"/>
        <v>1441682.601355975</v>
      </c>
      <c r="H18" s="377">
        <v>1381612.4810727439</v>
      </c>
      <c r="I18" s="377">
        <f t="shared" si="6"/>
        <v>0</v>
      </c>
      <c r="J18" s="382">
        <f t="shared" si="1"/>
        <v>1381612.4810727439</v>
      </c>
      <c r="K18" s="395">
        <f t="shared" si="3"/>
        <v>60070.120283231139</v>
      </c>
      <c r="L18" s="384">
        <f>K18/E18*5</f>
        <v>60070.120283231139</v>
      </c>
      <c r="M18" s="384">
        <f t="shared" si="4"/>
        <v>1441682.601355975</v>
      </c>
      <c r="N18" s="587">
        <f>E18-5</f>
        <v>0</v>
      </c>
      <c r="O18" s="385">
        <f t="shared" si="2"/>
        <v>0</v>
      </c>
    </row>
    <row r="19" spans="1:15" s="386" customFormat="1">
      <c r="A19" s="380">
        <v>2220018</v>
      </c>
      <c r="B19" s="585" t="s">
        <v>24</v>
      </c>
      <c r="C19" s="377">
        <v>658624.20397500007</v>
      </c>
      <c r="D19" s="378"/>
      <c r="E19" s="378">
        <v>6</v>
      </c>
      <c r="F19" s="586">
        <f t="shared" si="5"/>
        <v>0</v>
      </c>
      <c r="G19" s="381">
        <f t="shared" si="0"/>
        <v>658624.20397500007</v>
      </c>
      <c r="H19" s="377">
        <v>625692.99377625005</v>
      </c>
      <c r="I19" s="377">
        <f t="shared" si="6"/>
        <v>0</v>
      </c>
      <c r="J19" s="382">
        <f t="shared" si="1"/>
        <v>625692.99377625005</v>
      </c>
      <c r="K19" s="395">
        <f t="shared" si="3"/>
        <v>32931.210198750021</v>
      </c>
      <c r="L19" s="384">
        <f t="shared" ref="L19:L26" si="7">K19/E19*6</f>
        <v>32931.210198750021</v>
      </c>
      <c r="M19" s="384">
        <f t="shared" si="4"/>
        <v>658624.20397500007</v>
      </c>
      <c r="N19" s="587">
        <f t="shared" ref="N19:N26" si="8">E19-6</f>
        <v>0</v>
      </c>
      <c r="O19" s="385">
        <f t="shared" si="2"/>
        <v>0</v>
      </c>
    </row>
    <row r="20" spans="1:15" s="386" customFormat="1">
      <c r="A20" s="380">
        <v>2220018</v>
      </c>
      <c r="B20" s="585" t="s">
        <v>25</v>
      </c>
      <c r="C20" s="377">
        <v>807546.10771359992</v>
      </c>
      <c r="D20" s="378"/>
      <c r="E20" s="378">
        <v>6</v>
      </c>
      <c r="F20" s="586">
        <f t="shared" si="5"/>
        <v>0</v>
      </c>
      <c r="G20" s="381">
        <f t="shared" si="0"/>
        <v>807546.10771359992</v>
      </c>
      <c r="H20" s="377">
        <v>767168.78042306576</v>
      </c>
      <c r="I20" s="377">
        <f t="shared" si="6"/>
        <v>0</v>
      </c>
      <c r="J20" s="382">
        <f t="shared" si="1"/>
        <v>767168.78042306576</v>
      </c>
      <c r="K20" s="395">
        <f t="shared" si="3"/>
        <v>40377.327290534158</v>
      </c>
      <c r="L20" s="384">
        <f t="shared" si="7"/>
        <v>40377.327290534158</v>
      </c>
      <c r="M20" s="384">
        <f t="shared" si="4"/>
        <v>807546.10771359992</v>
      </c>
      <c r="N20" s="587">
        <f t="shared" si="8"/>
        <v>0</v>
      </c>
      <c r="O20" s="385">
        <f t="shared" si="2"/>
        <v>0</v>
      </c>
    </row>
    <row r="21" spans="1:15" s="386" customFormat="1">
      <c r="A21" s="380">
        <v>2220018</v>
      </c>
      <c r="B21" s="585" t="s">
        <v>26</v>
      </c>
      <c r="C21" s="377">
        <v>930718.19818210008</v>
      </c>
      <c r="D21" s="378"/>
      <c r="E21" s="378">
        <v>6</v>
      </c>
      <c r="F21" s="586">
        <f t="shared" si="5"/>
        <v>0</v>
      </c>
      <c r="G21" s="381">
        <f t="shared" si="0"/>
        <v>930718.19818210008</v>
      </c>
      <c r="H21" s="377">
        <v>884182.26636814082</v>
      </c>
      <c r="I21" s="377">
        <f t="shared" si="6"/>
        <v>0</v>
      </c>
      <c r="J21" s="382">
        <f t="shared" si="1"/>
        <v>884182.26636814082</v>
      </c>
      <c r="K21" s="395">
        <f t="shared" si="3"/>
        <v>46535.931813959265</v>
      </c>
      <c r="L21" s="384">
        <f t="shared" si="7"/>
        <v>46535.931813959265</v>
      </c>
      <c r="M21" s="384">
        <f t="shared" si="4"/>
        <v>930718.19818210008</v>
      </c>
      <c r="N21" s="587">
        <f t="shared" si="8"/>
        <v>0</v>
      </c>
      <c r="O21" s="385">
        <f t="shared" si="2"/>
        <v>0</v>
      </c>
    </row>
    <row r="22" spans="1:15" s="386" customFormat="1">
      <c r="A22" s="380">
        <v>2220018</v>
      </c>
      <c r="B22" s="585" t="s">
        <v>27</v>
      </c>
      <c r="C22" s="377">
        <v>141528.24877265</v>
      </c>
      <c r="D22" s="378"/>
      <c r="E22" s="378">
        <v>6</v>
      </c>
      <c r="F22" s="586">
        <f t="shared" si="5"/>
        <v>0</v>
      </c>
      <c r="G22" s="381">
        <f t="shared" si="0"/>
        <v>141528.24877265</v>
      </c>
      <c r="H22" s="377">
        <v>134451.83085780393</v>
      </c>
      <c r="I22" s="377">
        <f t="shared" si="6"/>
        <v>0</v>
      </c>
      <c r="J22" s="382">
        <f t="shared" si="1"/>
        <v>134451.83085780393</v>
      </c>
      <c r="K22" s="395">
        <f t="shared" si="3"/>
        <v>7076.417914846068</v>
      </c>
      <c r="L22" s="384">
        <f t="shared" si="7"/>
        <v>7076.417914846068</v>
      </c>
      <c r="M22" s="384">
        <f t="shared" si="4"/>
        <v>141528.24877265</v>
      </c>
      <c r="N22" s="587">
        <f t="shared" si="8"/>
        <v>0</v>
      </c>
      <c r="O22" s="385">
        <f t="shared" si="2"/>
        <v>0</v>
      </c>
    </row>
    <row r="23" spans="1:15" s="386" customFormat="1">
      <c r="A23" s="380">
        <v>2220018</v>
      </c>
      <c r="B23" s="585" t="s">
        <v>28</v>
      </c>
      <c r="C23" s="377">
        <v>2281427.4209435252</v>
      </c>
      <c r="D23" s="378"/>
      <c r="E23" s="378">
        <v>6</v>
      </c>
      <c r="F23" s="586">
        <f t="shared" si="5"/>
        <v>0</v>
      </c>
      <c r="G23" s="381">
        <f t="shared" si="0"/>
        <v>2281427.4209435252</v>
      </c>
      <c r="H23" s="377">
        <v>2167356.0307296016</v>
      </c>
      <c r="I23" s="377">
        <f t="shared" si="6"/>
        <v>0</v>
      </c>
      <c r="J23" s="382">
        <f t="shared" si="1"/>
        <v>2167356.0307296016</v>
      </c>
      <c r="K23" s="395">
        <f t="shared" si="3"/>
        <v>114071.39021392353</v>
      </c>
      <c r="L23" s="384">
        <f t="shared" si="7"/>
        <v>114071.39021392353</v>
      </c>
      <c r="M23" s="384">
        <f t="shared" si="4"/>
        <v>2281427.4209435252</v>
      </c>
      <c r="N23" s="587">
        <f t="shared" si="8"/>
        <v>0</v>
      </c>
      <c r="O23" s="385">
        <f t="shared" si="2"/>
        <v>0</v>
      </c>
    </row>
    <row r="24" spans="1:15" s="386" customFormat="1">
      <c r="A24" s="380">
        <v>2220018</v>
      </c>
      <c r="B24" s="585" t="s">
        <v>29</v>
      </c>
      <c r="C24" s="377">
        <v>963452.75755217497</v>
      </c>
      <c r="D24" s="378"/>
      <c r="E24" s="378">
        <v>6</v>
      </c>
      <c r="F24" s="586">
        <f t="shared" si="5"/>
        <v>0</v>
      </c>
      <c r="G24" s="381">
        <f t="shared" si="0"/>
        <v>963452.75755217497</v>
      </c>
      <c r="H24" s="377">
        <v>915280.09503160522</v>
      </c>
      <c r="I24" s="377">
        <f t="shared" si="6"/>
        <v>0</v>
      </c>
      <c r="J24" s="382">
        <f t="shared" si="1"/>
        <v>915280.09503160522</v>
      </c>
      <c r="K24" s="395">
        <f t="shared" si="3"/>
        <v>48172.662520569749</v>
      </c>
      <c r="L24" s="384">
        <f t="shared" si="7"/>
        <v>48172.662520569749</v>
      </c>
      <c r="M24" s="384">
        <f t="shared" si="4"/>
        <v>963452.75755217497</v>
      </c>
      <c r="N24" s="587">
        <f t="shared" si="8"/>
        <v>0</v>
      </c>
      <c r="O24" s="385">
        <f t="shared" si="2"/>
        <v>0</v>
      </c>
    </row>
    <row r="25" spans="1:15" s="386" customFormat="1">
      <c r="A25" s="380">
        <v>2220018</v>
      </c>
      <c r="B25" s="585" t="s">
        <v>30</v>
      </c>
      <c r="C25" s="377">
        <v>1646560.5099375001</v>
      </c>
      <c r="D25" s="378"/>
      <c r="E25" s="378">
        <v>6</v>
      </c>
      <c r="F25" s="586">
        <f t="shared" si="5"/>
        <v>0</v>
      </c>
      <c r="G25" s="381">
        <f t="shared" si="0"/>
        <v>1646560.5099375001</v>
      </c>
      <c r="H25" s="377">
        <v>1564232.4844406252</v>
      </c>
      <c r="I25" s="377">
        <f t="shared" si="6"/>
        <v>0</v>
      </c>
      <c r="J25" s="382">
        <f t="shared" si="1"/>
        <v>1564232.4844406252</v>
      </c>
      <c r="K25" s="395">
        <f t="shared" si="3"/>
        <v>82328.025496874936</v>
      </c>
      <c r="L25" s="384">
        <f t="shared" si="7"/>
        <v>82328.025496874936</v>
      </c>
      <c r="M25" s="384">
        <f t="shared" si="4"/>
        <v>1646560.5099375001</v>
      </c>
      <c r="N25" s="587">
        <f t="shared" si="8"/>
        <v>0</v>
      </c>
      <c r="O25" s="385">
        <f t="shared" si="2"/>
        <v>0</v>
      </c>
    </row>
    <row r="26" spans="1:15" s="386" customFormat="1">
      <c r="A26" s="380">
        <v>2220018</v>
      </c>
      <c r="B26" s="585" t="s">
        <v>31</v>
      </c>
      <c r="C26" s="377">
        <v>249236.71693549998</v>
      </c>
      <c r="D26" s="378"/>
      <c r="E26" s="378">
        <v>6</v>
      </c>
      <c r="F26" s="586">
        <f t="shared" si="5"/>
        <v>0</v>
      </c>
      <c r="G26" s="381">
        <f t="shared" si="0"/>
        <v>249236.71693549998</v>
      </c>
      <c r="H26" s="377">
        <v>236774.88108872497</v>
      </c>
      <c r="I26" s="377">
        <f t="shared" si="6"/>
        <v>0</v>
      </c>
      <c r="J26" s="382">
        <f t="shared" si="1"/>
        <v>236774.88108872497</v>
      </c>
      <c r="K26" s="395">
        <f t="shared" si="3"/>
        <v>12461.835846775008</v>
      </c>
      <c r="L26" s="384">
        <f t="shared" si="7"/>
        <v>12461.835846775008</v>
      </c>
      <c r="M26" s="384">
        <f t="shared" si="4"/>
        <v>249236.71693549998</v>
      </c>
      <c r="N26" s="587">
        <f t="shared" si="8"/>
        <v>0</v>
      </c>
      <c r="O26" s="385">
        <f t="shared" si="2"/>
        <v>0</v>
      </c>
    </row>
    <row r="27" spans="1:15" s="386" customFormat="1">
      <c r="A27" s="380">
        <v>2220018</v>
      </c>
      <c r="B27" s="585" t="s">
        <v>32</v>
      </c>
      <c r="C27" s="377">
        <v>357211.54812554998</v>
      </c>
      <c r="D27" s="378"/>
      <c r="E27" s="378">
        <v>7</v>
      </c>
      <c r="F27" s="586">
        <f t="shared" si="5"/>
        <v>0</v>
      </c>
      <c r="G27" s="381">
        <f t="shared" si="0"/>
        <v>357211.54812554998</v>
      </c>
      <c r="H27" s="377">
        <v>336374.22365162626</v>
      </c>
      <c r="I27" s="377">
        <f t="shared" si="6"/>
        <v>0</v>
      </c>
      <c r="J27" s="382">
        <f t="shared" si="1"/>
        <v>336374.22365162626</v>
      </c>
      <c r="K27" s="395">
        <f t="shared" si="3"/>
        <v>20837.324473923713</v>
      </c>
      <c r="L27" s="384">
        <f>K27/E27*7</f>
        <v>20837.324473923713</v>
      </c>
      <c r="M27" s="384">
        <f t="shared" si="4"/>
        <v>357211.54812554998</v>
      </c>
      <c r="N27" s="587">
        <f>E27-7</f>
        <v>0</v>
      </c>
      <c r="O27" s="385">
        <f t="shared" si="2"/>
        <v>0</v>
      </c>
    </row>
    <row r="28" spans="1:15" s="386" customFormat="1">
      <c r="A28" s="380">
        <v>2220018</v>
      </c>
      <c r="B28" s="585" t="s">
        <v>33</v>
      </c>
      <c r="C28" s="377">
        <v>1635600.08756045</v>
      </c>
      <c r="D28" s="378"/>
      <c r="E28" s="378">
        <v>8</v>
      </c>
      <c r="F28" s="586">
        <f t="shared" si="5"/>
        <v>0</v>
      </c>
      <c r="G28" s="381">
        <f t="shared" si="0"/>
        <v>1635600.08756045</v>
      </c>
      <c r="H28" s="377">
        <v>1526560.091290724</v>
      </c>
      <c r="I28" s="377">
        <f t="shared" si="6"/>
        <v>0</v>
      </c>
      <c r="J28" s="382">
        <f t="shared" si="1"/>
        <v>1526560.091290724</v>
      </c>
      <c r="K28" s="395">
        <f t="shared" si="3"/>
        <v>109039.99626972596</v>
      </c>
      <c r="L28" s="384">
        <f>K28/E28*8</f>
        <v>109039.99626972596</v>
      </c>
      <c r="M28" s="384">
        <f t="shared" si="4"/>
        <v>1635600.08756045</v>
      </c>
      <c r="N28" s="587">
        <f>E28-8</f>
        <v>0</v>
      </c>
      <c r="O28" s="385">
        <f t="shared" si="2"/>
        <v>0</v>
      </c>
    </row>
    <row r="29" spans="1:15" s="386" customFormat="1">
      <c r="A29" s="380">
        <v>2220018</v>
      </c>
      <c r="B29" s="585" t="s">
        <v>34</v>
      </c>
      <c r="C29" s="377">
        <v>434103.06261805003</v>
      </c>
      <c r="D29" s="378"/>
      <c r="E29" s="378">
        <v>8</v>
      </c>
      <c r="F29" s="586">
        <f t="shared" si="5"/>
        <v>0</v>
      </c>
      <c r="G29" s="381">
        <f t="shared" si="0"/>
        <v>434103.06261805003</v>
      </c>
      <c r="H29" s="377">
        <v>405162.84887587588</v>
      </c>
      <c r="I29" s="377">
        <f t="shared" si="6"/>
        <v>0</v>
      </c>
      <c r="J29" s="382">
        <f t="shared" si="1"/>
        <v>405162.84887587588</v>
      </c>
      <c r="K29" s="395">
        <f t="shared" si="3"/>
        <v>28940.21374217415</v>
      </c>
      <c r="L29" s="384">
        <f>K29/E29*8</f>
        <v>28940.21374217415</v>
      </c>
      <c r="M29" s="384">
        <f t="shared" si="4"/>
        <v>434103.06261805003</v>
      </c>
      <c r="N29" s="587">
        <f>E29-8</f>
        <v>0</v>
      </c>
      <c r="O29" s="385">
        <f t="shared" si="2"/>
        <v>0</v>
      </c>
    </row>
    <row r="30" spans="1:15" s="386" customFormat="1">
      <c r="A30" s="380">
        <v>2220018</v>
      </c>
      <c r="B30" s="585" t="s">
        <v>35</v>
      </c>
      <c r="C30" s="377">
        <v>641768.41865999997</v>
      </c>
      <c r="D30" s="378"/>
      <c r="E30" s="378">
        <v>8</v>
      </c>
      <c r="F30" s="586">
        <f t="shared" si="5"/>
        <v>0</v>
      </c>
      <c r="G30" s="381">
        <f t="shared" si="0"/>
        <v>641768.41865999997</v>
      </c>
      <c r="H30" s="377">
        <v>598983.85741599998</v>
      </c>
      <c r="I30" s="377">
        <f t="shared" si="6"/>
        <v>0</v>
      </c>
      <c r="J30" s="382">
        <f t="shared" si="1"/>
        <v>598983.85741599998</v>
      </c>
      <c r="K30" s="395">
        <f t="shared" si="3"/>
        <v>42784.561243999982</v>
      </c>
      <c r="L30" s="384">
        <f>K30/E30*8</f>
        <v>42784.561243999982</v>
      </c>
      <c r="M30" s="384">
        <f t="shared" si="4"/>
        <v>641768.41865999997</v>
      </c>
      <c r="N30" s="587">
        <f>E30-8</f>
        <v>0</v>
      </c>
      <c r="O30" s="385">
        <f t="shared" si="2"/>
        <v>0</v>
      </c>
    </row>
    <row r="31" spans="1:15" s="386" customFormat="1">
      <c r="A31" s="380">
        <v>2220018</v>
      </c>
      <c r="B31" s="585" t="s">
        <v>36</v>
      </c>
      <c r="C31" s="377">
        <v>119646.94228039999</v>
      </c>
      <c r="D31" s="378"/>
      <c r="E31" s="378">
        <v>8</v>
      </c>
      <c r="F31" s="586">
        <f t="shared" si="5"/>
        <v>0</v>
      </c>
      <c r="G31" s="381">
        <f t="shared" si="0"/>
        <v>119646.94228039999</v>
      </c>
      <c r="H31" s="377">
        <v>111670.47467788792</v>
      </c>
      <c r="I31" s="377">
        <f t="shared" si="6"/>
        <v>0</v>
      </c>
      <c r="J31" s="382">
        <f t="shared" si="1"/>
        <v>111670.47467788792</v>
      </c>
      <c r="K31" s="395">
        <f t="shared" si="3"/>
        <v>7976.4676025120716</v>
      </c>
      <c r="L31" s="384">
        <f>K31/E31*8</f>
        <v>7976.4676025120716</v>
      </c>
      <c r="M31" s="384">
        <f t="shared" si="4"/>
        <v>119646.94228039999</v>
      </c>
      <c r="N31" s="587">
        <f>E31-8</f>
        <v>0</v>
      </c>
      <c r="O31" s="385">
        <f t="shared" si="2"/>
        <v>0</v>
      </c>
    </row>
    <row r="32" spans="1:15" s="386" customFormat="1">
      <c r="A32" s="380">
        <v>2220018</v>
      </c>
      <c r="B32" s="585" t="s">
        <v>37</v>
      </c>
      <c r="C32" s="377">
        <v>156656.83633314999</v>
      </c>
      <c r="D32" s="378"/>
      <c r="E32" s="378">
        <v>9</v>
      </c>
      <c r="F32" s="586">
        <f t="shared" si="5"/>
        <v>0</v>
      </c>
      <c r="G32" s="381">
        <f t="shared" si="0"/>
        <v>156656.83633314999</v>
      </c>
      <c r="H32" s="377">
        <v>144907.56960631537</v>
      </c>
      <c r="I32" s="377">
        <f t="shared" si="6"/>
        <v>0</v>
      </c>
      <c r="J32" s="382">
        <f t="shared" si="1"/>
        <v>144907.56960631537</v>
      </c>
      <c r="K32" s="395">
        <f t="shared" si="3"/>
        <v>11749.266726834612</v>
      </c>
      <c r="L32" s="384">
        <f>K32/E32*9</f>
        <v>11749.266726834612</v>
      </c>
      <c r="M32" s="384">
        <f t="shared" si="4"/>
        <v>156656.83633314999</v>
      </c>
      <c r="N32" s="587">
        <f>E32-9</f>
        <v>0</v>
      </c>
      <c r="O32" s="385">
        <f t="shared" si="2"/>
        <v>0</v>
      </c>
    </row>
    <row r="33" spans="1:15" s="386" customFormat="1">
      <c r="A33" s="380">
        <v>2220018</v>
      </c>
      <c r="B33" s="585" t="s">
        <v>38</v>
      </c>
      <c r="C33" s="377">
        <v>397044.26597827498</v>
      </c>
      <c r="D33" s="378"/>
      <c r="E33" s="378">
        <v>9</v>
      </c>
      <c r="F33" s="586">
        <f t="shared" si="5"/>
        <v>0</v>
      </c>
      <c r="G33" s="381">
        <f t="shared" si="0"/>
        <v>397044.26597827498</v>
      </c>
      <c r="H33" s="377">
        <v>367265.9520326769</v>
      </c>
      <c r="I33" s="377">
        <f t="shared" si="6"/>
        <v>0</v>
      </c>
      <c r="J33" s="382">
        <f t="shared" si="1"/>
        <v>367265.9520326769</v>
      </c>
      <c r="K33" s="395">
        <f t="shared" si="3"/>
        <v>29778.313945598085</v>
      </c>
      <c r="L33" s="384">
        <f>K33/E33*9</f>
        <v>29778.313945598085</v>
      </c>
      <c r="M33" s="384">
        <f t="shared" si="4"/>
        <v>397044.26597827498</v>
      </c>
      <c r="N33" s="587">
        <f>E33-9</f>
        <v>0</v>
      </c>
      <c r="O33" s="385">
        <f t="shared" si="2"/>
        <v>0</v>
      </c>
    </row>
    <row r="34" spans="1:15" s="386" customFormat="1">
      <c r="A34" s="380">
        <v>2220018</v>
      </c>
      <c r="B34" s="585" t="s">
        <v>39</v>
      </c>
      <c r="C34" s="377">
        <v>157557.89251109998</v>
      </c>
      <c r="D34" s="378"/>
      <c r="E34" s="378">
        <v>9</v>
      </c>
      <c r="F34" s="586">
        <f t="shared" si="5"/>
        <v>0</v>
      </c>
      <c r="G34" s="381">
        <f t="shared" si="0"/>
        <v>157557.89251109998</v>
      </c>
      <c r="H34" s="377">
        <v>145741.07458385767</v>
      </c>
      <c r="I34" s="377">
        <f t="shared" si="6"/>
        <v>0</v>
      </c>
      <c r="J34" s="382">
        <f t="shared" si="1"/>
        <v>145741.07458385767</v>
      </c>
      <c r="K34" s="395">
        <f t="shared" si="3"/>
        <v>11816.817927242315</v>
      </c>
      <c r="L34" s="384">
        <f>K34/E34*9</f>
        <v>11816.817927242315</v>
      </c>
      <c r="M34" s="384">
        <f t="shared" si="4"/>
        <v>157557.89251109998</v>
      </c>
      <c r="N34" s="587">
        <f>E34-9</f>
        <v>0</v>
      </c>
      <c r="O34" s="385">
        <f t="shared" si="2"/>
        <v>0</v>
      </c>
    </row>
    <row r="35" spans="1:15" s="386" customFormat="1">
      <c r="A35" s="380">
        <v>2220018</v>
      </c>
      <c r="B35" s="585" t="s">
        <v>40</v>
      </c>
      <c r="C35" s="377">
        <v>1285549.1267520501</v>
      </c>
      <c r="D35" s="378"/>
      <c r="E35" s="378">
        <v>11</v>
      </c>
      <c r="F35" s="586">
        <f t="shared" si="5"/>
        <v>0</v>
      </c>
      <c r="G35" s="381">
        <f t="shared" si="0"/>
        <v>1285549.1267520501</v>
      </c>
      <c r="H35" s="377">
        <v>1167707.1122455767</v>
      </c>
      <c r="I35" s="377">
        <f t="shared" si="6"/>
        <v>0</v>
      </c>
      <c r="J35" s="382">
        <f t="shared" si="1"/>
        <v>1167707.1122455767</v>
      </c>
      <c r="K35" s="395">
        <f t="shared" si="3"/>
        <v>117842.01450647344</v>
      </c>
      <c r="L35" s="384">
        <f>K35/E35*11</f>
        <v>117842.01450647344</v>
      </c>
      <c r="M35" s="384">
        <f t="shared" si="4"/>
        <v>1285549.1267520501</v>
      </c>
      <c r="N35" s="587">
        <f>E35-11</f>
        <v>0</v>
      </c>
      <c r="O35" s="385">
        <f t="shared" si="2"/>
        <v>0</v>
      </c>
    </row>
    <row r="36" spans="1:15" s="386" customFormat="1">
      <c r="A36" s="380">
        <v>2220018</v>
      </c>
      <c r="B36" s="585" t="s">
        <v>41</v>
      </c>
      <c r="C36" s="377">
        <v>254618.08246940002</v>
      </c>
      <c r="D36" s="378"/>
      <c r="E36" s="378">
        <v>11</v>
      </c>
      <c r="F36" s="586">
        <f t="shared" si="5"/>
        <v>0</v>
      </c>
      <c r="G36" s="381">
        <f t="shared" si="0"/>
        <v>254618.08246940002</v>
      </c>
      <c r="H36" s="377">
        <v>231278.06592867122</v>
      </c>
      <c r="I36" s="377">
        <f t="shared" si="6"/>
        <v>0</v>
      </c>
      <c r="J36" s="382">
        <f t="shared" si="1"/>
        <v>231278.06592867122</v>
      </c>
      <c r="K36" s="395">
        <f t="shared" si="3"/>
        <v>23340.0165407288</v>
      </c>
      <c r="L36" s="384">
        <f>K36/E36*11</f>
        <v>23340.016540728804</v>
      </c>
      <c r="M36" s="384">
        <f t="shared" si="4"/>
        <v>254618.08246940002</v>
      </c>
      <c r="N36" s="587">
        <f>E36-11</f>
        <v>0</v>
      </c>
      <c r="O36" s="385">
        <f t="shared" si="2"/>
        <v>0</v>
      </c>
    </row>
    <row r="37" spans="1:15" s="386" customFormat="1">
      <c r="A37" s="380">
        <v>2220018</v>
      </c>
      <c r="B37" s="585" t="s">
        <v>42</v>
      </c>
      <c r="C37" s="377">
        <v>459024.65335045004</v>
      </c>
      <c r="D37" s="378"/>
      <c r="E37" s="378">
        <v>1</v>
      </c>
      <c r="F37" s="586">
        <f t="shared" si="5"/>
        <v>0</v>
      </c>
      <c r="G37" s="381">
        <f t="shared" si="0"/>
        <v>459024.65335045004</v>
      </c>
      <c r="H37" s="377">
        <v>455199.44583762938</v>
      </c>
      <c r="I37" s="377">
        <f t="shared" si="6"/>
        <v>0</v>
      </c>
      <c r="J37" s="382">
        <f t="shared" si="1"/>
        <v>455199.44583762938</v>
      </c>
      <c r="K37" s="395">
        <f t="shared" si="3"/>
        <v>3825.2075128206634</v>
      </c>
      <c r="L37" s="384">
        <f>K37/E37*1</f>
        <v>3825.2075128206634</v>
      </c>
      <c r="M37" s="384">
        <f t="shared" si="4"/>
        <v>459024.65335045004</v>
      </c>
      <c r="N37" s="587">
        <f>E37-1</f>
        <v>0</v>
      </c>
      <c r="O37" s="385">
        <f t="shared" si="2"/>
        <v>0</v>
      </c>
    </row>
    <row r="38" spans="1:15" s="386" customFormat="1">
      <c r="A38" s="380">
        <v>2220018</v>
      </c>
      <c r="B38" s="585" t="s">
        <v>43</v>
      </c>
      <c r="C38" s="377">
        <v>669787.52006417501</v>
      </c>
      <c r="D38" s="378"/>
      <c r="E38" s="378">
        <v>12</v>
      </c>
      <c r="F38" s="586">
        <f t="shared" si="5"/>
        <v>0</v>
      </c>
      <c r="G38" s="381">
        <f t="shared" si="0"/>
        <v>669787.52006417501</v>
      </c>
      <c r="H38" s="377">
        <v>602808.76805775752</v>
      </c>
      <c r="I38" s="377">
        <f t="shared" si="6"/>
        <v>0</v>
      </c>
      <c r="J38" s="382">
        <f t="shared" si="1"/>
        <v>602808.76805775752</v>
      </c>
      <c r="K38" s="395">
        <f t="shared" si="3"/>
        <v>66978.75200641749</v>
      </c>
      <c r="L38" s="384">
        <f>K38/E38*$L$1</f>
        <v>66978.75200641749</v>
      </c>
      <c r="M38" s="384">
        <f t="shared" si="4"/>
        <v>669787.52006417501</v>
      </c>
      <c r="N38" s="587">
        <f>E38-$L$1</f>
        <v>0</v>
      </c>
      <c r="O38" s="385">
        <f t="shared" si="2"/>
        <v>0</v>
      </c>
    </row>
    <row r="39" spans="1:15" s="386" customFormat="1">
      <c r="A39" s="380">
        <v>2220018</v>
      </c>
      <c r="B39" s="585" t="s">
        <v>44</v>
      </c>
      <c r="C39" s="377">
        <v>377844.27792780002</v>
      </c>
      <c r="D39" s="378"/>
      <c r="E39" s="378">
        <v>12</v>
      </c>
      <c r="F39" s="586">
        <f t="shared" si="5"/>
        <v>0</v>
      </c>
      <c r="G39" s="381">
        <f t="shared" si="0"/>
        <v>377844.27792780002</v>
      </c>
      <c r="H39" s="377">
        <v>340059.85013501998</v>
      </c>
      <c r="I39" s="377">
        <f t="shared" si="6"/>
        <v>0</v>
      </c>
      <c r="J39" s="382">
        <f t="shared" si="1"/>
        <v>340059.85013501998</v>
      </c>
      <c r="K39" s="395">
        <f t="shared" si="3"/>
        <v>37784.427792780043</v>
      </c>
      <c r="L39" s="384">
        <f>K39/E39*$L$1</f>
        <v>37784.427792780043</v>
      </c>
      <c r="M39" s="384">
        <f t="shared" si="4"/>
        <v>377844.27792780002</v>
      </c>
      <c r="N39" s="587">
        <f>E39-$L$1</f>
        <v>0</v>
      </c>
      <c r="O39" s="385">
        <f t="shared" si="2"/>
        <v>0</v>
      </c>
    </row>
    <row r="40" spans="1:15" s="186" customFormat="1">
      <c r="B40" s="608" t="s">
        <v>1297</v>
      </c>
      <c r="C40" s="398">
        <f>SUM(C7:C39)</f>
        <v>51852689.817451157</v>
      </c>
      <c r="D40" s="609"/>
      <c r="E40" s="609"/>
      <c r="F40" s="610">
        <f t="shared" ref="F40:M40" si="9">SUM(F7:F39)</f>
        <v>0</v>
      </c>
      <c r="G40" s="611">
        <f t="shared" si="9"/>
        <v>51852689.817451157</v>
      </c>
      <c r="H40" s="398">
        <f t="shared" si="9"/>
        <v>50777647.994089887</v>
      </c>
      <c r="I40" s="398">
        <f t="shared" si="9"/>
        <v>0</v>
      </c>
      <c r="J40" s="398">
        <f t="shared" si="9"/>
        <v>50777647.994089887</v>
      </c>
      <c r="K40" s="398">
        <f t="shared" si="9"/>
        <v>1075035.5471362656</v>
      </c>
      <c r="L40" s="398">
        <f t="shared" si="9"/>
        <v>1075035.5471362658</v>
      </c>
      <c r="M40" s="611">
        <f t="shared" si="9"/>
        <v>51852683.541226156</v>
      </c>
      <c r="N40" s="612"/>
      <c r="O40" s="398">
        <f>SUM(O7:O39)</f>
        <v>6.2762250009109266</v>
      </c>
    </row>
    <row r="41" spans="1:15">
      <c r="C41" s="254"/>
      <c r="F41" s="254" t="s">
        <v>1301</v>
      </c>
      <c r="G41" s="254" t="s">
        <v>1301</v>
      </c>
      <c r="H41" s="254"/>
      <c r="I41" s="254"/>
      <c r="J41" s="254"/>
      <c r="K41" s="254"/>
    </row>
    <row r="43" spans="1:15" s="186" customFormat="1">
      <c r="A43" s="226">
        <v>2220001</v>
      </c>
      <c r="B43" s="221" t="s">
        <v>45</v>
      </c>
      <c r="C43" s="182">
        <v>2358234.5904809996</v>
      </c>
      <c r="D43" s="204"/>
      <c r="E43" s="204">
        <v>13</v>
      </c>
      <c r="F43" s="191">
        <f t="shared" ref="F43:F83" si="10">+C43*$F$4</f>
        <v>0</v>
      </c>
      <c r="G43" s="256">
        <f t="shared" ref="G43:G83" si="11">+F43+C43</f>
        <v>2358234.5904809996</v>
      </c>
      <c r="H43" s="182">
        <v>2102759.1765122246</v>
      </c>
      <c r="I43" s="182">
        <f t="shared" ref="I43:I83" si="12">H43*$I$4</f>
        <v>0</v>
      </c>
      <c r="J43" s="183">
        <f t="shared" ref="J43:J83" si="13">+I43+H43</f>
        <v>2102759.1765122246</v>
      </c>
      <c r="K43" s="192">
        <f t="shared" ref="K43:K83" si="14">+G43-J43</f>
        <v>255475.41396877496</v>
      </c>
      <c r="L43" s="253">
        <f t="shared" ref="L43:L83" si="15">K43/E43*$L$1</f>
        <v>235823.45904809999</v>
      </c>
      <c r="M43" s="253">
        <f t="shared" ref="M43:M83" si="16">J43+L43</f>
        <v>2338582.6355603244</v>
      </c>
      <c r="N43" s="185">
        <f t="shared" ref="N43:N83" si="17">E43-$L$1</f>
        <v>1</v>
      </c>
      <c r="O43" s="184">
        <f t="shared" ref="O43:O83" si="18">G43-M43</f>
        <v>19651.95492067514</v>
      </c>
    </row>
    <row r="44" spans="1:15" s="186" customFormat="1">
      <c r="A44" s="226">
        <v>2220001</v>
      </c>
      <c r="B44" s="221" t="s">
        <v>45</v>
      </c>
      <c r="C44" s="182">
        <v>8476691.4989203997</v>
      </c>
      <c r="D44" s="204"/>
      <c r="E44" s="204">
        <v>16</v>
      </c>
      <c r="F44" s="191">
        <f t="shared" si="10"/>
        <v>0</v>
      </c>
      <c r="G44" s="256">
        <f t="shared" si="11"/>
        <v>8476691.4989203997</v>
      </c>
      <c r="H44" s="182">
        <v>7346465.9657310126</v>
      </c>
      <c r="I44" s="182">
        <f t="shared" si="12"/>
        <v>0</v>
      </c>
      <c r="J44" s="183">
        <f t="shared" si="13"/>
        <v>7346465.9657310126</v>
      </c>
      <c r="K44" s="192">
        <f t="shared" si="14"/>
        <v>1130225.5331893871</v>
      </c>
      <c r="L44" s="253">
        <f t="shared" si="15"/>
        <v>847669.1498920403</v>
      </c>
      <c r="M44" s="253">
        <f t="shared" si="16"/>
        <v>8194135.1156230532</v>
      </c>
      <c r="N44" s="185">
        <f t="shared" si="17"/>
        <v>4</v>
      </c>
      <c r="O44" s="184">
        <f t="shared" si="18"/>
        <v>282556.38329734653</v>
      </c>
    </row>
    <row r="45" spans="1:15" s="186" customFormat="1">
      <c r="A45" s="226">
        <v>2220001</v>
      </c>
      <c r="B45" s="221" t="s">
        <v>45</v>
      </c>
      <c r="C45" s="182">
        <v>17545872.206391927</v>
      </c>
      <c r="D45" s="204"/>
      <c r="E45" s="204">
        <v>16</v>
      </c>
      <c r="F45" s="191">
        <f t="shared" si="10"/>
        <v>0</v>
      </c>
      <c r="G45" s="256">
        <f t="shared" si="11"/>
        <v>17545872.206391927</v>
      </c>
      <c r="H45" s="182">
        <v>15206422.578873003</v>
      </c>
      <c r="I45" s="182">
        <f t="shared" si="12"/>
        <v>0</v>
      </c>
      <c r="J45" s="183">
        <f t="shared" si="13"/>
        <v>15206422.578873003</v>
      </c>
      <c r="K45" s="192">
        <f t="shared" si="14"/>
        <v>2339449.627518924</v>
      </c>
      <c r="L45" s="253">
        <f t="shared" si="15"/>
        <v>1754587.220639193</v>
      </c>
      <c r="M45" s="253">
        <f t="shared" si="16"/>
        <v>16961009.799512196</v>
      </c>
      <c r="N45" s="185">
        <f t="shared" si="17"/>
        <v>4</v>
      </c>
      <c r="O45" s="184">
        <f t="shared" si="18"/>
        <v>584862.40687973052</v>
      </c>
    </row>
    <row r="46" spans="1:15" s="186" customFormat="1">
      <c r="A46" s="226">
        <v>2220001</v>
      </c>
      <c r="B46" s="221" t="s">
        <v>45</v>
      </c>
      <c r="C46" s="182">
        <v>4020894.2518802746</v>
      </c>
      <c r="D46" s="204"/>
      <c r="E46" s="204">
        <v>16</v>
      </c>
      <c r="F46" s="191">
        <f t="shared" si="10"/>
        <v>0</v>
      </c>
      <c r="G46" s="256">
        <f t="shared" si="11"/>
        <v>4020894.2518802746</v>
      </c>
      <c r="H46" s="182">
        <v>3484775.018296238</v>
      </c>
      <c r="I46" s="182">
        <f t="shared" si="12"/>
        <v>0</v>
      </c>
      <c r="J46" s="183">
        <f t="shared" si="13"/>
        <v>3484775.018296238</v>
      </c>
      <c r="K46" s="192">
        <f t="shared" si="14"/>
        <v>536119.23358403658</v>
      </c>
      <c r="L46" s="253">
        <f t="shared" si="15"/>
        <v>402089.42518802744</v>
      </c>
      <c r="M46" s="253">
        <f t="shared" si="16"/>
        <v>3886864.4434842654</v>
      </c>
      <c r="N46" s="185">
        <f t="shared" si="17"/>
        <v>4</v>
      </c>
      <c r="O46" s="184">
        <f t="shared" si="18"/>
        <v>134029.80839600926</v>
      </c>
    </row>
    <row r="47" spans="1:15" s="186" customFormat="1">
      <c r="A47" s="226">
        <v>2220001</v>
      </c>
      <c r="B47" s="221" t="s">
        <v>45</v>
      </c>
      <c r="C47" s="182">
        <v>2836371.3384302002</v>
      </c>
      <c r="D47" s="204"/>
      <c r="E47" s="204">
        <v>16</v>
      </c>
      <c r="F47" s="191">
        <f t="shared" si="10"/>
        <v>0</v>
      </c>
      <c r="G47" s="256">
        <f t="shared" si="11"/>
        <v>2836371.3384302002</v>
      </c>
      <c r="H47" s="182">
        <v>2458188.4933061735</v>
      </c>
      <c r="I47" s="182">
        <f t="shared" si="12"/>
        <v>0</v>
      </c>
      <c r="J47" s="183">
        <f t="shared" si="13"/>
        <v>2458188.4933061735</v>
      </c>
      <c r="K47" s="192">
        <f t="shared" si="14"/>
        <v>378182.84512402676</v>
      </c>
      <c r="L47" s="253">
        <f t="shared" si="15"/>
        <v>283637.13384302007</v>
      </c>
      <c r="M47" s="253">
        <f t="shared" si="16"/>
        <v>2741825.6271491935</v>
      </c>
      <c r="N47" s="185">
        <f t="shared" si="17"/>
        <v>4</v>
      </c>
      <c r="O47" s="184">
        <f t="shared" si="18"/>
        <v>94545.71128100669</v>
      </c>
    </row>
    <row r="48" spans="1:15" s="186" customFormat="1">
      <c r="A48" s="226">
        <v>2220001</v>
      </c>
      <c r="B48" s="221" t="s">
        <v>45</v>
      </c>
      <c r="C48" s="182">
        <v>1442937.8863235</v>
      </c>
      <c r="D48" s="204"/>
      <c r="E48" s="204">
        <v>16</v>
      </c>
      <c r="F48" s="191">
        <f t="shared" si="10"/>
        <v>0</v>
      </c>
      <c r="G48" s="256">
        <f t="shared" si="11"/>
        <v>1442937.8863235</v>
      </c>
      <c r="H48" s="182">
        <v>1250546.1681470333</v>
      </c>
      <c r="I48" s="182">
        <f t="shared" si="12"/>
        <v>0</v>
      </c>
      <c r="J48" s="183">
        <f t="shared" si="13"/>
        <v>1250546.1681470333</v>
      </c>
      <c r="K48" s="192">
        <f t="shared" si="14"/>
        <v>192391.71817646665</v>
      </c>
      <c r="L48" s="253">
        <f t="shared" si="15"/>
        <v>144293.78863234998</v>
      </c>
      <c r="M48" s="253">
        <f t="shared" si="16"/>
        <v>1394839.9567793834</v>
      </c>
      <c r="N48" s="185">
        <f t="shared" si="17"/>
        <v>4</v>
      </c>
      <c r="O48" s="184">
        <f t="shared" si="18"/>
        <v>48097.929544116603</v>
      </c>
    </row>
    <row r="49" spans="1:15" s="186" customFormat="1">
      <c r="A49" s="226">
        <v>2220001</v>
      </c>
      <c r="B49" s="221" t="s">
        <v>45</v>
      </c>
      <c r="C49" s="182">
        <v>2542868.7811983251</v>
      </c>
      <c r="D49" s="204"/>
      <c r="E49" s="204">
        <v>16</v>
      </c>
      <c r="F49" s="191">
        <f t="shared" si="10"/>
        <v>0</v>
      </c>
      <c r="G49" s="256">
        <f t="shared" si="11"/>
        <v>2542868.7811983251</v>
      </c>
      <c r="H49" s="182">
        <v>2203819.6103718816</v>
      </c>
      <c r="I49" s="182">
        <f t="shared" si="12"/>
        <v>0</v>
      </c>
      <c r="J49" s="183">
        <f t="shared" si="13"/>
        <v>2203819.6103718816</v>
      </c>
      <c r="K49" s="192">
        <f t="shared" si="14"/>
        <v>339049.17082644347</v>
      </c>
      <c r="L49" s="253">
        <f t="shared" si="15"/>
        <v>254286.8781198326</v>
      </c>
      <c r="M49" s="253">
        <f t="shared" si="16"/>
        <v>2458106.488491714</v>
      </c>
      <c r="N49" s="185">
        <f t="shared" si="17"/>
        <v>4</v>
      </c>
      <c r="O49" s="184">
        <f t="shared" si="18"/>
        <v>84762.292706611101</v>
      </c>
    </row>
    <row r="50" spans="1:15" s="186" customFormat="1">
      <c r="A50" s="226">
        <v>2220001</v>
      </c>
      <c r="B50" s="221" t="s">
        <v>45</v>
      </c>
      <c r="C50" s="182">
        <v>6486410.2310547</v>
      </c>
      <c r="D50" s="204"/>
      <c r="E50" s="204">
        <v>16</v>
      </c>
      <c r="F50" s="191">
        <f t="shared" si="10"/>
        <v>0</v>
      </c>
      <c r="G50" s="256">
        <f t="shared" si="11"/>
        <v>6486410.2310547</v>
      </c>
      <c r="H50" s="182">
        <v>5621555.53358074</v>
      </c>
      <c r="I50" s="182">
        <f t="shared" si="12"/>
        <v>0</v>
      </c>
      <c r="J50" s="183">
        <f t="shared" si="13"/>
        <v>5621555.53358074</v>
      </c>
      <c r="K50" s="192">
        <f t="shared" si="14"/>
        <v>864854.69747396</v>
      </c>
      <c r="L50" s="253">
        <f t="shared" si="15"/>
        <v>648641.02310547</v>
      </c>
      <c r="M50" s="253">
        <f t="shared" si="16"/>
        <v>6270196.5566862095</v>
      </c>
      <c r="N50" s="185">
        <f t="shared" si="17"/>
        <v>4</v>
      </c>
      <c r="O50" s="184">
        <f t="shared" si="18"/>
        <v>216213.67436849046</v>
      </c>
    </row>
    <row r="51" spans="1:15" s="186" customFormat="1">
      <c r="A51" s="226">
        <v>2220001</v>
      </c>
      <c r="B51" s="221" t="s">
        <v>45</v>
      </c>
      <c r="C51" s="182">
        <v>448296.28902590001</v>
      </c>
      <c r="D51" s="204"/>
      <c r="E51" s="204">
        <v>16</v>
      </c>
      <c r="F51" s="191">
        <f t="shared" si="10"/>
        <v>0</v>
      </c>
      <c r="G51" s="256">
        <f t="shared" si="11"/>
        <v>448296.28902590001</v>
      </c>
      <c r="H51" s="182">
        <v>388523.45048911334</v>
      </c>
      <c r="I51" s="182">
        <f t="shared" si="12"/>
        <v>0</v>
      </c>
      <c r="J51" s="183">
        <f t="shared" si="13"/>
        <v>388523.45048911334</v>
      </c>
      <c r="K51" s="192">
        <f t="shared" si="14"/>
        <v>59772.838536786672</v>
      </c>
      <c r="L51" s="253">
        <f t="shared" si="15"/>
        <v>44829.628902590004</v>
      </c>
      <c r="M51" s="253">
        <f t="shared" si="16"/>
        <v>433353.07939170336</v>
      </c>
      <c r="N51" s="185">
        <f t="shared" si="17"/>
        <v>4</v>
      </c>
      <c r="O51" s="184">
        <f t="shared" si="18"/>
        <v>14943.209634196653</v>
      </c>
    </row>
    <row r="52" spans="1:15" s="186" customFormat="1">
      <c r="A52" s="226">
        <v>2220001</v>
      </c>
      <c r="B52" s="221" t="s">
        <v>45</v>
      </c>
      <c r="C52" s="182">
        <v>690960.81626677501</v>
      </c>
      <c r="D52" s="204"/>
      <c r="E52" s="204">
        <v>16</v>
      </c>
      <c r="F52" s="191">
        <f t="shared" si="10"/>
        <v>0</v>
      </c>
      <c r="G52" s="256">
        <f t="shared" si="11"/>
        <v>690960.81626677501</v>
      </c>
      <c r="H52" s="182">
        <v>598832.70743120508</v>
      </c>
      <c r="I52" s="182">
        <f t="shared" si="12"/>
        <v>0</v>
      </c>
      <c r="J52" s="183">
        <f t="shared" si="13"/>
        <v>598832.70743120508</v>
      </c>
      <c r="K52" s="192">
        <f t="shared" si="14"/>
        <v>92128.108835569932</v>
      </c>
      <c r="L52" s="253">
        <f t="shared" si="15"/>
        <v>69096.081626677449</v>
      </c>
      <c r="M52" s="253">
        <f t="shared" si="16"/>
        <v>667928.7890578825</v>
      </c>
      <c r="N52" s="185">
        <f t="shared" si="17"/>
        <v>4</v>
      </c>
      <c r="O52" s="184">
        <f t="shared" si="18"/>
        <v>23032.027208892512</v>
      </c>
    </row>
    <row r="53" spans="1:15" s="186" customFormat="1">
      <c r="A53" s="226">
        <v>2220001</v>
      </c>
      <c r="B53" s="221" t="s">
        <v>45</v>
      </c>
      <c r="C53" s="182">
        <v>2083226.310290975</v>
      </c>
      <c r="D53" s="204"/>
      <c r="E53" s="204">
        <v>16</v>
      </c>
      <c r="F53" s="191">
        <f t="shared" si="10"/>
        <v>0</v>
      </c>
      <c r="G53" s="256">
        <f t="shared" si="11"/>
        <v>2083226.310290975</v>
      </c>
      <c r="H53" s="182">
        <v>1805462.8022521783</v>
      </c>
      <c r="I53" s="182">
        <f t="shared" si="12"/>
        <v>0</v>
      </c>
      <c r="J53" s="183">
        <f t="shared" si="13"/>
        <v>1805462.8022521783</v>
      </c>
      <c r="K53" s="192">
        <f t="shared" si="14"/>
        <v>277763.50803879672</v>
      </c>
      <c r="L53" s="253">
        <f t="shared" si="15"/>
        <v>208322.63102909754</v>
      </c>
      <c r="M53" s="253">
        <f t="shared" si="16"/>
        <v>2013785.4332812759</v>
      </c>
      <c r="N53" s="185">
        <f t="shared" si="17"/>
        <v>4</v>
      </c>
      <c r="O53" s="184">
        <f t="shared" si="18"/>
        <v>69440.877009699121</v>
      </c>
    </row>
    <row r="54" spans="1:15" s="186" customFormat="1">
      <c r="A54" s="226">
        <v>2220001</v>
      </c>
      <c r="B54" s="221" t="s">
        <v>45</v>
      </c>
      <c r="C54" s="182">
        <v>21282319.8233</v>
      </c>
      <c r="D54" s="204"/>
      <c r="E54" s="204">
        <v>16</v>
      </c>
      <c r="F54" s="191">
        <f t="shared" si="10"/>
        <v>0</v>
      </c>
      <c r="G54" s="256">
        <f t="shared" si="11"/>
        <v>21282319.8233</v>
      </c>
      <c r="H54" s="182">
        <v>18444677.180193335</v>
      </c>
      <c r="I54" s="182">
        <f t="shared" si="12"/>
        <v>0</v>
      </c>
      <c r="J54" s="183">
        <f t="shared" si="13"/>
        <v>18444677.180193335</v>
      </c>
      <c r="K54" s="192">
        <f t="shared" si="14"/>
        <v>2837642.6431066655</v>
      </c>
      <c r="L54" s="253">
        <f t="shared" si="15"/>
        <v>2128231.9823299991</v>
      </c>
      <c r="M54" s="253">
        <f t="shared" si="16"/>
        <v>20572909.162523333</v>
      </c>
      <c r="N54" s="185">
        <f t="shared" si="17"/>
        <v>4</v>
      </c>
      <c r="O54" s="184">
        <f t="shared" si="18"/>
        <v>709410.6607766673</v>
      </c>
    </row>
    <row r="55" spans="1:15" s="186" customFormat="1">
      <c r="A55" s="226">
        <v>2220001</v>
      </c>
      <c r="B55" s="221" t="s">
        <v>45</v>
      </c>
      <c r="C55" s="182">
        <v>335944.030389775</v>
      </c>
      <c r="D55" s="204"/>
      <c r="E55" s="204">
        <v>16</v>
      </c>
      <c r="F55" s="191">
        <f t="shared" si="10"/>
        <v>0</v>
      </c>
      <c r="G55" s="256">
        <f t="shared" si="11"/>
        <v>335944.030389775</v>
      </c>
      <c r="H55" s="182">
        <v>291151.49300447165</v>
      </c>
      <c r="I55" s="182">
        <f t="shared" si="12"/>
        <v>0</v>
      </c>
      <c r="J55" s="183">
        <f t="shared" si="13"/>
        <v>291151.49300447165</v>
      </c>
      <c r="K55" s="192">
        <f t="shared" si="14"/>
        <v>44792.537385303352</v>
      </c>
      <c r="L55" s="253">
        <f t="shared" si="15"/>
        <v>33594.403038977514</v>
      </c>
      <c r="M55" s="253">
        <f t="shared" si="16"/>
        <v>324745.89604344917</v>
      </c>
      <c r="N55" s="185">
        <f t="shared" si="17"/>
        <v>4</v>
      </c>
      <c r="O55" s="184">
        <f t="shared" si="18"/>
        <v>11198.134346325824</v>
      </c>
    </row>
    <row r="56" spans="1:15" s="186" customFormat="1">
      <c r="A56" s="226">
        <v>2220001</v>
      </c>
      <c r="B56" s="221" t="s">
        <v>45</v>
      </c>
      <c r="C56" s="182">
        <v>763715.81343789992</v>
      </c>
      <c r="D56" s="204"/>
      <c r="E56" s="204">
        <v>17</v>
      </c>
      <c r="F56" s="191">
        <f t="shared" si="10"/>
        <v>0</v>
      </c>
      <c r="G56" s="256">
        <f t="shared" si="11"/>
        <v>763715.81343789992</v>
      </c>
      <c r="H56" s="182">
        <v>655522.73986753076</v>
      </c>
      <c r="I56" s="182">
        <f t="shared" si="12"/>
        <v>0</v>
      </c>
      <c r="J56" s="183">
        <f t="shared" si="13"/>
        <v>655522.73986753076</v>
      </c>
      <c r="K56" s="192">
        <f t="shared" si="14"/>
        <v>108193.07357036916</v>
      </c>
      <c r="L56" s="253">
        <f t="shared" si="15"/>
        <v>76371.581343789992</v>
      </c>
      <c r="M56" s="253">
        <f t="shared" si="16"/>
        <v>731894.32121132081</v>
      </c>
      <c r="N56" s="185">
        <f t="shared" si="17"/>
        <v>5</v>
      </c>
      <c r="O56" s="184">
        <f t="shared" si="18"/>
        <v>31821.49222657911</v>
      </c>
    </row>
    <row r="57" spans="1:15" s="186" customFormat="1">
      <c r="A57" s="226">
        <v>2220001</v>
      </c>
      <c r="B57" s="221" t="s">
        <v>45</v>
      </c>
      <c r="C57" s="182">
        <v>638210.8185537</v>
      </c>
      <c r="D57" s="204"/>
      <c r="E57" s="204">
        <v>17</v>
      </c>
      <c r="F57" s="191">
        <f t="shared" si="10"/>
        <v>0</v>
      </c>
      <c r="G57" s="256">
        <f t="shared" si="11"/>
        <v>638210.8185537</v>
      </c>
      <c r="H57" s="182">
        <v>547797.61925859249</v>
      </c>
      <c r="I57" s="182">
        <f t="shared" si="12"/>
        <v>0</v>
      </c>
      <c r="J57" s="183">
        <f t="shared" si="13"/>
        <v>547797.61925859249</v>
      </c>
      <c r="K57" s="192">
        <f t="shared" si="14"/>
        <v>90413.199295107508</v>
      </c>
      <c r="L57" s="253">
        <f t="shared" si="15"/>
        <v>63821.081855370008</v>
      </c>
      <c r="M57" s="253">
        <f t="shared" si="16"/>
        <v>611618.70111396245</v>
      </c>
      <c r="N57" s="185">
        <f t="shared" si="17"/>
        <v>5</v>
      </c>
      <c r="O57" s="184">
        <f t="shared" si="18"/>
        <v>26592.117439737543</v>
      </c>
    </row>
    <row r="58" spans="1:15" s="186" customFormat="1">
      <c r="A58" s="226">
        <v>2220001</v>
      </c>
      <c r="B58" s="221" t="s">
        <v>45</v>
      </c>
      <c r="C58" s="182">
        <v>137660.84850382499</v>
      </c>
      <c r="D58" s="204"/>
      <c r="E58" s="204">
        <v>16</v>
      </c>
      <c r="F58" s="191">
        <f t="shared" si="10"/>
        <v>0</v>
      </c>
      <c r="G58" s="256">
        <f t="shared" si="11"/>
        <v>137660.84850382499</v>
      </c>
      <c r="H58" s="182">
        <v>119306.06870331499</v>
      </c>
      <c r="I58" s="182">
        <f t="shared" si="12"/>
        <v>0</v>
      </c>
      <c r="J58" s="183">
        <f t="shared" si="13"/>
        <v>119306.06870331499</v>
      </c>
      <c r="K58" s="192">
        <f t="shared" si="14"/>
        <v>18354.779800510005</v>
      </c>
      <c r="L58" s="253">
        <f t="shared" si="15"/>
        <v>13766.084850382504</v>
      </c>
      <c r="M58" s="253">
        <f t="shared" si="16"/>
        <v>133072.15355369748</v>
      </c>
      <c r="N58" s="185">
        <f t="shared" si="17"/>
        <v>4</v>
      </c>
      <c r="O58" s="184">
        <f t="shared" si="18"/>
        <v>4588.6949501275085</v>
      </c>
    </row>
    <row r="59" spans="1:15" s="186" customFormat="1">
      <c r="A59" s="226">
        <v>2220001</v>
      </c>
      <c r="B59" s="221" t="s">
        <v>45</v>
      </c>
      <c r="C59" s="182">
        <v>307919.40709022497</v>
      </c>
      <c r="D59" s="204"/>
      <c r="E59" s="204">
        <v>16</v>
      </c>
      <c r="F59" s="191">
        <f t="shared" si="10"/>
        <v>0</v>
      </c>
      <c r="G59" s="256">
        <f t="shared" si="11"/>
        <v>307919.40709022497</v>
      </c>
      <c r="H59" s="182">
        <v>266863.48614486167</v>
      </c>
      <c r="I59" s="182">
        <f t="shared" si="12"/>
        <v>0</v>
      </c>
      <c r="J59" s="183">
        <f t="shared" si="13"/>
        <v>266863.48614486167</v>
      </c>
      <c r="K59" s="192">
        <f t="shared" si="14"/>
        <v>41055.920945363294</v>
      </c>
      <c r="L59" s="253">
        <f t="shared" si="15"/>
        <v>30791.94070902247</v>
      </c>
      <c r="M59" s="253">
        <f t="shared" si="16"/>
        <v>297655.42685388413</v>
      </c>
      <c r="N59" s="185">
        <f t="shared" si="17"/>
        <v>4</v>
      </c>
      <c r="O59" s="184">
        <f t="shared" si="18"/>
        <v>10263.980236340838</v>
      </c>
    </row>
    <row r="60" spans="1:15" s="186" customFormat="1">
      <c r="A60" s="226">
        <v>2220001</v>
      </c>
      <c r="B60" s="221" t="s">
        <v>45</v>
      </c>
      <c r="C60" s="182">
        <v>1476496.5073739502</v>
      </c>
      <c r="D60" s="204"/>
      <c r="E60" s="204">
        <v>16</v>
      </c>
      <c r="F60" s="191">
        <f t="shared" si="10"/>
        <v>0</v>
      </c>
      <c r="G60" s="256">
        <f t="shared" si="11"/>
        <v>1476496.5073739502</v>
      </c>
      <c r="H60" s="182">
        <v>1279630.306390757</v>
      </c>
      <c r="I60" s="182">
        <f t="shared" si="12"/>
        <v>0</v>
      </c>
      <c r="J60" s="183">
        <f t="shared" si="13"/>
        <v>1279630.306390757</v>
      </c>
      <c r="K60" s="192">
        <f t="shared" si="14"/>
        <v>196866.20098319324</v>
      </c>
      <c r="L60" s="253">
        <f t="shared" si="15"/>
        <v>147649.65073739493</v>
      </c>
      <c r="M60" s="253">
        <f t="shared" si="16"/>
        <v>1427279.9571281518</v>
      </c>
      <c r="N60" s="185">
        <f t="shared" si="17"/>
        <v>4</v>
      </c>
      <c r="O60" s="184">
        <f t="shared" si="18"/>
        <v>49216.550245798426</v>
      </c>
    </row>
    <row r="61" spans="1:15" s="186" customFormat="1">
      <c r="A61" s="226">
        <v>2220001</v>
      </c>
      <c r="B61" s="221" t="s">
        <v>45</v>
      </c>
      <c r="C61" s="182">
        <v>9320595.3643104751</v>
      </c>
      <c r="D61" s="204"/>
      <c r="E61" s="204">
        <v>16</v>
      </c>
      <c r="F61" s="191">
        <f t="shared" si="10"/>
        <v>0</v>
      </c>
      <c r="G61" s="256">
        <f t="shared" si="11"/>
        <v>9320595.3643104751</v>
      </c>
      <c r="H61" s="182">
        <v>8077849.3157357452</v>
      </c>
      <c r="I61" s="182">
        <f t="shared" si="12"/>
        <v>0</v>
      </c>
      <c r="J61" s="183">
        <f t="shared" si="13"/>
        <v>8077849.3157357452</v>
      </c>
      <c r="K61" s="192">
        <f t="shared" si="14"/>
        <v>1242746.0485747298</v>
      </c>
      <c r="L61" s="253">
        <f t="shared" si="15"/>
        <v>932059.53643104737</v>
      </c>
      <c r="M61" s="253">
        <f t="shared" si="16"/>
        <v>9009908.8521667924</v>
      </c>
      <c r="N61" s="185">
        <f t="shared" si="17"/>
        <v>4</v>
      </c>
      <c r="O61" s="184">
        <f t="shared" si="18"/>
        <v>310686.51214368269</v>
      </c>
    </row>
    <row r="62" spans="1:15" s="186" customFormat="1">
      <c r="A62" s="226">
        <v>2220001</v>
      </c>
      <c r="B62" s="221" t="s">
        <v>45</v>
      </c>
      <c r="C62" s="182">
        <v>1969445.9574539752</v>
      </c>
      <c r="D62" s="204"/>
      <c r="E62" s="204">
        <v>16</v>
      </c>
      <c r="F62" s="191">
        <f t="shared" si="10"/>
        <v>0</v>
      </c>
      <c r="G62" s="256">
        <f t="shared" si="11"/>
        <v>1969445.9574539752</v>
      </c>
      <c r="H62" s="182">
        <v>1706853.1631267783</v>
      </c>
      <c r="I62" s="182">
        <f t="shared" si="12"/>
        <v>0</v>
      </c>
      <c r="J62" s="183">
        <f t="shared" si="13"/>
        <v>1706853.1631267783</v>
      </c>
      <c r="K62" s="192">
        <f t="shared" si="14"/>
        <v>262592.7943271969</v>
      </c>
      <c r="L62" s="253">
        <f t="shared" si="15"/>
        <v>196944.59574539767</v>
      </c>
      <c r="M62" s="253">
        <f t="shared" si="16"/>
        <v>1903797.7588721761</v>
      </c>
      <c r="N62" s="185">
        <f t="shared" si="17"/>
        <v>4</v>
      </c>
      <c r="O62" s="184">
        <f t="shared" si="18"/>
        <v>65648.198581799166</v>
      </c>
    </row>
    <row r="63" spans="1:15" s="186" customFormat="1">
      <c r="A63" s="226">
        <v>2220001</v>
      </c>
      <c r="B63" s="221" t="s">
        <v>45</v>
      </c>
      <c r="C63" s="182">
        <v>2021127.403981</v>
      </c>
      <c r="D63" s="204"/>
      <c r="E63" s="204">
        <v>17</v>
      </c>
      <c r="F63" s="191">
        <f t="shared" si="10"/>
        <v>0</v>
      </c>
      <c r="G63" s="256">
        <f t="shared" si="11"/>
        <v>2021127.403981</v>
      </c>
      <c r="H63" s="182">
        <v>1734801.0217503584</v>
      </c>
      <c r="I63" s="182">
        <f t="shared" si="12"/>
        <v>0</v>
      </c>
      <c r="J63" s="183">
        <f t="shared" si="13"/>
        <v>1734801.0217503584</v>
      </c>
      <c r="K63" s="192">
        <f t="shared" si="14"/>
        <v>286326.38223064155</v>
      </c>
      <c r="L63" s="253">
        <f t="shared" si="15"/>
        <v>202112.74039809994</v>
      </c>
      <c r="M63" s="253">
        <f t="shared" si="16"/>
        <v>1936913.7621484583</v>
      </c>
      <c r="N63" s="185">
        <f t="shared" si="17"/>
        <v>5</v>
      </c>
      <c r="O63" s="184">
        <f t="shared" si="18"/>
        <v>84213.641832541674</v>
      </c>
    </row>
    <row r="64" spans="1:15" s="186" customFormat="1">
      <c r="A64" s="226">
        <v>2220001</v>
      </c>
      <c r="B64" s="221" t="s">
        <v>45</v>
      </c>
      <c r="C64" s="182">
        <v>475306.4320501</v>
      </c>
      <c r="D64" s="204"/>
      <c r="E64" s="204">
        <v>17</v>
      </c>
      <c r="F64" s="191">
        <f t="shared" si="10"/>
        <v>0</v>
      </c>
      <c r="G64" s="256">
        <f t="shared" si="11"/>
        <v>475306.4320501</v>
      </c>
      <c r="H64" s="182">
        <v>407971.35417633585</v>
      </c>
      <c r="I64" s="182">
        <f t="shared" si="12"/>
        <v>0</v>
      </c>
      <c r="J64" s="183">
        <f t="shared" si="13"/>
        <v>407971.35417633585</v>
      </c>
      <c r="K64" s="192">
        <f t="shared" si="14"/>
        <v>67335.077873764152</v>
      </c>
      <c r="L64" s="253">
        <f t="shared" si="15"/>
        <v>47530.64320500999</v>
      </c>
      <c r="M64" s="253">
        <f t="shared" si="16"/>
        <v>455501.99738134583</v>
      </c>
      <c r="N64" s="185">
        <f t="shared" si="17"/>
        <v>5</v>
      </c>
      <c r="O64" s="184">
        <f t="shared" si="18"/>
        <v>19804.434668754169</v>
      </c>
    </row>
    <row r="65" spans="1:15" s="186" customFormat="1">
      <c r="A65" s="226">
        <v>2220001</v>
      </c>
      <c r="B65" s="221" t="s">
        <v>45</v>
      </c>
      <c r="C65" s="182">
        <v>2845767.6213750001</v>
      </c>
      <c r="D65" s="204"/>
      <c r="E65" s="204">
        <v>17</v>
      </c>
      <c r="F65" s="191">
        <f t="shared" si="10"/>
        <v>0</v>
      </c>
      <c r="G65" s="256">
        <f t="shared" si="11"/>
        <v>2845767.6213750001</v>
      </c>
      <c r="H65" s="182">
        <v>2442617.2083468754</v>
      </c>
      <c r="I65" s="182">
        <f t="shared" si="12"/>
        <v>0</v>
      </c>
      <c r="J65" s="183">
        <f t="shared" si="13"/>
        <v>2442617.2083468754</v>
      </c>
      <c r="K65" s="192">
        <f t="shared" si="14"/>
        <v>403150.41302812472</v>
      </c>
      <c r="L65" s="253">
        <f t="shared" si="15"/>
        <v>284576.76213749981</v>
      </c>
      <c r="M65" s="253">
        <f t="shared" si="16"/>
        <v>2727193.970484375</v>
      </c>
      <c r="N65" s="185">
        <f t="shared" si="17"/>
        <v>5</v>
      </c>
      <c r="O65" s="184">
        <f t="shared" si="18"/>
        <v>118573.65089062508</v>
      </c>
    </row>
    <row r="66" spans="1:15" s="186" customFormat="1">
      <c r="A66" s="226">
        <v>2220001</v>
      </c>
      <c r="B66" s="221" t="s">
        <v>45</v>
      </c>
      <c r="C66" s="182">
        <v>2570412.1348405499</v>
      </c>
      <c r="D66" s="204"/>
      <c r="E66" s="204">
        <v>18</v>
      </c>
      <c r="F66" s="191">
        <f t="shared" si="10"/>
        <v>0</v>
      </c>
      <c r="G66" s="256">
        <f t="shared" si="11"/>
        <v>2570412.1348405499</v>
      </c>
      <c r="H66" s="182">
        <v>2184850.3146144673</v>
      </c>
      <c r="I66" s="182">
        <f t="shared" si="12"/>
        <v>0</v>
      </c>
      <c r="J66" s="183">
        <f t="shared" si="13"/>
        <v>2184850.3146144673</v>
      </c>
      <c r="K66" s="192">
        <f t="shared" si="14"/>
        <v>385561.82022608258</v>
      </c>
      <c r="L66" s="253">
        <f t="shared" si="15"/>
        <v>257041.21348405507</v>
      </c>
      <c r="M66" s="253">
        <f t="shared" si="16"/>
        <v>2441891.5280985222</v>
      </c>
      <c r="N66" s="185">
        <f t="shared" si="17"/>
        <v>6</v>
      </c>
      <c r="O66" s="184">
        <f t="shared" si="18"/>
        <v>128520.60674202768</v>
      </c>
    </row>
    <row r="67" spans="1:15" s="186" customFormat="1">
      <c r="A67" s="226">
        <v>2220001</v>
      </c>
      <c r="B67" s="221" t="s">
        <v>45</v>
      </c>
      <c r="C67" s="182">
        <v>1211501.1295887497</v>
      </c>
      <c r="D67" s="204"/>
      <c r="E67" s="204">
        <v>18</v>
      </c>
      <c r="F67" s="191">
        <f t="shared" si="10"/>
        <v>0</v>
      </c>
      <c r="G67" s="256">
        <f t="shared" si="11"/>
        <v>1211501.1295887497</v>
      </c>
      <c r="H67" s="182">
        <v>1029775.9601504373</v>
      </c>
      <c r="I67" s="182">
        <f t="shared" si="12"/>
        <v>0</v>
      </c>
      <c r="J67" s="183">
        <f t="shared" si="13"/>
        <v>1029775.9601504373</v>
      </c>
      <c r="K67" s="192">
        <f t="shared" si="14"/>
        <v>181725.16943831241</v>
      </c>
      <c r="L67" s="253">
        <f t="shared" si="15"/>
        <v>121150.11295887493</v>
      </c>
      <c r="M67" s="253">
        <f t="shared" si="16"/>
        <v>1150926.0731093122</v>
      </c>
      <c r="N67" s="185">
        <f t="shared" si="17"/>
        <v>6</v>
      </c>
      <c r="O67" s="184">
        <f t="shared" si="18"/>
        <v>60575.05647943751</v>
      </c>
    </row>
    <row r="68" spans="1:15" s="186" customFormat="1">
      <c r="A68" s="226">
        <v>2220001</v>
      </c>
      <c r="B68" s="221" t="s">
        <v>45</v>
      </c>
      <c r="C68" s="182">
        <v>87405.683590225002</v>
      </c>
      <c r="D68" s="204"/>
      <c r="E68" s="204">
        <v>18</v>
      </c>
      <c r="F68" s="191">
        <f t="shared" si="10"/>
        <v>0</v>
      </c>
      <c r="G68" s="256">
        <f t="shared" si="11"/>
        <v>87405.683590225002</v>
      </c>
      <c r="H68" s="182">
        <v>74294.831051691261</v>
      </c>
      <c r="I68" s="182">
        <f t="shared" si="12"/>
        <v>0</v>
      </c>
      <c r="J68" s="183">
        <f t="shared" si="13"/>
        <v>74294.831051691261</v>
      </c>
      <c r="K68" s="192">
        <f t="shared" si="14"/>
        <v>13110.852538533742</v>
      </c>
      <c r="L68" s="253">
        <f t="shared" si="15"/>
        <v>8740.5683590224944</v>
      </c>
      <c r="M68" s="253">
        <f t="shared" si="16"/>
        <v>83035.399410713755</v>
      </c>
      <c r="N68" s="185">
        <f t="shared" si="17"/>
        <v>6</v>
      </c>
      <c r="O68" s="184">
        <f t="shared" si="18"/>
        <v>4370.2841795112472</v>
      </c>
    </row>
    <row r="69" spans="1:15" s="186" customFormat="1">
      <c r="A69" s="226">
        <v>2220001</v>
      </c>
      <c r="B69" s="221" t="s">
        <v>45</v>
      </c>
      <c r="C69" s="182">
        <v>127974.90087882501</v>
      </c>
      <c r="D69" s="204"/>
      <c r="E69" s="204">
        <v>18</v>
      </c>
      <c r="F69" s="191">
        <f t="shared" si="10"/>
        <v>0</v>
      </c>
      <c r="G69" s="256">
        <f t="shared" si="11"/>
        <v>127974.90087882501</v>
      </c>
      <c r="H69" s="182">
        <v>108778.66574700124</v>
      </c>
      <c r="I69" s="182">
        <f t="shared" si="12"/>
        <v>0</v>
      </c>
      <c r="J69" s="183">
        <f t="shared" si="13"/>
        <v>108778.66574700124</v>
      </c>
      <c r="K69" s="192">
        <f t="shared" si="14"/>
        <v>19196.235131823763</v>
      </c>
      <c r="L69" s="253">
        <f t="shared" si="15"/>
        <v>12797.490087882508</v>
      </c>
      <c r="M69" s="253">
        <f t="shared" si="16"/>
        <v>121576.15583488376</v>
      </c>
      <c r="N69" s="185">
        <f t="shared" si="17"/>
        <v>6</v>
      </c>
      <c r="O69" s="184">
        <f t="shared" si="18"/>
        <v>6398.7450439412496</v>
      </c>
    </row>
    <row r="70" spans="1:15" s="186" customFormat="1">
      <c r="A70" s="226">
        <v>2220001</v>
      </c>
      <c r="B70" s="221" t="s">
        <v>45</v>
      </c>
      <c r="C70" s="182">
        <v>11930406.219456725</v>
      </c>
      <c r="D70" s="204"/>
      <c r="E70" s="204">
        <v>18</v>
      </c>
      <c r="F70" s="191">
        <f t="shared" si="10"/>
        <v>0</v>
      </c>
      <c r="G70" s="256">
        <f t="shared" si="11"/>
        <v>11930406.219456725</v>
      </c>
      <c r="H70" s="182">
        <v>10140845.286538215</v>
      </c>
      <c r="I70" s="182">
        <f t="shared" si="12"/>
        <v>0</v>
      </c>
      <c r="J70" s="183">
        <f t="shared" si="13"/>
        <v>10140845.286538215</v>
      </c>
      <c r="K70" s="192">
        <f t="shared" si="14"/>
        <v>1789560.9329185095</v>
      </c>
      <c r="L70" s="253">
        <f t="shared" si="15"/>
        <v>1193040.6219456731</v>
      </c>
      <c r="M70" s="253">
        <f t="shared" si="16"/>
        <v>11333885.908483889</v>
      </c>
      <c r="N70" s="185">
        <f t="shared" si="17"/>
        <v>6</v>
      </c>
      <c r="O70" s="184">
        <f t="shared" si="18"/>
        <v>596520.31097283587</v>
      </c>
    </row>
    <row r="71" spans="1:15" s="186" customFormat="1">
      <c r="A71" s="226">
        <v>2220001</v>
      </c>
      <c r="B71" s="221" t="s">
        <v>45</v>
      </c>
      <c r="C71" s="182">
        <v>3568175.6488419999</v>
      </c>
      <c r="D71" s="204"/>
      <c r="E71" s="204">
        <v>19</v>
      </c>
      <c r="F71" s="191">
        <f t="shared" si="10"/>
        <v>0</v>
      </c>
      <c r="G71" s="256">
        <f t="shared" si="11"/>
        <v>3568175.6488419999</v>
      </c>
      <c r="H71" s="182">
        <v>3003214.5044420166</v>
      </c>
      <c r="I71" s="182">
        <f t="shared" si="12"/>
        <v>0</v>
      </c>
      <c r="J71" s="183">
        <f t="shared" si="13"/>
        <v>3003214.5044420166</v>
      </c>
      <c r="K71" s="192">
        <f t="shared" si="14"/>
        <v>564961.14439998334</v>
      </c>
      <c r="L71" s="253">
        <f t="shared" si="15"/>
        <v>356817.56488419999</v>
      </c>
      <c r="M71" s="253">
        <f t="shared" si="16"/>
        <v>3360032.0693262164</v>
      </c>
      <c r="N71" s="185">
        <f t="shared" si="17"/>
        <v>7</v>
      </c>
      <c r="O71" s="184">
        <f t="shared" si="18"/>
        <v>208143.57951578358</v>
      </c>
    </row>
    <row r="72" spans="1:15" s="186" customFormat="1">
      <c r="A72" s="226">
        <v>2220001</v>
      </c>
      <c r="B72" s="221" t="s">
        <v>45</v>
      </c>
      <c r="C72" s="182">
        <v>590821.15205329994</v>
      </c>
      <c r="D72" s="204"/>
      <c r="E72" s="204">
        <v>19</v>
      </c>
      <c r="F72" s="191">
        <f t="shared" si="10"/>
        <v>0</v>
      </c>
      <c r="G72" s="256">
        <f t="shared" si="11"/>
        <v>590821.15205329994</v>
      </c>
      <c r="H72" s="182">
        <v>497274.46964486083</v>
      </c>
      <c r="I72" s="182">
        <f t="shared" si="12"/>
        <v>0</v>
      </c>
      <c r="J72" s="183">
        <f t="shared" si="13"/>
        <v>497274.46964486083</v>
      </c>
      <c r="K72" s="192">
        <f t="shared" si="14"/>
        <v>93546.682408439112</v>
      </c>
      <c r="L72" s="253">
        <f t="shared" si="15"/>
        <v>59082.115205329967</v>
      </c>
      <c r="M72" s="253">
        <f t="shared" si="16"/>
        <v>556356.58485019079</v>
      </c>
      <c r="N72" s="185">
        <f t="shared" si="17"/>
        <v>7</v>
      </c>
      <c r="O72" s="184">
        <f t="shared" si="18"/>
        <v>34464.567203109153</v>
      </c>
    </row>
    <row r="73" spans="1:15" s="186" customFormat="1">
      <c r="A73" s="226">
        <v>2220001</v>
      </c>
      <c r="B73" s="221" t="s">
        <v>45</v>
      </c>
      <c r="C73" s="182">
        <v>418887.61569655</v>
      </c>
      <c r="D73" s="204"/>
      <c r="E73" s="204">
        <v>18</v>
      </c>
      <c r="F73" s="191">
        <f t="shared" si="10"/>
        <v>0</v>
      </c>
      <c r="G73" s="256">
        <f t="shared" si="11"/>
        <v>418887.61569655</v>
      </c>
      <c r="H73" s="182">
        <v>356054.4733420675</v>
      </c>
      <c r="I73" s="182">
        <f t="shared" si="12"/>
        <v>0</v>
      </c>
      <c r="J73" s="183">
        <f t="shared" si="13"/>
        <v>356054.4733420675</v>
      </c>
      <c r="K73" s="192">
        <f t="shared" si="14"/>
        <v>62833.142354482494</v>
      </c>
      <c r="L73" s="253">
        <f t="shared" si="15"/>
        <v>41888.761569654998</v>
      </c>
      <c r="M73" s="253">
        <f t="shared" si="16"/>
        <v>397943.23491172248</v>
      </c>
      <c r="N73" s="185">
        <f t="shared" si="17"/>
        <v>6</v>
      </c>
      <c r="O73" s="184">
        <f t="shared" si="18"/>
        <v>20944.380784827517</v>
      </c>
    </row>
    <row r="74" spans="1:15" s="186" customFormat="1">
      <c r="A74" s="226">
        <v>2220001</v>
      </c>
      <c r="B74" s="221" t="s">
        <v>45</v>
      </c>
      <c r="C74" s="182">
        <v>279114.10493189999</v>
      </c>
      <c r="D74" s="204"/>
      <c r="E74" s="204">
        <v>20</v>
      </c>
      <c r="F74" s="191">
        <f t="shared" si="10"/>
        <v>0</v>
      </c>
      <c r="G74" s="256">
        <f t="shared" si="11"/>
        <v>279114.10493189999</v>
      </c>
      <c r="H74" s="182">
        <v>232595.08744324997</v>
      </c>
      <c r="I74" s="182">
        <f t="shared" si="12"/>
        <v>0</v>
      </c>
      <c r="J74" s="183">
        <f t="shared" si="13"/>
        <v>232595.08744324997</v>
      </c>
      <c r="K74" s="192">
        <f t="shared" si="14"/>
        <v>46519.017488650017</v>
      </c>
      <c r="L74" s="253">
        <f t="shared" si="15"/>
        <v>27911.410493190007</v>
      </c>
      <c r="M74" s="253">
        <f t="shared" si="16"/>
        <v>260506.49793643999</v>
      </c>
      <c r="N74" s="185">
        <f t="shared" si="17"/>
        <v>8</v>
      </c>
      <c r="O74" s="184">
        <f t="shared" si="18"/>
        <v>18607.606995459995</v>
      </c>
    </row>
    <row r="75" spans="1:15" s="186" customFormat="1">
      <c r="A75" s="226">
        <v>2220001</v>
      </c>
      <c r="B75" s="221" t="s">
        <v>45</v>
      </c>
      <c r="C75" s="182">
        <v>428576.02554374997</v>
      </c>
      <c r="D75" s="204"/>
      <c r="E75" s="204">
        <v>20</v>
      </c>
      <c r="F75" s="191">
        <f t="shared" si="10"/>
        <v>0</v>
      </c>
      <c r="G75" s="256">
        <f t="shared" si="11"/>
        <v>428576.02554374997</v>
      </c>
      <c r="H75" s="182">
        <v>357146.68795312499</v>
      </c>
      <c r="I75" s="182">
        <f t="shared" si="12"/>
        <v>0</v>
      </c>
      <c r="J75" s="183">
        <f t="shared" si="13"/>
        <v>357146.68795312499</v>
      </c>
      <c r="K75" s="192">
        <f t="shared" si="14"/>
        <v>71429.337590624986</v>
      </c>
      <c r="L75" s="253">
        <f t="shared" si="15"/>
        <v>42857.602554374986</v>
      </c>
      <c r="M75" s="253">
        <f t="shared" si="16"/>
        <v>400004.29050749994</v>
      </c>
      <c r="N75" s="185">
        <f t="shared" si="17"/>
        <v>8</v>
      </c>
      <c r="O75" s="184">
        <f t="shared" si="18"/>
        <v>28571.735036250029</v>
      </c>
    </row>
    <row r="76" spans="1:15" s="186" customFormat="1">
      <c r="A76" s="226">
        <v>2220001</v>
      </c>
      <c r="B76" s="221" t="s">
        <v>45</v>
      </c>
      <c r="C76" s="182">
        <v>177525.71369189999</v>
      </c>
      <c r="D76" s="204"/>
      <c r="E76" s="204">
        <v>20</v>
      </c>
      <c r="F76" s="191">
        <f t="shared" si="10"/>
        <v>0</v>
      </c>
      <c r="G76" s="256">
        <f t="shared" si="11"/>
        <v>177525.71369189999</v>
      </c>
      <c r="H76" s="182">
        <v>147938.09474325</v>
      </c>
      <c r="I76" s="182">
        <f t="shared" si="12"/>
        <v>0</v>
      </c>
      <c r="J76" s="183">
        <f t="shared" si="13"/>
        <v>147938.09474325</v>
      </c>
      <c r="K76" s="192">
        <f t="shared" si="14"/>
        <v>29587.618948649993</v>
      </c>
      <c r="L76" s="253">
        <f t="shared" si="15"/>
        <v>17752.571369189995</v>
      </c>
      <c r="M76" s="253">
        <f t="shared" si="16"/>
        <v>165690.66611244</v>
      </c>
      <c r="N76" s="185">
        <f t="shared" si="17"/>
        <v>8</v>
      </c>
      <c r="O76" s="184">
        <f t="shared" si="18"/>
        <v>11835.047579459992</v>
      </c>
    </row>
    <row r="77" spans="1:15" s="186" customFormat="1">
      <c r="A77" s="226">
        <v>2220001</v>
      </c>
      <c r="B77" s="221" t="s">
        <v>45</v>
      </c>
      <c r="C77" s="182">
        <v>13247231.151812701</v>
      </c>
      <c r="D77" s="204"/>
      <c r="E77" s="204">
        <v>19</v>
      </c>
      <c r="F77" s="191">
        <f t="shared" si="10"/>
        <v>0</v>
      </c>
      <c r="G77" s="256">
        <f t="shared" si="11"/>
        <v>13247231.151812701</v>
      </c>
      <c r="H77" s="182">
        <v>11149752.886109024</v>
      </c>
      <c r="I77" s="182">
        <f t="shared" si="12"/>
        <v>0</v>
      </c>
      <c r="J77" s="183">
        <f t="shared" si="13"/>
        <v>11149752.886109024</v>
      </c>
      <c r="K77" s="192">
        <f t="shared" si="14"/>
        <v>2097478.2657036763</v>
      </c>
      <c r="L77" s="253">
        <f t="shared" si="15"/>
        <v>1324723.1151812691</v>
      </c>
      <c r="M77" s="253">
        <f t="shared" si="16"/>
        <v>12474476.001290293</v>
      </c>
      <c r="N77" s="185">
        <f t="shared" si="17"/>
        <v>7</v>
      </c>
      <c r="O77" s="184">
        <f t="shared" si="18"/>
        <v>772755.15052240714</v>
      </c>
    </row>
    <row r="78" spans="1:15" s="186" customFormat="1">
      <c r="A78" s="226">
        <v>2220001</v>
      </c>
      <c r="B78" s="221" t="s">
        <v>45</v>
      </c>
      <c r="C78" s="182">
        <v>9285848.6113561001</v>
      </c>
      <c r="D78" s="204"/>
      <c r="E78" s="204">
        <v>19</v>
      </c>
      <c r="F78" s="191">
        <f t="shared" si="10"/>
        <v>0</v>
      </c>
      <c r="G78" s="256">
        <f t="shared" si="11"/>
        <v>9285848.6113561001</v>
      </c>
      <c r="H78" s="182">
        <v>7815589.2478913842</v>
      </c>
      <c r="I78" s="182">
        <f t="shared" si="12"/>
        <v>0</v>
      </c>
      <c r="J78" s="183">
        <f t="shared" si="13"/>
        <v>7815589.2478913842</v>
      </c>
      <c r="K78" s="192">
        <f t="shared" si="14"/>
        <v>1470259.3634647159</v>
      </c>
      <c r="L78" s="253">
        <f t="shared" si="15"/>
        <v>928584.86113560991</v>
      </c>
      <c r="M78" s="253">
        <f t="shared" si="16"/>
        <v>8744174.1090269946</v>
      </c>
      <c r="N78" s="185">
        <f t="shared" si="17"/>
        <v>7</v>
      </c>
      <c r="O78" s="184">
        <f t="shared" si="18"/>
        <v>541674.50232910551</v>
      </c>
    </row>
    <row r="79" spans="1:15" s="186" customFormat="1">
      <c r="A79" s="226">
        <v>2220001</v>
      </c>
      <c r="B79" s="221" t="s">
        <v>45</v>
      </c>
      <c r="C79" s="182">
        <v>935807.28984704998</v>
      </c>
      <c r="D79" s="204"/>
      <c r="E79" s="204">
        <v>20</v>
      </c>
      <c r="F79" s="191">
        <f t="shared" si="10"/>
        <v>0</v>
      </c>
      <c r="G79" s="256">
        <f t="shared" si="11"/>
        <v>935807.28984704998</v>
      </c>
      <c r="H79" s="182">
        <v>779839.40820587496</v>
      </c>
      <c r="I79" s="182">
        <f t="shared" si="12"/>
        <v>0</v>
      </c>
      <c r="J79" s="183">
        <f t="shared" si="13"/>
        <v>779839.40820587496</v>
      </c>
      <c r="K79" s="192">
        <f t="shared" si="14"/>
        <v>155967.88164117502</v>
      </c>
      <c r="L79" s="253">
        <f t="shared" si="15"/>
        <v>93580.728984704998</v>
      </c>
      <c r="M79" s="253">
        <f t="shared" si="16"/>
        <v>873420.1371905799</v>
      </c>
      <c r="N79" s="185">
        <f t="shared" si="17"/>
        <v>8</v>
      </c>
      <c r="O79" s="184">
        <f t="shared" si="18"/>
        <v>62387.152656470076</v>
      </c>
    </row>
    <row r="80" spans="1:15" s="186" customFormat="1">
      <c r="A80" s="226">
        <v>2220001</v>
      </c>
      <c r="B80" s="221" t="s">
        <v>45</v>
      </c>
      <c r="C80" s="182">
        <v>258620.35436714999</v>
      </c>
      <c r="D80" s="204"/>
      <c r="E80" s="204">
        <v>20</v>
      </c>
      <c r="F80" s="191">
        <f t="shared" si="10"/>
        <v>0</v>
      </c>
      <c r="G80" s="256">
        <f t="shared" si="11"/>
        <v>258620.35436714999</v>
      </c>
      <c r="H80" s="182">
        <v>215516.96197262499</v>
      </c>
      <c r="I80" s="182">
        <f t="shared" si="12"/>
        <v>0</v>
      </c>
      <c r="J80" s="183">
        <f t="shared" si="13"/>
        <v>215516.96197262499</v>
      </c>
      <c r="K80" s="192">
        <f t="shared" si="14"/>
        <v>43103.392394524999</v>
      </c>
      <c r="L80" s="253">
        <f t="shared" si="15"/>
        <v>25862.035436714999</v>
      </c>
      <c r="M80" s="253">
        <f t="shared" si="16"/>
        <v>241378.99740933999</v>
      </c>
      <c r="N80" s="185">
        <f t="shared" si="17"/>
        <v>8</v>
      </c>
      <c r="O80" s="184">
        <f t="shared" si="18"/>
        <v>17241.35695781</v>
      </c>
    </row>
    <row r="81" spans="1:15" s="186" customFormat="1">
      <c r="A81" s="226">
        <v>2220001</v>
      </c>
      <c r="B81" s="221" t="s">
        <v>45</v>
      </c>
      <c r="C81" s="182">
        <v>317013.19027612498</v>
      </c>
      <c r="D81" s="204"/>
      <c r="E81" s="204">
        <v>21</v>
      </c>
      <c r="F81" s="191">
        <f t="shared" si="10"/>
        <v>0</v>
      </c>
      <c r="G81" s="256">
        <f t="shared" si="11"/>
        <v>317013.19027612498</v>
      </c>
      <c r="H81" s="182">
        <v>261535.88197780313</v>
      </c>
      <c r="I81" s="182">
        <f t="shared" si="12"/>
        <v>0</v>
      </c>
      <c r="J81" s="183">
        <f t="shared" si="13"/>
        <v>261535.88197780313</v>
      </c>
      <c r="K81" s="192">
        <f t="shared" si="14"/>
        <v>55477.308298321848</v>
      </c>
      <c r="L81" s="253">
        <f t="shared" si="15"/>
        <v>31701.319027612481</v>
      </c>
      <c r="M81" s="253">
        <f t="shared" si="16"/>
        <v>293237.20100541564</v>
      </c>
      <c r="N81" s="185">
        <f t="shared" si="17"/>
        <v>9</v>
      </c>
      <c r="O81" s="184">
        <f t="shared" si="18"/>
        <v>23775.989270709339</v>
      </c>
    </row>
    <row r="82" spans="1:15" s="186" customFormat="1">
      <c r="A82" s="227">
        <v>2220001</v>
      </c>
      <c r="B82" s="222" t="s">
        <v>45</v>
      </c>
      <c r="C82" s="223">
        <v>760138.68595000007</v>
      </c>
      <c r="D82" s="175"/>
      <c r="E82" s="175">
        <v>24</v>
      </c>
      <c r="F82" s="180">
        <f t="shared" si="10"/>
        <v>0</v>
      </c>
      <c r="G82" s="255">
        <f t="shared" si="11"/>
        <v>760138.68595000007</v>
      </c>
      <c r="H82" s="223">
        <v>610644.74437983346</v>
      </c>
      <c r="I82" s="223">
        <f t="shared" si="12"/>
        <v>0</v>
      </c>
      <c r="J82" s="224">
        <f t="shared" si="13"/>
        <v>610644.74437983346</v>
      </c>
      <c r="K82" s="179">
        <f t="shared" si="14"/>
        <v>149493.94157016661</v>
      </c>
      <c r="L82" s="253">
        <f t="shared" si="15"/>
        <v>74746.970785083307</v>
      </c>
      <c r="M82" s="252">
        <f t="shared" si="16"/>
        <v>685391.71516491682</v>
      </c>
      <c r="N82" s="185">
        <f t="shared" si="17"/>
        <v>12</v>
      </c>
      <c r="O82" s="225">
        <f t="shared" si="18"/>
        <v>74746.970785083249</v>
      </c>
    </row>
    <row r="83" spans="1:15" s="186" customFormat="1">
      <c r="A83" s="227">
        <v>2220001</v>
      </c>
      <c r="B83" s="222" t="s">
        <v>46</v>
      </c>
      <c r="C83" s="223">
        <v>4055808.1910000001</v>
      </c>
      <c r="D83" s="175"/>
      <c r="E83" s="175">
        <v>24</v>
      </c>
      <c r="F83" s="180">
        <f t="shared" si="10"/>
        <v>0</v>
      </c>
      <c r="G83" s="255">
        <f t="shared" si="11"/>
        <v>4055808.1910000001</v>
      </c>
      <c r="H83" s="223">
        <v>3244646.5527999997</v>
      </c>
      <c r="I83" s="223">
        <f t="shared" si="12"/>
        <v>0</v>
      </c>
      <c r="J83" s="224">
        <f t="shared" si="13"/>
        <v>3244646.5527999997</v>
      </c>
      <c r="K83" s="179">
        <f t="shared" si="14"/>
        <v>811161.63820000039</v>
      </c>
      <c r="L83" s="253">
        <f t="shared" si="15"/>
        <v>405580.8191000002</v>
      </c>
      <c r="M83" s="252">
        <f t="shared" si="16"/>
        <v>3650227.3718999997</v>
      </c>
      <c r="N83" s="185">
        <f t="shared" si="17"/>
        <v>12</v>
      </c>
      <c r="O83" s="225">
        <f t="shared" si="18"/>
        <v>405580.81910000043</v>
      </c>
    </row>
    <row r="84" spans="1:15" s="186" customFormat="1">
      <c r="B84" s="197" t="s">
        <v>1477</v>
      </c>
      <c r="C84" s="210">
        <f>SUM(C43:C83)</f>
        <v>140758542.03180751</v>
      </c>
      <c r="D84" s="210"/>
      <c r="E84" s="210"/>
      <c r="F84" s="211">
        <f t="shared" ref="F84:M84" si="19">SUM(F43:F83)</f>
        <v>0</v>
      </c>
      <c r="G84" s="249">
        <f t="shared" si="19"/>
        <v>140758542.03180751</v>
      </c>
      <c r="H84" s="210">
        <f t="shared" si="19"/>
        <v>120652686.5206967</v>
      </c>
      <c r="I84" s="210">
        <f t="shared" si="19"/>
        <v>0</v>
      </c>
      <c r="J84" s="210">
        <f t="shared" si="19"/>
        <v>120652686.5206967</v>
      </c>
      <c r="K84" s="210">
        <f t="shared" si="19"/>
        <v>20105855.511110816</v>
      </c>
      <c r="L84" s="249">
        <f t="shared" si="19"/>
        <v>14074587.30537083</v>
      </c>
      <c r="M84" s="249">
        <f t="shared" si="19"/>
        <v>134727273.82606751</v>
      </c>
      <c r="N84" s="212"/>
      <c r="O84" s="210">
        <f>SUM(O43:O83)</f>
        <v>6031268.2057399843</v>
      </c>
    </row>
    <row r="85" spans="1:15" s="186" customFormat="1">
      <c r="A85" s="204">
        <v>2220001</v>
      </c>
      <c r="B85" s="176" t="s">
        <v>154</v>
      </c>
      <c r="C85" s="177">
        <v>447454.28</v>
      </c>
      <c r="D85" s="178">
        <v>40613</v>
      </c>
      <c r="E85" s="181">
        <v>39</v>
      </c>
      <c r="F85" s="191">
        <f t="shared" ref="F85:F116" si="20">+C85*$F$4</f>
        <v>0</v>
      </c>
      <c r="G85" s="256">
        <f t="shared" ref="G85:G116" si="21">+F85+C85</f>
        <v>447454.28</v>
      </c>
      <c r="H85" s="182">
        <v>302031.63900000002</v>
      </c>
      <c r="I85" s="182">
        <f t="shared" ref="I85:I116" si="22">H85*$I$4</f>
        <v>0</v>
      </c>
      <c r="J85" s="183">
        <f t="shared" ref="J85:J116" si="23">+I85+H85</f>
        <v>302031.63900000002</v>
      </c>
      <c r="K85" s="192">
        <f t="shared" ref="K85:K116" si="24">+G85-J85</f>
        <v>145422.641</v>
      </c>
      <c r="L85" s="253">
        <f t="shared" ref="L85:L116" si="25">K85/E85*$L$1</f>
        <v>44745.428</v>
      </c>
      <c r="M85" s="253">
        <f t="shared" ref="M85:M116" si="26">J85+L85</f>
        <v>346777.06700000004</v>
      </c>
      <c r="N85" s="185">
        <f t="shared" ref="N85:N116" si="27">E85-$L$1</f>
        <v>27</v>
      </c>
      <c r="O85" s="184">
        <f t="shared" ref="O85:O116" si="28">G85-M85</f>
        <v>100677.21299999999</v>
      </c>
    </row>
    <row r="86" spans="1:15" s="186" customFormat="1">
      <c r="A86" s="204">
        <v>2220001</v>
      </c>
      <c r="B86" s="176" t="s">
        <v>155</v>
      </c>
      <c r="C86" s="177">
        <v>2837547.7</v>
      </c>
      <c r="D86" s="178">
        <v>40623</v>
      </c>
      <c r="E86" s="181">
        <v>39</v>
      </c>
      <c r="F86" s="191">
        <f t="shared" si="20"/>
        <v>0</v>
      </c>
      <c r="G86" s="256">
        <f t="shared" si="21"/>
        <v>2837547.7</v>
      </c>
      <c r="H86" s="181">
        <v>1915344.6975000002</v>
      </c>
      <c r="I86" s="182">
        <f t="shared" si="22"/>
        <v>0</v>
      </c>
      <c r="J86" s="183">
        <f t="shared" si="23"/>
        <v>1915344.6975000002</v>
      </c>
      <c r="K86" s="192">
        <f t="shared" si="24"/>
        <v>922203.00249999994</v>
      </c>
      <c r="L86" s="253">
        <f t="shared" si="25"/>
        <v>283754.76999999996</v>
      </c>
      <c r="M86" s="253">
        <f t="shared" si="26"/>
        <v>2199099.4675000003</v>
      </c>
      <c r="N86" s="185">
        <f t="shared" si="27"/>
        <v>27</v>
      </c>
      <c r="O86" s="184">
        <f t="shared" si="28"/>
        <v>638448.23249999993</v>
      </c>
    </row>
    <row r="87" spans="1:15" s="186" customFormat="1">
      <c r="A87" s="204">
        <v>2220001</v>
      </c>
      <c r="B87" s="176" t="s">
        <v>156</v>
      </c>
      <c r="C87" s="177">
        <v>3716029.4939999999</v>
      </c>
      <c r="D87" s="178">
        <v>40623</v>
      </c>
      <c r="E87" s="181">
        <v>39</v>
      </c>
      <c r="F87" s="191">
        <f t="shared" si="20"/>
        <v>0</v>
      </c>
      <c r="G87" s="256">
        <f t="shared" si="21"/>
        <v>3716029.4939999999</v>
      </c>
      <c r="H87" s="181">
        <v>2508319.90845</v>
      </c>
      <c r="I87" s="182">
        <f t="shared" si="22"/>
        <v>0</v>
      </c>
      <c r="J87" s="183">
        <f t="shared" si="23"/>
        <v>2508319.90845</v>
      </c>
      <c r="K87" s="192">
        <f t="shared" si="24"/>
        <v>1207709.58555</v>
      </c>
      <c r="L87" s="253">
        <f t="shared" si="25"/>
        <v>371602.94939999998</v>
      </c>
      <c r="M87" s="253">
        <f t="shared" si="26"/>
        <v>2879922.8578499998</v>
      </c>
      <c r="N87" s="185">
        <f t="shared" si="27"/>
        <v>27</v>
      </c>
      <c r="O87" s="184">
        <f t="shared" si="28"/>
        <v>836106.63615000015</v>
      </c>
    </row>
    <row r="88" spans="1:15" s="186" customFormat="1">
      <c r="A88" s="204">
        <v>2220001</v>
      </c>
      <c r="B88" s="176" t="s">
        <v>157</v>
      </c>
      <c r="C88" s="177">
        <v>1415897.9780000001</v>
      </c>
      <c r="D88" s="178">
        <v>40623</v>
      </c>
      <c r="E88" s="181">
        <v>39</v>
      </c>
      <c r="F88" s="191">
        <f t="shared" si="20"/>
        <v>0</v>
      </c>
      <c r="G88" s="256">
        <f t="shared" si="21"/>
        <v>1415897.9780000001</v>
      </c>
      <c r="H88" s="181">
        <v>955731.13515000022</v>
      </c>
      <c r="I88" s="182">
        <f t="shared" si="22"/>
        <v>0</v>
      </c>
      <c r="J88" s="183">
        <f t="shared" si="23"/>
        <v>955731.13515000022</v>
      </c>
      <c r="K88" s="192">
        <f t="shared" si="24"/>
        <v>460166.8428499999</v>
      </c>
      <c r="L88" s="253">
        <f t="shared" si="25"/>
        <v>141589.79779999997</v>
      </c>
      <c r="M88" s="253">
        <f t="shared" si="26"/>
        <v>1097320.9329500003</v>
      </c>
      <c r="N88" s="185">
        <f t="shared" si="27"/>
        <v>27</v>
      </c>
      <c r="O88" s="184">
        <f t="shared" si="28"/>
        <v>318577.04504999984</v>
      </c>
    </row>
    <row r="89" spans="1:15" s="186" customFormat="1">
      <c r="A89" s="204">
        <v>2220001</v>
      </c>
      <c r="B89" s="176" t="s">
        <v>158</v>
      </c>
      <c r="C89" s="177">
        <v>1548659.138</v>
      </c>
      <c r="D89" s="178">
        <v>40623</v>
      </c>
      <c r="E89" s="181">
        <v>39</v>
      </c>
      <c r="F89" s="191">
        <f t="shared" si="20"/>
        <v>0</v>
      </c>
      <c r="G89" s="256">
        <f t="shared" si="21"/>
        <v>1548659.138</v>
      </c>
      <c r="H89" s="181">
        <v>1045344.91815</v>
      </c>
      <c r="I89" s="182">
        <f t="shared" si="22"/>
        <v>0</v>
      </c>
      <c r="J89" s="183">
        <f t="shared" si="23"/>
        <v>1045344.91815</v>
      </c>
      <c r="K89" s="192">
        <f t="shared" si="24"/>
        <v>503314.21984999999</v>
      </c>
      <c r="L89" s="253">
        <f t="shared" si="25"/>
        <v>154865.91380000001</v>
      </c>
      <c r="M89" s="253">
        <f t="shared" si="26"/>
        <v>1200210.83195</v>
      </c>
      <c r="N89" s="185">
        <f t="shared" si="27"/>
        <v>27</v>
      </c>
      <c r="O89" s="184">
        <f t="shared" si="28"/>
        <v>348448.30605000001</v>
      </c>
    </row>
    <row r="90" spans="1:15" s="186" customFormat="1">
      <c r="A90" s="204">
        <v>2220001</v>
      </c>
      <c r="B90" s="176" t="s">
        <v>159</v>
      </c>
      <c r="C90" s="177">
        <v>773997.97600000002</v>
      </c>
      <c r="D90" s="178">
        <v>40623</v>
      </c>
      <c r="E90" s="181">
        <v>39</v>
      </c>
      <c r="F90" s="191">
        <f t="shared" si="20"/>
        <v>0</v>
      </c>
      <c r="G90" s="256">
        <f t="shared" si="21"/>
        <v>773997.97600000002</v>
      </c>
      <c r="H90" s="181">
        <v>522448.63379999995</v>
      </c>
      <c r="I90" s="182">
        <f t="shared" si="22"/>
        <v>0</v>
      </c>
      <c r="J90" s="183">
        <f t="shared" si="23"/>
        <v>522448.63379999995</v>
      </c>
      <c r="K90" s="192">
        <f t="shared" si="24"/>
        <v>251549.34220000007</v>
      </c>
      <c r="L90" s="253">
        <f t="shared" si="25"/>
        <v>77399.79760000002</v>
      </c>
      <c r="M90" s="253">
        <f t="shared" si="26"/>
        <v>599848.4314</v>
      </c>
      <c r="N90" s="185">
        <f t="shared" si="27"/>
        <v>27</v>
      </c>
      <c r="O90" s="184">
        <f t="shared" si="28"/>
        <v>174149.54460000002</v>
      </c>
    </row>
    <row r="91" spans="1:15" s="186" customFormat="1">
      <c r="A91" s="204">
        <v>2220001</v>
      </c>
      <c r="B91" s="176" t="s">
        <v>160</v>
      </c>
      <c r="C91" s="177">
        <v>3451790.16</v>
      </c>
      <c r="D91" s="178">
        <v>40623</v>
      </c>
      <c r="E91" s="181">
        <v>39</v>
      </c>
      <c r="F91" s="191">
        <f t="shared" si="20"/>
        <v>0</v>
      </c>
      <c r="G91" s="256">
        <f t="shared" si="21"/>
        <v>3451790.16</v>
      </c>
      <c r="H91" s="181">
        <v>2329958.358</v>
      </c>
      <c r="I91" s="182">
        <f t="shared" si="22"/>
        <v>0</v>
      </c>
      <c r="J91" s="183">
        <f t="shared" si="23"/>
        <v>2329958.358</v>
      </c>
      <c r="K91" s="192">
        <f t="shared" si="24"/>
        <v>1121831.8020000001</v>
      </c>
      <c r="L91" s="253">
        <f t="shared" si="25"/>
        <v>345179.01600000006</v>
      </c>
      <c r="M91" s="253">
        <f t="shared" si="26"/>
        <v>2675137.3739999998</v>
      </c>
      <c r="N91" s="185">
        <f t="shared" si="27"/>
        <v>27</v>
      </c>
      <c r="O91" s="184">
        <f t="shared" si="28"/>
        <v>776652.78600000031</v>
      </c>
    </row>
    <row r="92" spans="1:15" s="186" customFormat="1">
      <c r="A92" s="204">
        <v>2220001</v>
      </c>
      <c r="B92" s="176" t="s">
        <v>161</v>
      </c>
      <c r="C92" s="177">
        <v>2303140.645</v>
      </c>
      <c r="D92" s="178">
        <v>40623</v>
      </c>
      <c r="E92" s="181">
        <v>39</v>
      </c>
      <c r="F92" s="191">
        <f t="shared" si="20"/>
        <v>0</v>
      </c>
      <c r="G92" s="256">
        <f t="shared" si="21"/>
        <v>2303140.645</v>
      </c>
      <c r="H92" s="181">
        <v>1554619.9353749999</v>
      </c>
      <c r="I92" s="182">
        <f t="shared" si="22"/>
        <v>0</v>
      </c>
      <c r="J92" s="183">
        <f t="shared" si="23"/>
        <v>1554619.9353749999</v>
      </c>
      <c r="K92" s="192">
        <f t="shared" si="24"/>
        <v>748520.70962500013</v>
      </c>
      <c r="L92" s="253">
        <f t="shared" si="25"/>
        <v>230314.06450000004</v>
      </c>
      <c r="M92" s="253">
        <f t="shared" si="26"/>
        <v>1784933.999875</v>
      </c>
      <c r="N92" s="185">
        <f t="shared" si="27"/>
        <v>27</v>
      </c>
      <c r="O92" s="184">
        <f t="shared" si="28"/>
        <v>518206.64512500004</v>
      </c>
    </row>
    <row r="93" spans="1:15" s="186" customFormat="1">
      <c r="A93" s="204">
        <v>2220001</v>
      </c>
      <c r="B93" s="176" t="s">
        <v>162</v>
      </c>
      <c r="C93" s="177">
        <v>280701.22200000001</v>
      </c>
      <c r="D93" s="178">
        <v>40623</v>
      </c>
      <c r="E93" s="181">
        <v>39</v>
      </c>
      <c r="F93" s="191">
        <f t="shared" si="20"/>
        <v>0</v>
      </c>
      <c r="G93" s="256">
        <f t="shared" si="21"/>
        <v>280701.22200000001</v>
      </c>
      <c r="H93" s="181">
        <v>189473.32485</v>
      </c>
      <c r="I93" s="182">
        <f t="shared" si="22"/>
        <v>0</v>
      </c>
      <c r="J93" s="183">
        <f t="shared" si="23"/>
        <v>189473.32485</v>
      </c>
      <c r="K93" s="192">
        <f t="shared" si="24"/>
        <v>91227.897150000004</v>
      </c>
      <c r="L93" s="253">
        <f t="shared" si="25"/>
        <v>28070.122200000005</v>
      </c>
      <c r="M93" s="253">
        <f t="shared" si="26"/>
        <v>217543.44705000002</v>
      </c>
      <c r="N93" s="185">
        <f t="shared" si="27"/>
        <v>27</v>
      </c>
      <c r="O93" s="184">
        <f t="shared" si="28"/>
        <v>63157.774949999992</v>
      </c>
    </row>
    <row r="94" spans="1:15" s="186" customFormat="1">
      <c r="A94" s="204">
        <v>2220001</v>
      </c>
      <c r="B94" s="176" t="s">
        <v>163</v>
      </c>
      <c r="C94" s="177">
        <v>265301.25799999997</v>
      </c>
      <c r="D94" s="178">
        <v>40623</v>
      </c>
      <c r="E94" s="181">
        <v>39</v>
      </c>
      <c r="F94" s="191">
        <f t="shared" si="20"/>
        <v>0</v>
      </c>
      <c r="G94" s="256">
        <f t="shared" si="21"/>
        <v>265301.25799999997</v>
      </c>
      <c r="H94" s="181">
        <v>179078.34914999999</v>
      </c>
      <c r="I94" s="182">
        <f t="shared" si="22"/>
        <v>0</v>
      </c>
      <c r="J94" s="183">
        <f t="shared" si="23"/>
        <v>179078.34914999999</v>
      </c>
      <c r="K94" s="192">
        <f t="shared" si="24"/>
        <v>86222.908849999978</v>
      </c>
      <c r="L94" s="253">
        <f t="shared" si="25"/>
        <v>26530.125799999994</v>
      </c>
      <c r="M94" s="253">
        <f t="shared" si="26"/>
        <v>205608.47495</v>
      </c>
      <c r="N94" s="185">
        <f t="shared" si="27"/>
        <v>27</v>
      </c>
      <c r="O94" s="184">
        <f t="shared" si="28"/>
        <v>59692.783049999969</v>
      </c>
    </row>
    <row r="95" spans="1:15" s="186" customFormat="1">
      <c r="A95" s="204">
        <v>2220001</v>
      </c>
      <c r="B95" s="176" t="s">
        <v>164</v>
      </c>
      <c r="C95" s="177">
        <v>77222.948000000004</v>
      </c>
      <c r="D95" s="178">
        <v>40623</v>
      </c>
      <c r="E95" s="181">
        <v>39</v>
      </c>
      <c r="F95" s="191">
        <f t="shared" si="20"/>
        <v>0</v>
      </c>
      <c r="G95" s="256">
        <f t="shared" si="21"/>
        <v>77222.948000000004</v>
      </c>
      <c r="H95" s="181">
        <v>52125.4899</v>
      </c>
      <c r="I95" s="182">
        <f t="shared" si="22"/>
        <v>0</v>
      </c>
      <c r="J95" s="183">
        <f t="shared" si="23"/>
        <v>52125.4899</v>
      </c>
      <c r="K95" s="192">
        <f t="shared" si="24"/>
        <v>25097.458100000003</v>
      </c>
      <c r="L95" s="253">
        <f t="shared" si="25"/>
        <v>7722.2948000000006</v>
      </c>
      <c r="M95" s="253">
        <f t="shared" si="26"/>
        <v>59847.784700000004</v>
      </c>
      <c r="N95" s="185">
        <f t="shared" si="27"/>
        <v>27</v>
      </c>
      <c r="O95" s="184">
        <f t="shared" si="28"/>
        <v>17375.1633</v>
      </c>
    </row>
    <row r="96" spans="1:15" s="186" customFormat="1">
      <c r="A96" s="204">
        <v>2220001</v>
      </c>
      <c r="B96" s="176" t="s">
        <v>165</v>
      </c>
      <c r="C96" s="177">
        <v>553149.80700000003</v>
      </c>
      <c r="D96" s="178">
        <v>40623</v>
      </c>
      <c r="E96" s="181">
        <v>39</v>
      </c>
      <c r="F96" s="191">
        <f t="shared" si="20"/>
        <v>0</v>
      </c>
      <c r="G96" s="256">
        <f t="shared" si="21"/>
        <v>553149.80700000003</v>
      </c>
      <c r="H96" s="181">
        <v>373376.11972500006</v>
      </c>
      <c r="I96" s="182">
        <f t="shared" si="22"/>
        <v>0</v>
      </c>
      <c r="J96" s="183">
        <f t="shared" si="23"/>
        <v>373376.11972500006</v>
      </c>
      <c r="K96" s="192">
        <f t="shared" si="24"/>
        <v>179773.68727499997</v>
      </c>
      <c r="L96" s="253">
        <f t="shared" si="25"/>
        <v>55314.980699999986</v>
      </c>
      <c r="M96" s="253">
        <f t="shared" si="26"/>
        <v>428691.10042500007</v>
      </c>
      <c r="N96" s="185">
        <f t="shared" si="27"/>
        <v>27</v>
      </c>
      <c r="O96" s="184">
        <f t="shared" si="28"/>
        <v>124458.70657499996</v>
      </c>
    </row>
    <row r="97" spans="1:15" s="186" customFormat="1">
      <c r="A97" s="204">
        <v>2220001</v>
      </c>
      <c r="B97" s="176" t="s">
        <v>166</v>
      </c>
      <c r="C97" s="177">
        <v>337368.50300000003</v>
      </c>
      <c r="D97" s="178">
        <v>40623</v>
      </c>
      <c r="E97" s="181">
        <v>39</v>
      </c>
      <c r="F97" s="191">
        <f t="shared" si="20"/>
        <v>0</v>
      </c>
      <c r="G97" s="256">
        <f t="shared" si="21"/>
        <v>337368.50300000003</v>
      </c>
      <c r="H97" s="181">
        <v>227723.73952500004</v>
      </c>
      <c r="I97" s="182">
        <f t="shared" si="22"/>
        <v>0</v>
      </c>
      <c r="J97" s="183">
        <f t="shared" si="23"/>
        <v>227723.73952500004</v>
      </c>
      <c r="K97" s="192">
        <f t="shared" si="24"/>
        <v>109644.76347499999</v>
      </c>
      <c r="L97" s="253">
        <f t="shared" si="25"/>
        <v>33736.850299999991</v>
      </c>
      <c r="M97" s="253">
        <f t="shared" si="26"/>
        <v>261460.58982500003</v>
      </c>
      <c r="N97" s="185">
        <f t="shared" si="27"/>
        <v>27</v>
      </c>
      <c r="O97" s="184">
        <f t="shared" si="28"/>
        <v>75907.913174999994</v>
      </c>
    </row>
    <row r="98" spans="1:15" s="186" customFormat="1">
      <c r="A98" s="204">
        <v>2220001</v>
      </c>
      <c r="B98" s="176" t="s">
        <v>167</v>
      </c>
      <c r="C98" s="177">
        <v>106164.50900000001</v>
      </c>
      <c r="D98" s="178">
        <v>40623</v>
      </c>
      <c r="E98" s="181">
        <v>39</v>
      </c>
      <c r="F98" s="191">
        <f t="shared" si="20"/>
        <v>0</v>
      </c>
      <c r="G98" s="256">
        <f t="shared" si="21"/>
        <v>106164.50900000001</v>
      </c>
      <c r="H98" s="181">
        <v>71661.043575000003</v>
      </c>
      <c r="I98" s="182">
        <f t="shared" si="22"/>
        <v>0</v>
      </c>
      <c r="J98" s="183">
        <f t="shared" si="23"/>
        <v>71661.043575000003</v>
      </c>
      <c r="K98" s="192">
        <f t="shared" si="24"/>
        <v>34503.465425000002</v>
      </c>
      <c r="L98" s="253">
        <f t="shared" si="25"/>
        <v>10616.4509</v>
      </c>
      <c r="M98" s="253">
        <f t="shared" si="26"/>
        <v>82277.494475</v>
      </c>
      <c r="N98" s="185">
        <f t="shared" si="27"/>
        <v>27</v>
      </c>
      <c r="O98" s="184">
        <f t="shared" si="28"/>
        <v>23887.014525000006</v>
      </c>
    </row>
    <row r="99" spans="1:15" s="186" customFormat="1">
      <c r="A99" s="204">
        <v>2220001</v>
      </c>
      <c r="B99" s="176" t="s">
        <v>168</v>
      </c>
      <c r="C99" s="177">
        <v>187857.24799999999</v>
      </c>
      <c r="D99" s="178">
        <v>40623</v>
      </c>
      <c r="E99" s="181">
        <v>39</v>
      </c>
      <c r="F99" s="191">
        <f t="shared" si="20"/>
        <v>0</v>
      </c>
      <c r="G99" s="256">
        <f t="shared" si="21"/>
        <v>187857.24799999999</v>
      </c>
      <c r="H99" s="181">
        <v>126803.64239999998</v>
      </c>
      <c r="I99" s="182">
        <f t="shared" si="22"/>
        <v>0</v>
      </c>
      <c r="J99" s="183">
        <f t="shared" si="23"/>
        <v>126803.64239999998</v>
      </c>
      <c r="K99" s="192">
        <f t="shared" si="24"/>
        <v>61053.60560000001</v>
      </c>
      <c r="L99" s="253">
        <f t="shared" si="25"/>
        <v>18785.724800000004</v>
      </c>
      <c r="M99" s="253">
        <f t="shared" si="26"/>
        <v>145589.36719999998</v>
      </c>
      <c r="N99" s="185">
        <f t="shared" si="27"/>
        <v>27</v>
      </c>
      <c r="O99" s="184">
        <f t="shared" si="28"/>
        <v>42267.880800000014</v>
      </c>
    </row>
    <row r="100" spans="1:15" s="186" customFormat="1">
      <c r="A100" s="204">
        <v>2220001</v>
      </c>
      <c r="B100" s="176" t="s">
        <v>169</v>
      </c>
      <c r="C100" s="177">
        <v>912268.125</v>
      </c>
      <c r="D100" s="178">
        <v>40623</v>
      </c>
      <c r="E100" s="181">
        <v>39</v>
      </c>
      <c r="F100" s="191">
        <f t="shared" si="20"/>
        <v>0</v>
      </c>
      <c r="G100" s="256">
        <f t="shared" si="21"/>
        <v>912268.125</v>
      </c>
      <c r="H100" s="181">
        <v>615780.984375</v>
      </c>
      <c r="I100" s="182">
        <f t="shared" si="22"/>
        <v>0</v>
      </c>
      <c r="J100" s="183">
        <f t="shared" si="23"/>
        <v>615780.984375</v>
      </c>
      <c r="K100" s="192">
        <f t="shared" si="24"/>
        <v>296487.140625</v>
      </c>
      <c r="L100" s="253">
        <f t="shared" si="25"/>
        <v>91226.8125</v>
      </c>
      <c r="M100" s="253">
        <f t="shared" si="26"/>
        <v>707007.796875</v>
      </c>
      <c r="N100" s="185">
        <f t="shared" si="27"/>
        <v>27</v>
      </c>
      <c r="O100" s="184">
        <f t="shared" si="28"/>
        <v>205260.328125</v>
      </c>
    </row>
    <row r="101" spans="1:15" s="186" customFormat="1">
      <c r="A101" s="204">
        <v>2220001</v>
      </c>
      <c r="B101" s="176" t="s">
        <v>170</v>
      </c>
      <c r="C101" s="177">
        <v>2190559.14</v>
      </c>
      <c r="D101" s="178">
        <v>40625</v>
      </c>
      <c r="E101" s="181">
        <v>39</v>
      </c>
      <c r="F101" s="191">
        <f t="shared" si="20"/>
        <v>0</v>
      </c>
      <c r="G101" s="256">
        <f t="shared" si="21"/>
        <v>2190559.14</v>
      </c>
      <c r="H101" s="181">
        <v>1478627.4195000001</v>
      </c>
      <c r="I101" s="182">
        <f t="shared" si="22"/>
        <v>0</v>
      </c>
      <c r="J101" s="183">
        <f t="shared" si="23"/>
        <v>1478627.4195000001</v>
      </c>
      <c r="K101" s="192">
        <f t="shared" si="24"/>
        <v>711931.72050000005</v>
      </c>
      <c r="L101" s="253">
        <f t="shared" si="25"/>
        <v>219055.91400000002</v>
      </c>
      <c r="M101" s="253">
        <f t="shared" si="26"/>
        <v>1697683.3335000002</v>
      </c>
      <c r="N101" s="185">
        <f t="shared" si="27"/>
        <v>27</v>
      </c>
      <c r="O101" s="184">
        <f t="shared" si="28"/>
        <v>492875.80649999995</v>
      </c>
    </row>
    <row r="102" spans="1:15" s="186" customFormat="1">
      <c r="A102" s="204">
        <v>2220001</v>
      </c>
      <c r="B102" s="176" t="s">
        <v>171</v>
      </c>
      <c r="C102" s="177">
        <v>256649.883</v>
      </c>
      <c r="D102" s="178">
        <v>40625</v>
      </c>
      <c r="E102" s="181">
        <v>39</v>
      </c>
      <c r="F102" s="191">
        <f t="shared" si="20"/>
        <v>0</v>
      </c>
      <c r="G102" s="256">
        <f t="shared" si="21"/>
        <v>256649.883</v>
      </c>
      <c r="H102" s="181">
        <v>173238.67102499999</v>
      </c>
      <c r="I102" s="182">
        <f t="shared" si="22"/>
        <v>0</v>
      </c>
      <c r="J102" s="183">
        <f t="shared" si="23"/>
        <v>173238.67102499999</v>
      </c>
      <c r="K102" s="192">
        <f t="shared" si="24"/>
        <v>83411.211975000013</v>
      </c>
      <c r="L102" s="253">
        <f t="shared" si="25"/>
        <v>25664.988300000005</v>
      </c>
      <c r="M102" s="253">
        <f t="shared" si="26"/>
        <v>198903.65932499999</v>
      </c>
      <c r="N102" s="185">
        <f t="shared" si="27"/>
        <v>27</v>
      </c>
      <c r="O102" s="184">
        <f t="shared" si="28"/>
        <v>57746.223675000016</v>
      </c>
    </row>
    <row r="103" spans="1:15" s="186" customFormat="1">
      <c r="A103" s="204">
        <v>2220001</v>
      </c>
      <c r="B103" s="176" t="s">
        <v>172</v>
      </c>
      <c r="C103" s="177">
        <v>78505.933999999994</v>
      </c>
      <c r="D103" s="178">
        <v>40632</v>
      </c>
      <c r="E103" s="181">
        <v>39</v>
      </c>
      <c r="F103" s="191">
        <f t="shared" si="20"/>
        <v>0</v>
      </c>
      <c r="G103" s="256">
        <f t="shared" si="21"/>
        <v>78505.933999999994</v>
      </c>
      <c r="H103" s="181">
        <v>52991.50544999999</v>
      </c>
      <c r="I103" s="182">
        <f t="shared" si="22"/>
        <v>0</v>
      </c>
      <c r="J103" s="183">
        <f t="shared" si="23"/>
        <v>52991.50544999999</v>
      </c>
      <c r="K103" s="192">
        <f t="shared" si="24"/>
        <v>25514.428550000004</v>
      </c>
      <c r="L103" s="253">
        <f t="shared" si="25"/>
        <v>7850.5934000000007</v>
      </c>
      <c r="M103" s="253">
        <f t="shared" si="26"/>
        <v>60842.098849999988</v>
      </c>
      <c r="N103" s="185">
        <f t="shared" si="27"/>
        <v>27</v>
      </c>
      <c r="O103" s="184">
        <f t="shared" si="28"/>
        <v>17663.835150000006</v>
      </c>
    </row>
    <row r="104" spans="1:15" s="186" customFormat="1">
      <c r="A104" s="204">
        <v>2220001</v>
      </c>
      <c r="B104" s="176" t="s">
        <v>173</v>
      </c>
      <c r="C104" s="177">
        <v>9671761.0370000005</v>
      </c>
      <c r="D104" s="178">
        <v>40632</v>
      </c>
      <c r="E104" s="181">
        <v>39</v>
      </c>
      <c r="F104" s="191">
        <f t="shared" si="20"/>
        <v>0</v>
      </c>
      <c r="G104" s="256">
        <f t="shared" si="21"/>
        <v>9671761.0370000005</v>
      </c>
      <c r="H104" s="181">
        <v>6528438.6999749998</v>
      </c>
      <c r="I104" s="182">
        <f t="shared" si="22"/>
        <v>0</v>
      </c>
      <c r="J104" s="183">
        <f t="shared" si="23"/>
        <v>6528438.6999749998</v>
      </c>
      <c r="K104" s="192">
        <f t="shared" si="24"/>
        <v>3143322.3370250007</v>
      </c>
      <c r="L104" s="253">
        <f t="shared" si="25"/>
        <v>967176.10370000033</v>
      </c>
      <c r="M104" s="253">
        <f t="shared" si="26"/>
        <v>7495614.8036749996</v>
      </c>
      <c r="N104" s="185">
        <f t="shared" si="27"/>
        <v>27</v>
      </c>
      <c r="O104" s="184">
        <f t="shared" si="28"/>
        <v>2176146.2333250009</v>
      </c>
    </row>
    <row r="105" spans="1:15" s="186" customFormat="1">
      <c r="A105" s="204">
        <v>2220001</v>
      </c>
      <c r="B105" s="176" t="s">
        <v>174</v>
      </c>
      <c r="C105" s="177">
        <v>187857.24799999999</v>
      </c>
      <c r="D105" s="178">
        <v>40632</v>
      </c>
      <c r="E105" s="181">
        <v>39</v>
      </c>
      <c r="F105" s="191">
        <f t="shared" si="20"/>
        <v>0</v>
      </c>
      <c r="G105" s="256">
        <f t="shared" si="21"/>
        <v>187857.24799999999</v>
      </c>
      <c r="H105" s="181">
        <v>126803.64239999998</v>
      </c>
      <c r="I105" s="182">
        <f t="shared" si="22"/>
        <v>0</v>
      </c>
      <c r="J105" s="183">
        <f t="shared" si="23"/>
        <v>126803.64239999998</v>
      </c>
      <c r="K105" s="192">
        <f t="shared" si="24"/>
        <v>61053.60560000001</v>
      </c>
      <c r="L105" s="253">
        <f t="shared" si="25"/>
        <v>18785.724800000004</v>
      </c>
      <c r="M105" s="253">
        <f t="shared" si="26"/>
        <v>145589.36719999998</v>
      </c>
      <c r="N105" s="185">
        <f t="shared" si="27"/>
        <v>27</v>
      </c>
      <c r="O105" s="184">
        <f t="shared" si="28"/>
        <v>42267.880800000014</v>
      </c>
    </row>
    <row r="106" spans="1:15" s="186" customFormat="1">
      <c r="A106" s="204">
        <v>2220001</v>
      </c>
      <c r="B106" s="176" t="s">
        <v>175</v>
      </c>
      <c r="C106" s="177">
        <v>219896.77600000001</v>
      </c>
      <c r="D106" s="178">
        <v>40632</v>
      </c>
      <c r="E106" s="181">
        <v>39</v>
      </c>
      <c r="F106" s="191">
        <f t="shared" si="20"/>
        <v>0</v>
      </c>
      <c r="G106" s="256">
        <f t="shared" si="21"/>
        <v>219896.77600000001</v>
      </c>
      <c r="H106" s="181">
        <v>148430.32380000001</v>
      </c>
      <c r="I106" s="182">
        <f t="shared" si="22"/>
        <v>0</v>
      </c>
      <c r="J106" s="183">
        <f t="shared" si="23"/>
        <v>148430.32380000001</v>
      </c>
      <c r="K106" s="192">
        <f t="shared" si="24"/>
        <v>71466.4522</v>
      </c>
      <c r="L106" s="253">
        <f t="shared" si="25"/>
        <v>21989.677600000003</v>
      </c>
      <c r="M106" s="253">
        <f t="shared" si="26"/>
        <v>170420.00140000001</v>
      </c>
      <c r="N106" s="185">
        <f t="shared" si="27"/>
        <v>27</v>
      </c>
      <c r="O106" s="184">
        <f t="shared" si="28"/>
        <v>49476.774600000004</v>
      </c>
    </row>
    <row r="107" spans="1:15" s="186" customFormat="1">
      <c r="A107" s="204">
        <v>2220001</v>
      </c>
      <c r="B107" s="176" t="s">
        <v>176</v>
      </c>
      <c r="C107" s="177">
        <v>1095146.3130000001</v>
      </c>
      <c r="D107" s="178">
        <v>40632</v>
      </c>
      <c r="E107" s="181">
        <v>39</v>
      </c>
      <c r="F107" s="191">
        <f t="shared" si="20"/>
        <v>0</v>
      </c>
      <c r="G107" s="256">
        <f t="shared" si="21"/>
        <v>1095146.3130000001</v>
      </c>
      <c r="H107" s="181">
        <v>739223.76127500006</v>
      </c>
      <c r="I107" s="182">
        <f t="shared" si="22"/>
        <v>0</v>
      </c>
      <c r="J107" s="183">
        <f t="shared" si="23"/>
        <v>739223.76127500006</v>
      </c>
      <c r="K107" s="192">
        <f t="shared" si="24"/>
        <v>355922.55172500003</v>
      </c>
      <c r="L107" s="253">
        <f t="shared" si="25"/>
        <v>109514.63130000001</v>
      </c>
      <c r="M107" s="253">
        <f t="shared" si="26"/>
        <v>848738.39257500006</v>
      </c>
      <c r="N107" s="185">
        <f t="shared" si="27"/>
        <v>27</v>
      </c>
      <c r="O107" s="184">
        <f t="shared" si="28"/>
        <v>246407.92042500002</v>
      </c>
    </row>
    <row r="108" spans="1:15" s="186" customFormat="1">
      <c r="A108" s="204">
        <v>2220001</v>
      </c>
      <c r="B108" s="176" t="s">
        <v>177</v>
      </c>
      <c r="C108" s="177">
        <v>1920234.4029999999</v>
      </c>
      <c r="D108" s="178">
        <v>40632</v>
      </c>
      <c r="E108" s="181">
        <v>39</v>
      </c>
      <c r="F108" s="191">
        <f t="shared" si="20"/>
        <v>0</v>
      </c>
      <c r="G108" s="256">
        <f t="shared" si="21"/>
        <v>1920234.4029999999</v>
      </c>
      <c r="H108" s="181">
        <v>1296158.222025</v>
      </c>
      <c r="I108" s="182">
        <f t="shared" si="22"/>
        <v>0</v>
      </c>
      <c r="J108" s="183">
        <f t="shared" si="23"/>
        <v>1296158.222025</v>
      </c>
      <c r="K108" s="192">
        <f t="shared" si="24"/>
        <v>624076.18097499991</v>
      </c>
      <c r="L108" s="253">
        <f t="shared" si="25"/>
        <v>192023.44029999996</v>
      </c>
      <c r="M108" s="253">
        <f t="shared" si="26"/>
        <v>1488181.6623249999</v>
      </c>
      <c r="N108" s="185">
        <f t="shared" si="27"/>
        <v>27</v>
      </c>
      <c r="O108" s="184">
        <f t="shared" si="28"/>
        <v>432052.74067500001</v>
      </c>
    </row>
    <row r="109" spans="1:15" s="186" customFormat="1">
      <c r="A109" s="204">
        <v>2220001</v>
      </c>
      <c r="B109" s="176" t="s">
        <v>178</v>
      </c>
      <c r="C109" s="177">
        <v>419303.99699999997</v>
      </c>
      <c r="D109" s="178">
        <v>40632</v>
      </c>
      <c r="E109" s="181">
        <v>39</v>
      </c>
      <c r="F109" s="191">
        <f t="shared" si="20"/>
        <v>0</v>
      </c>
      <c r="G109" s="256">
        <f t="shared" si="21"/>
        <v>419303.99699999997</v>
      </c>
      <c r="H109" s="181">
        <v>283030.19797500002</v>
      </c>
      <c r="I109" s="182">
        <f t="shared" si="22"/>
        <v>0</v>
      </c>
      <c r="J109" s="183">
        <f t="shared" si="23"/>
        <v>283030.19797500002</v>
      </c>
      <c r="K109" s="192">
        <f t="shared" si="24"/>
        <v>136273.79902499996</v>
      </c>
      <c r="L109" s="253">
        <f t="shared" si="25"/>
        <v>41930.399699999987</v>
      </c>
      <c r="M109" s="253">
        <f t="shared" si="26"/>
        <v>324960.59767500003</v>
      </c>
      <c r="N109" s="185">
        <f t="shared" si="27"/>
        <v>27</v>
      </c>
      <c r="O109" s="184">
        <f t="shared" si="28"/>
        <v>94343.399324999948</v>
      </c>
    </row>
    <row r="110" spans="1:15" s="186" customFormat="1">
      <c r="A110" s="204">
        <v>2220001</v>
      </c>
      <c r="B110" s="176" t="s">
        <v>179</v>
      </c>
      <c r="C110" s="177">
        <v>5096811.67</v>
      </c>
      <c r="D110" s="178">
        <v>40632</v>
      </c>
      <c r="E110" s="181">
        <v>39</v>
      </c>
      <c r="F110" s="191">
        <f t="shared" si="20"/>
        <v>0</v>
      </c>
      <c r="G110" s="256">
        <f t="shared" si="21"/>
        <v>5096811.67</v>
      </c>
      <c r="H110" s="181">
        <v>3440347.8772499999</v>
      </c>
      <c r="I110" s="182">
        <f t="shared" si="22"/>
        <v>0</v>
      </c>
      <c r="J110" s="183">
        <f t="shared" si="23"/>
        <v>3440347.8772499999</v>
      </c>
      <c r="K110" s="192">
        <f t="shared" si="24"/>
        <v>1656463.79275</v>
      </c>
      <c r="L110" s="253">
        <f t="shared" si="25"/>
        <v>509681.16700000002</v>
      </c>
      <c r="M110" s="253">
        <f t="shared" si="26"/>
        <v>3950029.0442499998</v>
      </c>
      <c r="N110" s="185">
        <f t="shared" si="27"/>
        <v>27</v>
      </c>
      <c r="O110" s="184">
        <f t="shared" si="28"/>
        <v>1146782.6257500001</v>
      </c>
    </row>
    <row r="111" spans="1:15" s="186" customFormat="1">
      <c r="A111" s="204">
        <v>2220001</v>
      </c>
      <c r="B111" s="176" t="s">
        <v>180</v>
      </c>
      <c r="C111" s="177">
        <v>162449.17499999999</v>
      </c>
      <c r="D111" s="178">
        <v>40645</v>
      </c>
      <c r="E111" s="181">
        <v>40</v>
      </c>
      <c r="F111" s="191">
        <f t="shared" si="20"/>
        <v>0</v>
      </c>
      <c r="G111" s="256">
        <f t="shared" si="21"/>
        <v>162449.17499999999</v>
      </c>
      <c r="H111" s="181">
        <v>108299.44999999998</v>
      </c>
      <c r="I111" s="182">
        <f t="shared" si="22"/>
        <v>0</v>
      </c>
      <c r="J111" s="183">
        <f t="shared" si="23"/>
        <v>108299.44999999998</v>
      </c>
      <c r="K111" s="192">
        <f t="shared" si="24"/>
        <v>54149.725000000006</v>
      </c>
      <c r="L111" s="253">
        <f t="shared" si="25"/>
        <v>16244.917500000003</v>
      </c>
      <c r="M111" s="253">
        <f t="shared" si="26"/>
        <v>124544.36749999999</v>
      </c>
      <c r="N111" s="185">
        <f t="shared" si="27"/>
        <v>28</v>
      </c>
      <c r="O111" s="184">
        <f t="shared" si="28"/>
        <v>37904.807499999995</v>
      </c>
    </row>
    <row r="112" spans="1:15" s="186" customFormat="1">
      <c r="A112" s="204">
        <v>2220001</v>
      </c>
      <c r="B112" s="176" t="s">
        <v>181</v>
      </c>
      <c r="C112" s="177">
        <v>1316891.3</v>
      </c>
      <c r="D112" s="178">
        <v>40645</v>
      </c>
      <c r="E112" s="181">
        <v>40</v>
      </c>
      <c r="F112" s="191">
        <f t="shared" si="20"/>
        <v>0</v>
      </c>
      <c r="G112" s="256">
        <f t="shared" si="21"/>
        <v>1316891.3</v>
      </c>
      <c r="H112" s="181">
        <v>877927.53333333344</v>
      </c>
      <c r="I112" s="182">
        <f t="shared" si="22"/>
        <v>0</v>
      </c>
      <c r="J112" s="183">
        <f t="shared" si="23"/>
        <v>877927.53333333344</v>
      </c>
      <c r="K112" s="192">
        <f t="shared" si="24"/>
        <v>438963.7666666666</v>
      </c>
      <c r="L112" s="253">
        <f t="shared" si="25"/>
        <v>131689.13</v>
      </c>
      <c r="M112" s="253">
        <f t="shared" si="26"/>
        <v>1009616.6633333334</v>
      </c>
      <c r="N112" s="185">
        <f t="shared" si="27"/>
        <v>28</v>
      </c>
      <c r="O112" s="184">
        <f t="shared" si="28"/>
        <v>307274.6366666666</v>
      </c>
    </row>
    <row r="113" spans="1:15" s="186" customFormat="1">
      <c r="A113" s="204">
        <v>2220001</v>
      </c>
      <c r="B113" s="176" t="s">
        <v>182</v>
      </c>
      <c r="C113" s="177">
        <v>179303.25</v>
      </c>
      <c r="D113" s="178">
        <v>40651</v>
      </c>
      <c r="E113" s="181">
        <v>40</v>
      </c>
      <c r="F113" s="191">
        <f t="shared" si="20"/>
        <v>0</v>
      </c>
      <c r="G113" s="256">
        <f t="shared" si="21"/>
        <v>179303.25</v>
      </c>
      <c r="H113" s="181">
        <v>119535.49999999999</v>
      </c>
      <c r="I113" s="182">
        <f t="shared" si="22"/>
        <v>0</v>
      </c>
      <c r="J113" s="183">
        <f t="shared" si="23"/>
        <v>119535.49999999999</v>
      </c>
      <c r="K113" s="192">
        <f t="shared" si="24"/>
        <v>59767.750000000015</v>
      </c>
      <c r="L113" s="253">
        <f t="shared" si="25"/>
        <v>17930.325000000004</v>
      </c>
      <c r="M113" s="253">
        <f t="shared" si="26"/>
        <v>137465.82499999998</v>
      </c>
      <c r="N113" s="185">
        <f t="shared" si="27"/>
        <v>28</v>
      </c>
      <c r="O113" s="184">
        <f t="shared" si="28"/>
        <v>41837.425000000017</v>
      </c>
    </row>
    <row r="114" spans="1:15" s="186" customFormat="1">
      <c r="A114" s="204">
        <v>2220001</v>
      </c>
      <c r="B114" s="176" t="s">
        <v>183</v>
      </c>
      <c r="C114" s="177">
        <v>681840.25</v>
      </c>
      <c r="D114" s="178">
        <v>40651</v>
      </c>
      <c r="E114" s="181">
        <v>40</v>
      </c>
      <c r="F114" s="191">
        <f t="shared" si="20"/>
        <v>0</v>
      </c>
      <c r="G114" s="256">
        <f t="shared" si="21"/>
        <v>681840.25</v>
      </c>
      <c r="H114" s="181">
        <v>454560.16666666669</v>
      </c>
      <c r="I114" s="182">
        <f t="shared" si="22"/>
        <v>0</v>
      </c>
      <c r="J114" s="183">
        <f t="shared" si="23"/>
        <v>454560.16666666669</v>
      </c>
      <c r="K114" s="192">
        <f t="shared" si="24"/>
        <v>227280.08333333331</v>
      </c>
      <c r="L114" s="253">
        <f t="shared" si="25"/>
        <v>68184.024999999994</v>
      </c>
      <c r="M114" s="253">
        <f t="shared" si="26"/>
        <v>522744.19166666665</v>
      </c>
      <c r="N114" s="185">
        <f t="shared" si="27"/>
        <v>28</v>
      </c>
      <c r="O114" s="184">
        <f t="shared" si="28"/>
        <v>159096.05833333335</v>
      </c>
    </row>
    <row r="115" spans="1:15" s="186" customFormat="1">
      <c r="A115" s="204">
        <v>2220001</v>
      </c>
      <c r="B115" s="176" t="s">
        <v>184</v>
      </c>
      <c r="C115" s="177">
        <v>5452282.5</v>
      </c>
      <c r="D115" s="178">
        <v>40654</v>
      </c>
      <c r="E115" s="181">
        <v>40</v>
      </c>
      <c r="F115" s="191">
        <f t="shared" si="20"/>
        <v>0</v>
      </c>
      <c r="G115" s="256">
        <f t="shared" si="21"/>
        <v>5452282.5</v>
      </c>
      <c r="H115" s="181">
        <v>3634855</v>
      </c>
      <c r="I115" s="182">
        <f t="shared" si="22"/>
        <v>0</v>
      </c>
      <c r="J115" s="183">
        <f t="shared" si="23"/>
        <v>3634855</v>
      </c>
      <c r="K115" s="192">
        <f t="shared" si="24"/>
        <v>1817427.5</v>
      </c>
      <c r="L115" s="253">
        <f t="shared" si="25"/>
        <v>545228.25</v>
      </c>
      <c r="M115" s="253">
        <f t="shared" si="26"/>
        <v>4180083.25</v>
      </c>
      <c r="N115" s="185">
        <f t="shared" si="27"/>
        <v>28</v>
      </c>
      <c r="O115" s="184">
        <f t="shared" si="28"/>
        <v>1272199.25</v>
      </c>
    </row>
    <row r="116" spans="1:15" s="186" customFormat="1">
      <c r="A116" s="204">
        <v>2220001</v>
      </c>
      <c r="B116" s="176" t="s">
        <v>185</v>
      </c>
      <c r="C116" s="177">
        <v>1149589.7749999999</v>
      </c>
      <c r="D116" s="178">
        <v>40659</v>
      </c>
      <c r="E116" s="181">
        <v>40</v>
      </c>
      <c r="F116" s="191">
        <f t="shared" si="20"/>
        <v>0</v>
      </c>
      <c r="G116" s="256">
        <f t="shared" si="21"/>
        <v>1149589.7749999999</v>
      </c>
      <c r="H116" s="181">
        <v>766393.18333333335</v>
      </c>
      <c r="I116" s="182">
        <f t="shared" si="22"/>
        <v>0</v>
      </c>
      <c r="J116" s="183">
        <f t="shared" si="23"/>
        <v>766393.18333333335</v>
      </c>
      <c r="K116" s="192">
        <f t="shared" si="24"/>
        <v>383196.59166666656</v>
      </c>
      <c r="L116" s="253">
        <f t="shared" si="25"/>
        <v>114958.97749999998</v>
      </c>
      <c r="M116" s="253">
        <f t="shared" si="26"/>
        <v>881352.16083333339</v>
      </c>
      <c r="N116" s="185">
        <f t="shared" si="27"/>
        <v>28</v>
      </c>
      <c r="O116" s="184">
        <f t="shared" si="28"/>
        <v>268237.61416666652</v>
      </c>
    </row>
    <row r="117" spans="1:15" s="186" customFormat="1">
      <c r="A117" s="204">
        <v>2220001</v>
      </c>
      <c r="B117" s="176" t="s">
        <v>186</v>
      </c>
      <c r="C117" s="177">
        <v>7109388.7249999996</v>
      </c>
      <c r="D117" s="178">
        <v>40659</v>
      </c>
      <c r="E117" s="181">
        <v>40</v>
      </c>
      <c r="F117" s="191">
        <f t="shared" ref="F117:F148" si="29">+C117*$F$4</f>
        <v>0</v>
      </c>
      <c r="G117" s="256">
        <f t="shared" ref="G117:G148" si="30">+F117+C117</f>
        <v>7109388.7249999996</v>
      </c>
      <c r="H117" s="181">
        <v>4739592.4833333334</v>
      </c>
      <c r="I117" s="182">
        <f t="shared" ref="I117:I148" si="31">H117*$I$4</f>
        <v>0</v>
      </c>
      <c r="J117" s="183">
        <f t="shared" ref="J117:J148" si="32">+I117+H117</f>
        <v>4739592.4833333334</v>
      </c>
      <c r="K117" s="192">
        <f t="shared" ref="K117:K148" si="33">+G117-J117</f>
        <v>2369796.2416666662</v>
      </c>
      <c r="L117" s="253">
        <f t="shared" ref="L117:L148" si="34">K117/E117*$L$1</f>
        <v>710938.87249999982</v>
      </c>
      <c r="M117" s="253">
        <f t="shared" ref="M117:M148" si="35">J117+L117</f>
        <v>5450531.355833333</v>
      </c>
      <c r="N117" s="185">
        <f t="shared" ref="N117:N148" si="36">E117-$L$1</f>
        <v>28</v>
      </c>
      <c r="O117" s="184">
        <f t="shared" ref="O117:O148" si="37">G117-M117</f>
        <v>1658857.3691666666</v>
      </c>
    </row>
    <row r="118" spans="1:15" s="186" customFormat="1">
      <c r="A118" s="204">
        <v>2220001</v>
      </c>
      <c r="B118" s="176" t="s">
        <v>187</v>
      </c>
      <c r="C118" s="177">
        <v>274223.375</v>
      </c>
      <c r="D118" s="178">
        <v>40659</v>
      </c>
      <c r="E118" s="181">
        <v>40</v>
      </c>
      <c r="F118" s="191">
        <f t="shared" si="29"/>
        <v>0</v>
      </c>
      <c r="G118" s="256">
        <f t="shared" si="30"/>
        <v>274223.375</v>
      </c>
      <c r="H118" s="181">
        <v>182815.58333333331</v>
      </c>
      <c r="I118" s="182">
        <f t="shared" si="31"/>
        <v>0</v>
      </c>
      <c r="J118" s="183">
        <f t="shared" si="32"/>
        <v>182815.58333333331</v>
      </c>
      <c r="K118" s="192">
        <f t="shared" si="33"/>
        <v>91407.791666666686</v>
      </c>
      <c r="L118" s="253">
        <f t="shared" si="34"/>
        <v>27422.337500000009</v>
      </c>
      <c r="M118" s="253">
        <f t="shared" si="35"/>
        <v>210237.92083333334</v>
      </c>
      <c r="N118" s="185">
        <f t="shared" si="36"/>
        <v>28</v>
      </c>
      <c r="O118" s="184">
        <f t="shared" si="37"/>
        <v>63985.454166666663</v>
      </c>
    </row>
    <row r="119" spans="1:15" s="186" customFormat="1">
      <c r="A119" s="204">
        <v>2220001</v>
      </c>
      <c r="B119" s="176" t="s">
        <v>188</v>
      </c>
      <c r="C119" s="177">
        <v>471560.47499999998</v>
      </c>
      <c r="D119" s="178">
        <v>40659</v>
      </c>
      <c r="E119" s="181">
        <v>40</v>
      </c>
      <c r="F119" s="191">
        <f t="shared" si="29"/>
        <v>0</v>
      </c>
      <c r="G119" s="256">
        <f t="shared" si="30"/>
        <v>471560.47499999998</v>
      </c>
      <c r="H119" s="181">
        <v>314373.64999999997</v>
      </c>
      <c r="I119" s="182">
        <f t="shared" si="31"/>
        <v>0</v>
      </c>
      <c r="J119" s="183">
        <f t="shared" si="32"/>
        <v>314373.64999999997</v>
      </c>
      <c r="K119" s="192">
        <f t="shared" si="33"/>
        <v>157186.82500000001</v>
      </c>
      <c r="L119" s="253">
        <f t="shared" si="34"/>
        <v>47156.047500000001</v>
      </c>
      <c r="M119" s="253">
        <f t="shared" si="35"/>
        <v>361529.69749999995</v>
      </c>
      <c r="N119" s="185">
        <f t="shared" si="36"/>
        <v>28</v>
      </c>
      <c r="O119" s="184">
        <f t="shared" si="37"/>
        <v>110030.77750000003</v>
      </c>
    </row>
    <row r="120" spans="1:15" s="186" customFormat="1">
      <c r="A120" s="204">
        <v>2220001</v>
      </c>
      <c r="B120" s="176" t="s">
        <v>189</v>
      </c>
      <c r="C120" s="177">
        <v>9300986.3249999993</v>
      </c>
      <c r="D120" s="178">
        <v>40659</v>
      </c>
      <c r="E120" s="181">
        <v>40</v>
      </c>
      <c r="F120" s="191">
        <f t="shared" si="29"/>
        <v>0</v>
      </c>
      <c r="G120" s="256">
        <f t="shared" si="30"/>
        <v>9300986.3249999993</v>
      </c>
      <c r="H120" s="181">
        <v>6200657.5499999998</v>
      </c>
      <c r="I120" s="182">
        <f t="shared" si="31"/>
        <v>0</v>
      </c>
      <c r="J120" s="183">
        <f t="shared" si="32"/>
        <v>6200657.5499999998</v>
      </c>
      <c r="K120" s="192">
        <f t="shared" si="33"/>
        <v>3100328.7749999994</v>
      </c>
      <c r="L120" s="253">
        <f t="shared" si="34"/>
        <v>930098.63249999983</v>
      </c>
      <c r="M120" s="253">
        <f t="shared" si="35"/>
        <v>7130756.1824999992</v>
      </c>
      <c r="N120" s="185">
        <f t="shared" si="36"/>
        <v>28</v>
      </c>
      <c r="O120" s="184">
        <f t="shared" si="37"/>
        <v>2170230.1425000001</v>
      </c>
    </row>
    <row r="121" spans="1:15" s="186" customFormat="1">
      <c r="A121" s="204">
        <v>2220001</v>
      </c>
      <c r="B121" s="176" t="s">
        <v>190</v>
      </c>
      <c r="C121" s="177">
        <v>3176939.3250000002</v>
      </c>
      <c r="D121" s="178">
        <v>40659</v>
      </c>
      <c r="E121" s="181">
        <v>40</v>
      </c>
      <c r="F121" s="191">
        <f t="shared" si="29"/>
        <v>0</v>
      </c>
      <c r="G121" s="256">
        <f t="shared" si="30"/>
        <v>3176939.3250000002</v>
      </c>
      <c r="H121" s="181">
        <v>2117959.5500000003</v>
      </c>
      <c r="I121" s="182">
        <f t="shared" si="31"/>
        <v>0</v>
      </c>
      <c r="J121" s="183">
        <f t="shared" si="32"/>
        <v>2117959.5500000003</v>
      </c>
      <c r="K121" s="192">
        <f t="shared" si="33"/>
        <v>1058979.7749999999</v>
      </c>
      <c r="L121" s="253">
        <f t="shared" si="34"/>
        <v>317693.9325</v>
      </c>
      <c r="M121" s="253">
        <f t="shared" si="35"/>
        <v>2435653.4825000004</v>
      </c>
      <c r="N121" s="185">
        <f t="shared" si="36"/>
        <v>28</v>
      </c>
      <c r="O121" s="184">
        <f t="shared" si="37"/>
        <v>741285.8424999998</v>
      </c>
    </row>
    <row r="122" spans="1:15" s="186" customFormat="1">
      <c r="A122" s="204">
        <v>2220001</v>
      </c>
      <c r="B122" s="176" t="s">
        <v>191</v>
      </c>
      <c r="C122" s="177">
        <v>356755.35</v>
      </c>
      <c r="D122" s="178">
        <v>40663</v>
      </c>
      <c r="E122" s="181">
        <v>40</v>
      </c>
      <c r="F122" s="191">
        <f t="shared" si="29"/>
        <v>0</v>
      </c>
      <c r="G122" s="256">
        <f t="shared" si="30"/>
        <v>356755.35</v>
      </c>
      <c r="H122" s="181">
        <v>237836.9</v>
      </c>
      <c r="I122" s="182">
        <f t="shared" si="31"/>
        <v>0</v>
      </c>
      <c r="J122" s="183">
        <f t="shared" si="32"/>
        <v>237836.9</v>
      </c>
      <c r="K122" s="192">
        <f t="shared" si="33"/>
        <v>118918.44999999998</v>
      </c>
      <c r="L122" s="253">
        <f t="shared" si="34"/>
        <v>35675.534999999989</v>
      </c>
      <c r="M122" s="253">
        <f t="shared" si="35"/>
        <v>273512.435</v>
      </c>
      <c r="N122" s="185">
        <f t="shared" si="36"/>
        <v>28</v>
      </c>
      <c r="O122" s="184">
        <f t="shared" si="37"/>
        <v>83242.914999999979</v>
      </c>
    </row>
    <row r="123" spans="1:15" s="186" customFormat="1">
      <c r="A123" s="204">
        <v>2220001</v>
      </c>
      <c r="B123" s="176" t="s">
        <v>192</v>
      </c>
      <c r="C123" s="177">
        <v>3863290.6</v>
      </c>
      <c r="D123" s="178">
        <v>40663</v>
      </c>
      <c r="E123" s="181">
        <v>40</v>
      </c>
      <c r="F123" s="191">
        <f t="shared" si="29"/>
        <v>0</v>
      </c>
      <c r="G123" s="256">
        <f t="shared" si="30"/>
        <v>3863290.6</v>
      </c>
      <c r="H123" s="181">
        <v>2575527.0666666669</v>
      </c>
      <c r="I123" s="182">
        <f t="shared" si="31"/>
        <v>0</v>
      </c>
      <c r="J123" s="183">
        <f t="shared" si="32"/>
        <v>2575527.0666666669</v>
      </c>
      <c r="K123" s="192">
        <f t="shared" si="33"/>
        <v>1287763.5333333332</v>
      </c>
      <c r="L123" s="253">
        <f t="shared" si="34"/>
        <v>386329.05999999994</v>
      </c>
      <c r="M123" s="253">
        <f t="shared" si="35"/>
        <v>2961856.1266666669</v>
      </c>
      <c r="N123" s="185">
        <f t="shared" si="36"/>
        <v>28</v>
      </c>
      <c r="O123" s="184">
        <f t="shared" si="37"/>
        <v>901434.47333333315</v>
      </c>
    </row>
    <row r="124" spans="1:15" s="186" customFormat="1">
      <c r="A124" s="204">
        <v>2220001</v>
      </c>
      <c r="B124" s="176" t="s">
        <v>193</v>
      </c>
      <c r="C124" s="177">
        <v>547062.29200000002</v>
      </c>
      <c r="D124" s="178">
        <v>40675</v>
      </c>
      <c r="E124" s="181">
        <v>41</v>
      </c>
      <c r="F124" s="191">
        <f t="shared" si="29"/>
        <v>0</v>
      </c>
      <c r="G124" s="256">
        <f t="shared" si="30"/>
        <v>547062.29200000002</v>
      </c>
      <c r="H124" s="181">
        <v>360149.34223333333</v>
      </c>
      <c r="I124" s="182">
        <f t="shared" si="31"/>
        <v>0</v>
      </c>
      <c r="J124" s="183">
        <f t="shared" si="32"/>
        <v>360149.34223333333</v>
      </c>
      <c r="K124" s="192">
        <f t="shared" si="33"/>
        <v>186912.94976666669</v>
      </c>
      <c r="L124" s="253">
        <f t="shared" si="34"/>
        <v>54706.229200000002</v>
      </c>
      <c r="M124" s="253">
        <f t="shared" si="35"/>
        <v>414855.57143333333</v>
      </c>
      <c r="N124" s="185">
        <f t="shared" si="36"/>
        <v>29</v>
      </c>
      <c r="O124" s="184">
        <f t="shared" si="37"/>
        <v>132206.72056666669</v>
      </c>
    </row>
    <row r="125" spans="1:15" s="186" customFormat="1">
      <c r="A125" s="204">
        <v>2220001</v>
      </c>
      <c r="B125" s="176" t="s">
        <v>194</v>
      </c>
      <c r="C125" s="177">
        <v>328280.70799999998</v>
      </c>
      <c r="D125" s="178">
        <v>40675</v>
      </c>
      <c r="E125" s="181">
        <v>41</v>
      </c>
      <c r="F125" s="191">
        <f t="shared" si="29"/>
        <v>0</v>
      </c>
      <c r="G125" s="256">
        <f t="shared" si="30"/>
        <v>328280.70799999998</v>
      </c>
      <c r="H125" s="181">
        <v>216118.13276666665</v>
      </c>
      <c r="I125" s="182">
        <f t="shared" si="31"/>
        <v>0</v>
      </c>
      <c r="J125" s="183">
        <f t="shared" si="32"/>
        <v>216118.13276666665</v>
      </c>
      <c r="K125" s="192">
        <f t="shared" si="33"/>
        <v>112162.57523333334</v>
      </c>
      <c r="L125" s="253">
        <f t="shared" si="34"/>
        <v>32828.070800000001</v>
      </c>
      <c r="M125" s="253">
        <f t="shared" si="35"/>
        <v>248946.20356666663</v>
      </c>
      <c r="N125" s="185">
        <f t="shared" si="36"/>
        <v>29</v>
      </c>
      <c r="O125" s="184">
        <f t="shared" si="37"/>
        <v>79334.50443333335</v>
      </c>
    </row>
    <row r="126" spans="1:15" s="186" customFormat="1">
      <c r="A126" s="204">
        <v>2220001</v>
      </c>
      <c r="B126" s="176" t="s">
        <v>195</v>
      </c>
      <c r="C126" s="177">
        <v>547259.53799999994</v>
      </c>
      <c r="D126" s="178">
        <v>40675</v>
      </c>
      <c r="E126" s="181">
        <v>41</v>
      </c>
      <c r="F126" s="191">
        <f t="shared" si="29"/>
        <v>0</v>
      </c>
      <c r="G126" s="256">
        <f t="shared" si="30"/>
        <v>547259.53799999994</v>
      </c>
      <c r="H126" s="181">
        <v>360279.19585000002</v>
      </c>
      <c r="I126" s="182">
        <f t="shared" si="31"/>
        <v>0</v>
      </c>
      <c r="J126" s="183">
        <f t="shared" si="32"/>
        <v>360279.19585000002</v>
      </c>
      <c r="K126" s="192">
        <f t="shared" si="33"/>
        <v>186980.34214999992</v>
      </c>
      <c r="L126" s="253">
        <f t="shared" si="34"/>
        <v>54725.953799999974</v>
      </c>
      <c r="M126" s="253">
        <f t="shared" si="35"/>
        <v>415005.14964999998</v>
      </c>
      <c r="N126" s="185">
        <f t="shared" si="36"/>
        <v>29</v>
      </c>
      <c r="O126" s="184">
        <f t="shared" si="37"/>
        <v>132254.38834999996</v>
      </c>
    </row>
    <row r="127" spans="1:15" s="186" customFormat="1">
      <c r="A127" s="204">
        <v>2220001</v>
      </c>
      <c r="B127" s="176" t="s">
        <v>196</v>
      </c>
      <c r="C127" s="177">
        <v>2643345.7680000002</v>
      </c>
      <c r="D127" s="178">
        <v>40675</v>
      </c>
      <c r="E127" s="181">
        <v>41</v>
      </c>
      <c r="F127" s="191">
        <f t="shared" si="29"/>
        <v>0</v>
      </c>
      <c r="G127" s="256">
        <f t="shared" si="30"/>
        <v>2643345.7680000002</v>
      </c>
      <c r="H127" s="181">
        <v>1740202.6306000003</v>
      </c>
      <c r="I127" s="182">
        <f t="shared" si="31"/>
        <v>0</v>
      </c>
      <c r="J127" s="183">
        <f t="shared" si="32"/>
        <v>1740202.6306000003</v>
      </c>
      <c r="K127" s="192">
        <f t="shared" si="33"/>
        <v>903143.13739999989</v>
      </c>
      <c r="L127" s="253">
        <f t="shared" si="34"/>
        <v>264334.57679999998</v>
      </c>
      <c r="M127" s="253">
        <f t="shared" si="35"/>
        <v>2004537.2074000002</v>
      </c>
      <c r="N127" s="185">
        <f t="shared" si="36"/>
        <v>29</v>
      </c>
      <c r="O127" s="184">
        <f t="shared" si="37"/>
        <v>638808.56059999997</v>
      </c>
    </row>
    <row r="128" spans="1:15" s="186" customFormat="1">
      <c r="A128" s="204">
        <v>2220001</v>
      </c>
      <c r="B128" s="176" t="s">
        <v>197</v>
      </c>
      <c r="C128" s="177">
        <v>120183.11199999999</v>
      </c>
      <c r="D128" s="178">
        <v>40675</v>
      </c>
      <c r="E128" s="181">
        <v>41</v>
      </c>
      <c r="F128" s="191">
        <f t="shared" si="29"/>
        <v>0</v>
      </c>
      <c r="G128" s="256">
        <f t="shared" si="30"/>
        <v>120183.11199999999</v>
      </c>
      <c r="H128" s="181">
        <v>79120.548733333315</v>
      </c>
      <c r="I128" s="182">
        <f t="shared" si="31"/>
        <v>0</v>
      </c>
      <c r="J128" s="183">
        <f t="shared" si="32"/>
        <v>79120.548733333315</v>
      </c>
      <c r="K128" s="192">
        <f t="shared" si="33"/>
        <v>41062.563266666679</v>
      </c>
      <c r="L128" s="253">
        <f t="shared" si="34"/>
        <v>12018.311200000004</v>
      </c>
      <c r="M128" s="253">
        <f t="shared" si="35"/>
        <v>91138.859933333326</v>
      </c>
      <c r="N128" s="185">
        <f t="shared" si="36"/>
        <v>29</v>
      </c>
      <c r="O128" s="184">
        <f t="shared" si="37"/>
        <v>29044.252066666668</v>
      </c>
    </row>
    <row r="129" spans="1:15" s="186" customFormat="1">
      <c r="A129" s="204">
        <v>2220001</v>
      </c>
      <c r="B129" s="176" t="s">
        <v>198</v>
      </c>
      <c r="C129" s="177">
        <v>120183.11199999999</v>
      </c>
      <c r="D129" s="178">
        <v>40694</v>
      </c>
      <c r="E129" s="181">
        <v>41</v>
      </c>
      <c r="F129" s="191">
        <f t="shared" si="29"/>
        <v>0</v>
      </c>
      <c r="G129" s="256">
        <f t="shared" si="30"/>
        <v>120183.11199999999</v>
      </c>
      <c r="H129" s="181">
        <v>79120.548733333315</v>
      </c>
      <c r="I129" s="182">
        <f t="shared" si="31"/>
        <v>0</v>
      </c>
      <c r="J129" s="183">
        <f t="shared" si="32"/>
        <v>79120.548733333315</v>
      </c>
      <c r="K129" s="192">
        <f t="shared" si="33"/>
        <v>41062.563266666679</v>
      </c>
      <c r="L129" s="253">
        <f t="shared" si="34"/>
        <v>12018.311200000004</v>
      </c>
      <c r="M129" s="253">
        <f t="shared" si="35"/>
        <v>91138.859933333326</v>
      </c>
      <c r="N129" s="185">
        <f t="shared" si="36"/>
        <v>29</v>
      </c>
      <c r="O129" s="184">
        <f t="shared" si="37"/>
        <v>29044.252066666668</v>
      </c>
    </row>
    <row r="130" spans="1:15" s="186" customFormat="1">
      <c r="A130" s="204">
        <v>2220001</v>
      </c>
      <c r="B130" s="176" t="s">
        <v>199</v>
      </c>
      <c r="C130" s="177">
        <v>120183.11199999999</v>
      </c>
      <c r="D130" s="178">
        <v>40694</v>
      </c>
      <c r="E130" s="181">
        <v>41</v>
      </c>
      <c r="F130" s="191">
        <f t="shared" si="29"/>
        <v>0</v>
      </c>
      <c r="G130" s="256">
        <f t="shared" si="30"/>
        <v>120183.11199999999</v>
      </c>
      <c r="H130" s="181">
        <v>79120.548733333315</v>
      </c>
      <c r="I130" s="182">
        <f t="shared" si="31"/>
        <v>0</v>
      </c>
      <c r="J130" s="183">
        <f t="shared" si="32"/>
        <v>79120.548733333315</v>
      </c>
      <c r="K130" s="192">
        <f t="shared" si="33"/>
        <v>41062.563266666679</v>
      </c>
      <c r="L130" s="253">
        <f t="shared" si="34"/>
        <v>12018.311200000004</v>
      </c>
      <c r="M130" s="253">
        <f t="shared" si="35"/>
        <v>91138.859933333326</v>
      </c>
      <c r="N130" s="185">
        <f t="shared" si="36"/>
        <v>29</v>
      </c>
      <c r="O130" s="184">
        <f t="shared" si="37"/>
        <v>29044.252066666668</v>
      </c>
    </row>
    <row r="131" spans="1:15" s="186" customFormat="1">
      <c r="A131" s="204">
        <v>2220001</v>
      </c>
      <c r="B131" s="176" t="s">
        <v>200</v>
      </c>
      <c r="C131" s="177">
        <v>1088097.4439999999</v>
      </c>
      <c r="D131" s="178">
        <v>40700</v>
      </c>
      <c r="E131" s="181">
        <v>42</v>
      </c>
      <c r="F131" s="191">
        <f t="shared" si="29"/>
        <v>0</v>
      </c>
      <c r="G131" s="256">
        <f t="shared" si="30"/>
        <v>1088097.4439999999</v>
      </c>
      <c r="H131" s="181">
        <v>707263.3385999999</v>
      </c>
      <c r="I131" s="182">
        <f t="shared" si="31"/>
        <v>0</v>
      </c>
      <c r="J131" s="183">
        <f t="shared" si="32"/>
        <v>707263.3385999999</v>
      </c>
      <c r="K131" s="192">
        <f t="shared" si="33"/>
        <v>380834.1054</v>
      </c>
      <c r="L131" s="253">
        <f t="shared" si="34"/>
        <v>108809.7444</v>
      </c>
      <c r="M131" s="253">
        <f t="shared" si="35"/>
        <v>816073.08299999987</v>
      </c>
      <c r="N131" s="185">
        <f t="shared" si="36"/>
        <v>30</v>
      </c>
      <c r="O131" s="184">
        <f t="shared" si="37"/>
        <v>272024.36100000003</v>
      </c>
    </row>
    <row r="132" spans="1:15" s="186" customFormat="1">
      <c r="A132" s="204">
        <v>2220001</v>
      </c>
      <c r="B132" s="176" t="s">
        <v>201</v>
      </c>
      <c r="C132" s="177">
        <v>2463810.4279999998</v>
      </c>
      <c r="D132" s="178">
        <v>40700</v>
      </c>
      <c r="E132" s="181">
        <v>42</v>
      </c>
      <c r="F132" s="191">
        <f t="shared" si="29"/>
        <v>0</v>
      </c>
      <c r="G132" s="256">
        <f t="shared" si="30"/>
        <v>2463810.4279999998</v>
      </c>
      <c r="H132" s="181">
        <v>1601476.7781999998</v>
      </c>
      <c r="I132" s="182">
        <f t="shared" si="31"/>
        <v>0</v>
      </c>
      <c r="J132" s="183">
        <f t="shared" si="32"/>
        <v>1601476.7781999998</v>
      </c>
      <c r="K132" s="192">
        <f t="shared" si="33"/>
        <v>862333.64980000001</v>
      </c>
      <c r="L132" s="253">
        <f t="shared" si="34"/>
        <v>246381.0428</v>
      </c>
      <c r="M132" s="253">
        <f t="shared" si="35"/>
        <v>1847857.8209999998</v>
      </c>
      <c r="N132" s="185">
        <f t="shared" si="36"/>
        <v>30</v>
      </c>
      <c r="O132" s="184">
        <f t="shared" si="37"/>
        <v>615952.60700000008</v>
      </c>
    </row>
    <row r="133" spans="1:15" s="186" customFormat="1">
      <c r="A133" s="204">
        <v>2220001</v>
      </c>
      <c r="B133" s="176" t="s">
        <v>202</v>
      </c>
      <c r="C133" s="177">
        <v>342428.73200000002</v>
      </c>
      <c r="D133" s="178">
        <v>40700</v>
      </c>
      <c r="E133" s="181">
        <v>42</v>
      </c>
      <c r="F133" s="191">
        <f t="shared" si="29"/>
        <v>0</v>
      </c>
      <c r="G133" s="256">
        <f t="shared" si="30"/>
        <v>342428.73200000002</v>
      </c>
      <c r="H133" s="181">
        <v>222578.67580000003</v>
      </c>
      <c r="I133" s="182">
        <f t="shared" si="31"/>
        <v>0</v>
      </c>
      <c r="J133" s="183">
        <f t="shared" si="32"/>
        <v>222578.67580000003</v>
      </c>
      <c r="K133" s="192">
        <f t="shared" si="33"/>
        <v>119850.05619999999</v>
      </c>
      <c r="L133" s="253">
        <f t="shared" si="34"/>
        <v>34242.873200000002</v>
      </c>
      <c r="M133" s="253">
        <f t="shared" si="35"/>
        <v>256821.54900000003</v>
      </c>
      <c r="N133" s="185">
        <f t="shared" si="36"/>
        <v>30</v>
      </c>
      <c r="O133" s="184">
        <f t="shared" si="37"/>
        <v>85607.18299999999</v>
      </c>
    </row>
    <row r="134" spans="1:15" s="186" customFormat="1">
      <c r="A134" s="204">
        <v>2220001</v>
      </c>
      <c r="B134" s="176" t="s">
        <v>203</v>
      </c>
      <c r="C134" s="177">
        <v>206608.19</v>
      </c>
      <c r="D134" s="178">
        <v>40700</v>
      </c>
      <c r="E134" s="181">
        <v>42</v>
      </c>
      <c r="F134" s="191">
        <f t="shared" si="29"/>
        <v>0</v>
      </c>
      <c r="G134" s="256">
        <f t="shared" si="30"/>
        <v>206608.19</v>
      </c>
      <c r="H134" s="181">
        <v>134295.3235</v>
      </c>
      <c r="I134" s="182">
        <f t="shared" si="31"/>
        <v>0</v>
      </c>
      <c r="J134" s="183">
        <f t="shared" si="32"/>
        <v>134295.3235</v>
      </c>
      <c r="K134" s="192">
        <f t="shared" si="33"/>
        <v>72312.866500000004</v>
      </c>
      <c r="L134" s="253">
        <f t="shared" si="34"/>
        <v>20660.819000000003</v>
      </c>
      <c r="M134" s="253">
        <f t="shared" si="35"/>
        <v>154956.14250000002</v>
      </c>
      <c r="N134" s="185">
        <f t="shared" si="36"/>
        <v>30</v>
      </c>
      <c r="O134" s="184">
        <f t="shared" si="37"/>
        <v>51652.047499999986</v>
      </c>
    </row>
    <row r="135" spans="1:15" s="186" customFormat="1">
      <c r="A135" s="204">
        <v>2220001</v>
      </c>
      <c r="B135" s="176" t="s">
        <v>204</v>
      </c>
      <c r="C135" s="177">
        <v>923203.84</v>
      </c>
      <c r="D135" s="178">
        <v>40700</v>
      </c>
      <c r="E135" s="181">
        <v>42</v>
      </c>
      <c r="F135" s="191">
        <f t="shared" si="29"/>
        <v>0</v>
      </c>
      <c r="G135" s="256">
        <f t="shared" si="30"/>
        <v>923203.84</v>
      </c>
      <c r="H135" s="181">
        <v>600082.49599999993</v>
      </c>
      <c r="I135" s="182">
        <f t="shared" si="31"/>
        <v>0</v>
      </c>
      <c r="J135" s="183">
        <f t="shared" si="32"/>
        <v>600082.49599999993</v>
      </c>
      <c r="K135" s="192">
        <f t="shared" si="33"/>
        <v>323121.34400000004</v>
      </c>
      <c r="L135" s="253">
        <f t="shared" si="34"/>
        <v>92320.384000000005</v>
      </c>
      <c r="M135" s="253">
        <f t="shared" si="35"/>
        <v>692402.87999999989</v>
      </c>
      <c r="N135" s="185">
        <f t="shared" si="36"/>
        <v>30</v>
      </c>
      <c r="O135" s="184">
        <f t="shared" si="37"/>
        <v>230800.96000000008</v>
      </c>
    </row>
    <row r="136" spans="1:15" s="186" customFormat="1">
      <c r="A136" s="204">
        <v>2220001</v>
      </c>
      <c r="B136" s="176" t="s">
        <v>205</v>
      </c>
      <c r="C136" s="177">
        <v>708461.83</v>
      </c>
      <c r="D136" s="178">
        <v>40700</v>
      </c>
      <c r="E136" s="181">
        <v>42</v>
      </c>
      <c r="F136" s="191">
        <f t="shared" si="29"/>
        <v>0</v>
      </c>
      <c r="G136" s="256">
        <f t="shared" si="30"/>
        <v>708461.83</v>
      </c>
      <c r="H136" s="181">
        <v>460500.18949999998</v>
      </c>
      <c r="I136" s="182">
        <f t="shared" si="31"/>
        <v>0</v>
      </c>
      <c r="J136" s="183">
        <f t="shared" si="32"/>
        <v>460500.18949999998</v>
      </c>
      <c r="K136" s="192">
        <f t="shared" si="33"/>
        <v>247961.64049999998</v>
      </c>
      <c r="L136" s="253">
        <f t="shared" si="34"/>
        <v>70846.18299999999</v>
      </c>
      <c r="M136" s="253">
        <f t="shared" si="35"/>
        <v>531346.37249999994</v>
      </c>
      <c r="N136" s="185">
        <f t="shared" si="36"/>
        <v>30</v>
      </c>
      <c r="O136" s="184">
        <f t="shared" si="37"/>
        <v>177115.45750000002</v>
      </c>
    </row>
    <row r="137" spans="1:15" s="186" customFormat="1">
      <c r="A137" s="204">
        <v>2220001</v>
      </c>
      <c r="B137" s="176" t="s">
        <v>206</v>
      </c>
      <c r="C137" s="177">
        <v>9954964.9920000006</v>
      </c>
      <c r="D137" s="178">
        <v>40701</v>
      </c>
      <c r="E137" s="181">
        <v>42</v>
      </c>
      <c r="F137" s="191">
        <f t="shared" si="29"/>
        <v>0</v>
      </c>
      <c r="G137" s="256">
        <f t="shared" si="30"/>
        <v>9954964.9920000006</v>
      </c>
      <c r="H137" s="181">
        <v>6470727.2448000005</v>
      </c>
      <c r="I137" s="182">
        <f t="shared" si="31"/>
        <v>0</v>
      </c>
      <c r="J137" s="183">
        <f t="shared" si="32"/>
        <v>6470727.2448000005</v>
      </c>
      <c r="K137" s="192">
        <f t="shared" si="33"/>
        <v>3484237.7472000001</v>
      </c>
      <c r="L137" s="253">
        <f t="shared" si="34"/>
        <v>995496.49919999996</v>
      </c>
      <c r="M137" s="253">
        <f t="shared" si="35"/>
        <v>7466223.7440000009</v>
      </c>
      <c r="N137" s="185">
        <f t="shared" si="36"/>
        <v>30</v>
      </c>
      <c r="O137" s="184">
        <f t="shared" si="37"/>
        <v>2488741.2479999997</v>
      </c>
    </row>
    <row r="138" spans="1:15" s="186" customFormat="1">
      <c r="A138" s="204">
        <v>2220001</v>
      </c>
      <c r="B138" s="176" t="s">
        <v>207</v>
      </c>
      <c r="C138" s="177">
        <v>533995.97199999995</v>
      </c>
      <c r="D138" s="178">
        <v>40707</v>
      </c>
      <c r="E138" s="181">
        <v>42</v>
      </c>
      <c r="F138" s="191">
        <f t="shared" si="29"/>
        <v>0</v>
      </c>
      <c r="G138" s="256">
        <f t="shared" si="30"/>
        <v>533995.97199999995</v>
      </c>
      <c r="H138" s="181">
        <v>347097.38179999997</v>
      </c>
      <c r="I138" s="182">
        <f t="shared" si="31"/>
        <v>0</v>
      </c>
      <c r="J138" s="183">
        <f t="shared" si="32"/>
        <v>347097.38179999997</v>
      </c>
      <c r="K138" s="192">
        <f t="shared" si="33"/>
        <v>186898.59019999998</v>
      </c>
      <c r="L138" s="253">
        <f t="shared" si="34"/>
        <v>53399.597199999997</v>
      </c>
      <c r="M138" s="253">
        <f t="shared" si="35"/>
        <v>400496.97899999999</v>
      </c>
      <c r="N138" s="185">
        <f t="shared" si="36"/>
        <v>30</v>
      </c>
      <c r="O138" s="184">
        <f t="shared" si="37"/>
        <v>133498.99299999996</v>
      </c>
    </row>
    <row r="139" spans="1:15" s="186" customFormat="1">
      <c r="A139" s="204">
        <v>2220001</v>
      </c>
      <c r="B139" s="176" t="s">
        <v>208</v>
      </c>
      <c r="C139" s="177">
        <v>10880974.439999999</v>
      </c>
      <c r="D139" s="178">
        <v>40707</v>
      </c>
      <c r="E139" s="181">
        <v>42</v>
      </c>
      <c r="F139" s="191">
        <f t="shared" si="29"/>
        <v>0</v>
      </c>
      <c r="G139" s="256">
        <f t="shared" si="30"/>
        <v>10880974.439999999</v>
      </c>
      <c r="H139" s="181">
        <v>7072633.3859999999</v>
      </c>
      <c r="I139" s="182">
        <f t="shared" si="31"/>
        <v>0</v>
      </c>
      <c r="J139" s="183">
        <f t="shared" si="32"/>
        <v>7072633.3859999999</v>
      </c>
      <c r="K139" s="192">
        <f t="shared" si="33"/>
        <v>3808341.0539999995</v>
      </c>
      <c r="L139" s="253">
        <f t="shared" si="34"/>
        <v>1088097.4439999997</v>
      </c>
      <c r="M139" s="253">
        <f t="shared" si="35"/>
        <v>8160730.8300000001</v>
      </c>
      <c r="N139" s="185">
        <f t="shared" si="36"/>
        <v>30</v>
      </c>
      <c r="O139" s="184">
        <f t="shared" si="37"/>
        <v>2720243.6099999994</v>
      </c>
    </row>
    <row r="140" spans="1:15" s="186" customFormat="1">
      <c r="A140" s="204">
        <v>2220001</v>
      </c>
      <c r="B140" s="176" t="s">
        <v>209</v>
      </c>
      <c r="C140" s="177">
        <v>1318331.378</v>
      </c>
      <c r="D140" s="178">
        <v>40722</v>
      </c>
      <c r="E140" s="181">
        <v>42</v>
      </c>
      <c r="F140" s="191">
        <f t="shared" si="29"/>
        <v>0</v>
      </c>
      <c r="G140" s="256">
        <f t="shared" si="30"/>
        <v>1318331.378</v>
      </c>
      <c r="H140" s="181">
        <v>856915.39570000011</v>
      </c>
      <c r="I140" s="182">
        <f t="shared" si="31"/>
        <v>0</v>
      </c>
      <c r="J140" s="183">
        <f t="shared" si="32"/>
        <v>856915.39570000011</v>
      </c>
      <c r="K140" s="192">
        <f t="shared" si="33"/>
        <v>461415.98229999992</v>
      </c>
      <c r="L140" s="253">
        <f t="shared" si="34"/>
        <v>131833.13779999997</v>
      </c>
      <c r="M140" s="253">
        <f t="shared" si="35"/>
        <v>988748.53350000014</v>
      </c>
      <c r="N140" s="185">
        <f t="shared" si="36"/>
        <v>30</v>
      </c>
      <c r="O140" s="184">
        <f t="shared" si="37"/>
        <v>329582.84449999989</v>
      </c>
    </row>
    <row r="141" spans="1:15" s="186" customFormat="1">
      <c r="A141" s="204">
        <v>2220001</v>
      </c>
      <c r="B141" s="176" t="s">
        <v>210</v>
      </c>
      <c r="C141" s="177">
        <v>3269199.0920000002</v>
      </c>
      <c r="D141" s="178">
        <v>40722</v>
      </c>
      <c r="E141" s="181">
        <v>42</v>
      </c>
      <c r="F141" s="191">
        <f t="shared" si="29"/>
        <v>0</v>
      </c>
      <c r="G141" s="256">
        <f t="shared" si="30"/>
        <v>3269199.0920000002</v>
      </c>
      <c r="H141" s="181">
        <v>2124979.4098000005</v>
      </c>
      <c r="I141" s="182">
        <f t="shared" si="31"/>
        <v>0</v>
      </c>
      <c r="J141" s="183">
        <f t="shared" si="32"/>
        <v>2124979.4098000005</v>
      </c>
      <c r="K141" s="192">
        <f t="shared" si="33"/>
        <v>1144219.6821999997</v>
      </c>
      <c r="L141" s="253">
        <f t="shared" si="34"/>
        <v>326919.90919999988</v>
      </c>
      <c r="M141" s="253">
        <f t="shared" si="35"/>
        <v>2451899.3190000001</v>
      </c>
      <c r="N141" s="185">
        <f t="shared" si="36"/>
        <v>30</v>
      </c>
      <c r="O141" s="184">
        <f t="shared" si="37"/>
        <v>817299.77300000004</v>
      </c>
    </row>
    <row r="142" spans="1:15" s="186" customFormat="1">
      <c r="A142" s="204">
        <v>2220001</v>
      </c>
      <c r="B142" s="176" t="s">
        <v>211</v>
      </c>
      <c r="C142" s="177">
        <v>464437.05</v>
      </c>
      <c r="D142" s="178">
        <v>40722</v>
      </c>
      <c r="E142" s="181">
        <v>42</v>
      </c>
      <c r="F142" s="191">
        <f t="shared" si="29"/>
        <v>0</v>
      </c>
      <c r="G142" s="256">
        <f t="shared" si="30"/>
        <v>464437.05</v>
      </c>
      <c r="H142" s="181">
        <v>301884.08250000002</v>
      </c>
      <c r="I142" s="182">
        <f t="shared" si="31"/>
        <v>0</v>
      </c>
      <c r="J142" s="183">
        <f t="shared" si="32"/>
        <v>301884.08250000002</v>
      </c>
      <c r="K142" s="192">
        <f t="shared" si="33"/>
        <v>162552.96749999997</v>
      </c>
      <c r="L142" s="253">
        <f t="shared" si="34"/>
        <v>46443.704999999987</v>
      </c>
      <c r="M142" s="253">
        <f t="shared" si="35"/>
        <v>348327.78749999998</v>
      </c>
      <c r="N142" s="185">
        <f t="shared" si="36"/>
        <v>30</v>
      </c>
      <c r="O142" s="184">
        <f t="shared" si="37"/>
        <v>116109.26250000001</v>
      </c>
    </row>
    <row r="143" spans="1:15" s="186" customFormat="1">
      <c r="A143" s="204">
        <v>2220001</v>
      </c>
      <c r="B143" s="176" t="s">
        <v>212</v>
      </c>
      <c r="C143" s="177">
        <v>679166.84400000004</v>
      </c>
      <c r="D143" s="178">
        <v>40722</v>
      </c>
      <c r="E143" s="181">
        <v>42</v>
      </c>
      <c r="F143" s="191">
        <f t="shared" si="29"/>
        <v>0</v>
      </c>
      <c r="G143" s="256">
        <f t="shared" si="30"/>
        <v>679166.84400000004</v>
      </c>
      <c r="H143" s="181">
        <v>441458.4486</v>
      </c>
      <c r="I143" s="182">
        <f t="shared" si="31"/>
        <v>0</v>
      </c>
      <c r="J143" s="183">
        <f t="shared" si="32"/>
        <v>441458.4486</v>
      </c>
      <c r="K143" s="192">
        <f t="shared" si="33"/>
        <v>237708.39540000004</v>
      </c>
      <c r="L143" s="253">
        <f t="shared" si="34"/>
        <v>67916.684399999998</v>
      </c>
      <c r="M143" s="253">
        <f t="shared" si="35"/>
        <v>509375.13300000003</v>
      </c>
      <c r="N143" s="185">
        <f t="shared" si="36"/>
        <v>30</v>
      </c>
      <c r="O143" s="184">
        <f t="shared" si="37"/>
        <v>169791.71100000001</v>
      </c>
    </row>
    <row r="144" spans="1:15" s="186" customFormat="1">
      <c r="A144" s="204">
        <v>2220001</v>
      </c>
      <c r="B144" s="176" t="s">
        <v>213</v>
      </c>
      <c r="C144" s="177">
        <v>5874963.5120000001</v>
      </c>
      <c r="D144" s="178">
        <v>40722</v>
      </c>
      <c r="E144" s="181">
        <v>42</v>
      </c>
      <c r="F144" s="191">
        <f t="shared" si="29"/>
        <v>0</v>
      </c>
      <c r="G144" s="256">
        <f t="shared" si="30"/>
        <v>5874963.5120000001</v>
      </c>
      <c r="H144" s="181">
        <v>3818726.2827999997</v>
      </c>
      <c r="I144" s="182">
        <f t="shared" si="31"/>
        <v>0</v>
      </c>
      <c r="J144" s="183">
        <f t="shared" si="32"/>
        <v>3818726.2827999997</v>
      </c>
      <c r="K144" s="192">
        <f t="shared" si="33"/>
        <v>2056237.2292000004</v>
      </c>
      <c r="L144" s="253">
        <f t="shared" si="34"/>
        <v>587496.35120000015</v>
      </c>
      <c r="M144" s="253">
        <f t="shared" si="35"/>
        <v>4406222.6339999996</v>
      </c>
      <c r="N144" s="185">
        <f t="shared" si="36"/>
        <v>30</v>
      </c>
      <c r="O144" s="184">
        <f t="shared" si="37"/>
        <v>1468740.8780000005</v>
      </c>
    </row>
    <row r="145" spans="1:15" s="186" customFormat="1">
      <c r="A145" s="204">
        <v>2220001</v>
      </c>
      <c r="B145" s="176" t="s">
        <v>214</v>
      </c>
      <c r="C145" s="177">
        <v>151904.19200000001</v>
      </c>
      <c r="D145" s="178">
        <v>40736</v>
      </c>
      <c r="E145" s="181">
        <v>43</v>
      </c>
      <c r="F145" s="191">
        <f t="shared" si="29"/>
        <v>0</v>
      </c>
      <c r="G145" s="256">
        <f t="shared" si="30"/>
        <v>151904.19200000001</v>
      </c>
      <c r="H145" s="181">
        <v>97471.856533333354</v>
      </c>
      <c r="I145" s="182">
        <f t="shared" si="31"/>
        <v>0</v>
      </c>
      <c r="J145" s="183">
        <f t="shared" si="32"/>
        <v>97471.856533333354</v>
      </c>
      <c r="K145" s="192">
        <f t="shared" si="33"/>
        <v>54432.335466666656</v>
      </c>
      <c r="L145" s="253">
        <f t="shared" si="34"/>
        <v>15190.419199999997</v>
      </c>
      <c r="M145" s="253">
        <f t="shared" si="35"/>
        <v>112662.27573333334</v>
      </c>
      <c r="N145" s="185">
        <f t="shared" si="36"/>
        <v>31</v>
      </c>
      <c r="O145" s="184">
        <f t="shared" si="37"/>
        <v>39241.916266666667</v>
      </c>
    </row>
    <row r="146" spans="1:15" s="186" customFormat="1">
      <c r="A146" s="204">
        <v>2220001</v>
      </c>
      <c r="B146" s="176" t="s">
        <v>215</v>
      </c>
      <c r="C146" s="177">
        <v>3846342.32</v>
      </c>
      <c r="D146" s="178">
        <v>40736</v>
      </c>
      <c r="E146" s="181">
        <v>43</v>
      </c>
      <c r="F146" s="191">
        <f t="shared" si="29"/>
        <v>0</v>
      </c>
      <c r="G146" s="256">
        <f t="shared" si="30"/>
        <v>3846342.32</v>
      </c>
      <c r="H146" s="181">
        <v>2468069.6553333332</v>
      </c>
      <c r="I146" s="182">
        <f t="shared" si="31"/>
        <v>0</v>
      </c>
      <c r="J146" s="183">
        <f t="shared" si="32"/>
        <v>2468069.6553333332</v>
      </c>
      <c r="K146" s="192">
        <f t="shared" si="33"/>
        <v>1378272.6646666666</v>
      </c>
      <c r="L146" s="253">
        <f t="shared" si="34"/>
        <v>384634.23199999996</v>
      </c>
      <c r="M146" s="253">
        <f t="shared" si="35"/>
        <v>2852703.887333333</v>
      </c>
      <c r="N146" s="185">
        <f t="shared" si="36"/>
        <v>31</v>
      </c>
      <c r="O146" s="184">
        <f t="shared" si="37"/>
        <v>993638.43266666681</v>
      </c>
    </row>
    <row r="147" spans="1:15" s="186" customFormat="1">
      <c r="A147" s="204">
        <v>2220001</v>
      </c>
      <c r="B147" s="176" t="s">
        <v>216</v>
      </c>
      <c r="C147" s="177">
        <v>1468766.176</v>
      </c>
      <c r="D147" s="178">
        <v>40749</v>
      </c>
      <c r="E147" s="181">
        <v>43</v>
      </c>
      <c r="F147" s="191">
        <f t="shared" si="29"/>
        <v>0</v>
      </c>
      <c r="G147" s="256">
        <f t="shared" si="30"/>
        <v>1468766.176</v>
      </c>
      <c r="H147" s="181">
        <v>942458.29626666661</v>
      </c>
      <c r="I147" s="182">
        <f t="shared" si="31"/>
        <v>0</v>
      </c>
      <c r="J147" s="183">
        <f t="shared" si="32"/>
        <v>942458.29626666661</v>
      </c>
      <c r="K147" s="192">
        <f t="shared" si="33"/>
        <v>526307.87973333336</v>
      </c>
      <c r="L147" s="253">
        <f t="shared" si="34"/>
        <v>146876.6176</v>
      </c>
      <c r="M147" s="253">
        <f t="shared" si="35"/>
        <v>1089334.9138666666</v>
      </c>
      <c r="N147" s="185">
        <f t="shared" si="36"/>
        <v>31</v>
      </c>
      <c r="O147" s="184">
        <f t="shared" si="37"/>
        <v>379431.26213333337</v>
      </c>
    </row>
    <row r="148" spans="1:15" s="186" customFormat="1">
      <c r="A148" s="204">
        <v>2220001</v>
      </c>
      <c r="B148" s="176" t="s">
        <v>198</v>
      </c>
      <c r="C148" s="177">
        <v>119477.53599999999</v>
      </c>
      <c r="D148" s="178">
        <v>40749</v>
      </c>
      <c r="E148" s="181">
        <v>43</v>
      </c>
      <c r="F148" s="191">
        <f t="shared" si="29"/>
        <v>0</v>
      </c>
      <c r="G148" s="256">
        <f t="shared" si="30"/>
        <v>119477.53599999999</v>
      </c>
      <c r="H148" s="181">
        <v>76664.752266666663</v>
      </c>
      <c r="I148" s="182">
        <f t="shared" si="31"/>
        <v>0</v>
      </c>
      <c r="J148" s="183">
        <f t="shared" si="32"/>
        <v>76664.752266666663</v>
      </c>
      <c r="K148" s="192">
        <f t="shared" si="33"/>
        <v>42812.78373333333</v>
      </c>
      <c r="L148" s="253">
        <f t="shared" si="34"/>
        <v>11947.7536</v>
      </c>
      <c r="M148" s="253">
        <f t="shared" si="35"/>
        <v>88612.505866666659</v>
      </c>
      <c r="N148" s="185">
        <f t="shared" si="36"/>
        <v>31</v>
      </c>
      <c r="O148" s="184">
        <f t="shared" si="37"/>
        <v>30865.030133333334</v>
      </c>
    </row>
    <row r="149" spans="1:15" s="186" customFormat="1">
      <c r="A149" s="204">
        <v>2220001</v>
      </c>
      <c r="B149" s="176" t="s">
        <v>217</v>
      </c>
      <c r="C149" s="177">
        <v>34658000.280000001</v>
      </c>
      <c r="D149" s="178">
        <v>40749</v>
      </c>
      <c r="E149" s="181">
        <v>43</v>
      </c>
      <c r="F149" s="191">
        <f t="shared" ref="F149:F155" si="38">+C149*$F$4</f>
        <v>0</v>
      </c>
      <c r="G149" s="256">
        <f t="shared" ref="G149:G155" si="39">+F149+C149</f>
        <v>34658000.280000001</v>
      </c>
      <c r="H149" s="181">
        <v>22238883.513</v>
      </c>
      <c r="I149" s="182">
        <f t="shared" ref="I149:I155" si="40">H149*$I$4</f>
        <v>0</v>
      </c>
      <c r="J149" s="183">
        <f t="shared" ref="J149:J155" si="41">+I149+H149</f>
        <v>22238883.513</v>
      </c>
      <c r="K149" s="192">
        <f t="shared" ref="K149:K155" si="42">+G149-J149</f>
        <v>12419116.767000001</v>
      </c>
      <c r="L149" s="253">
        <f t="shared" ref="L149:L155" si="43">K149/E149*$L$1</f>
        <v>3465800.0279999999</v>
      </c>
      <c r="M149" s="253">
        <f t="shared" ref="M149:M155" si="44">J149+L149</f>
        <v>25704683.541000001</v>
      </c>
      <c r="N149" s="185">
        <f t="shared" ref="N149:N155" si="45">E149-$L$1</f>
        <v>31</v>
      </c>
      <c r="O149" s="184">
        <f t="shared" ref="O149:O155" si="46">G149-M149</f>
        <v>8953316.7390000001</v>
      </c>
    </row>
    <row r="150" spans="1:15" s="186" customFormat="1">
      <c r="A150" s="204">
        <v>2220001</v>
      </c>
      <c r="B150" s="176" t="s">
        <v>218</v>
      </c>
      <c r="C150" s="177">
        <v>391511.53600000002</v>
      </c>
      <c r="D150" s="178">
        <v>40749</v>
      </c>
      <c r="E150" s="181">
        <v>43</v>
      </c>
      <c r="F150" s="191">
        <f t="shared" si="38"/>
        <v>0</v>
      </c>
      <c r="G150" s="256">
        <f t="shared" si="39"/>
        <v>391511.53600000002</v>
      </c>
      <c r="H150" s="181">
        <v>251219.9022666667</v>
      </c>
      <c r="I150" s="182">
        <f t="shared" si="40"/>
        <v>0</v>
      </c>
      <c r="J150" s="183">
        <f t="shared" si="41"/>
        <v>251219.9022666667</v>
      </c>
      <c r="K150" s="192">
        <f t="shared" si="42"/>
        <v>140291.63373333332</v>
      </c>
      <c r="L150" s="253">
        <f t="shared" si="43"/>
        <v>39151.153599999998</v>
      </c>
      <c r="M150" s="253">
        <f t="shared" si="44"/>
        <v>290371.05586666672</v>
      </c>
      <c r="N150" s="185">
        <f t="shared" si="45"/>
        <v>31</v>
      </c>
      <c r="O150" s="184">
        <f t="shared" si="46"/>
        <v>101140.4801333333</v>
      </c>
    </row>
    <row r="151" spans="1:15" s="186" customFormat="1">
      <c r="A151" s="204">
        <v>2220001</v>
      </c>
      <c r="B151" s="176" t="s">
        <v>219</v>
      </c>
      <c r="C151" s="177">
        <v>649652.09499999997</v>
      </c>
      <c r="D151" s="178">
        <v>40791</v>
      </c>
      <c r="E151" s="181">
        <v>45</v>
      </c>
      <c r="F151" s="191">
        <f t="shared" si="38"/>
        <v>0</v>
      </c>
      <c r="G151" s="256">
        <f t="shared" si="39"/>
        <v>649652.09499999997</v>
      </c>
      <c r="H151" s="181">
        <v>406032.55937500001</v>
      </c>
      <c r="I151" s="182">
        <f t="shared" si="40"/>
        <v>0</v>
      </c>
      <c r="J151" s="183">
        <f t="shared" si="41"/>
        <v>406032.55937500001</v>
      </c>
      <c r="K151" s="192">
        <f t="shared" si="42"/>
        <v>243619.53562499996</v>
      </c>
      <c r="L151" s="253">
        <f t="shared" si="43"/>
        <v>64965.209499999997</v>
      </c>
      <c r="M151" s="253">
        <f t="shared" si="44"/>
        <v>470997.76887500001</v>
      </c>
      <c r="N151" s="185">
        <f t="shared" si="45"/>
        <v>33</v>
      </c>
      <c r="O151" s="184">
        <f t="shared" si="46"/>
        <v>178654.32612499996</v>
      </c>
    </row>
    <row r="152" spans="1:15" s="186" customFormat="1">
      <c r="A152" s="204">
        <v>2220001</v>
      </c>
      <c r="B152" s="176" t="s">
        <v>220</v>
      </c>
      <c r="C152" s="177">
        <v>442973.75699999998</v>
      </c>
      <c r="D152" s="178">
        <v>40798</v>
      </c>
      <c r="E152" s="181">
        <v>45</v>
      </c>
      <c r="F152" s="191">
        <f t="shared" si="38"/>
        <v>0</v>
      </c>
      <c r="G152" s="256">
        <f t="shared" si="39"/>
        <v>442973.75699999998</v>
      </c>
      <c r="H152" s="181">
        <v>276858.59812500002</v>
      </c>
      <c r="I152" s="182">
        <f t="shared" si="40"/>
        <v>0</v>
      </c>
      <c r="J152" s="183">
        <f t="shared" si="41"/>
        <v>276858.59812500002</v>
      </c>
      <c r="K152" s="192">
        <f t="shared" si="42"/>
        <v>166115.15887499996</v>
      </c>
      <c r="L152" s="253">
        <f t="shared" si="43"/>
        <v>44297.37569999999</v>
      </c>
      <c r="M152" s="253">
        <f t="shared" si="44"/>
        <v>321155.97382499999</v>
      </c>
      <c r="N152" s="185">
        <f t="shared" si="45"/>
        <v>33</v>
      </c>
      <c r="O152" s="184">
        <f t="shared" si="46"/>
        <v>121817.78317499999</v>
      </c>
    </row>
    <row r="153" spans="1:15" s="186" customFormat="1">
      <c r="A153" s="204">
        <v>2220001</v>
      </c>
      <c r="B153" s="176" t="s">
        <v>221</v>
      </c>
      <c r="C153" s="177">
        <v>6507911.1220000004</v>
      </c>
      <c r="D153" s="178">
        <v>40798</v>
      </c>
      <c r="E153" s="181">
        <v>45</v>
      </c>
      <c r="F153" s="191">
        <f t="shared" si="38"/>
        <v>0</v>
      </c>
      <c r="G153" s="256">
        <f t="shared" si="39"/>
        <v>6507911.1220000004</v>
      </c>
      <c r="H153" s="181">
        <v>4067444.4512500004</v>
      </c>
      <c r="I153" s="182">
        <f t="shared" si="40"/>
        <v>0</v>
      </c>
      <c r="J153" s="183">
        <f t="shared" si="41"/>
        <v>4067444.4512500004</v>
      </c>
      <c r="K153" s="192">
        <f t="shared" si="42"/>
        <v>2440466.67075</v>
      </c>
      <c r="L153" s="253">
        <f t="shared" si="43"/>
        <v>650791.11220000009</v>
      </c>
      <c r="M153" s="253">
        <f t="shared" si="44"/>
        <v>4718235.5634500002</v>
      </c>
      <c r="N153" s="185">
        <f t="shared" si="45"/>
        <v>33</v>
      </c>
      <c r="O153" s="184">
        <f t="shared" si="46"/>
        <v>1789675.5585500002</v>
      </c>
    </row>
    <row r="154" spans="1:15" s="186" customFormat="1">
      <c r="A154" s="204">
        <v>2220001</v>
      </c>
      <c r="B154" s="176" t="s">
        <v>222</v>
      </c>
      <c r="C154" s="177">
        <v>154568.60500000001</v>
      </c>
      <c r="D154" s="178">
        <v>40809</v>
      </c>
      <c r="E154" s="181">
        <v>45</v>
      </c>
      <c r="F154" s="191">
        <f t="shared" si="38"/>
        <v>0</v>
      </c>
      <c r="G154" s="256">
        <f t="shared" si="39"/>
        <v>154568.60500000001</v>
      </c>
      <c r="H154" s="181">
        <v>96605.378125000003</v>
      </c>
      <c r="I154" s="182">
        <f t="shared" si="40"/>
        <v>0</v>
      </c>
      <c r="J154" s="183">
        <f t="shared" si="41"/>
        <v>96605.378125000003</v>
      </c>
      <c r="K154" s="192">
        <f t="shared" si="42"/>
        <v>57963.226875000008</v>
      </c>
      <c r="L154" s="253">
        <f t="shared" si="43"/>
        <v>15456.860500000001</v>
      </c>
      <c r="M154" s="253">
        <f t="shared" si="44"/>
        <v>112062.238625</v>
      </c>
      <c r="N154" s="185">
        <f t="shared" si="45"/>
        <v>33</v>
      </c>
      <c r="O154" s="184">
        <f t="shared" si="46"/>
        <v>42506.366375000012</v>
      </c>
    </row>
    <row r="155" spans="1:15" s="186" customFormat="1">
      <c r="A155" s="204">
        <v>2220001</v>
      </c>
      <c r="B155" s="176" t="s">
        <v>223</v>
      </c>
      <c r="C155" s="177">
        <v>5954600.392</v>
      </c>
      <c r="D155" s="178">
        <v>40809</v>
      </c>
      <c r="E155" s="181">
        <v>45</v>
      </c>
      <c r="F155" s="191">
        <f t="shared" si="38"/>
        <v>0</v>
      </c>
      <c r="G155" s="256">
        <f t="shared" si="39"/>
        <v>5954600.392</v>
      </c>
      <c r="H155" s="181">
        <v>3721625.2450000001</v>
      </c>
      <c r="I155" s="182">
        <f t="shared" si="40"/>
        <v>0</v>
      </c>
      <c r="J155" s="183">
        <f t="shared" si="41"/>
        <v>3721625.2450000001</v>
      </c>
      <c r="K155" s="192">
        <f t="shared" si="42"/>
        <v>2232975.1469999999</v>
      </c>
      <c r="L155" s="253">
        <f t="shared" si="43"/>
        <v>595460.0392</v>
      </c>
      <c r="M155" s="253">
        <f t="shared" si="44"/>
        <v>4317085.2841999996</v>
      </c>
      <c r="N155" s="185">
        <f t="shared" si="45"/>
        <v>33</v>
      </c>
      <c r="O155" s="184">
        <f t="shared" si="46"/>
        <v>1637515.1078000003</v>
      </c>
    </row>
    <row r="156" spans="1:15" s="186" customFormat="1">
      <c r="A156" s="193"/>
      <c r="B156" s="197" t="s">
        <v>1478</v>
      </c>
      <c r="C156" s="199">
        <f>SUM(C85:C155)</f>
        <v>171327627.21400002</v>
      </c>
      <c r="D156" s="199"/>
      <c r="E156" s="199"/>
      <c r="F156" s="199">
        <f t="shared" ref="F156:M156" si="47">SUM(F85:F155)</f>
        <v>0</v>
      </c>
      <c r="G156" s="257">
        <f t="shared" si="47"/>
        <v>171327627.21400002</v>
      </c>
      <c r="H156" s="199">
        <f t="shared" si="47"/>
        <v>112285509.4450583</v>
      </c>
      <c r="I156" s="199">
        <f t="shared" si="47"/>
        <v>0</v>
      </c>
      <c r="J156" s="199">
        <f t="shared" si="47"/>
        <v>112285509.4450583</v>
      </c>
      <c r="K156" s="199">
        <f t="shared" si="47"/>
        <v>59042117.768941678</v>
      </c>
      <c r="L156" s="257">
        <f t="shared" si="47"/>
        <v>17132762.7214</v>
      </c>
      <c r="M156" s="257">
        <f t="shared" si="47"/>
        <v>129418272.16645832</v>
      </c>
      <c r="N156" s="199"/>
      <c r="O156" s="199">
        <f>SUM(O85:O155)</f>
        <v>41909355.047541671</v>
      </c>
    </row>
    <row r="157" spans="1:15" s="186" customFormat="1">
      <c r="A157" s="175">
        <v>2220001</v>
      </c>
      <c r="B157" s="176" t="s">
        <v>279</v>
      </c>
      <c r="C157" s="177">
        <v>547174</v>
      </c>
      <c r="D157" s="178">
        <v>40931</v>
      </c>
      <c r="E157" s="179">
        <v>49</v>
      </c>
      <c r="F157" s="180"/>
      <c r="G157" s="255">
        <f>+F157+C157</f>
        <v>547174</v>
      </c>
      <c r="H157" s="181">
        <v>323744.6166666667</v>
      </c>
      <c r="I157" s="182">
        <f>H157*$I$4</f>
        <v>0</v>
      </c>
      <c r="J157" s="183">
        <f>+I157+H157</f>
        <v>323744.6166666667</v>
      </c>
      <c r="K157" s="179">
        <f>+G157-J157</f>
        <v>223429.3833333333</v>
      </c>
      <c r="L157" s="253">
        <f>K157/E157*$L$1</f>
        <v>54717.399999999994</v>
      </c>
      <c r="M157" s="253">
        <f>J157+L157</f>
        <v>378462.01666666672</v>
      </c>
      <c r="N157" s="185">
        <f>E157-$L$1</f>
        <v>37</v>
      </c>
      <c r="O157" s="184">
        <f>G157-M157</f>
        <v>168711.98333333328</v>
      </c>
    </row>
    <row r="158" spans="1:15" s="186" customFormat="1">
      <c r="A158" s="175">
        <v>2220001</v>
      </c>
      <c r="B158" s="176" t="s">
        <v>280</v>
      </c>
      <c r="C158" s="177">
        <v>583052</v>
      </c>
      <c r="D158" s="178">
        <v>40931</v>
      </c>
      <c r="E158" s="179">
        <v>49</v>
      </c>
      <c r="F158" s="180"/>
      <c r="G158" s="255">
        <f>+F158+C158</f>
        <v>583052</v>
      </c>
      <c r="H158" s="181">
        <v>344972.43333333335</v>
      </c>
      <c r="I158" s="182">
        <f>H158*$I$4</f>
        <v>0</v>
      </c>
      <c r="J158" s="183">
        <f>+I158+H158</f>
        <v>344972.43333333335</v>
      </c>
      <c r="K158" s="179">
        <f>+G158-J158</f>
        <v>238079.56666666665</v>
      </c>
      <c r="L158" s="253">
        <f>K158/E158*$L$1</f>
        <v>58305.2</v>
      </c>
      <c r="M158" s="253">
        <f>J158+L158</f>
        <v>403277.63333333336</v>
      </c>
      <c r="N158" s="185">
        <f>E158-$L$1</f>
        <v>37</v>
      </c>
      <c r="O158" s="184">
        <f>G158-M158</f>
        <v>179774.36666666664</v>
      </c>
    </row>
    <row r="159" spans="1:15" s="186" customFormat="1">
      <c r="A159" s="219"/>
      <c r="B159" s="197" t="s">
        <v>1479</v>
      </c>
      <c r="C159" s="195">
        <f>SUM(C157:C158)</f>
        <v>1130226</v>
      </c>
      <c r="D159" s="198"/>
      <c r="E159" s="195"/>
      <c r="F159" s="199">
        <f t="shared" ref="F159:M159" si="48">SUM(F157:F158)</f>
        <v>0</v>
      </c>
      <c r="G159" s="257">
        <f t="shared" si="48"/>
        <v>1130226</v>
      </c>
      <c r="H159" s="199">
        <f t="shared" si="48"/>
        <v>668717.05000000005</v>
      </c>
      <c r="I159" s="199">
        <f t="shared" si="48"/>
        <v>0</v>
      </c>
      <c r="J159" s="199">
        <f t="shared" si="48"/>
        <v>668717.05000000005</v>
      </c>
      <c r="K159" s="199">
        <f t="shared" si="48"/>
        <v>461508.94999999995</v>
      </c>
      <c r="L159" s="257">
        <f t="shared" si="48"/>
        <v>113022.59999999999</v>
      </c>
      <c r="M159" s="257">
        <f t="shared" si="48"/>
        <v>781739.65000000014</v>
      </c>
      <c r="N159" s="199"/>
      <c r="O159" s="199">
        <f>SUM(O157:O158)</f>
        <v>348486.34999999992</v>
      </c>
    </row>
    <row r="160" spans="1:15">
      <c r="A160" s="75"/>
      <c r="B160" s="265"/>
      <c r="C160" s="266">
        <f>+C159+C156+C84</f>
        <v>313216395.24580753</v>
      </c>
      <c r="D160" s="267"/>
      <c r="E160" s="267"/>
      <c r="F160" s="266">
        <f t="shared" ref="F160:M160" si="49">+F159+F156+F84</f>
        <v>0</v>
      </c>
      <c r="G160" s="266">
        <f t="shared" si="49"/>
        <v>313216395.24580753</v>
      </c>
      <c r="H160" s="266">
        <f t="shared" si="49"/>
        <v>233606913.015755</v>
      </c>
      <c r="I160" s="266">
        <f t="shared" si="49"/>
        <v>0</v>
      </c>
      <c r="J160" s="266">
        <f t="shared" si="49"/>
        <v>233606913.015755</v>
      </c>
      <c r="K160" s="266">
        <f t="shared" si="49"/>
        <v>79609482.230052501</v>
      </c>
      <c r="L160" s="266">
        <f t="shared" si="49"/>
        <v>31320372.626770832</v>
      </c>
      <c r="M160" s="266">
        <f t="shared" si="49"/>
        <v>264927285.64252585</v>
      </c>
      <c r="N160" s="267"/>
      <c r="O160" s="266">
        <f>+O159+O156+O84</f>
        <v>48289109.603281654</v>
      </c>
    </row>
    <row r="161" spans="1:15">
      <c r="B161" s="87"/>
      <c r="C161" s="88"/>
      <c r="D161" s="88"/>
      <c r="E161" s="88"/>
      <c r="F161" s="92"/>
      <c r="G161" s="258" t="s">
        <v>1301</v>
      </c>
      <c r="H161" s="88"/>
      <c r="I161" s="88"/>
      <c r="J161" s="88"/>
      <c r="K161" s="88"/>
      <c r="L161" s="258"/>
      <c r="M161" s="258"/>
      <c r="N161" s="88"/>
      <c r="O161" s="88"/>
    </row>
    <row r="162" spans="1:15">
      <c r="B162" s="87"/>
      <c r="C162" s="88"/>
      <c r="D162" s="88"/>
      <c r="E162" s="88"/>
      <c r="F162" s="92"/>
      <c r="G162" s="258"/>
      <c r="H162" s="88"/>
      <c r="I162" s="88"/>
      <c r="J162" s="88"/>
      <c r="K162" s="88"/>
      <c r="L162" s="258"/>
      <c r="M162" s="258"/>
      <c r="N162" s="88"/>
      <c r="O162" s="88"/>
    </row>
    <row r="163" spans="1:15" s="186" customFormat="1">
      <c r="A163" s="207">
        <v>2220002</v>
      </c>
      <c r="B163" s="208" t="s">
        <v>47</v>
      </c>
      <c r="C163" s="182">
        <v>770828.53225874994</v>
      </c>
      <c r="D163" s="204"/>
      <c r="E163" s="204">
        <v>13</v>
      </c>
      <c r="F163" s="191">
        <f t="shared" ref="F163:F189" si="50">+C163*$F$4</f>
        <v>0</v>
      </c>
      <c r="G163" s="256">
        <f t="shared" ref="G163:G189" si="51">+F163+C163</f>
        <v>770828.53225874994</v>
      </c>
      <c r="H163" s="182">
        <v>687322.10793071869</v>
      </c>
      <c r="I163" s="182">
        <f t="shared" ref="I163:I189" si="52">H163*$I$4</f>
        <v>0</v>
      </c>
      <c r="J163" s="183">
        <f t="shared" ref="J163:J189" si="53">+I163+H163</f>
        <v>687322.10793071869</v>
      </c>
      <c r="K163" s="192">
        <f t="shared" ref="K163:K189" si="54">+G163-J163</f>
        <v>83506.424328031251</v>
      </c>
      <c r="L163" s="253">
        <f t="shared" ref="L163:L189" si="55">K163/E163*$L$1</f>
        <v>77082.853225875006</v>
      </c>
      <c r="M163" s="253">
        <f t="shared" ref="M163:M189" si="56">J163+L163</f>
        <v>764404.96115659364</v>
      </c>
      <c r="N163" s="185">
        <f t="shared" ref="N163:N189" si="57">E163-$L$1</f>
        <v>1</v>
      </c>
      <c r="O163" s="184">
        <f t="shared" ref="O163:O189" si="58">G163-M163</f>
        <v>6423.5711021563038</v>
      </c>
    </row>
    <row r="164" spans="1:15" s="186" customFormat="1">
      <c r="A164" s="207">
        <v>2220002</v>
      </c>
      <c r="B164" s="208" t="s">
        <v>47</v>
      </c>
      <c r="C164" s="182">
        <v>2263167.7376596499</v>
      </c>
      <c r="D164" s="204"/>
      <c r="E164" s="204">
        <v>13</v>
      </c>
      <c r="F164" s="191">
        <f t="shared" si="50"/>
        <v>0</v>
      </c>
      <c r="G164" s="256">
        <f t="shared" si="51"/>
        <v>2263167.7376596499</v>
      </c>
      <c r="H164" s="182">
        <v>2017991.232746521</v>
      </c>
      <c r="I164" s="182">
        <f t="shared" si="52"/>
        <v>0</v>
      </c>
      <c r="J164" s="183">
        <f t="shared" si="53"/>
        <v>2017991.232746521</v>
      </c>
      <c r="K164" s="192">
        <f t="shared" si="54"/>
        <v>245176.50491312891</v>
      </c>
      <c r="L164" s="253">
        <f t="shared" si="55"/>
        <v>226316.77376596513</v>
      </c>
      <c r="M164" s="253">
        <f t="shared" si="56"/>
        <v>2244308.0065124864</v>
      </c>
      <c r="N164" s="185">
        <f t="shared" si="57"/>
        <v>1</v>
      </c>
      <c r="O164" s="184">
        <f t="shared" si="58"/>
        <v>18859.731147163548</v>
      </c>
    </row>
    <row r="165" spans="1:15" s="186" customFormat="1">
      <c r="A165" s="207">
        <v>2220002</v>
      </c>
      <c r="B165" s="208" t="s">
        <v>47</v>
      </c>
      <c r="C165" s="182">
        <v>228812.36866154999</v>
      </c>
      <c r="D165" s="204"/>
      <c r="E165" s="204">
        <v>13</v>
      </c>
      <c r="F165" s="191">
        <f t="shared" si="50"/>
        <v>0</v>
      </c>
      <c r="G165" s="256">
        <f t="shared" si="51"/>
        <v>228812.36866154999</v>
      </c>
      <c r="H165" s="182">
        <v>204024.36205654874</v>
      </c>
      <c r="I165" s="182">
        <f t="shared" si="52"/>
        <v>0</v>
      </c>
      <c r="J165" s="183">
        <f t="shared" si="53"/>
        <v>204024.36205654874</v>
      </c>
      <c r="K165" s="192">
        <f t="shared" si="54"/>
        <v>24788.006605001254</v>
      </c>
      <c r="L165" s="253">
        <f t="shared" si="55"/>
        <v>22881.236866155003</v>
      </c>
      <c r="M165" s="253">
        <f t="shared" si="56"/>
        <v>226905.59892270374</v>
      </c>
      <c r="N165" s="185">
        <f t="shared" si="57"/>
        <v>1</v>
      </c>
      <c r="O165" s="184">
        <f t="shared" si="58"/>
        <v>1906.7697388462548</v>
      </c>
    </row>
    <row r="166" spans="1:15" s="186" customFormat="1">
      <c r="A166" s="207"/>
      <c r="B166" s="208"/>
      <c r="C166" s="182">
        <v>544648.58371184999</v>
      </c>
      <c r="D166" s="204"/>
      <c r="E166" s="204">
        <v>14</v>
      </c>
      <c r="F166" s="191">
        <f t="shared" si="50"/>
        <v>0</v>
      </c>
      <c r="G166" s="256">
        <f t="shared" si="51"/>
        <v>544648.58371184999</v>
      </c>
      <c r="H166" s="182">
        <v>481106.24894546752</v>
      </c>
      <c r="I166" s="182">
        <f t="shared" si="52"/>
        <v>0</v>
      </c>
      <c r="J166" s="183">
        <f t="shared" si="53"/>
        <v>481106.24894546752</v>
      </c>
      <c r="K166" s="192">
        <f t="shared" si="54"/>
        <v>63542.334766382468</v>
      </c>
      <c r="L166" s="253">
        <f t="shared" si="55"/>
        <v>54464.858371184964</v>
      </c>
      <c r="M166" s="253">
        <f t="shared" si="56"/>
        <v>535571.10731665255</v>
      </c>
      <c r="N166" s="185">
        <f t="shared" si="57"/>
        <v>2</v>
      </c>
      <c r="O166" s="184">
        <f t="shared" si="58"/>
        <v>9077.4763951974455</v>
      </c>
    </row>
    <row r="167" spans="1:15" s="186" customFormat="1">
      <c r="A167" s="207">
        <v>2220002</v>
      </c>
      <c r="B167" s="208" t="s">
        <v>47</v>
      </c>
      <c r="C167" s="182">
        <v>581218.41305500001</v>
      </c>
      <c r="D167" s="204"/>
      <c r="E167" s="204">
        <v>14</v>
      </c>
      <c r="F167" s="191">
        <f t="shared" si="50"/>
        <v>0</v>
      </c>
      <c r="G167" s="256">
        <f t="shared" si="51"/>
        <v>581218.41305500001</v>
      </c>
      <c r="H167" s="182">
        <v>513409.59819858335</v>
      </c>
      <c r="I167" s="182">
        <f t="shared" si="52"/>
        <v>0</v>
      </c>
      <c r="J167" s="183">
        <f t="shared" si="53"/>
        <v>513409.59819858335</v>
      </c>
      <c r="K167" s="192">
        <f t="shared" si="54"/>
        <v>67808.814856416662</v>
      </c>
      <c r="L167" s="253">
        <f t="shared" si="55"/>
        <v>58121.841305499998</v>
      </c>
      <c r="M167" s="253">
        <f t="shared" si="56"/>
        <v>571531.43950408336</v>
      </c>
      <c r="N167" s="185">
        <f t="shared" si="57"/>
        <v>2</v>
      </c>
      <c r="O167" s="184">
        <f t="shared" si="58"/>
        <v>9686.9735509166494</v>
      </c>
    </row>
    <row r="168" spans="1:15" s="186" customFormat="1">
      <c r="A168" s="207">
        <v>2220002</v>
      </c>
      <c r="B168" s="208" t="s">
        <v>47</v>
      </c>
      <c r="C168" s="182">
        <v>84239.522500000006</v>
      </c>
      <c r="D168" s="204"/>
      <c r="E168" s="204">
        <v>15</v>
      </c>
      <c r="F168" s="191">
        <f t="shared" si="50"/>
        <v>0</v>
      </c>
      <c r="G168" s="256">
        <f t="shared" si="51"/>
        <v>84239.522500000006</v>
      </c>
      <c r="H168" s="182">
        <v>73709.582187500011</v>
      </c>
      <c r="I168" s="182">
        <f t="shared" si="52"/>
        <v>0</v>
      </c>
      <c r="J168" s="183">
        <f t="shared" si="53"/>
        <v>73709.582187500011</v>
      </c>
      <c r="K168" s="192">
        <f t="shared" si="54"/>
        <v>10529.940312499995</v>
      </c>
      <c r="L168" s="253">
        <f t="shared" si="55"/>
        <v>8423.9522499999948</v>
      </c>
      <c r="M168" s="253">
        <f t="shared" si="56"/>
        <v>82133.534437499999</v>
      </c>
      <c r="N168" s="185">
        <f t="shared" si="57"/>
        <v>3</v>
      </c>
      <c r="O168" s="184">
        <f t="shared" si="58"/>
        <v>2105.9880625000078</v>
      </c>
    </row>
    <row r="169" spans="1:15" s="186" customFormat="1">
      <c r="A169" s="207">
        <v>2220002</v>
      </c>
      <c r="B169" s="208" t="s">
        <v>47</v>
      </c>
      <c r="C169" s="182">
        <v>495593.57107499999</v>
      </c>
      <c r="D169" s="204"/>
      <c r="E169" s="204">
        <v>15</v>
      </c>
      <c r="F169" s="191">
        <f t="shared" si="50"/>
        <v>0</v>
      </c>
      <c r="G169" s="256">
        <f t="shared" si="51"/>
        <v>495593.57107499999</v>
      </c>
      <c r="H169" s="182">
        <v>433644.374690625</v>
      </c>
      <c r="I169" s="182">
        <f t="shared" si="52"/>
        <v>0</v>
      </c>
      <c r="J169" s="183">
        <f t="shared" si="53"/>
        <v>433644.374690625</v>
      </c>
      <c r="K169" s="192">
        <f t="shared" si="54"/>
        <v>61949.196384374984</v>
      </c>
      <c r="L169" s="253">
        <f t="shared" si="55"/>
        <v>49559.357107499978</v>
      </c>
      <c r="M169" s="253">
        <f t="shared" si="56"/>
        <v>483203.73179812497</v>
      </c>
      <c r="N169" s="185">
        <f t="shared" si="57"/>
        <v>3</v>
      </c>
      <c r="O169" s="184">
        <f t="shared" si="58"/>
        <v>12389.83927687502</v>
      </c>
    </row>
    <row r="170" spans="1:15" s="186" customFormat="1">
      <c r="A170" s="207">
        <v>2220002</v>
      </c>
      <c r="B170" s="208" t="s">
        <v>47</v>
      </c>
      <c r="C170" s="182">
        <v>556505.66818000004</v>
      </c>
      <c r="D170" s="204"/>
      <c r="E170" s="204">
        <v>17</v>
      </c>
      <c r="F170" s="191">
        <f t="shared" si="50"/>
        <v>0</v>
      </c>
      <c r="G170" s="256">
        <f t="shared" si="51"/>
        <v>556505.66818000004</v>
      </c>
      <c r="H170" s="182">
        <v>477667.36518783332</v>
      </c>
      <c r="I170" s="182">
        <f t="shared" si="52"/>
        <v>0</v>
      </c>
      <c r="J170" s="183">
        <f t="shared" si="53"/>
        <v>477667.36518783332</v>
      </c>
      <c r="K170" s="192">
        <f t="shared" si="54"/>
        <v>78838.302992166718</v>
      </c>
      <c r="L170" s="253">
        <f t="shared" si="55"/>
        <v>55650.566818000036</v>
      </c>
      <c r="M170" s="253">
        <f t="shared" si="56"/>
        <v>533317.93200583337</v>
      </c>
      <c r="N170" s="185">
        <f t="shared" si="57"/>
        <v>5</v>
      </c>
      <c r="O170" s="184">
        <f t="shared" si="58"/>
        <v>23187.736174166668</v>
      </c>
    </row>
    <row r="171" spans="1:15" s="186" customFormat="1">
      <c r="A171" s="207">
        <v>2220002</v>
      </c>
      <c r="B171" s="208" t="s">
        <v>47</v>
      </c>
      <c r="C171" s="182">
        <v>342176.46750000003</v>
      </c>
      <c r="D171" s="204"/>
      <c r="E171" s="204">
        <v>15</v>
      </c>
      <c r="F171" s="191">
        <f t="shared" si="50"/>
        <v>0</v>
      </c>
      <c r="G171" s="256">
        <f t="shared" si="51"/>
        <v>342176.46750000003</v>
      </c>
      <c r="H171" s="182">
        <v>299404.40906250005</v>
      </c>
      <c r="I171" s="182">
        <f t="shared" si="52"/>
        <v>0</v>
      </c>
      <c r="J171" s="183">
        <f t="shared" si="53"/>
        <v>299404.40906250005</v>
      </c>
      <c r="K171" s="192">
        <f t="shared" si="54"/>
        <v>42772.058437499974</v>
      </c>
      <c r="L171" s="253">
        <f t="shared" si="55"/>
        <v>34217.646749999978</v>
      </c>
      <c r="M171" s="253">
        <f t="shared" si="56"/>
        <v>333622.05581250001</v>
      </c>
      <c r="N171" s="185">
        <f t="shared" si="57"/>
        <v>3</v>
      </c>
      <c r="O171" s="184">
        <f t="shared" si="58"/>
        <v>8554.4116875000182</v>
      </c>
    </row>
    <row r="172" spans="1:15" s="186" customFormat="1">
      <c r="A172" s="207"/>
      <c r="B172" s="208"/>
      <c r="C172" s="182">
        <v>249573.696325</v>
      </c>
      <c r="D172" s="204"/>
      <c r="E172" s="204">
        <v>15</v>
      </c>
      <c r="F172" s="191">
        <f t="shared" si="50"/>
        <v>0</v>
      </c>
      <c r="G172" s="256">
        <f t="shared" si="51"/>
        <v>249573.696325</v>
      </c>
      <c r="H172" s="182">
        <v>218376.98428437498</v>
      </c>
      <c r="I172" s="182">
        <f t="shared" si="52"/>
        <v>0</v>
      </c>
      <c r="J172" s="183">
        <f t="shared" si="53"/>
        <v>218376.98428437498</v>
      </c>
      <c r="K172" s="192">
        <f t="shared" si="54"/>
        <v>31196.712040625018</v>
      </c>
      <c r="L172" s="253">
        <f t="shared" si="55"/>
        <v>24957.369632500016</v>
      </c>
      <c r="M172" s="253">
        <f t="shared" si="56"/>
        <v>243334.353916875</v>
      </c>
      <c r="N172" s="185">
        <f t="shared" si="57"/>
        <v>3</v>
      </c>
      <c r="O172" s="184">
        <f t="shared" si="58"/>
        <v>6239.3424081249977</v>
      </c>
    </row>
    <row r="173" spans="1:15" s="186" customFormat="1">
      <c r="A173" s="207"/>
      <c r="B173" s="208"/>
      <c r="C173" s="182">
        <v>1050709.6598749999</v>
      </c>
      <c r="D173" s="204"/>
      <c r="E173" s="204">
        <v>15</v>
      </c>
      <c r="F173" s="191">
        <f t="shared" si="50"/>
        <v>0</v>
      </c>
      <c r="G173" s="256">
        <f t="shared" si="51"/>
        <v>1050709.6598749999</v>
      </c>
      <c r="H173" s="182">
        <v>919370.95239062491</v>
      </c>
      <c r="I173" s="182">
        <f t="shared" si="52"/>
        <v>0</v>
      </c>
      <c r="J173" s="183">
        <f t="shared" si="53"/>
        <v>919370.95239062491</v>
      </c>
      <c r="K173" s="192">
        <f t="shared" si="54"/>
        <v>131338.70748437499</v>
      </c>
      <c r="L173" s="253">
        <f t="shared" si="55"/>
        <v>105070.96598749999</v>
      </c>
      <c r="M173" s="253">
        <f t="shared" si="56"/>
        <v>1024441.9183781249</v>
      </c>
      <c r="N173" s="185">
        <f t="shared" si="57"/>
        <v>3</v>
      </c>
      <c r="O173" s="184">
        <f t="shared" si="58"/>
        <v>26267.741496874951</v>
      </c>
    </row>
    <row r="174" spans="1:15" s="186" customFormat="1">
      <c r="A174" s="207">
        <v>2220002</v>
      </c>
      <c r="B174" s="208" t="s">
        <v>47</v>
      </c>
      <c r="C174" s="182">
        <v>977899.44907500001</v>
      </c>
      <c r="D174" s="204"/>
      <c r="E174" s="204">
        <v>16</v>
      </c>
      <c r="F174" s="191">
        <f t="shared" si="50"/>
        <v>0</v>
      </c>
      <c r="G174" s="256">
        <f t="shared" si="51"/>
        <v>977899.44907500001</v>
      </c>
      <c r="H174" s="182">
        <v>847512.85586500005</v>
      </c>
      <c r="I174" s="182">
        <f t="shared" si="52"/>
        <v>0</v>
      </c>
      <c r="J174" s="183">
        <f t="shared" si="53"/>
        <v>847512.85586500005</v>
      </c>
      <c r="K174" s="192">
        <f t="shared" si="54"/>
        <v>130386.59320999996</v>
      </c>
      <c r="L174" s="253">
        <f t="shared" si="55"/>
        <v>97789.944907499972</v>
      </c>
      <c r="M174" s="253">
        <f t="shared" si="56"/>
        <v>945302.80077249999</v>
      </c>
      <c r="N174" s="185">
        <f t="shared" si="57"/>
        <v>4</v>
      </c>
      <c r="O174" s="184">
        <f t="shared" si="58"/>
        <v>32596.64830250002</v>
      </c>
    </row>
    <row r="175" spans="1:15" s="186" customFormat="1">
      <c r="A175" s="207"/>
      <c r="B175" s="208"/>
      <c r="C175" s="182">
        <v>2654450.1875</v>
      </c>
      <c r="D175" s="204"/>
      <c r="E175" s="204">
        <v>16</v>
      </c>
      <c r="F175" s="191">
        <f t="shared" si="50"/>
        <v>0</v>
      </c>
      <c r="G175" s="256">
        <f t="shared" si="51"/>
        <v>2654450.1875</v>
      </c>
      <c r="H175" s="182">
        <v>2300523.4958333336</v>
      </c>
      <c r="I175" s="182">
        <f t="shared" si="52"/>
        <v>0</v>
      </c>
      <c r="J175" s="183">
        <f t="shared" si="53"/>
        <v>2300523.4958333336</v>
      </c>
      <c r="K175" s="192">
        <f t="shared" si="54"/>
        <v>353926.69166666642</v>
      </c>
      <c r="L175" s="253">
        <f t="shared" si="55"/>
        <v>265445.01874999981</v>
      </c>
      <c r="M175" s="253">
        <f t="shared" si="56"/>
        <v>2565968.5145833334</v>
      </c>
      <c r="N175" s="185">
        <f t="shared" si="57"/>
        <v>4</v>
      </c>
      <c r="O175" s="184">
        <f t="shared" si="58"/>
        <v>88481.672916666605</v>
      </c>
    </row>
    <row r="176" spans="1:15" s="186" customFormat="1">
      <c r="A176" s="207">
        <v>2220002</v>
      </c>
      <c r="B176" s="208" t="s">
        <v>47</v>
      </c>
      <c r="C176" s="182">
        <v>1046471.32987865</v>
      </c>
      <c r="D176" s="204"/>
      <c r="E176" s="204">
        <v>16</v>
      </c>
      <c r="F176" s="191">
        <f t="shared" si="50"/>
        <v>0</v>
      </c>
      <c r="G176" s="256">
        <f t="shared" si="51"/>
        <v>1046471.32987865</v>
      </c>
      <c r="H176" s="182">
        <v>906941.81922816345</v>
      </c>
      <c r="I176" s="182">
        <f t="shared" si="52"/>
        <v>0</v>
      </c>
      <c r="J176" s="183">
        <f t="shared" si="53"/>
        <v>906941.81922816345</v>
      </c>
      <c r="K176" s="192">
        <f t="shared" si="54"/>
        <v>139529.51065048657</v>
      </c>
      <c r="L176" s="253">
        <f t="shared" si="55"/>
        <v>104647.13298786493</v>
      </c>
      <c r="M176" s="253">
        <f t="shared" si="56"/>
        <v>1011588.9522160284</v>
      </c>
      <c r="N176" s="185">
        <f t="shared" si="57"/>
        <v>4</v>
      </c>
      <c r="O176" s="184">
        <f t="shared" si="58"/>
        <v>34882.377662621671</v>
      </c>
    </row>
    <row r="177" spans="1:15" s="186" customFormat="1">
      <c r="A177" s="207"/>
      <c r="B177" s="208"/>
      <c r="C177" s="182">
        <v>765769.23007449997</v>
      </c>
      <c r="D177" s="204"/>
      <c r="E177" s="204">
        <v>17</v>
      </c>
      <c r="F177" s="191">
        <f t="shared" si="50"/>
        <v>0</v>
      </c>
      <c r="G177" s="256">
        <f t="shared" si="51"/>
        <v>765769.23007449997</v>
      </c>
      <c r="H177" s="182">
        <v>657285.25581394578</v>
      </c>
      <c r="I177" s="182">
        <f t="shared" si="52"/>
        <v>0</v>
      </c>
      <c r="J177" s="183">
        <f t="shared" si="53"/>
        <v>657285.25581394578</v>
      </c>
      <c r="K177" s="192">
        <f t="shared" si="54"/>
        <v>108483.97426055418</v>
      </c>
      <c r="L177" s="253">
        <f t="shared" si="55"/>
        <v>76576.923007450008</v>
      </c>
      <c r="M177" s="253">
        <f t="shared" si="56"/>
        <v>733862.17882139585</v>
      </c>
      <c r="N177" s="185">
        <f t="shared" si="57"/>
        <v>5</v>
      </c>
      <c r="O177" s="184">
        <f t="shared" si="58"/>
        <v>31907.051253104117</v>
      </c>
    </row>
    <row r="178" spans="1:15" s="186" customFormat="1">
      <c r="A178" s="207"/>
      <c r="B178" s="208"/>
      <c r="C178" s="182">
        <v>195788.8123506</v>
      </c>
      <c r="D178" s="204"/>
      <c r="E178" s="204">
        <v>17</v>
      </c>
      <c r="F178" s="191">
        <f t="shared" si="50"/>
        <v>0</v>
      </c>
      <c r="G178" s="256">
        <f t="shared" si="51"/>
        <v>195788.8123506</v>
      </c>
      <c r="H178" s="182">
        <v>168052.063934265</v>
      </c>
      <c r="I178" s="182">
        <f t="shared" si="52"/>
        <v>0</v>
      </c>
      <c r="J178" s="183">
        <f t="shared" si="53"/>
        <v>168052.063934265</v>
      </c>
      <c r="K178" s="192">
        <f t="shared" si="54"/>
        <v>27736.748416335002</v>
      </c>
      <c r="L178" s="253">
        <f t="shared" si="55"/>
        <v>19578.881235060002</v>
      </c>
      <c r="M178" s="253">
        <f t="shared" si="56"/>
        <v>187630.94516932499</v>
      </c>
      <c r="N178" s="185">
        <f t="shared" si="57"/>
        <v>5</v>
      </c>
      <c r="O178" s="184">
        <f t="shared" si="58"/>
        <v>8157.8671812750108</v>
      </c>
    </row>
    <row r="179" spans="1:15" s="186" customFormat="1">
      <c r="A179" s="207">
        <v>2220002</v>
      </c>
      <c r="B179" s="208" t="s">
        <v>47</v>
      </c>
      <c r="C179" s="182">
        <v>125672.9244021</v>
      </c>
      <c r="D179" s="204"/>
      <c r="E179" s="204">
        <v>17</v>
      </c>
      <c r="F179" s="191">
        <f t="shared" si="50"/>
        <v>0</v>
      </c>
      <c r="G179" s="256">
        <f t="shared" si="51"/>
        <v>125672.9244021</v>
      </c>
      <c r="H179" s="182">
        <v>107869.26011180252</v>
      </c>
      <c r="I179" s="182">
        <f t="shared" si="52"/>
        <v>0</v>
      </c>
      <c r="J179" s="183">
        <f t="shared" si="53"/>
        <v>107869.26011180252</v>
      </c>
      <c r="K179" s="192">
        <f t="shared" si="54"/>
        <v>17803.664290297485</v>
      </c>
      <c r="L179" s="253">
        <f t="shared" si="55"/>
        <v>12567.292440209991</v>
      </c>
      <c r="M179" s="253">
        <f t="shared" si="56"/>
        <v>120436.55255201251</v>
      </c>
      <c r="N179" s="185">
        <f t="shared" si="57"/>
        <v>5</v>
      </c>
      <c r="O179" s="184">
        <f t="shared" si="58"/>
        <v>5236.3718500874966</v>
      </c>
    </row>
    <row r="180" spans="1:15" s="186" customFormat="1">
      <c r="A180" s="207">
        <v>2220002</v>
      </c>
      <c r="B180" s="208" t="s">
        <v>47</v>
      </c>
      <c r="C180" s="182">
        <v>207877.795125</v>
      </c>
      <c r="D180" s="204"/>
      <c r="E180" s="204">
        <v>18</v>
      </c>
      <c r="F180" s="191">
        <f t="shared" si="50"/>
        <v>0</v>
      </c>
      <c r="G180" s="256">
        <f t="shared" si="51"/>
        <v>207877.795125</v>
      </c>
      <c r="H180" s="182">
        <v>176696.12585625</v>
      </c>
      <c r="I180" s="182">
        <f t="shared" si="52"/>
        <v>0</v>
      </c>
      <c r="J180" s="183">
        <f t="shared" si="53"/>
        <v>176696.12585625</v>
      </c>
      <c r="K180" s="192">
        <f t="shared" si="54"/>
        <v>31181.669268750004</v>
      </c>
      <c r="L180" s="253">
        <f t="shared" si="55"/>
        <v>20787.779512500001</v>
      </c>
      <c r="M180" s="253">
        <f t="shared" si="56"/>
        <v>197483.90536875001</v>
      </c>
      <c r="N180" s="185">
        <f t="shared" si="57"/>
        <v>6</v>
      </c>
      <c r="O180" s="184">
        <f t="shared" si="58"/>
        <v>10393.889756249991</v>
      </c>
    </row>
    <row r="181" spans="1:15" s="186" customFormat="1">
      <c r="A181" s="207">
        <v>2220002</v>
      </c>
      <c r="B181" s="208" t="s">
        <v>47</v>
      </c>
      <c r="C181" s="182">
        <v>450843.22998714994</v>
      </c>
      <c r="D181" s="204"/>
      <c r="E181" s="204">
        <v>18</v>
      </c>
      <c r="F181" s="191">
        <f t="shared" si="50"/>
        <v>0</v>
      </c>
      <c r="G181" s="256">
        <f t="shared" si="51"/>
        <v>450843.22998714994</v>
      </c>
      <c r="H181" s="182">
        <v>383216.74548907741</v>
      </c>
      <c r="I181" s="182">
        <f t="shared" si="52"/>
        <v>0</v>
      </c>
      <c r="J181" s="183">
        <f t="shared" si="53"/>
        <v>383216.74548907741</v>
      </c>
      <c r="K181" s="192">
        <f t="shared" si="54"/>
        <v>67626.484498072532</v>
      </c>
      <c r="L181" s="253">
        <f t="shared" si="55"/>
        <v>45084.322998715019</v>
      </c>
      <c r="M181" s="253">
        <f t="shared" si="56"/>
        <v>428301.06848779245</v>
      </c>
      <c r="N181" s="185">
        <f t="shared" si="57"/>
        <v>6</v>
      </c>
      <c r="O181" s="184">
        <f t="shared" si="58"/>
        <v>22542.161499357491</v>
      </c>
    </row>
    <row r="182" spans="1:15" s="186" customFormat="1">
      <c r="A182" s="207">
        <v>2220002</v>
      </c>
      <c r="B182" s="208" t="s">
        <v>47</v>
      </c>
      <c r="C182" s="182">
        <v>448140.87296424998</v>
      </c>
      <c r="D182" s="204"/>
      <c r="E182" s="204">
        <v>23</v>
      </c>
      <c r="F182" s="191">
        <f t="shared" si="50"/>
        <v>0</v>
      </c>
      <c r="G182" s="256">
        <f t="shared" si="51"/>
        <v>448140.87296424998</v>
      </c>
      <c r="H182" s="182">
        <v>362247.20564610208</v>
      </c>
      <c r="I182" s="182">
        <f t="shared" si="52"/>
        <v>0</v>
      </c>
      <c r="J182" s="183">
        <f t="shared" si="53"/>
        <v>362247.20564610208</v>
      </c>
      <c r="K182" s="192">
        <f t="shared" si="54"/>
        <v>85893.667318147898</v>
      </c>
      <c r="L182" s="253">
        <f t="shared" si="55"/>
        <v>44814.087296424994</v>
      </c>
      <c r="M182" s="253">
        <f t="shared" si="56"/>
        <v>407061.2929425271</v>
      </c>
      <c r="N182" s="185">
        <f t="shared" si="57"/>
        <v>11</v>
      </c>
      <c r="O182" s="184">
        <f t="shared" si="58"/>
        <v>41079.580021722883</v>
      </c>
    </row>
    <row r="183" spans="1:15" s="186" customFormat="1">
      <c r="A183" s="207">
        <v>2220002</v>
      </c>
      <c r="B183" s="208" t="s">
        <v>47</v>
      </c>
      <c r="C183" s="182">
        <v>76922.246476075015</v>
      </c>
      <c r="D183" s="204"/>
      <c r="E183" s="204">
        <v>18</v>
      </c>
      <c r="F183" s="191">
        <f t="shared" si="50"/>
        <v>0</v>
      </c>
      <c r="G183" s="256">
        <f t="shared" si="51"/>
        <v>76922.246476075015</v>
      </c>
      <c r="H183" s="182">
        <v>65383.909504663767</v>
      </c>
      <c r="I183" s="182">
        <f t="shared" si="52"/>
        <v>0</v>
      </c>
      <c r="J183" s="183">
        <f t="shared" si="53"/>
        <v>65383.909504663767</v>
      </c>
      <c r="K183" s="192">
        <f t="shared" si="54"/>
        <v>11538.336971411249</v>
      </c>
      <c r="L183" s="253">
        <f t="shared" si="55"/>
        <v>7692.2246476074997</v>
      </c>
      <c r="M183" s="253">
        <f t="shared" si="56"/>
        <v>73076.134152271261</v>
      </c>
      <c r="N183" s="185">
        <f t="shared" si="57"/>
        <v>6</v>
      </c>
      <c r="O183" s="184">
        <f t="shared" si="58"/>
        <v>3846.1123238037544</v>
      </c>
    </row>
    <row r="184" spans="1:15" s="186" customFormat="1">
      <c r="A184" s="207">
        <v>2220002</v>
      </c>
      <c r="B184" s="208" t="s">
        <v>47</v>
      </c>
      <c r="C184" s="182">
        <v>327254.41054124996</v>
      </c>
      <c r="D184" s="204"/>
      <c r="E184" s="204">
        <v>20</v>
      </c>
      <c r="F184" s="191">
        <f t="shared" si="50"/>
        <v>0</v>
      </c>
      <c r="G184" s="256">
        <f t="shared" si="51"/>
        <v>327254.41054124996</v>
      </c>
      <c r="H184" s="182">
        <v>272712.00878437498</v>
      </c>
      <c r="I184" s="182">
        <f t="shared" si="52"/>
        <v>0</v>
      </c>
      <c r="J184" s="183">
        <f t="shared" si="53"/>
        <v>272712.00878437498</v>
      </c>
      <c r="K184" s="192">
        <f t="shared" si="54"/>
        <v>54542.401756874984</v>
      </c>
      <c r="L184" s="253">
        <f t="shared" si="55"/>
        <v>32725.441054124993</v>
      </c>
      <c r="M184" s="253">
        <f t="shared" si="56"/>
        <v>305437.44983849995</v>
      </c>
      <c r="N184" s="185">
        <f t="shared" si="57"/>
        <v>8</v>
      </c>
      <c r="O184" s="184">
        <f t="shared" si="58"/>
        <v>21816.960702750017</v>
      </c>
    </row>
    <row r="185" spans="1:15" s="186" customFormat="1">
      <c r="A185" s="209">
        <v>2220002</v>
      </c>
      <c r="B185" s="208" t="s">
        <v>47</v>
      </c>
      <c r="C185" s="182">
        <v>399928.2512925</v>
      </c>
      <c r="D185" s="204"/>
      <c r="E185" s="204">
        <v>21</v>
      </c>
      <c r="F185" s="191">
        <f t="shared" si="50"/>
        <v>0</v>
      </c>
      <c r="G185" s="256">
        <f t="shared" si="51"/>
        <v>399928.2512925</v>
      </c>
      <c r="H185" s="182">
        <v>329940.80731631251</v>
      </c>
      <c r="I185" s="182">
        <f t="shared" si="52"/>
        <v>0</v>
      </c>
      <c r="J185" s="183">
        <f t="shared" si="53"/>
        <v>329940.80731631251</v>
      </c>
      <c r="K185" s="192">
        <f t="shared" si="54"/>
        <v>69987.443976187496</v>
      </c>
      <c r="L185" s="253">
        <f t="shared" si="55"/>
        <v>39992.825129249999</v>
      </c>
      <c r="M185" s="253">
        <f t="shared" si="56"/>
        <v>369933.63244556251</v>
      </c>
      <c r="N185" s="185">
        <f t="shared" si="57"/>
        <v>9</v>
      </c>
      <c r="O185" s="184">
        <f t="shared" si="58"/>
        <v>29994.61884693749</v>
      </c>
    </row>
    <row r="186" spans="1:15" s="186" customFormat="1">
      <c r="A186" s="209">
        <v>2220002</v>
      </c>
      <c r="B186" s="208" t="s">
        <v>47</v>
      </c>
      <c r="C186" s="182">
        <v>328234.21416562499</v>
      </c>
      <c r="D186" s="204"/>
      <c r="E186" s="204">
        <v>21</v>
      </c>
      <c r="F186" s="191">
        <f t="shared" si="50"/>
        <v>0</v>
      </c>
      <c r="G186" s="256">
        <f t="shared" si="51"/>
        <v>328234.21416562499</v>
      </c>
      <c r="H186" s="182">
        <v>270793.22668664064</v>
      </c>
      <c r="I186" s="182">
        <f t="shared" si="52"/>
        <v>0</v>
      </c>
      <c r="J186" s="183">
        <f t="shared" si="53"/>
        <v>270793.22668664064</v>
      </c>
      <c r="K186" s="192">
        <f t="shared" si="54"/>
        <v>57440.987478984345</v>
      </c>
      <c r="L186" s="253">
        <f t="shared" si="55"/>
        <v>32823.421416562487</v>
      </c>
      <c r="M186" s="253">
        <f t="shared" si="56"/>
        <v>303616.64810320316</v>
      </c>
      <c r="N186" s="185">
        <f t="shared" si="57"/>
        <v>9</v>
      </c>
      <c r="O186" s="184">
        <f t="shared" si="58"/>
        <v>24617.566062421829</v>
      </c>
    </row>
    <row r="187" spans="1:15" s="186" customFormat="1">
      <c r="A187" s="209">
        <v>2220002</v>
      </c>
      <c r="B187" s="208" t="s">
        <v>47</v>
      </c>
      <c r="C187" s="182">
        <v>552310.8381525001</v>
      </c>
      <c r="D187" s="204"/>
      <c r="E187" s="204">
        <v>23</v>
      </c>
      <c r="F187" s="191">
        <f t="shared" si="50"/>
        <v>0</v>
      </c>
      <c r="G187" s="256">
        <f t="shared" si="51"/>
        <v>552310.8381525001</v>
      </c>
      <c r="H187" s="182">
        <v>446451.2608399376</v>
      </c>
      <c r="I187" s="182">
        <f t="shared" si="52"/>
        <v>0</v>
      </c>
      <c r="J187" s="183">
        <f t="shared" si="53"/>
        <v>446451.2608399376</v>
      </c>
      <c r="K187" s="192">
        <f t="shared" si="54"/>
        <v>105859.5773125625</v>
      </c>
      <c r="L187" s="253">
        <f t="shared" si="55"/>
        <v>55231.08381525</v>
      </c>
      <c r="M187" s="253">
        <f t="shared" si="56"/>
        <v>501682.34465518763</v>
      </c>
      <c r="N187" s="185">
        <f t="shared" si="57"/>
        <v>11</v>
      </c>
      <c r="O187" s="184">
        <f t="shared" si="58"/>
        <v>50628.493497312476</v>
      </c>
    </row>
    <row r="188" spans="1:15" s="186" customFormat="1">
      <c r="A188" s="209"/>
      <c r="B188" s="204"/>
      <c r="C188" s="182">
        <v>1339795.1267968749</v>
      </c>
      <c r="D188" s="204"/>
      <c r="E188" s="204">
        <v>23</v>
      </c>
      <c r="F188" s="191">
        <f t="shared" si="50"/>
        <v>0</v>
      </c>
      <c r="G188" s="256">
        <f t="shared" si="51"/>
        <v>1339795.1267968749</v>
      </c>
      <c r="H188" s="182">
        <v>1083001.0608274739</v>
      </c>
      <c r="I188" s="182">
        <f t="shared" si="52"/>
        <v>0</v>
      </c>
      <c r="J188" s="183">
        <f t="shared" si="53"/>
        <v>1083001.0608274739</v>
      </c>
      <c r="K188" s="192">
        <f t="shared" si="54"/>
        <v>256794.06596940104</v>
      </c>
      <c r="L188" s="253">
        <f t="shared" si="55"/>
        <v>133979.5126796875</v>
      </c>
      <c r="M188" s="253">
        <f t="shared" si="56"/>
        <v>1216980.5735071613</v>
      </c>
      <c r="N188" s="185">
        <f t="shared" si="57"/>
        <v>11</v>
      </c>
      <c r="O188" s="184">
        <f t="shared" si="58"/>
        <v>122814.55328971357</v>
      </c>
    </row>
    <row r="189" spans="1:15" s="186" customFormat="1">
      <c r="A189" s="209"/>
      <c r="B189" s="204"/>
      <c r="C189" s="182">
        <v>185650.70190000001</v>
      </c>
      <c r="D189" s="204"/>
      <c r="E189" s="204">
        <v>23</v>
      </c>
      <c r="F189" s="191">
        <f t="shared" si="50"/>
        <v>0</v>
      </c>
      <c r="G189" s="256">
        <f t="shared" si="51"/>
        <v>185650.70190000001</v>
      </c>
      <c r="H189" s="182">
        <v>150067.65070250002</v>
      </c>
      <c r="I189" s="182">
        <f t="shared" si="52"/>
        <v>0</v>
      </c>
      <c r="J189" s="183">
        <f t="shared" si="53"/>
        <v>150067.65070250002</v>
      </c>
      <c r="K189" s="192">
        <f t="shared" si="54"/>
        <v>35583.051197499997</v>
      </c>
      <c r="L189" s="253">
        <f t="shared" si="55"/>
        <v>18565.070189999999</v>
      </c>
      <c r="M189" s="253">
        <f t="shared" si="56"/>
        <v>168632.72089250002</v>
      </c>
      <c r="N189" s="185">
        <f t="shared" si="57"/>
        <v>11</v>
      </c>
      <c r="O189" s="184">
        <f t="shared" si="58"/>
        <v>17017.981007499999</v>
      </c>
    </row>
    <row r="190" spans="1:15" s="186" customFormat="1">
      <c r="B190" s="345" t="s">
        <v>1474</v>
      </c>
      <c r="C190" s="210">
        <f>SUM(C163:C189)</f>
        <v>17250483.841483876</v>
      </c>
      <c r="D190" s="210"/>
      <c r="E190" s="210"/>
      <c r="F190" s="211">
        <f t="shared" ref="F190:M190" si="59">SUM(F163:F189)</f>
        <v>0</v>
      </c>
      <c r="G190" s="249">
        <f t="shared" si="59"/>
        <v>17250483.841483876</v>
      </c>
      <c r="H190" s="210">
        <f t="shared" si="59"/>
        <v>14854721.97012114</v>
      </c>
      <c r="I190" s="210">
        <f t="shared" si="59"/>
        <v>0</v>
      </c>
      <c r="J190" s="210">
        <f t="shared" si="59"/>
        <v>14854721.97012114</v>
      </c>
      <c r="K190" s="210">
        <f t="shared" si="59"/>
        <v>2395761.8713627337</v>
      </c>
      <c r="L190" s="249">
        <f t="shared" si="59"/>
        <v>1725048.3841483877</v>
      </c>
      <c r="M190" s="249">
        <f t="shared" si="59"/>
        <v>16579770.354269534</v>
      </c>
      <c r="N190" s="212"/>
      <c r="O190" s="210">
        <f>SUM(O163:O189)</f>
        <v>670713.4872143463</v>
      </c>
    </row>
    <row r="191" spans="1:15" s="186" customFormat="1">
      <c r="A191" s="213">
        <v>2220002</v>
      </c>
      <c r="B191" s="213" t="s">
        <v>83</v>
      </c>
      <c r="C191" s="214">
        <v>536703.76199999999</v>
      </c>
      <c r="D191" s="215">
        <v>40209</v>
      </c>
      <c r="E191" s="208">
        <v>25</v>
      </c>
      <c r="F191" s="191">
        <f t="shared" ref="F191:F202" si="60">+C191*$F$4</f>
        <v>0</v>
      </c>
      <c r="G191" s="256">
        <f t="shared" ref="G191:G202" si="61">+F191+C191</f>
        <v>536703.76199999999</v>
      </c>
      <c r="H191" s="182">
        <v>424890.47824999999</v>
      </c>
      <c r="I191" s="182">
        <f t="shared" ref="I191:I202" si="62">H191*$I$4</f>
        <v>0</v>
      </c>
      <c r="J191" s="183">
        <f t="shared" ref="J191:J202" si="63">+I191+H191</f>
        <v>424890.47824999999</v>
      </c>
      <c r="K191" s="192">
        <f t="shared" ref="K191:K202" si="64">+G191-J191</f>
        <v>111813.28375</v>
      </c>
      <c r="L191" s="253">
        <f t="shared" ref="L191:L202" si="65">K191/E191*$L$1</f>
        <v>53670.376199999999</v>
      </c>
      <c r="M191" s="253">
        <f t="shared" ref="M191:M202" si="66">J191+L191</f>
        <v>478560.85444999998</v>
      </c>
      <c r="N191" s="185">
        <f t="shared" ref="N191:N202" si="67">E191-$L$1</f>
        <v>13</v>
      </c>
      <c r="O191" s="184">
        <f t="shared" ref="O191:O202" si="68">G191-M191</f>
        <v>58142.907550000004</v>
      </c>
    </row>
    <row r="192" spans="1:15" s="186" customFormat="1">
      <c r="A192" s="213">
        <v>2220002</v>
      </c>
      <c r="B192" s="213" t="s">
        <v>84</v>
      </c>
      <c r="C192" s="214">
        <v>101973.71478000001</v>
      </c>
      <c r="D192" s="215">
        <v>40209</v>
      </c>
      <c r="E192" s="208">
        <v>25</v>
      </c>
      <c r="F192" s="191">
        <f t="shared" si="60"/>
        <v>0</v>
      </c>
      <c r="G192" s="256">
        <f t="shared" si="61"/>
        <v>101973.71478000001</v>
      </c>
      <c r="H192" s="182">
        <v>80729.190867500016</v>
      </c>
      <c r="I192" s="182">
        <f t="shared" si="62"/>
        <v>0</v>
      </c>
      <c r="J192" s="183">
        <f t="shared" si="63"/>
        <v>80729.190867500016</v>
      </c>
      <c r="K192" s="192">
        <f t="shared" si="64"/>
        <v>21244.523912499993</v>
      </c>
      <c r="L192" s="253">
        <f t="shared" si="65"/>
        <v>10197.371477999997</v>
      </c>
      <c r="M192" s="253">
        <f t="shared" si="66"/>
        <v>90926.562345500017</v>
      </c>
      <c r="N192" s="185">
        <f t="shared" si="67"/>
        <v>13</v>
      </c>
      <c r="O192" s="184">
        <f t="shared" si="68"/>
        <v>11047.152434499993</v>
      </c>
    </row>
    <row r="193" spans="1:15" s="186" customFormat="1">
      <c r="A193" s="213">
        <v>2220002</v>
      </c>
      <c r="B193" s="213" t="s">
        <v>85</v>
      </c>
      <c r="C193" s="214">
        <v>192954.1446</v>
      </c>
      <c r="D193" s="215">
        <v>40268</v>
      </c>
      <c r="E193" s="208">
        <v>27</v>
      </c>
      <c r="F193" s="191">
        <f t="shared" si="60"/>
        <v>0</v>
      </c>
      <c r="G193" s="256">
        <f t="shared" si="61"/>
        <v>192954.1446</v>
      </c>
      <c r="H193" s="182">
        <v>149539.462065</v>
      </c>
      <c r="I193" s="182">
        <f t="shared" si="62"/>
        <v>0</v>
      </c>
      <c r="J193" s="183">
        <f t="shared" si="63"/>
        <v>149539.462065</v>
      </c>
      <c r="K193" s="192">
        <f t="shared" si="64"/>
        <v>43414.682535</v>
      </c>
      <c r="L193" s="253">
        <f t="shared" si="65"/>
        <v>19295.41446</v>
      </c>
      <c r="M193" s="253">
        <f t="shared" si="66"/>
        <v>168834.876525</v>
      </c>
      <c r="N193" s="185">
        <f t="shared" si="67"/>
        <v>15</v>
      </c>
      <c r="O193" s="184">
        <f t="shared" si="68"/>
        <v>24119.268075</v>
      </c>
    </row>
    <row r="194" spans="1:15" s="186" customFormat="1">
      <c r="A194" s="213">
        <v>2220002</v>
      </c>
      <c r="B194" s="213" t="s">
        <v>86</v>
      </c>
      <c r="C194" s="214">
        <v>1535121.0038400001</v>
      </c>
      <c r="D194" s="215">
        <v>40268</v>
      </c>
      <c r="E194" s="208">
        <v>27</v>
      </c>
      <c r="F194" s="191">
        <f t="shared" si="60"/>
        <v>0</v>
      </c>
      <c r="G194" s="256">
        <f t="shared" si="61"/>
        <v>1535121.0038400001</v>
      </c>
      <c r="H194" s="182">
        <v>1189718.777976</v>
      </c>
      <c r="I194" s="182">
        <f t="shared" si="62"/>
        <v>0</v>
      </c>
      <c r="J194" s="183">
        <f t="shared" si="63"/>
        <v>1189718.777976</v>
      </c>
      <c r="K194" s="192">
        <f t="shared" si="64"/>
        <v>345402.22586400015</v>
      </c>
      <c r="L194" s="253">
        <f t="shared" si="65"/>
        <v>153512.10038400008</v>
      </c>
      <c r="M194" s="253">
        <f t="shared" si="66"/>
        <v>1343230.87836</v>
      </c>
      <c r="N194" s="185">
        <f t="shared" si="67"/>
        <v>15</v>
      </c>
      <c r="O194" s="184">
        <f t="shared" si="68"/>
        <v>191890.12548000016</v>
      </c>
    </row>
    <row r="195" spans="1:15" s="186" customFormat="1">
      <c r="A195" s="213">
        <v>2220002</v>
      </c>
      <c r="B195" s="213" t="s">
        <v>87</v>
      </c>
      <c r="C195" s="214">
        <v>3601285.4431399996</v>
      </c>
      <c r="D195" s="215">
        <v>40329</v>
      </c>
      <c r="E195" s="208">
        <v>29</v>
      </c>
      <c r="F195" s="191">
        <f t="shared" si="60"/>
        <v>0</v>
      </c>
      <c r="G195" s="256">
        <f t="shared" si="61"/>
        <v>3601285.4431399996</v>
      </c>
      <c r="H195" s="182">
        <v>2730974.7943811659</v>
      </c>
      <c r="I195" s="182">
        <f t="shared" si="62"/>
        <v>0</v>
      </c>
      <c r="J195" s="183">
        <f t="shared" si="63"/>
        <v>2730974.7943811659</v>
      </c>
      <c r="K195" s="192">
        <f t="shared" si="64"/>
        <v>870310.64875883376</v>
      </c>
      <c r="L195" s="253">
        <f t="shared" si="65"/>
        <v>360128.54431400017</v>
      </c>
      <c r="M195" s="253">
        <f t="shared" si="66"/>
        <v>3091103.3386951662</v>
      </c>
      <c r="N195" s="185">
        <f t="shared" si="67"/>
        <v>17</v>
      </c>
      <c r="O195" s="184">
        <f t="shared" si="68"/>
        <v>510182.10444483347</v>
      </c>
    </row>
    <row r="196" spans="1:15" s="186" customFormat="1">
      <c r="A196" s="213">
        <v>2220002</v>
      </c>
      <c r="B196" s="213" t="s">
        <v>88</v>
      </c>
      <c r="C196" s="214">
        <v>3601285.4431399996</v>
      </c>
      <c r="D196" s="215">
        <v>40329</v>
      </c>
      <c r="E196" s="208">
        <v>29</v>
      </c>
      <c r="F196" s="191">
        <f t="shared" si="60"/>
        <v>0</v>
      </c>
      <c r="G196" s="256">
        <f t="shared" si="61"/>
        <v>3601285.4431399996</v>
      </c>
      <c r="H196" s="182">
        <v>2730974.7943811659</v>
      </c>
      <c r="I196" s="182">
        <f t="shared" si="62"/>
        <v>0</v>
      </c>
      <c r="J196" s="183">
        <f t="shared" si="63"/>
        <v>2730974.7943811659</v>
      </c>
      <c r="K196" s="192">
        <f t="shared" si="64"/>
        <v>870310.64875883376</v>
      </c>
      <c r="L196" s="253">
        <f t="shared" si="65"/>
        <v>360128.54431400017</v>
      </c>
      <c r="M196" s="253">
        <f t="shared" si="66"/>
        <v>3091103.3386951662</v>
      </c>
      <c r="N196" s="185">
        <f t="shared" si="67"/>
        <v>17</v>
      </c>
      <c r="O196" s="184">
        <f t="shared" si="68"/>
        <v>510182.10444483347</v>
      </c>
    </row>
    <row r="197" spans="1:15" s="186" customFormat="1">
      <c r="A197" s="213">
        <v>2220002</v>
      </c>
      <c r="B197" s="213" t="s">
        <v>89</v>
      </c>
      <c r="C197" s="214">
        <v>1785802.60145</v>
      </c>
      <c r="D197" s="215">
        <v>40329</v>
      </c>
      <c r="E197" s="208">
        <v>29</v>
      </c>
      <c r="F197" s="191">
        <f t="shared" si="60"/>
        <v>0</v>
      </c>
      <c r="G197" s="256">
        <f t="shared" si="61"/>
        <v>1785802.60145</v>
      </c>
      <c r="H197" s="182">
        <v>1354233.6394329164</v>
      </c>
      <c r="I197" s="182">
        <f t="shared" si="62"/>
        <v>0</v>
      </c>
      <c r="J197" s="183">
        <f t="shared" si="63"/>
        <v>1354233.6394329164</v>
      </c>
      <c r="K197" s="192">
        <f t="shared" si="64"/>
        <v>431568.96201708354</v>
      </c>
      <c r="L197" s="253">
        <f t="shared" si="65"/>
        <v>178580.26014500009</v>
      </c>
      <c r="M197" s="253">
        <f t="shared" si="66"/>
        <v>1532813.8995779166</v>
      </c>
      <c r="N197" s="185">
        <f t="shared" si="67"/>
        <v>17</v>
      </c>
      <c r="O197" s="184">
        <f t="shared" si="68"/>
        <v>252988.70187208336</v>
      </c>
    </row>
    <row r="198" spans="1:15" s="186" customFormat="1">
      <c r="A198" s="213">
        <v>2220002</v>
      </c>
      <c r="B198" s="213" t="s">
        <v>90</v>
      </c>
      <c r="C198" s="214">
        <v>856257.19935000001</v>
      </c>
      <c r="D198" s="215">
        <v>40347</v>
      </c>
      <c r="E198" s="208">
        <v>30</v>
      </c>
      <c r="F198" s="191">
        <f t="shared" si="60"/>
        <v>0</v>
      </c>
      <c r="G198" s="256">
        <f t="shared" si="61"/>
        <v>856257.19935000001</v>
      </c>
      <c r="H198" s="182">
        <v>642192.89951250004</v>
      </c>
      <c r="I198" s="182">
        <f t="shared" si="62"/>
        <v>0</v>
      </c>
      <c r="J198" s="183">
        <f t="shared" si="63"/>
        <v>642192.89951250004</v>
      </c>
      <c r="K198" s="192">
        <f t="shared" si="64"/>
        <v>214064.29983749997</v>
      </c>
      <c r="L198" s="253">
        <f t="shared" si="65"/>
        <v>85625.719934999986</v>
      </c>
      <c r="M198" s="253">
        <f t="shared" si="66"/>
        <v>727818.61944749998</v>
      </c>
      <c r="N198" s="185">
        <f t="shared" si="67"/>
        <v>18</v>
      </c>
      <c r="O198" s="184">
        <f t="shared" si="68"/>
        <v>128438.57990250003</v>
      </c>
    </row>
    <row r="199" spans="1:15" s="186" customFormat="1">
      <c r="A199" s="213">
        <v>2220002</v>
      </c>
      <c r="B199" s="213" t="s">
        <v>91</v>
      </c>
      <c r="C199" s="214">
        <v>102813.889662</v>
      </c>
      <c r="D199" s="215">
        <v>40374</v>
      </c>
      <c r="E199" s="208">
        <v>31</v>
      </c>
      <c r="F199" s="191">
        <f t="shared" si="60"/>
        <v>0</v>
      </c>
      <c r="G199" s="256">
        <f t="shared" si="61"/>
        <v>102813.889662</v>
      </c>
      <c r="H199" s="182">
        <v>76253.634832650001</v>
      </c>
      <c r="I199" s="182">
        <f t="shared" si="62"/>
        <v>0</v>
      </c>
      <c r="J199" s="183">
        <f t="shared" si="63"/>
        <v>76253.634832650001</v>
      </c>
      <c r="K199" s="192">
        <f t="shared" si="64"/>
        <v>26560.25482935</v>
      </c>
      <c r="L199" s="253">
        <f t="shared" si="65"/>
        <v>10281.3889662</v>
      </c>
      <c r="M199" s="253">
        <f t="shared" si="66"/>
        <v>86535.023798850001</v>
      </c>
      <c r="N199" s="185">
        <f t="shared" si="67"/>
        <v>19</v>
      </c>
      <c r="O199" s="184">
        <f t="shared" si="68"/>
        <v>16278.86586315</v>
      </c>
    </row>
    <row r="200" spans="1:15" s="186" customFormat="1">
      <c r="A200" s="213">
        <v>2220002</v>
      </c>
      <c r="B200" s="213" t="s">
        <v>92</v>
      </c>
      <c r="C200" s="214">
        <v>185626.56073499998</v>
      </c>
      <c r="D200" s="215">
        <v>40374</v>
      </c>
      <c r="E200" s="208">
        <v>31</v>
      </c>
      <c r="F200" s="191">
        <f t="shared" si="60"/>
        <v>0</v>
      </c>
      <c r="G200" s="256">
        <f t="shared" si="61"/>
        <v>185626.56073499998</v>
      </c>
      <c r="H200" s="182">
        <v>137673.03254512497</v>
      </c>
      <c r="I200" s="182">
        <f t="shared" si="62"/>
        <v>0</v>
      </c>
      <c r="J200" s="183">
        <f t="shared" si="63"/>
        <v>137673.03254512497</v>
      </c>
      <c r="K200" s="192">
        <f t="shared" si="64"/>
        <v>47953.528189875011</v>
      </c>
      <c r="L200" s="253">
        <f t="shared" si="65"/>
        <v>18562.656073500006</v>
      </c>
      <c r="M200" s="253">
        <f t="shared" si="66"/>
        <v>156235.68861862496</v>
      </c>
      <c r="N200" s="185">
        <f t="shared" si="67"/>
        <v>19</v>
      </c>
      <c r="O200" s="184">
        <f t="shared" si="68"/>
        <v>29390.872116375016</v>
      </c>
    </row>
    <row r="201" spans="1:15" s="186" customFormat="1">
      <c r="A201" s="213">
        <v>2220002</v>
      </c>
      <c r="B201" s="213" t="s">
        <v>93</v>
      </c>
      <c r="C201" s="214">
        <v>1646504.427315</v>
      </c>
      <c r="D201" s="215">
        <v>40396</v>
      </c>
      <c r="E201" s="208">
        <v>32</v>
      </c>
      <c r="F201" s="191">
        <f t="shared" si="60"/>
        <v>0</v>
      </c>
      <c r="G201" s="256">
        <f t="shared" si="61"/>
        <v>1646504.427315</v>
      </c>
      <c r="H201" s="182">
        <v>1207436.5800310001</v>
      </c>
      <c r="I201" s="182">
        <f t="shared" si="62"/>
        <v>0</v>
      </c>
      <c r="J201" s="183">
        <f t="shared" si="63"/>
        <v>1207436.5800310001</v>
      </c>
      <c r="K201" s="192">
        <f t="shared" si="64"/>
        <v>439067.8472839999</v>
      </c>
      <c r="L201" s="253">
        <f t="shared" si="65"/>
        <v>164650.44273149996</v>
      </c>
      <c r="M201" s="253">
        <f t="shared" si="66"/>
        <v>1372087.0227625</v>
      </c>
      <c r="N201" s="185">
        <f t="shared" si="67"/>
        <v>20</v>
      </c>
      <c r="O201" s="184">
        <f t="shared" si="68"/>
        <v>274417.4045525</v>
      </c>
    </row>
    <row r="202" spans="1:15" s="186" customFormat="1">
      <c r="A202" s="213">
        <v>2220002</v>
      </c>
      <c r="B202" s="213" t="s">
        <v>94</v>
      </c>
      <c r="C202" s="214">
        <v>1648142.7401779999</v>
      </c>
      <c r="D202" s="215">
        <v>40442</v>
      </c>
      <c r="E202" s="208">
        <v>33</v>
      </c>
      <c r="F202" s="191">
        <f t="shared" si="60"/>
        <v>0</v>
      </c>
      <c r="G202" s="256">
        <f t="shared" si="61"/>
        <v>1648142.7401779999</v>
      </c>
      <c r="H202" s="182">
        <v>1194903.48662905</v>
      </c>
      <c r="I202" s="182">
        <f t="shared" si="62"/>
        <v>0</v>
      </c>
      <c r="J202" s="183">
        <f t="shared" si="63"/>
        <v>1194903.48662905</v>
      </c>
      <c r="K202" s="192">
        <f t="shared" si="64"/>
        <v>453239.25354894996</v>
      </c>
      <c r="L202" s="253">
        <f t="shared" si="65"/>
        <v>164814.27401779999</v>
      </c>
      <c r="M202" s="253">
        <f t="shared" si="66"/>
        <v>1359717.7606468499</v>
      </c>
      <c r="N202" s="185">
        <f t="shared" si="67"/>
        <v>21</v>
      </c>
      <c r="O202" s="184">
        <f t="shared" si="68"/>
        <v>288424.97953115008</v>
      </c>
    </row>
    <row r="203" spans="1:15" s="186" customFormat="1">
      <c r="A203" s="216"/>
      <c r="B203" s="346" t="s">
        <v>1475</v>
      </c>
      <c r="C203" s="217">
        <f>SUM(C191:C202)</f>
        <v>15794470.930189999</v>
      </c>
      <c r="D203" s="217"/>
      <c r="E203" s="217"/>
      <c r="F203" s="218">
        <f t="shared" ref="F203:M203" si="69">SUM(F191:F202)</f>
        <v>0</v>
      </c>
      <c r="G203" s="259">
        <f t="shared" si="69"/>
        <v>15794470.930189999</v>
      </c>
      <c r="H203" s="217">
        <f t="shared" si="69"/>
        <v>11919520.770904073</v>
      </c>
      <c r="I203" s="217">
        <f t="shared" si="69"/>
        <v>0</v>
      </c>
      <c r="J203" s="217">
        <f t="shared" si="69"/>
        <v>11919520.770904073</v>
      </c>
      <c r="K203" s="217">
        <f t="shared" si="69"/>
        <v>3874950.1592859258</v>
      </c>
      <c r="L203" s="217">
        <f t="shared" si="69"/>
        <v>1579447.0930190003</v>
      </c>
      <c r="M203" s="259">
        <f t="shared" si="69"/>
        <v>13498967.863923071</v>
      </c>
      <c r="N203" s="217"/>
      <c r="O203" s="217">
        <f>SUM(O191:O202)</f>
        <v>2295503.0662669251</v>
      </c>
    </row>
    <row r="204" spans="1:15" s="186" customFormat="1">
      <c r="A204" s="204">
        <v>2220002</v>
      </c>
      <c r="B204" s="176" t="s">
        <v>224</v>
      </c>
      <c r="C204" s="177">
        <v>298923.24</v>
      </c>
      <c r="D204" s="178">
        <v>40567</v>
      </c>
      <c r="E204" s="181">
        <v>37</v>
      </c>
      <c r="F204" s="191">
        <f t="shared" ref="F204:F232" si="70">+C204*$F$4</f>
        <v>0</v>
      </c>
      <c r="G204" s="256">
        <f t="shared" ref="G204:G232" si="71">+F204+C204</f>
        <v>298923.24</v>
      </c>
      <c r="H204" s="181">
        <v>206755.24099999998</v>
      </c>
      <c r="I204" s="182">
        <f t="shared" ref="I204:I232" si="72">H204*$I$4</f>
        <v>0</v>
      </c>
      <c r="J204" s="183">
        <f t="shared" ref="J204:J232" si="73">+I204+H204</f>
        <v>206755.24099999998</v>
      </c>
      <c r="K204" s="192">
        <f t="shared" ref="K204:K232" si="74">+G204-J204</f>
        <v>92167.999000000011</v>
      </c>
      <c r="L204" s="253">
        <f t="shared" ref="L204:L232" si="75">K204/E204*$L$1</f>
        <v>29892.324000000008</v>
      </c>
      <c r="M204" s="253">
        <f t="shared" ref="M204:M232" si="76">J204+L204</f>
        <v>236647.565</v>
      </c>
      <c r="N204" s="185">
        <f t="shared" ref="N204:N232" si="77">E204-$L$1</f>
        <v>25</v>
      </c>
      <c r="O204" s="184">
        <f t="shared" ref="O204:O232" si="78">G204-M204</f>
        <v>62275.674999999988</v>
      </c>
    </row>
    <row r="205" spans="1:15" s="186" customFormat="1">
      <c r="A205" s="204">
        <v>2220002</v>
      </c>
      <c r="B205" s="176" t="s">
        <v>225</v>
      </c>
      <c r="C205" s="177">
        <v>1642842.6</v>
      </c>
      <c r="D205" s="178">
        <v>40570</v>
      </c>
      <c r="E205" s="181">
        <v>37</v>
      </c>
      <c r="F205" s="191">
        <f t="shared" si="70"/>
        <v>0</v>
      </c>
      <c r="G205" s="256">
        <f t="shared" si="71"/>
        <v>1642842.6</v>
      </c>
      <c r="H205" s="181">
        <v>1136299.4650000001</v>
      </c>
      <c r="I205" s="182">
        <f t="shared" si="72"/>
        <v>0</v>
      </c>
      <c r="J205" s="183">
        <f t="shared" si="73"/>
        <v>1136299.4650000001</v>
      </c>
      <c r="K205" s="192">
        <f t="shared" si="74"/>
        <v>506543.13500000001</v>
      </c>
      <c r="L205" s="253">
        <f t="shared" si="75"/>
        <v>164284.26</v>
      </c>
      <c r="M205" s="253">
        <f t="shared" si="76"/>
        <v>1300583.7250000001</v>
      </c>
      <c r="N205" s="185">
        <f t="shared" si="77"/>
        <v>25</v>
      </c>
      <c r="O205" s="184">
        <f t="shared" si="78"/>
        <v>342258.875</v>
      </c>
    </row>
    <row r="206" spans="1:15" s="186" customFormat="1">
      <c r="A206" s="204">
        <v>2220002</v>
      </c>
      <c r="B206" s="176" t="s">
        <v>226</v>
      </c>
      <c r="C206" s="177">
        <v>386738.1</v>
      </c>
      <c r="D206" s="178">
        <v>40602</v>
      </c>
      <c r="E206" s="181">
        <v>38</v>
      </c>
      <c r="F206" s="191">
        <f t="shared" si="70"/>
        <v>0</v>
      </c>
      <c r="G206" s="256">
        <f t="shared" si="71"/>
        <v>386738.1</v>
      </c>
      <c r="H206" s="181">
        <v>264271.03499999997</v>
      </c>
      <c r="I206" s="182">
        <f t="shared" si="72"/>
        <v>0</v>
      </c>
      <c r="J206" s="183">
        <f t="shared" si="73"/>
        <v>264271.03499999997</v>
      </c>
      <c r="K206" s="192">
        <f t="shared" si="74"/>
        <v>122467.065</v>
      </c>
      <c r="L206" s="253">
        <f t="shared" si="75"/>
        <v>38673.81</v>
      </c>
      <c r="M206" s="253">
        <f t="shared" si="76"/>
        <v>302944.84499999997</v>
      </c>
      <c r="N206" s="185">
        <f t="shared" si="77"/>
        <v>26</v>
      </c>
      <c r="O206" s="184">
        <f t="shared" si="78"/>
        <v>83793.255000000005</v>
      </c>
    </row>
    <row r="207" spans="1:15" s="186" customFormat="1">
      <c r="A207" s="204">
        <v>2220002</v>
      </c>
      <c r="B207" s="176" t="s">
        <v>227</v>
      </c>
      <c r="C207" s="177">
        <v>1634929.1</v>
      </c>
      <c r="D207" s="178">
        <v>40625</v>
      </c>
      <c r="E207" s="181">
        <v>39</v>
      </c>
      <c r="F207" s="191">
        <f t="shared" si="70"/>
        <v>0</v>
      </c>
      <c r="G207" s="256">
        <f t="shared" si="71"/>
        <v>1634929.1</v>
      </c>
      <c r="H207" s="181">
        <v>1103577.1425000001</v>
      </c>
      <c r="I207" s="182">
        <f t="shared" si="72"/>
        <v>0</v>
      </c>
      <c r="J207" s="183">
        <f t="shared" si="73"/>
        <v>1103577.1425000001</v>
      </c>
      <c r="K207" s="192">
        <f t="shared" si="74"/>
        <v>531351.95750000002</v>
      </c>
      <c r="L207" s="253">
        <f t="shared" si="75"/>
        <v>163492.91</v>
      </c>
      <c r="M207" s="253">
        <f t="shared" si="76"/>
        <v>1267070.0525</v>
      </c>
      <c r="N207" s="185">
        <f t="shared" si="77"/>
        <v>27</v>
      </c>
      <c r="O207" s="184">
        <f t="shared" si="78"/>
        <v>367859.0475000001</v>
      </c>
    </row>
    <row r="208" spans="1:15" s="186" customFormat="1">
      <c r="A208" s="204">
        <v>2220002</v>
      </c>
      <c r="B208" s="176" t="s">
        <v>228</v>
      </c>
      <c r="C208" s="177">
        <v>1548880.2</v>
      </c>
      <c r="D208" s="178">
        <v>40632</v>
      </c>
      <c r="E208" s="181">
        <v>39</v>
      </c>
      <c r="F208" s="191">
        <f t="shared" si="70"/>
        <v>0</v>
      </c>
      <c r="G208" s="256">
        <f t="shared" si="71"/>
        <v>1548880.2</v>
      </c>
      <c r="H208" s="181">
        <v>1045494.135</v>
      </c>
      <c r="I208" s="182">
        <f t="shared" si="72"/>
        <v>0</v>
      </c>
      <c r="J208" s="183">
        <f t="shared" si="73"/>
        <v>1045494.135</v>
      </c>
      <c r="K208" s="192">
        <f t="shared" si="74"/>
        <v>503386.06499999994</v>
      </c>
      <c r="L208" s="253">
        <f t="shared" si="75"/>
        <v>154888.01999999999</v>
      </c>
      <c r="M208" s="253">
        <f t="shared" si="76"/>
        <v>1200382.155</v>
      </c>
      <c r="N208" s="185">
        <f t="shared" si="77"/>
        <v>27</v>
      </c>
      <c r="O208" s="184">
        <f t="shared" si="78"/>
        <v>348498.04499999993</v>
      </c>
    </row>
    <row r="209" spans="1:15" s="186" customFormat="1">
      <c r="A209" s="204">
        <v>2220002</v>
      </c>
      <c r="B209" s="176" t="s">
        <v>229</v>
      </c>
      <c r="C209" s="177">
        <v>108150.96799999999</v>
      </c>
      <c r="D209" s="178">
        <v>40632</v>
      </c>
      <c r="E209" s="181">
        <v>39</v>
      </c>
      <c r="F209" s="191">
        <f t="shared" si="70"/>
        <v>0</v>
      </c>
      <c r="G209" s="256">
        <f t="shared" si="71"/>
        <v>108150.96799999999</v>
      </c>
      <c r="H209" s="181">
        <v>73001.903399999996</v>
      </c>
      <c r="I209" s="182">
        <f t="shared" si="72"/>
        <v>0</v>
      </c>
      <c r="J209" s="183">
        <f t="shared" si="73"/>
        <v>73001.903399999996</v>
      </c>
      <c r="K209" s="192">
        <f t="shared" si="74"/>
        <v>35149.064599999998</v>
      </c>
      <c r="L209" s="253">
        <f t="shared" si="75"/>
        <v>10815.096799999999</v>
      </c>
      <c r="M209" s="253">
        <f t="shared" si="76"/>
        <v>83817.000199999995</v>
      </c>
      <c r="N209" s="185">
        <f t="shared" si="77"/>
        <v>27</v>
      </c>
      <c r="O209" s="184">
        <f t="shared" si="78"/>
        <v>24333.967799999999</v>
      </c>
    </row>
    <row r="210" spans="1:15" s="186" customFormat="1">
      <c r="A210" s="204">
        <v>2220002</v>
      </c>
      <c r="B210" s="176" t="s">
        <v>230</v>
      </c>
      <c r="C210" s="177">
        <v>503386.065</v>
      </c>
      <c r="D210" s="178">
        <v>40633</v>
      </c>
      <c r="E210" s="181">
        <v>39</v>
      </c>
      <c r="F210" s="191">
        <f t="shared" si="70"/>
        <v>0</v>
      </c>
      <c r="G210" s="256">
        <f t="shared" si="71"/>
        <v>503386.065</v>
      </c>
      <c r="H210" s="181">
        <v>339785.59387500002</v>
      </c>
      <c r="I210" s="182">
        <f t="shared" si="72"/>
        <v>0</v>
      </c>
      <c r="J210" s="183">
        <f t="shared" si="73"/>
        <v>339785.59387500002</v>
      </c>
      <c r="K210" s="192">
        <f t="shared" si="74"/>
        <v>163600.47112499998</v>
      </c>
      <c r="L210" s="253">
        <f t="shared" si="75"/>
        <v>50338.606499999994</v>
      </c>
      <c r="M210" s="253">
        <f t="shared" si="76"/>
        <v>390124.20037500001</v>
      </c>
      <c r="N210" s="185">
        <f t="shared" si="77"/>
        <v>27</v>
      </c>
      <c r="O210" s="184">
        <f t="shared" si="78"/>
        <v>113261.86462499999</v>
      </c>
    </row>
    <row r="211" spans="1:15" s="186" customFormat="1">
      <c r="A211" s="204">
        <v>2220002</v>
      </c>
      <c r="B211" s="176" t="s">
        <v>231</v>
      </c>
      <c r="C211" s="177">
        <v>451307.5</v>
      </c>
      <c r="D211" s="178">
        <v>40645</v>
      </c>
      <c r="E211" s="181">
        <v>40</v>
      </c>
      <c r="F211" s="191">
        <f t="shared" si="70"/>
        <v>0</v>
      </c>
      <c r="G211" s="256">
        <f t="shared" si="71"/>
        <v>451307.5</v>
      </c>
      <c r="H211" s="181">
        <v>300871.66666666669</v>
      </c>
      <c r="I211" s="182">
        <f t="shared" si="72"/>
        <v>0</v>
      </c>
      <c r="J211" s="183">
        <f t="shared" si="73"/>
        <v>300871.66666666669</v>
      </c>
      <c r="K211" s="192">
        <f t="shared" si="74"/>
        <v>150435.83333333331</v>
      </c>
      <c r="L211" s="253">
        <f t="shared" si="75"/>
        <v>45130.75</v>
      </c>
      <c r="M211" s="253">
        <f t="shared" si="76"/>
        <v>346002.41666666669</v>
      </c>
      <c r="N211" s="185">
        <f t="shared" si="77"/>
        <v>28</v>
      </c>
      <c r="O211" s="184">
        <f t="shared" si="78"/>
        <v>105305.08333333331</v>
      </c>
    </row>
    <row r="212" spans="1:15" s="186" customFormat="1">
      <c r="A212" s="204">
        <v>2220002</v>
      </c>
      <c r="B212" s="176" t="s">
        <v>232</v>
      </c>
      <c r="C212" s="177">
        <v>1772906.625</v>
      </c>
      <c r="D212" s="178">
        <v>40658</v>
      </c>
      <c r="E212" s="181">
        <v>40</v>
      </c>
      <c r="F212" s="191">
        <f t="shared" si="70"/>
        <v>0</v>
      </c>
      <c r="G212" s="256">
        <f t="shared" si="71"/>
        <v>1772906.625</v>
      </c>
      <c r="H212" s="181">
        <v>1181937.75</v>
      </c>
      <c r="I212" s="182">
        <f t="shared" si="72"/>
        <v>0</v>
      </c>
      <c r="J212" s="183">
        <f t="shared" si="73"/>
        <v>1181937.75</v>
      </c>
      <c r="K212" s="192">
        <f t="shared" si="74"/>
        <v>590968.875</v>
      </c>
      <c r="L212" s="253">
        <f t="shared" si="75"/>
        <v>177290.66249999998</v>
      </c>
      <c r="M212" s="253">
        <f t="shared" si="76"/>
        <v>1359228.4125000001</v>
      </c>
      <c r="N212" s="185">
        <f t="shared" si="77"/>
        <v>28</v>
      </c>
      <c r="O212" s="184">
        <f t="shared" si="78"/>
        <v>413678.21249999991</v>
      </c>
    </row>
    <row r="213" spans="1:15" s="186" customFormat="1">
      <c r="A213" s="204">
        <v>2220002</v>
      </c>
      <c r="B213" s="176" t="s">
        <v>233</v>
      </c>
      <c r="C213" s="177">
        <v>1772906.625</v>
      </c>
      <c r="D213" s="178">
        <v>40658</v>
      </c>
      <c r="E213" s="181">
        <v>40</v>
      </c>
      <c r="F213" s="191">
        <f t="shared" si="70"/>
        <v>0</v>
      </c>
      <c r="G213" s="256">
        <f t="shared" si="71"/>
        <v>1772906.625</v>
      </c>
      <c r="H213" s="181">
        <v>1181937.75</v>
      </c>
      <c r="I213" s="182">
        <f t="shared" si="72"/>
        <v>0</v>
      </c>
      <c r="J213" s="183">
        <f t="shared" si="73"/>
        <v>1181937.75</v>
      </c>
      <c r="K213" s="192">
        <f t="shared" si="74"/>
        <v>590968.875</v>
      </c>
      <c r="L213" s="253">
        <f t="shared" si="75"/>
        <v>177290.66249999998</v>
      </c>
      <c r="M213" s="253">
        <f t="shared" si="76"/>
        <v>1359228.4125000001</v>
      </c>
      <c r="N213" s="185">
        <f t="shared" si="77"/>
        <v>28</v>
      </c>
      <c r="O213" s="184">
        <f t="shared" si="78"/>
        <v>413678.21249999991</v>
      </c>
    </row>
    <row r="214" spans="1:15" s="186" customFormat="1">
      <c r="A214" s="204">
        <v>2220002</v>
      </c>
      <c r="B214" s="176" t="s">
        <v>234</v>
      </c>
      <c r="C214" s="177">
        <v>451307.5</v>
      </c>
      <c r="D214" s="178">
        <v>40662</v>
      </c>
      <c r="E214" s="181">
        <v>40</v>
      </c>
      <c r="F214" s="191">
        <f t="shared" si="70"/>
        <v>0</v>
      </c>
      <c r="G214" s="256">
        <f t="shared" si="71"/>
        <v>451307.5</v>
      </c>
      <c r="H214" s="181">
        <v>300871.66666666669</v>
      </c>
      <c r="I214" s="182">
        <f t="shared" si="72"/>
        <v>0</v>
      </c>
      <c r="J214" s="183">
        <f t="shared" si="73"/>
        <v>300871.66666666669</v>
      </c>
      <c r="K214" s="192">
        <f t="shared" si="74"/>
        <v>150435.83333333331</v>
      </c>
      <c r="L214" s="253">
        <f t="shared" si="75"/>
        <v>45130.75</v>
      </c>
      <c r="M214" s="253">
        <f t="shared" si="76"/>
        <v>346002.41666666669</v>
      </c>
      <c r="N214" s="185">
        <f t="shared" si="77"/>
        <v>28</v>
      </c>
      <c r="O214" s="184">
        <f t="shared" si="78"/>
        <v>105305.08333333331</v>
      </c>
    </row>
    <row r="215" spans="1:15" s="186" customFormat="1">
      <c r="A215" s="204">
        <v>2220002</v>
      </c>
      <c r="B215" s="176" t="s">
        <v>235</v>
      </c>
      <c r="C215" s="177">
        <v>886453.82499999995</v>
      </c>
      <c r="D215" s="178">
        <v>40663</v>
      </c>
      <c r="E215" s="181">
        <v>40</v>
      </c>
      <c r="F215" s="191">
        <f t="shared" si="70"/>
        <v>0</v>
      </c>
      <c r="G215" s="256">
        <f t="shared" si="71"/>
        <v>886453.82499999995</v>
      </c>
      <c r="H215" s="181">
        <v>590969.21666666667</v>
      </c>
      <c r="I215" s="182">
        <f t="shared" si="72"/>
        <v>0</v>
      </c>
      <c r="J215" s="183">
        <f t="shared" si="73"/>
        <v>590969.21666666667</v>
      </c>
      <c r="K215" s="192">
        <f t="shared" si="74"/>
        <v>295484.60833333328</v>
      </c>
      <c r="L215" s="253">
        <f t="shared" si="75"/>
        <v>88645.382499999978</v>
      </c>
      <c r="M215" s="253">
        <f t="shared" si="76"/>
        <v>679614.59916666662</v>
      </c>
      <c r="N215" s="185">
        <f t="shared" si="77"/>
        <v>28</v>
      </c>
      <c r="O215" s="184">
        <f t="shared" si="78"/>
        <v>206839.22583333333</v>
      </c>
    </row>
    <row r="216" spans="1:15" s="186" customFormat="1">
      <c r="A216" s="204">
        <v>2220002</v>
      </c>
      <c r="B216" s="176" t="s">
        <v>236</v>
      </c>
      <c r="C216" s="177">
        <v>883859.326</v>
      </c>
      <c r="D216" s="178">
        <v>40686</v>
      </c>
      <c r="E216" s="181">
        <v>41</v>
      </c>
      <c r="F216" s="191">
        <f t="shared" si="70"/>
        <v>0</v>
      </c>
      <c r="G216" s="256">
        <f t="shared" si="71"/>
        <v>883859.326</v>
      </c>
      <c r="H216" s="181">
        <v>581874.05628333334</v>
      </c>
      <c r="I216" s="182">
        <f t="shared" si="72"/>
        <v>0</v>
      </c>
      <c r="J216" s="183">
        <f t="shared" si="73"/>
        <v>581874.05628333334</v>
      </c>
      <c r="K216" s="192">
        <f t="shared" si="74"/>
        <v>301985.26971666666</v>
      </c>
      <c r="L216" s="253">
        <f t="shared" si="75"/>
        <v>88385.9326</v>
      </c>
      <c r="M216" s="253">
        <f t="shared" si="76"/>
        <v>670259.98888333328</v>
      </c>
      <c r="N216" s="185">
        <f t="shared" si="77"/>
        <v>29</v>
      </c>
      <c r="O216" s="184">
        <f t="shared" si="78"/>
        <v>213599.33711666672</v>
      </c>
    </row>
    <row r="217" spans="1:15" s="186" customFormat="1">
      <c r="A217" s="204">
        <v>2220002</v>
      </c>
      <c r="B217" s="176" t="s">
        <v>237</v>
      </c>
      <c r="C217" s="177">
        <v>1617519.4</v>
      </c>
      <c r="D217" s="178">
        <v>40686</v>
      </c>
      <c r="E217" s="181">
        <v>41</v>
      </c>
      <c r="F217" s="191">
        <f t="shared" si="70"/>
        <v>0</v>
      </c>
      <c r="G217" s="256">
        <f t="shared" si="71"/>
        <v>1617519.4</v>
      </c>
      <c r="H217" s="181">
        <v>1064866.9383333332</v>
      </c>
      <c r="I217" s="182">
        <f t="shared" si="72"/>
        <v>0</v>
      </c>
      <c r="J217" s="183">
        <f t="shared" si="73"/>
        <v>1064866.9383333332</v>
      </c>
      <c r="K217" s="192">
        <f t="shared" si="74"/>
        <v>552652.46166666667</v>
      </c>
      <c r="L217" s="253">
        <f t="shared" si="75"/>
        <v>161751.94</v>
      </c>
      <c r="M217" s="253">
        <f t="shared" si="76"/>
        <v>1226618.8783333332</v>
      </c>
      <c r="N217" s="185">
        <f t="shared" si="77"/>
        <v>29</v>
      </c>
      <c r="O217" s="184">
        <f t="shared" si="78"/>
        <v>390900.52166666673</v>
      </c>
    </row>
    <row r="218" spans="1:15" s="186" customFormat="1">
      <c r="A218" s="204">
        <v>2220002</v>
      </c>
      <c r="B218" s="176" t="s">
        <v>238</v>
      </c>
      <c r="C218" s="177">
        <v>158565.34400000001</v>
      </c>
      <c r="D218" s="178">
        <v>40694</v>
      </c>
      <c r="E218" s="181">
        <v>41</v>
      </c>
      <c r="F218" s="191">
        <f t="shared" si="70"/>
        <v>0</v>
      </c>
      <c r="G218" s="256">
        <f t="shared" si="71"/>
        <v>158565.34400000001</v>
      </c>
      <c r="H218" s="181">
        <v>104388.85146666667</v>
      </c>
      <c r="I218" s="182">
        <f t="shared" si="72"/>
        <v>0</v>
      </c>
      <c r="J218" s="183">
        <f t="shared" si="73"/>
        <v>104388.85146666667</v>
      </c>
      <c r="K218" s="192">
        <f t="shared" si="74"/>
        <v>54176.492533333338</v>
      </c>
      <c r="L218" s="253">
        <f t="shared" si="75"/>
        <v>15856.5344</v>
      </c>
      <c r="M218" s="253">
        <f t="shared" si="76"/>
        <v>120245.38586666668</v>
      </c>
      <c r="N218" s="185">
        <f t="shared" si="77"/>
        <v>29</v>
      </c>
      <c r="O218" s="184">
        <f t="shared" si="78"/>
        <v>38319.958133333334</v>
      </c>
    </row>
    <row r="219" spans="1:15" s="186" customFormat="1">
      <c r="A219" s="204">
        <v>2220002</v>
      </c>
      <c r="B219" s="176" t="s">
        <v>239</v>
      </c>
      <c r="C219" s="177">
        <v>159907.44</v>
      </c>
      <c r="D219" s="178">
        <v>40700</v>
      </c>
      <c r="E219" s="181">
        <v>42</v>
      </c>
      <c r="F219" s="191">
        <f t="shared" si="70"/>
        <v>0</v>
      </c>
      <c r="G219" s="256">
        <f t="shared" si="71"/>
        <v>159907.44</v>
      </c>
      <c r="H219" s="181">
        <v>103939.83600000001</v>
      </c>
      <c r="I219" s="182">
        <f t="shared" si="72"/>
        <v>0</v>
      </c>
      <c r="J219" s="183">
        <f t="shared" si="73"/>
        <v>103939.83600000001</v>
      </c>
      <c r="K219" s="192">
        <f t="shared" si="74"/>
        <v>55967.603999999992</v>
      </c>
      <c r="L219" s="253">
        <f t="shared" si="75"/>
        <v>15990.743999999999</v>
      </c>
      <c r="M219" s="253">
        <f t="shared" si="76"/>
        <v>119930.58000000002</v>
      </c>
      <c r="N219" s="185">
        <f t="shared" si="77"/>
        <v>30</v>
      </c>
      <c r="O219" s="184">
        <f t="shared" si="78"/>
        <v>39976.859999999986</v>
      </c>
    </row>
    <row r="220" spans="1:15" s="186" customFormat="1">
      <c r="A220" s="204">
        <v>2220002</v>
      </c>
      <c r="B220" s="176" t="s">
        <v>240</v>
      </c>
      <c r="C220" s="177">
        <v>1530629.17</v>
      </c>
      <c r="D220" s="178">
        <v>40723</v>
      </c>
      <c r="E220" s="181">
        <v>42</v>
      </c>
      <c r="F220" s="191">
        <f t="shared" si="70"/>
        <v>0</v>
      </c>
      <c r="G220" s="256">
        <f t="shared" si="71"/>
        <v>1530629.17</v>
      </c>
      <c r="H220" s="181">
        <v>994908.96049999993</v>
      </c>
      <c r="I220" s="182">
        <f t="shared" si="72"/>
        <v>0</v>
      </c>
      <c r="J220" s="183">
        <f t="shared" si="73"/>
        <v>994908.96049999993</v>
      </c>
      <c r="K220" s="192">
        <f t="shared" si="74"/>
        <v>535720.2095</v>
      </c>
      <c r="L220" s="253">
        <f t="shared" si="75"/>
        <v>153062.91699999999</v>
      </c>
      <c r="M220" s="253">
        <f t="shared" si="76"/>
        <v>1147971.8774999999</v>
      </c>
      <c r="N220" s="185">
        <f t="shared" si="77"/>
        <v>30</v>
      </c>
      <c r="O220" s="184">
        <f t="shared" si="78"/>
        <v>382657.29249999998</v>
      </c>
    </row>
    <row r="221" spans="1:15" s="186" customFormat="1">
      <c r="A221" s="204">
        <v>2220002</v>
      </c>
      <c r="B221" s="176" t="s">
        <v>241</v>
      </c>
      <c r="C221" s="177">
        <v>549571.75</v>
      </c>
      <c r="D221" s="178">
        <v>40764</v>
      </c>
      <c r="E221" s="181">
        <v>44</v>
      </c>
      <c r="F221" s="191">
        <f t="shared" si="70"/>
        <v>0</v>
      </c>
      <c r="G221" s="256">
        <f t="shared" si="71"/>
        <v>549571.75</v>
      </c>
      <c r="H221" s="181">
        <v>348062.10833333334</v>
      </c>
      <c r="I221" s="182">
        <f t="shared" si="72"/>
        <v>0</v>
      </c>
      <c r="J221" s="183">
        <f t="shared" si="73"/>
        <v>348062.10833333334</v>
      </c>
      <c r="K221" s="192">
        <f t="shared" si="74"/>
        <v>201509.64166666666</v>
      </c>
      <c r="L221" s="253">
        <f t="shared" si="75"/>
        <v>54957.175000000003</v>
      </c>
      <c r="M221" s="253">
        <f t="shared" si="76"/>
        <v>403019.28333333333</v>
      </c>
      <c r="N221" s="185">
        <f t="shared" si="77"/>
        <v>32</v>
      </c>
      <c r="O221" s="184">
        <f t="shared" si="78"/>
        <v>146552.46666666667</v>
      </c>
    </row>
    <row r="222" spans="1:15" s="186" customFormat="1">
      <c r="A222" s="204">
        <v>2220002</v>
      </c>
      <c r="B222" s="176" t="s">
        <v>242</v>
      </c>
      <c r="C222" s="177">
        <v>1018709.825</v>
      </c>
      <c r="D222" s="178">
        <v>40785</v>
      </c>
      <c r="E222" s="181">
        <v>44</v>
      </c>
      <c r="F222" s="191">
        <f t="shared" si="70"/>
        <v>0</v>
      </c>
      <c r="G222" s="256">
        <f t="shared" si="71"/>
        <v>1018709.825</v>
      </c>
      <c r="H222" s="181">
        <v>645182.88916666666</v>
      </c>
      <c r="I222" s="182">
        <f t="shared" si="72"/>
        <v>0</v>
      </c>
      <c r="J222" s="183">
        <f t="shared" si="73"/>
        <v>645182.88916666666</v>
      </c>
      <c r="K222" s="192">
        <f t="shared" si="74"/>
        <v>373526.93583333329</v>
      </c>
      <c r="L222" s="253">
        <f t="shared" si="75"/>
        <v>101870.98249999998</v>
      </c>
      <c r="M222" s="253">
        <f t="shared" si="76"/>
        <v>747053.87166666659</v>
      </c>
      <c r="N222" s="185">
        <f t="shared" si="77"/>
        <v>32</v>
      </c>
      <c r="O222" s="184">
        <f t="shared" si="78"/>
        <v>271655.95333333337</v>
      </c>
    </row>
    <row r="223" spans="1:15" s="186" customFormat="1">
      <c r="A223" s="204">
        <v>2220002</v>
      </c>
      <c r="B223" s="176" t="s">
        <v>243</v>
      </c>
      <c r="C223" s="177">
        <v>507502.87</v>
      </c>
      <c r="D223" s="178">
        <v>40791</v>
      </c>
      <c r="E223" s="181">
        <v>45</v>
      </c>
      <c r="F223" s="191">
        <f t="shared" si="70"/>
        <v>0</v>
      </c>
      <c r="G223" s="256">
        <f t="shared" si="71"/>
        <v>507502.87</v>
      </c>
      <c r="H223" s="181">
        <v>317189.29375000001</v>
      </c>
      <c r="I223" s="182">
        <f t="shared" si="72"/>
        <v>0</v>
      </c>
      <c r="J223" s="183">
        <f t="shared" si="73"/>
        <v>317189.29375000001</v>
      </c>
      <c r="K223" s="192">
        <f t="shared" si="74"/>
        <v>190313.57624999998</v>
      </c>
      <c r="L223" s="253">
        <f t="shared" si="75"/>
        <v>50750.286999999997</v>
      </c>
      <c r="M223" s="253">
        <f t="shared" si="76"/>
        <v>367939.58075000002</v>
      </c>
      <c r="N223" s="185">
        <f t="shared" si="77"/>
        <v>33</v>
      </c>
      <c r="O223" s="184">
        <f t="shared" si="78"/>
        <v>139563.28924999997</v>
      </c>
    </row>
    <row r="224" spans="1:15" s="186" customFormat="1">
      <c r="A224" s="204">
        <v>2220002</v>
      </c>
      <c r="B224" s="176" t="s">
        <v>244</v>
      </c>
      <c r="C224" s="177">
        <v>68711.789999999994</v>
      </c>
      <c r="D224" s="178">
        <v>40801</v>
      </c>
      <c r="E224" s="181">
        <v>45</v>
      </c>
      <c r="F224" s="191">
        <f t="shared" si="70"/>
        <v>0</v>
      </c>
      <c r="G224" s="256">
        <f t="shared" si="71"/>
        <v>68711.789999999994</v>
      </c>
      <c r="H224" s="181">
        <v>42944.868749999994</v>
      </c>
      <c r="I224" s="182">
        <f t="shared" si="72"/>
        <v>0</v>
      </c>
      <c r="J224" s="183">
        <f t="shared" si="73"/>
        <v>42944.868749999994</v>
      </c>
      <c r="K224" s="192">
        <f t="shared" si="74"/>
        <v>25766.921249999999</v>
      </c>
      <c r="L224" s="253">
        <f t="shared" si="75"/>
        <v>6871.1790000000001</v>
      </c>
      <c r="M224" s="253">
        <f t="shared" si="76"/>
        <v>49816.047749999998</v>
      </c>
      <c r="N224" s="185">
        <f t="shared" si="77"/>
        <v>33</v>
      </c>
      <c r="O224" s="184">
        <f t="shared" si="78"/>
        <v>18895.742249999996</v>
      </c>
    </row>
    <row r="225" spans="1:15" s="186" customFormat="1">
      <c r="A225" s="204">
        <v>2220002</v>
      </c>
      <c r="B225" s="176" t="s">
        <v>245</v>
      </c>
      <c r="C225" s="177">
        <v>5348659.68</v>
      </c>
      <c r="D225" s="178">
        <v>40820</v>
      </c>
      <c r="E225" s="181">
        <v>46</v>
      </c>
      <c r="F225" s="191">
        <f t="shared" si="70"/>
        <v>0</v>
      </c>
      <c r="G225" s="256">
        <f t="shared" si="71"/>
        <v>5348659.68</v>
      </c>
      <c r="H225" s="181">
        <v>3298340.1359999999</v>
      </c>
      <c r="I225" s="182">
        <f t="shared" si="72"/>
        <v>0</v>
      </c>
      <c r="J225" s="183">
        <f t="shared" si="73"/>
        <v>3298340.1359999999</v>
      </c>
      <c r="K225" s="192">
        <f t="shared" si="74"/>
        <v>2050319.5439999998</v>
      </c>
      <c r="L225" s="253">
        <f t="shared" si="75"/>
        <v>534865.96799999999</v>
      </c>
      <c r="M225" s="253">
        <f t="shared" si="76"/>
        <v>3833206.1039999998</v>
      </c>
      <c r="N225" s="185">
        <f t="shared" si="77"/>
        <v>34</v>
      </c>
      <c r="O225" s="184">
        <f t="shared" si="78"/>
        <v>1515453.5759999999</v>
      </c>
    </row>
    <row r="226" spans="1:15" s="186" customFormat="1">
      <c r="A226" s="204">
        <v>2220002</v>
      </c>
      <c r="B226" s="176" t="s">
        <v>246</v>
      </c>
      <c r="C226" s="177">
        <v>524190.24</v>
      </c>
      <c r="D226" s="178">
        <v>40830</v>
      </c>
      <c r="E226" s="181">
        <v>46</v>
      </c>
      <c r="F226" s="191">
        <f t="shared" si="70"/>
        <v>0</v>
      </c>
      <c r="G226" s="256">
        <f t="shared" si="71"/>
        <v>524190.24</v>
      </c>
      <c r="H226" s="181">
        <v>323250.64799999993</v>
      </c>
      <c r="I226" s="182">
        <f t="shared" si="72"/>
        <v>0</v>
      </c>
      <c r="J226" s="183">
        <f t="shared" si="73"/>
        <v>323250.64799999993</v>
      </c>
      <c r="K226" s="192">
        <f t="shared" si="74"/>
        <v>200939.59200000006</v>
      </c>
      <c r="L226" s="253">
        <f t="shared" si="75"/>
        <v>52419.024000000019</v>
      </c>
      <c r="M226" s="253">
        <f t="shared" si="76"/>
        <v>375669.67199999996</v>
      </c>
      <c r="N226" s="185">
        <f t="shared" si="77"/>
        <v>34</v>
      </c>
      <c r="O226" s="184">
        <f t="shared" si="78"/>
        <v>148520.56800000003</v>
      </c>
    </row>
    <row r="227" spans="1:15" s="186" customFormat="1">
      <c r="A227" s="204">
        <v>2220002</v>
      </c>
      <c r="B227" s="176" t="s">
        <v>247</v>
      </c>
      <c r="C227" s="177">
        <v>814774.46400000004</v>
      </c>
      <c r="D227" s="178">
        <v>40830</v>
      </c>
      <c r="E227" s="181">
        <v>46</v>
      </c>
      <c r="F227" s="191">
        <f t="shared" si="70"/>
        <v>0</v>
      </c>
      <c r="G227" s="256">
        <f t="shared" si="71"/>
        <v>814774.46400000004</v>
      </c>
      <c r="H227" s="181">
        <v>502444.25280000007</v>
      </c>
      <c r="I227" s="182">
        <f t="shared" si="72"/>
        <v>0</v>
      </c>
      <c r="J227" s="183">
        <f t="shared" si="73"/>
        <v>502444.25280000007</v>
      </c>
      <c r="K227" s="192">
        <f t="shared" si="74"/>
        <v>312330.21119999996</v>
      </c>
      <c r="L227" s="253">
        <f t="shared" si="75"/>
        <v>81477.446399999986</v>
      </c>
      <c r="M227" s="253">
        <f t="shared" si="76"/>
        <v>583921.69920000003</v>
      </c>
      <c r="N227" s="185">
        <f t="shared" si="77"/>
        <v>34</v>
      </c>
      <c r="O227" s="184">
        <f t="shared" si="78"/>
        <v>230852.7648</v>
      </c>
    </row>
    <row r="228" spans="1:15" s="186" customFormat="1">
      <c r="A228" s="204">
        <v>2220002</v>
      </c>
      <c r="B228" s="176" t="s">
        <v>262</v>
      </c>
      <c r="C228" s="177">
        <v>430878.77</v>
      </c>
      <c r="D228" s="178">
        <v>40861</v>
      </c>
      <c r="E228" s="181">
        <v>47</v>
      </c>
      <c r="F228" s="191">
        <f t="shared" si="70"/>
        <v>0</v>
      </c>
      <c r="G228" s="256">
        <f t="shared" si="71"/>
        <v>430878.77</v>
      </c>
      <c r="H228" s="181">
        <v>241614.26355140191</v>
      </c>
      <c r="I228" s="182">
        <f t="shared" si="72"/>
        <v>0</v>
      </c>
      <c r="J228" s="183">
        <f t="shared" si="73"/>
        <v>241614.26355140191</v>
      </c>
      <c r="K228" s="192">
        <f t="shared" si="74"/>
        <v>189264.50644859811</v>
      </c>
      <c r="L228" s="253">
        <f t="shared" si="75"/>
        <v>48322.852710280371</v>
      </c>
      <c r="M228" s="253">
        <f t="shared" si="76"/>
        <v>289937.1162616823</v>
      </c>
      <c r="N228" s="185">
        <f t="shared" si="77"/>
        <v>35</v>
      </c>
      <c r="O228" s="184">
        <f t="shared" si="78"/>
        <v>140941.65373831772</v>
      </c>
    </row>
    <row r="229" spans="1:15" s="186" customFormat="1">
      <c r="A229" s="204">
        <v>2220002</v>
      </c>
      <c r="B229" s="176" t="s">
        <v>263</v>
      </c>
      <c r="C229" s="177">
        <v>1621464.845</v>
      </c>
      <c r="D229" s="178">
        <v>40864</v>
      </c>
      <c r="E229" s="181">
        <v>47</v>
      </c>
      <c r="F229" s="191">
        <f t="shared" si="70"/>
        <v>0</v>
      </c>
      <c r="G229" s="256">
        <f t="shared" si="71"/>
        <v>1621464.845</v>
      </c>
      <c r="H229" s="181">
        <v>909232.62336448592</v>
      </c>
      <c r="I229" s="182">
        <f t="shared" si="72"/>
        <v>0</v>
      </c>
      <c r="J229" s="183">
        <f t="shared" si="73"/>
        <v>909232.62336448592</v>
      </c>
      <c r="K229" s="192">
        <f t="shared" si="74"/>
        <v>712232.22163551406</v>
      </c>
      <c r="L229" s="253">
        <f t="shared" si="75"/>
        <v>181846.52467289721</v>
      </c>
      <c r="M229" s="253">
        <f t="shared" si="76"/>
        <v>1091079.1480373831</v>
      </c>
      <c r="N229" s="185">
        <f t="shared" si="77"/>
        <v>35</v>
      </c>
      <c r="O229" s="184">
        <f t="shared" si="78"/>
        <v>530385.69696261687</v>
      </c>
    </row>
    <row r="230" spans="1:15" s="186" customFormat="1">
      <c r="A230" s="204">
        <v>2220002</v>
      </c>
      <c r="B230" s="176" t="s">
        <v>264</v>
      </c>
      <c r="C230" s="177">
        <v>593513</v>
      </c>
      <c r="D230" s="178">
        <v>40893</v>
      </c>
      <c r="E230" s="181">
        <v>48</v>
      </c>
      <c r="F230" s="191">
        <f t="shared" si="70"/>
        <v>0</v>
      </c>
      <c r="G230" s="256">
        <f t="shared" si="71"/>
        <v>593513</v>
      </c>
      <c r="H230" s="181">
        <v>329729.44444444444</v>
      </c>
      <c r="I230" s="182">
        <f t="shared" si="72"/>
        <v>0</v>
      </c>
      <c r="J230" s="183">
        <f t="shared" si="73"/>
        <v>329729.44444444444</v>
      </c>
      <c r="K230" s="192">
        <f t="shared" si="74"/>
        <v>263783.55555555556</v>
      </c>
      <c r="L230" s="253">
        <f t="shared" si="75"/>
        <v>65945.888888888891</v>
      </c>
      <c r="M230" s="253">
        <f t="shared" si="76"/>
        <v>395675.33333333331</v>
      </c>
      <c r="N230" s="185">
        <f t="shared" si="77"/>
        <v>36</v>
      </c>
      <c r="O230" s="184">
        <f t="shared" si="78"/>
        <v>197837.66666666669</v>
      </c>
    </row>
    <row r="231" spans="1:15" s="186" customFormat="1">
      <c r="A231" s="204">
        <v>2220002</v>
      </c>
      <c r="B231" s="176" t="s">
        <v>265</v>
      </c>
      <c r="C231" s="177">
        <v>616123</v>
      </c>
      <c r="D231" s="178">
        <v>40903</v>
      </c>
      <c r="E231" s="181">
        <v>48</v>
      </c>
      <c r="F231" s="191">
        <f t="shared" si="70"/>
        <v>0</v>
      </c>
      <c r="G231" s="256">
        <f t="shared" si="71"/>
        <v>616123</v>
      </c>
      <c r="H231" s="181">
        <v>342290.55555555556</v>
      </c>
      <c r="I231" s="182">
        <f t="shared" si="72"/>
        <v>0</v>
      </c>
      <c r="J231" s="183">
        <f t="shared" si="73"/>
        <v>342290.55555555556</v>
      </c>
      <c r="K231" s="192">
        <f t="shared" si="74"/>
        <v>273832.44444444444</v>
      </c>
      <c r="L231" s="253">
        <f t="shared" si="75"/>
        <v>68458.111111111109</v>
      </c>
      <c r="M231" s="253">
        <f t="shared" si="76"/>
        <v>410748.66666666669</v>
      </c>
      <c r="N231" s="185">
        <f t="shared" si="77"/>
        <v>36</v>
      </c>
      <c r="O231" s="184">
        <f t="shared" si="78"/>
        <v>205374.33333333331</v>
      </c>
    </row>
    <row r="232" spans="1:15" s="186" customFormat="1">
      <c r="A232" s="204">
        <v>2220002</v>
      </c>
      <c r="B232" s="176" t="s">
        <v>266</v>
      </c>
      <c r="C232" s="177">
        <v>955273</v>
      </c>
      <c r="D232" s="178">
        <v>40903</v>
      </c>
      <c r="E232" s="181">
        <v>48</v>
      </c>
      <c r="F232" s="191">
        <f t="shared" si="70"/>
        <v>0</v>
      </c>
      <c r="G232" s="256">
        <f t="shared" si="71"/>
        <v>955273</v>
      </c>
      <c r="H232" s="181">
        <v>530707.22222222225</v>
      </c>
      <c r="I232" s="182">
        <f t="shared" si="72"/>
        <v>0</v>
      </c>
      <c r="J232" s="183">
        <f t="shared" si="73"/>
        <v>530707.22222222225</v>
      </c>
      <c r="K232" s="192">
        <f t="shared" si="74"/>
        <v>424565.77777777775</v>
      </c>
      <c r="L232" s="253">
        <f t="shared" si="75"/>
        <v>106141.44444444444</v>
      </c>
      <c r="M232" s="253">
        <f t="shared" si="76"/>
        <v>636848.66666666674</v>
      </c>
      <c r="N232" s="185">
        <f t="shared" si="77"/>
        <v>36</v>
      </c>
      <c r="O232" s="184">
        <f t="shared" si="78"/>
        <v>318424.33333333326</v>
      </c>
    </row>
    <row r="233" spans="1:15" s="186" customFormat="1">
      <c r="A233" s="219"/>
      <c r="B233" s="220" t="s">
        <v>248</v>
      </c>
      <c r="C233" s="199">
        <f>SUM(C204:C232)</f>
        <v>28858586.261999998</v>
      </c>
      <c r="D233" s="199"/>
      <c r="E233" s="199"/>
      <c r="F233" s="199">
        <f t="shared" ref="F233:M233" si="79">SUM(F204:F232)</f>
        <v>0</v>
      </c>
      <c r="G233" s="257">
        <f t="shared" si="79"/>
        <v>28858586.261999998</v>
      </c>
      <c r="H233" s="199">
        <f t="shared" si="79"/>
        <v>18406739.514296446</v>
      </c>
      <c r="I233" s="199">
        <f t="shared" si="79"/>
        <v>0</v>
      </c>
      <c r="J233" s="199">
        <f t="shared" si="79"/>
        <v>18406739.514296446</v>
      </c>
      <c r="K233" s="199">
        <f t="shared" si="79"/>
        <v>10451846.747703558</v>
      </c>
      <c r="L233" s="199">
        <f t="shared" si="79"/>
        <v>2934848.1865276219</v>
      </c>
      <c r="M233" s="257">
        <f t="shared" si="79"/>
        <v>21341587.700824063</v>
      </c>
      <c r="N233" s="199"/>
      <c r="O233" s="199">
        <f>SUM(O204:O232)</f>
        <v>7516998.561175934</v>
      </c>
    </row>
    <row r="234" spans="1:15" s="186" customFormat="1">
      <c r="A234" s="175">
        <v>2220002</v>
      </c>
      <c r="B234" s="176" t="s">
        <v>281</v>
      </c>
      <c r="C234" s="177">
        <v>594643</v>
      </c>
      <c r="D234" s="178">
        <v>40928</v>
      </c>
      <c r="E234" s="179">
        <v>49</v>
      </c>
      <c r="F234" s="180"/>
      <c r="G234" s="255">
        <f t="shared" ref="G234:G239" si="80">+F234+C234</f>
        <v>594643</v>
      </c>
      <c r="H234" s="181">
        <v>351830.44166666665</v>
      </c>
      <c r="I234" s="182">
        <f t="shared" ref="I234:I239" si="81">H234*$I$4</f>
        <v>0</v>
      </c>
      <c r="J234" s="183">
        <f t="shared" ref="J234:J239" si="82">+I234+H234</f>
        <v>351830.44166666665</v>
      </c>
      <c r="K234" s="179">
        <f t="shared" ref="K234:K239" si="83">+G234-J234</f>
        <v>242812.55833333335</v>
      </c>
      <c r="L234" s="253">
        <f t="shared" ref="L234:L239" si="84">K234/E234*$L$1</f>
        <v>59464.3</v>
      </c>
      <c r="M234" s="253">
        <f t="shared" ref="M234:M239" si="85">J234+L234</f>
        <v>411294.74166666664</v>
      </c>
      <c r="N234" s="185">
        <f t="shared" ref="N234:N239" si="86">E234-$L$1</f>
        <v>37</v>
      </c>
      <c r="O234" s="184">
        <f t="shared" ref="O234:O239" si="87">G234-M234</f>
        <v>183348.25833333336</v>
      </c>
    </row>
    <row r="235" spans="1:15" s="186" customFormat="1">
      <c r="A235" s="175">
        <v>2220002</v>
      </c>
      <c r="B235" s="176" t="s">
        <v>282</v>
      </c>
      <c r="C235" s="177">
        <v>491768</v>
      </c>
      <c r="D235" s="178">
        <v>40939</v>
      </c>
      <c r="E235" s="179">
        <v>49</v>
      </c>
      <c r="F235" s="180"/>
      <c r="G235" s="255">
        <f t="shared" si="80"/>
        <v>491768</v>
      </c>
      <c r="H235" s="181">
        <v>290962.73333333334</v>
      </c>
      <c r="I235" s="182">
        <f t="shared" si="81"/>
        <v>0</v>
      </c>
      <c r="J235" s="183">
        <f t="shared" si="82"/>
        <v>290962.73333333334</v>
      </c>
      <c r="K235" s="179">
        <f t="shared" si="83"/>
        <v>200805.26666666666</v>
      </c>
      <c r="L235" s="253">
        <f t="shared" si="84"/>
        <v>49176.800000000003</v>
      </c>
      <c r="M235" s="253">
        <f t="shared" si="85"/>
        <v>340139.53333333333</v>
      </c>
      <c r="N235" s="185">
        <f t="shared" si="86"/>
        <v>37</v>
      </c>
      <c r="O235" s="184">
        <f t="shared" si="87"/>
        <v>151628.46666666667</v>
      </c>
    </row>
    <row r="236" spans="1:15" s="186" customFormat="1">
      <c r="A236" s="175">
        <v>2220002</v>
      </c>
      <c r="B236" s="176" t="s">
        <v>283</v>
      </c>
      <c r="C236" s="177">
        <v>1622268</v>
      </c>
      <c r="D236" s="178">
        <v>40995</v>
      </c>
      <c r="E236" s="179">
        <v>51</v>
      </c>
      <c r="F236" s="180"/>
      <c r="G236" s="255">
        <f t="shared" si="80"/>
        <v>1622268</v>
      </c>
      <c r="H236" s="181">
        <v>932804.10000000009</v>
      </c>
      <c r="I236" s="182">
        <f t="shared" si="81"/>
        <v>0</v>
      </c>
      <c r="J236" s="183">
        <f t="shared" si="82"/>
        <v>932804.10000000009</v>
      </c>
      <c r="K236" s="179">
        <f t="shared" si="83"/>
        <v>689463.89999999991</v>
      </c>
      <c r="L236" s="253">
        <f t="shared" si="84"/>
        <v>162226.79999999999</v>
      </c>
      <c r="M236" s="253">
        <f t="shared" si="85"/>
        <v>1095030.9000000001</v>
      </c>
      <c r="N236" s="185">
        <f t="shared" si="86"/>
        <v>39</v>
      </c>
      <c r="O236" s="184">
        <f t="shared" si="87"/>
        <v>527237.09999999986</v>
      </c>
    </row>
    <row r="237" spans="1:15" s="186" customFormat="1">
      <c r="A237" s="175">
        <v>2220002</v>
      </c>
      <c r="B237" s="176" t="s">
        <v>284</v>
      </c>
      <c r="C237" s="177">
        <v>548293</v>
      </c>
      <c r="D237" s="178">
        <v>41016</v>
      </c>
      <c r="E237" s="179">
        <v>52</v>
      </c>
      <c r="F237" s="180"/>
      <c r="G237" s="255">
        <f t="shared" si="80"/>
        <v>548293</v>
      </c>
      <c r="H237" s="181">
        <v>310699.36666666664</v>
      </c>
      <c r="I237" s="182">
        <f t="shared" si="81"/>
        <v>0</v>
      </c>
      <c r="J237" s="183">
        <f t="shared" si="82"/>
        <v>310699.36666666664</v>
      </c>
      <c r="K237" s="179">
        <f t="shared" si="83"/>
        <v>237593.63333333336</v>
      </c>
      <c r="L237" s="253">
        <f t="shared" si="84"/>
        <v>54829.3</v>
      </c>
      <c r="M237" s="253">
        <f t="shared" si="85"/>
        <v>365528.66666666663</v>
      </c>
      <c r="N237" s="185">
        <f t="shared" si="86"/>
        <v>40</v>
      </c>
      <c r="O237" s="184">
        <f t="shared" si="87"/>
        <v>182764.33333333337</v>
      </c>
    </row>
    <row r="238" spans="1:15" s="186" customFormat="1">
      <c r="A238" s="175">
        <v>2220002</v>
      </c>
      <c r="B238" s="176" t="s">
        <v>238</v>
      </c>
      <c r="C238" s="177">
        <v>138040</v>
      </c>
      <c r="D238" s="178">
        <v>41026</v>
      </c>
      <c r="E238" s="179">
        <v>52</v>
      </c>
      <c r="F238" s="180"/>
      <c r="G238" s="255">
        <f t="shared" si="80"/>
        <v>138040</v>
      </c>
      <c r="H238" s="181">
        <v>78222.666666666672</v>
      </c>
      <c r="I238" s="182">
        <f t="shared" si="81"/>
        <v>0</v>
      </c>
      <c r="J238" s="183">
        <f t="shared" si="82"/>
        <v>78222.666666666672</v>
      </c>
      <c r="K238" s="179">
        <f t="shared" si="83"/>
        <v>59817.333333333328</v>
      </c>
      <c r="L238" s="253">
        <f t="shared" si="84"/>
        <v>13804</v>
      </c>
      <c r="M238" s="253">
        <f t="shared" si="85"/>
        <v>92026.666666666672</v>
      </c>
      <c r="N238" s="185">
        <f t="shared" si="86"/>
        <v>40</v>
      </c>
      <c r="O238" s="184">
        <f t="shared" si="87"/>
        <v>46013.333333333328</v>
      </c>
    </row>
    <row r="239" spans="1:15" s="186" customFormat="1">
      <c r="A239" s="175">
        <v>2220002</v>
      </c>
      <c r="B239" s="176" t="s">
        <v>331</v>
      </c>
      <c r="C239" s="177">
        <v>4780171</v>
      </c>
      <c r="D239" s="178">
        <v>41194</v>
      </c>
      <c r="E239" s="179">
        <v>58</v>
      </c>
      <c r="F239" s="180"/>
      <c r="G239" s="255">
        <f t="shared" si="80"/>
        <v>4780171</v>
      </c>
      <c r="H239" s="181">
        <v>2469755.0166666666</v>
      </c>
      <c r="I239" s="182">
        <f t="shared" si="81"/>
        <v>0</v>
      </c>
      <c r="J239" s="183">
        <f t="shared" si="82"/>
        <v>2469755.0166666666</v>
      </c>
      <c r="K239" s="179">
        <f t="shared" si="83"/>
        <v>2310415.9833333334</v>
      </c>
      <c r="L239" s="253">
        <f t="shared" si="84"/>
        <v>478017.1</v>
      </c>
      <c r="M239" s="253">
        <f t="shared" si="85"/>
        <v>2947772.1166666667</v>
      </c>
      <c r="N239" s="185">
        <f t="shared" si="86"/>
        <v>46</v>
      </c>
      <c r="O239" s="184">
        <f t="shared" si="87"/>
        <v>1832398.8833333333</v>
      </c>
    </row>
    <row r="240" spans="1:15" s="186" customFormat="1">
      <c r="A240" s="196"/>
      <c r="B240" s="197" t="s">
        <v>1476</v>
      </c>
      <c r="C240" s="195">
        <f>SUM(C234:C239)</f>
        <v>8175183</v>
      </c>
      <c r="D240" s="195"/>
      <c r="E240" s="195"/>
      <c r="F240" s="195">
        <f t="shared" ref="F240:M240" si="88">SUM(F234:F239)</f>
        <v>0</v>
      </c>
      <c r="G240" s="263">
        <f t="shared" si="88"/>
        <v>8175183</v>
      </c>
      <c r="H240" s="195">
        <f t="shared" si="88"/>
        <v>4434274.3250000002</v>
      </c>
      <c r="I240" s="195">
        <f t="shared" si="88"/>
        <v>0</v>
      </c>
      <c r="J240" s="195">
        <f t="shared" si="88"/>
        <v>4434274.3250000002</v>
      </c>
      <c r="K240" s="195">
        <f t="shared" si="88"/>
        <v>3740908.6749999998</v>
      </c>
      <c r="L240" s="195">
        <f t="shared" si="88"/>
        <v>817518.3</v>
      </c>
      <c r="M240" s="263">
        <f t="shared" si="88"/>
        <v>5251792.625</v>
      </c>
      <c r="N240" s="195"/>
      <c r="O240" s="195">
        <f>SUM(O234:O239)</f>
        <v>2923390.375</v>
      </c>
    </row>
    <row r="241" spans="1:15">
      <c r="A241" s="75"/>
      <c r="B241" s="265"/>
      <c r="C241" s="266">
        <f>+C240+C233+C203+C190</f>
        <v>70078724.033673868</v>
      </c>
      <c r="D241" s="267"/>
      <c r="E241" s="267"/>
      <c r="F241" s="266">
        <f t="shared" ref="F241:M241" si="89">+F240+F233+F203+F190</f>
        <v>0</v>
      </c>
      <c r="G241" s="266">
        <f t="shared" si="89"/>
        <v>70078724.033673868</v>
      </c>
      <c r="H241" s="266">
        <f t="shared" si="89"/>
        <v>49615256.580321655</v>
      </c>
      <c r="I241" s="266">
        <f t="shared" si="89"/>
        <v>0</v>
      </c>
      <c r="J241" s="266">
        <f t="shared" si="89"/>
        <v>49615256.580321655</v>
      </c>
      <c r="K241" s="266">
        <f t="shared" si="89"/>
        <v>20463467.453352217</v>
      </c>
      <c r="L241" s="266">
        <f t="shared" si="89"/>
        <v>7056861.9636950102</v>
      </c>
      <c r="M241" s="266">
        <f t="shared" si="89"/>
        <v>56672118.544016667</v>
      </c>
      <c r="N241" s="267"/>
      <c r="O241" s="266">
        <f>+O240+O233+O203+O190</f>
        <v>13406605.489657205</v>
      </c>
    </row>
    <row r="242" spans="1:15" s="162" customFormat="1">
      <c r="B242" s="163"/>
      <c r="C242" s="274"/>
      <c r="D242" s="275"/>
      <c r="E242" s="275"/>
      <c r="F242" s="274"/>
      <c r="G242" s="274" t="s">
        <v>1301</v>
      </c>
      <c r="H242" s="274"/>
      <c r="I242" s="274"/>
      <c r="J242" s="274"/>
      <c r="K242" s="274"/>
      <c r="L242" s="274"/>
      <c r="M242" s="274"/>
      <c r="N242" s="275"/>
      <c r="O242" s="274"/>
    </row>
    <row r="243" spans="1:15" s="186" customFormat="1">
      <c r="A243" s="202">
        <v>2220003</v>
      </c>
      <c r="B243" s="176" t="s">
        <v>99</v>
      </c>
      <c r="C243" s="177">
        <v>180942.59808</v>
      </c>
      <c r="D243" s="203">
        <v>40295</v>
      </c>
      <c r="E243" s="204">
        <v>28</v>
      </c>
      <c r="F243" s="191">
        <f t="shared" ref="F243:F282" si="90">+C243*$F$4</f>
        <v>0</v>
      </c>
      <c r="G243" s="256">
        <f t="shared" ref="G243:G282" si="91">+F243+C243</f>
        <v>180942.59808</v>
      </c>
      <c r="H243" s="182">
        <v>138722.658528</v>
      </c>
      <c r="I243" s="182">
        <f t="shared" ref="I243:I282" si="92">H243*$I$4</f>
        <v>0</v>
      </c>
      <c r="J243" s="183">
        <f t="shared" ref="J243:J282" si="93">+I243+H243</f>
        <v>138722.658528</v>
      </c>
      <c r="K243" s="192">
        <f t="shared" ref="K243:K282" si="94">+G243-J243</f>
        <v>42219.939551999996</v>
      </c>
      <c r="L243" s="253">
        <f t="shared" ref="L243:L282" si="95">K243/E243*$L$1</f>
        <v>18094.259807999999</v>
      </c>
      <c r="M243" s="253">
        <f t="shared" ref="M243:M282" si="96">J243+L243</f>
        <v>156816.918336</v>
      </c>
      <c r="N243" s="185">
        <f t="shared" ref="N243:N282" si="97">E243-$L$1</f>
        <v>16</v>
      </c>
      <c r="O243" s="184">
        <f t="shared" ref="O243:O282" si="98">G243-M243</f>
        <v>24125.679743999994</v>
      </c>
    </row>
    <row r="244" spans="1:15" s="186" customFormat="1">
      <c r="A244" s="202">
        <v>2220003</v>
      </c>
      <c r="B244" s="176" t="s">
        <v>100</v>
      </c>
      <c r="C244" s="177">
        <v>2060125.4180400001</v>
      </c>
      <c r="D244" s="203">
        <v>40295</v>
      </c>
      <c r="E244" s="204">
        <v>28</v>
      </c>
      <c r="F244" s="191">
        <f t="shared" si="90"/>
        <v>0</v>
      </c>
      <c r="G244" s="256">
        <f t="shared" si="91"/>
        <v>2060125.4180400001</v>
      </c>
      <c r="H244" s="182">
        <v>1579429.487164</v>
      </c>
      <c r="I244" s="182">
        <f t="shared" si="92"/>
        <v>0</v>
      </c>
      <c r="J244" s="183">
        <f t="shared" si="93"/>
        <v>1579429.487164</v>
      </c>
      <c r="K244" s="192">
        <f t="shared" si="94"/>
        <v>480695.93087600009</v>
      </c>
      <c r="L244" s="253">
        <f t="shared" si="95"/>
        <v>206012.54180400004</v>
      </c>
      <c r="M244" s="253">
        <f t="shared" si="96"/>
        <v>1785442.0289680001</v>
      </c>
      <c r="N244" s="185">
        <f t="shared" si="97"/>
        <v>16</v>
      </c>
      <c r="O244" s="184">
        <f t="shared" si="98"/>
        <v>274683.38907200005</v>
      </c>
    </row>
    <row r="245" spans="1:15" s="186" customFormat="1">
      <c r="A245" s="202">
        <v>2220003</v>
      </c>
      <c r="B245" s="176" t="s">
        <v>101</v>
      </c>
      <c r="C245" s="177">
        <v>386809.10219999996</v>
      </c>
      <c r="D245" s="203">
        <v>40295</v>
      </c>
      <c r="E245" s="204">
        <v>28</v>
      </c>
      <c r="F245" s="191">
        <f t="shared" si="90"/>
        <v>0</v>
      </c>
      <c r="G245" s="256">
        <f t="shared" si="91"/>
        <v>386809.10219999996</v>
      </c>
      <c r="H245" s="182">
        <v>296553.64501999994</v>
      </c>
      <c r="I245" s="182">
        <f t="shared" si="92"/>
        <v>0</v>
      </c>
      <c r="J245" s="183">
        <f t="shared" si="93"/>
        <v>296553.64501999994</v>
      </c>
      <c r="K245" s="192">
        <f t="shared" si="94"/>
        <v>90255.457180000027</v>
      </c>
      <c r="L245" s="253">
        <f t="shared" si="95"/>
        <v>38680.910220000012</v>
      </c>
      <c r="M245" s="253">
        <f t="shared" si="96"/>
        <v>335234.55523999996</v>
      </c>
      <c r="N245" s="185">
        <f t="shared" si="97"/>
        <v>16</v>
      </c>
      <c r="O245" s="184">
        <f t="shared" si="98"/>
        <v>51574.546960000007</v>
      </c>
    </row>
    <row r="246" spans="1:15" s="186" customFormat="1">
      <c r="A246" s="202">
        <v>2220003</v>
      </c>
      <c r="B246" s="176" t="s">
        <v>102</v>
      </c>
      <c r="C246" s="177">
        <v>568484.00825999992</v>
      </c>
      <c r="D246" s="203">
        <v>40295</v>
      </c>
      <c r="E246" s="204">
        <v>28</v>
      </c>
      <c r="F246" s="191">
        <f t="shared" si="90"/>
        <v>0</v>
      </c>
      <c r="G246" s="256">
        <f t="shared" si="91"/>
        <v>568484.00825999992</v>
      </c>
      <c r="H246" s="182">
        <v>435837.73966599989</v>
      </c>
      <c r="I246" s="182">
        <f t="shared" si="92"/>
        <v>0</v>
      </c>
      <c r="J246" s="183">
        <f t="shared" si="93"/>
        <v>435837.73966599989</v>
      </c>
      <c r="K246" s="192">
        <f t="shared" si="94"/>
        <v>132646.26859400002</v>
      </c>
      <c r="L246" s="253">
        <f t="shared" si="95"/>
        <v>56848.400826000012</v>
      </c>
      <c r="M246" s="253">
        <f t="shared" si="96"/>
        <v>492686.14049199992</v>
      </c>
      <c r="N246" s="185">
        <f t="shared" si="97"/>
        <v>16</v>
      </c>
      <c r="O246" s="184">
        <f t="shared" si="98"/>
        <v>75797.867767999996</v>
      </c>
    </row>
    <row r="247" spans="1:15" s="186" customFormat="1">
      <c r="A247" s="202">
        <v>2220003</v>
      </c>
      <c r="B247" s="176" t="s">
        <v>103</v>
      </c>
      <c r="C247" s="177">
        <v>4424924.8687200006</v>
      </c>
      <c r="D247" s="203">
        <v>40295</v>
      </c>
      <c r="E247" s="204">
        <v>28</v>
      </c>
      <c r="F247" s="191">
        <f t="shared" si="90"/>
        <v>0</v>
      </c>
      <c r="G247" s="256">
        <f t="shared" si="91"/>
        <v>4424924.8687200006</v>
      </c>
      <c r="H247" s="182">
        <v>3392442.399352001</v>
      </c>
      <c r="I247" s="182">
        <f t="shared" si="92"/>
        <v>0</v>
      </c>
      <c r="J247" s="183">
        <f t="shared" si="93"/>
        <v>3392442.399352001</v>
      </c>
      <c r="K247" s="192">
        <f t="shared" si="94"/>
        <v>1032482.4693679996</v>
      </c>
      <c r="L247" s="253">
        <f t="shared" si="95"/>
        <v>442492.4868719998</v>
      </c>
      <c r="M247" s="253">
        <f t="shared" si="96"/>
        <v>3834934.8862240007</v>
      </c>
      <c r="N247" s="185">
        <f t="shared" si="97"/>
        <v>16</v>
      </c>
      <c r="O247" s="184">
        <f t="shared" si="98"/>
        <v>589989.9824959999</v>
      </c>
    </row>
    <row r="248" spans="1:15" s="186" customFormat="1">
      <c r="A248" s="202">
        <v>2220003</v>
      </c>
      <c r="B248" s="176" t="s">
        <v>104</v>
      </c>
      <c r="C248" s="177">
        <v>6091908.9990600003</v>
      </c>
      <c r="D248" s="203">
        <v>40296</v>
      </c>
      <c r="E248" s="204">
        <v>28</v>
      </c>
      <c r="F248" s="191">
        <f t="shared" si="90"/>
        <v>0</v>
      </c>
      <c r="G248" s="256">
        <f t="shared" si="91"/>
        <v>6091908.9990600003</v>
      </c>
      <c r="H248" s="182">
        <v>4670463.5659460006</v>
      </c>
      <c r="I248" s="182">
        <f t="shared" si="92"/>
        <v>0</v>
      </c>
      <c r="J248" s="183">
        <f t="shared" si="93"/>
        <v>4670463.5659460006</v>
      </c>
      <c r="K248" s="192">
        <f t="shared" si="94"/>
        <v>1421445.4331139997</v>
      </c>
      <c r="L248" s="253">
        <f t="shared" si="95"/>
        <v>609190.89990599989</v>
      </c>
      <c r="M248" s="253">
        <f t="shared" si="96"/>
        <v>5279654.4658520008</v>
      </c>
      <c r="N248" s="185">
        <f t="shared" si="97"/>
        <v>16</v>
      </c>
      <c r="O248" s="184">
        <f t="shared" si="98"/>
        <v>812254.53320799954</v>
      </c>
    </row>
    <row r="249" spans="1:15" s="186" customFormat="1">
      <c r="A249" s="202">
        <v>2220003</v>
      </c>
      <c r="B249" s="176" t="s">
        <v>105</v>
      </c>
      <c r="C249" s="177">
        <v>3655295.6762399999</v>
      </c>
      <c r="D249" s="203">
        <v>40296</v>
      </c>
      <c r="E249" s="204">
        <v>28</v>
      </c>
      <c r="F249" s="191">
        <f t="shared" si="90"/>
        <v>0</v>
      </c>
      <c r="G249" s="256">
        <f t="shared" si="91"/>
        <v>3655295.6762399999</v>
      </c>
      <c r="H249" s="182">
        <v>2802393.3517839997</v>
      </c>
      <c r="I249" s="182">
        <f t="shared" si="92"/>
        <v>0</v>
      </c>
      <c r="J249" s="183">
        <f t="shared" si="93"/>
        <v>2802393.3517839997</v>
      </c>
      <c r="K249" s="192">
        <f t="shared" si="94"/>
        <v>852902.32445600023</v>
      </c>
      <c r="L249" s="253">
        <f t="shared" si="95"/>
        <v>365529.56762400013</v>
      </c>
      <c r="M249" s="253">
        <f t="shared" si="96"/>
        <v>3167922.9194080001</v>
      </c>
      <c r="N249" s="185">
        <f t="shared" si="97"/>
        <v>16</v>
      </c>
      <c r="O249" s="184">
        <f t="shared" si="98"/>
        <v>487372.75683199987</v>
      </c>
    </row>
    <row r="250" spans="1:15" s="186" customFormat="1">
      <c r="A250" s="202">
        <v>2220003</v>
      </c>
      <c r="B250" s="176" t="s">
        <v>106</v>
      </c>
      <c r="C250" s="177">
        <v>104853.57342</v>
      </c>
      <c r="D250" s="203">
        <v>40296</v>
      </c>
      <c r="E250" s="204">
        <v>28</v>
      </c>
      <c r="F250" s="191">
        <f t="shared" si="90"/>
        <v>0</v>
      </c>
      <c r="G250" s="256">
        <f t="shared" si="91"/>
        <v>104853.57342</v>
      </c>
      <c r="H250" s="182">
        <v>80387.739622000008</v>
      </c>
      <c r="I250" s="182">
        <f t="shared" si="92"/>
        <v>0</v>
      </c>
      <c r="J250" s="183">
        <f t="shared" si="93"/>
        <v>80387.739622000008</v>
      </c>
      <c r="K250" s="192">
        <f t="shared" si="94"/>
        <v>24465.833797999992</v>
      </c>
      <c r="L250" s="253">
        <f t="shared" si="95"/>
        <v>10485.357341999996</v>
      </c>
      <c r="M250" s="253">
        <f t="shared" si="96"/>
        <v>90873.096963999997</v>
      </c>
      <c r="N250" s="185">
        <f t="shared" si="97"/>
        <v>16</v>
      </c>
      <c r="O250" s="184">
        <f t="shared" si="98"/>
        <v>13980.476456000004</v>
      </c>
    </row>
    <row r="251" spans="1:15" s="186" customFormat="1">
      <c r="A251" s="202">
        <v>2220003</v>
      </c>
      <c r="B251" s="176" t="s">
        <v>107</v>
      </c>
      <c r="C251" s="177">
        <v>1259327.0359800002</v>
      </c>
      <c r="D251" s="203">
        <v>40296</v>
      </c>
      <c r="E251" s="204">
        <v>28</v>
      </c>
      <c r="F251" s="191">
        <f t="shared" si="90"/>
        <v>0</v>
      </c>
      <c r="G251" s="256">
        <f t="shared" si="91"/>
        <v>1259327.0359800002</v>
      </c>
      <c r="H251" s="182">
        <v>965484.06091800006</v>
      </c>
      <c r="I251" s="182">
        <f t="shared" si="92"/>
        <v>0</v>
      </c>
      <c r="J251" s="183">
        <f t="shared" si="93"/>
        <v>965484.06091800006</v>
      </c>
      <c r="K251" s="192">
        <f t="shared" si="94"/>
        <v>293842.9750620001</v>
      </c>
      <c r="L251" s="253">
        <f t="shared" si="95"/>
        <v>125932.70359800004</v>
      </c>
      <c r="M251" s="253">
        <f t="shared" si="96"/>
        <v>1091416.7645160002</v>
      </c>
      <c r="N251" s="185">
        <f t="shared" si="97"/>
        <v>16</v>
      </c>
      <c r="O251" s="184">
        <f t="shared" si="98"/>
        <v>167910.27146399999</v>
      </c>
    </row>
    <row r="252" spans="1:15" s="186" customFormat="1">
      <c r="A252" s="202">
        <v>2220003</v>
      </c>
      <c r="B252" s="176" t="s">
        <v>108</v>
      </c>
      <c r="C252" s="177">
        <v>135581.89452</v>
      </c>
      <c r="D252" s="203">
        <v>40296</v>
      </c>
      <c r="E252" s="204">
        <v>28</v>
      </c>
      <c r="F252" s="191">
        <f t="shared" si="90"/>
        <v>0</v>
      </c>
      <c r="G252" s="256">
        <f t="shared" si="91"/>
        <v>135581.89452</v>
      </c>
      <c r="H252" s="182">
        <v>103946.11913199999</v>
      </c>
      <c r="I252" s="182">
        <f t="shared" si="92"/>
        <v>0</v>
      </c>
      <c r="J252" s="183">
        <f t="shared" si="93"/>
        <v>103946.11913199999</v>
      </c>
      <c r="K252" s="192">
        <f t="shared" si="94"/>
        <v>31635.775388000009</v>
      </c>
      <c r="L252" s="253">
        <f t="shared" si="95"/>
        <v>13558.189452000006</v>
      </c>
      <c r="M252" s="253">
        <f t="shared" si="96"/>
        <v>117504.308584</v>
      </c>
      <c r="N252" s="185">
        <f t="shared" si="97"/>
        <v>16</v>
      </c>
      <c r="O252" s="184">
        <f t="shared" si="98"/>
        <v>18077.585936000003</v>
      </c>
    </row>
    <row r="253" spans="1:15" s="186" customFormat="1">
      <c r="A253" s="202">
        <v>2220003</v>
      </c>
      <c r="B253" s="176" t="s">
        <v>109</v>
      </c>
      <c r="C253" s="177">
        <v>1871189.9591999999</v>
      </c>
      <c r="D253" s="203">
        <v>40298</v>
      </c>
      <c r="E253" s="204">
        <v>28</v>
      </c>
      <c r="F253" s="191">
        <f t="shared" si="90"/>
        <v>0</v>
      </c>
      <c r="G253" s="256">
        <f t="shared" si="91"/>
        <v>1871189.9591999999</v>
      </c>
      <c r="H253" s="182">
        <v>1434578.9687199998</v>
      </c>
      <c r="I253" s="182">
        <f t="shared" si="92"/>
        <v>0</v>
      </c>
      <c r="J253" s="183">
        <f t="shared" si="93"/>
        <v>1434578.9687199998</v>
      </c>
      <c r="K253" s="192">
        <f t="shared" si="94"/>
        <v>436610.99048000015</v>
      </c>
      <c r="L253" s="253">
        <f t="shared" si="95"/>
        <v>187118.99592000007</v>
      </c>
      <c r="M253" s="253">
        <f t="shared" si="96"/>
        <v>1621697.9646399999</v>
      </c>
      <c r="N253" s="185">
        <f t="shared" si="97"/>
        <v>16</v>
      </c>
      <c r="O253" s="184">
        <f t="shared" si="98"/>
        <v>249491.99456000002</v>
      </c>
    </row>
    <row r="254" spans="1:15" s="186" customFormat="1">
      <c r="A254" s="202">
        <v>2220003</v>
      </c>
      <c r="B254" s="176" t="s">
        <v>110</v>
      </c>
      <c r="C254" s="177">
        <v>2571334.6759799998</v>
      </c>
      <c r="D254" s="203">
        <v>40298</v>
      </c>
      <c r="E254" s="204">
        <v>28</v>
      </c>
      <c r="F254" s="191">
        <f t="shared" si="90"/>
        <v>0</v>
      </c>
      <c r="G254" s="256">
        <f t="shared" si="91"/>
        <v>2571334.6759799998</v>
      </c>
      <c r="H254" s="182">
        <v>1971356.5849179998</v>
      </c>
      <c r="I254" s="182">
        <f t="shared" si="92"/>
        <v>0</v>
      </c>
      <c r="J254" s="183">
        <f t="shared" si="93"/>
        <v>1971356.5849179998</v>
      </c>
      <c r="K254" s="192">
        <f t="shared" si="94"/>
        <v>599978.09106200002</v>
      </c>
      <c r="L254" s="253">
        <f t="shared" si="95"/>
        <v>257133.46759800002</v>
      </c>
      <c r="M254" s="253">
        <f t="shared" si="96"/>
        <v>2228490.0525159999</v>
      </c>
      <c r="N254" s="185">
        <f t="shared" si="97"/>
        <v>16</v>
      </c>
      <c r="O254" s="184">
        <f t="shared" si="98"/>
        <v>342844.62346399995</v>
      </c>
    </row>
    <row r="255" spans="1:15" s="186" customFormat="1">
      <c r="A255" s="202">
        <v>2220003</v>
      </c>
      <c r="B255" s="176" t="s">
        <v>111</v>
      </c>
      <c r="C255" s="177">
        <v>2378077.5745649999</v>
      </c>
      <c r="D255" s="203">
        <v>40329</v>
      </c>
      <c r="E255" s="204">
        <v>29</v>
      </c>
      <c r="F255" s="191">
        <f t="shared" si="90"/>
        <v>0</v>
      </c>
      <c r="G255" s="256">
        <f t="shared" si="91"/>
        <v>2378077.5745649999</v>
      </c>
      <c r="H255" s="182">
        <v>1803375.4940451249</v>
      </c>
      <c r="I255" s="182">
        <f t="shared" si="92"/>
        <v>0</v>
      </c>
      <c r="J255" s="183">
        <f t="shared" si="93"/>
        <v>1803375.4940451249</v>
      </c>
      <c r="K255" s="192">
        <f t="shared" si="94"/>
        <v>574702.08051987505</v>
      </c>
      <c r="L255" s="253">
        <f t="shared" si="95"/>
        <v>237807.75745650003</v>
      </c>
      <c r="M255" s="253">
        <f t="shared" si="96"/>
        <v>2041183.2515016249</v>
      </c>
      <c r="N255" s="185">
        <f t="shared" si="97"/>
        <v>17</v>
      </c>
      <c r="O255" s="184">
        <f t="shared" si="98"/>
        <v>336894.32306337496</v>
      </c>
    </row>
    <row r="256" spans="1:15" s="186" customFormat="1">
      <c r="A256" s="202">
        <v>2220003</v>
      </c>
      <c r="B256" s="176" t="s">
        <v>112</v>
      </c>
      <c r="C256" s="177">
        <v>1377164.6235550002</v>
      </c>
      <c r="D256" s="203">
        <v>40329</v>
      </c>
      <c r="E256" s="204">
        <v>29</v>
      </c>
      <c r="F256" s="191">
        <f t="shared" si="90"/>
        <v>0</v>
      </c>
      <c r="G256" s="256">
        <f t="shared" si="91"/>
        <v>1377164.6235550002</v>
      </c>
      <c r="H256" s="182">
        <v>1044349.8395292085</v>
      </c>
      <c r="I256" s="182">
        <f t="shared" si="92"/>
        <v>0</v>
      </c>
      <c r="J256" s="183">
        <f t="shared" si="93"/>
        <v>1044349.8395292085</v>
      </c>
      <c r="K256" s="192">
        <f t="shared" si="94"/>
        <v>332814.78402579168</v>
      </c>
      <c r="L256" s="253">
        <f t="shared" si="95"/>
        <v>137716.46235550003</v>
      </c>
      <c r="M256" s="253">
        <f t="shared" si="96"/>
        <v>1182066.3018847085</v>
      </c>
      <c r="N256" s="185">
        <f t="shared" si="97"/>
        <v>17</v>
      </c>
      <c r="O256" s="184">
        <f t="shared" si="98"/>
        <v>195098.32167029171</v>
      </c>
    </row>
    <row r="257" spans="1:15" s="186" customFormat="1">
      <c r="A257" s="202">
        <v>2220003</v>
      </c>
      <c r="B257" s="176" t="s">
        <v>113</v>
      </c>
      <c r="C257" s="177">
        <v>535738.67126500001</v>
      </c>
      <c r="D257" s="203">
        <v>40329</v>
      </c>
      <c r="E257" s="204">
        <v>29</v>
      </c>
      <c r="F257" s="191">
        <f t="shared" si="90"/>
        <v>0</v>
      </c>
      <c r="G257" s="256">
        <f t="shared" si="91"/>
        <v>535738.67126500001</v>
      </c>
      <c r="H257" s="182">
        <v>406268.4923759583</v>
      </c>
      <c r="I257" s="182">
        <f t="shared" si="92"/>
        <v>0</v>
      </c>
      <c r="J257" s="183">
        <f t="shared" si="93"/>
        <v>406268.4923759583</v>
      </c>
      <c r="K257" s="192">
        <f t="shared" si="94"/>
        <v>129470.17888904171</v>
      </c>
      <c r="L257" s="253">
        <f t="shared" si="95"/>
        <v>53573.867126500016</v>
      </c>
      <c r="M257" s="253">
        <f t="shared" si="96"/>
        <v>459842.3595024583</v>
      </c>
      <c r="N257" s="185">
        <f t="shared" si="97"/>
        <v>17</v>
      </c>
      <c r="O257" s="184">
        <f t="shared" si="98"/>
        <v>75896.311762541707</v>
      </c>
    </row>
    <row r="258" spans="1:15" s="186" customFormat="1">
      <c r="A258" s="202">
        <v>2220003</v>
      </c>
      <c r="B258" s="176" t="s">
        <v>114</v>
      </c>
      <c r="C258" s="177">
        <v>867372.96163000003</v>
      </c>
      <c r="D258" s="203">
        <v>40329</v>
      </c>
      <c r="E258" s="204">
        <v>29</v>
      </c>
      <c r="F258" s="191">
        <f t="shared" si="90"/>
        <v>0</v>
      </c>
      <c r="G258" s="256">
        <f t="shared" si="91"/>
        <v>867372.96163000003</v>
      </c>
      <c r="H258" s="182">
        <v>657757.82923608343</v>
      </c>
      <c r="I258" s="182">
        <f t="shared" si="92"/>
        <v>0</v>
      </c>
      <c r="J258" s="183">
        <f t="shared" si="93"/>
        <v>657757.82923608343</v>
      </c>
      <c r="K258" s="192">
        <f t="shared" si="94"/>
        <v>209615.1323939166</v>
      </c>
      <c r="L258" s="253">
        <f t="shared" si="95"/>
        <v>86737.296162999963</v>
      </c>
      <c r="M258" s="253">
        <f t="shared" si="96"/>
        <v>744495.12539908336</v>
      </c>
      <c r="N258" s="185">
        <f t="shared" si="97"/>
        <v>17</v>
      </c>
      <c r="O258" s="184">
        <f t="shared" si="98"/>
        <v>122877.83623091667</v>
      </c>
    </row>
    <row r="259" spans="1:15" s="186" customFormat="1">
      <c r="A259" s="202">
        <v>2220003</v>
      </c>
      <c r="B259" s="176" t="s">
        <v>115</v>
      </c>
      <c r="C259" s="177">
        <v>1654769.3606149999</v>
      </c>
      <c r="D259" s="203">
        <v>40329</v>
      </c>
      <c r="E259" s="204">
        <v>29</v>
      </c>
      <c r="F259" s="191">
        <f t="shared" si="90"/>
        <v>0</v>
      </c>
      <c r="G259" s="256">
        <f t="shared" si="91"/>
        <v>1654769.3606149999</v>
      </c>
      <c r="H259" s="182">
        <v>1254866.7651330417</v>
      </c>
      <c r="I259" s="182">
        <f t="shared" si="92"/>
        <v>0</v>
      </c>
      <c r="J259" s="183">
        <f t="shared" si="93"/>
        <v>1254866.7651330417</v>
      </c>
      <c r="K259" s="192">
        <f t="shared" si="94"/>
        <v>399902.59548195824</v>
      </c>
      <c r="L259" s="253">
        <f t="shared" si="95"/>
        <v>165476.93606149996</v>
      </c>
      <c r="M259" s="253">
        <f t="shared" si="96"/>
        <v>1420343.7011945415</v>
      </c>
      <c r="N259" s="185">
        <f t="shared" si="97"/>
        <v>17</v>
      </c>
      <c r="O259" s="184">
        <f t="shared" si="98"/>
        <v>234425.65942045837</v>
      </c>
    </row>
    <row r="260" spans="1:15" s="186" customFormat="1">
      <c r="A260" s="202">
        <v>2220003</v>
      </c>
      <c r="B260" s="176" t="s">
        <v>116</v>
      </c>
      <c r="C260" s="177">
        <v>385360.38294000004</v>
      </c>
      <c r="D260" s="203">
        <v>40340</v>
      </c>
      <c r="E260" s="204">
        <v>30</v>
      </c>
      <c r="F260" s="191">
        <f t="shared" si="90"/>
        <v>0</v>
      </c>
      <c r="G260" s="256">
        <f t="shared" si="91"/>
        <v>385360.38294000004</v>
      </c>
      <c r="H260" s="182">
        <v>289020.287205</v>
      </c>
      <c r="I260" s="182">
        <f t="shared" si="92"/>
        <v>0</v>
      </c>
      <c r="J260" s="183">
        <f t="shared" si="93"/>
        <v>289020.287205</v>
      </c>
      <c r="K260" s="192">
        <f t="shared" si="94"/>
        <v>96340.095735000039</v>
      </c>
      <c r="L260" s="253">
        <f t="shared" si="95"/>
        <v>38536.038294000013</v>
      </c>
      <c r="M260" s="253">
        <f t="shared" si="96"/>
        <v>327556.32549900003</v>
      </c>
      <c r="N260" s="185">
        <f t="shared" si="97"/>
        <v>18</v>
      </c>
      <c r="O260" s="184">
        <f t="shared" si="98"/>
        <v>57804.057441000012</v>
      </c>
    </row>
    <row r="261" spans="1:15" s="186" customFormat="1">
      <c r="A261" s="202">
        <v>2220003</v>
      </c>
      <c r="B261" s="176" t="s">
        <v>117</v>
      </c>
      <c r="C261" s="177">
        <v>778369.98985799996</v>
      </c>
      <c r="D261" s="203">
        <v>40340</v>
      </c>
      <c r="E261" s="204">
        <v>30</v>
      </c>
      <c r="F261" s="191">
        <f t="shared" si="90"/>
        <v>0</v>
      </c>
      <c r="G261" s="256">
        <f t="shared" si="91"/>
        <v>778369.98985799996</v>
      </c>
      <c r="H261" s="182">
        <v>583777.49239349994</v>
      </c>
      <c r="I261" s="182">
        <f t="shared" si="92"/>
        <v>0</v>
      </c>
      <c r="J261" s="183">
        <f t="shared" si="93"/>
        <v>583777.49239349994</v>
      </c>
      <c r="K261" s="192">
        <f t="shared" si="94"/>
        <v>194592.49746450002</v>
      </c>
      <c r="L261" s="253">
        <f t="shared" si="95"/>
        <v>77836.998985800019</v>
      </c>
      <c r="M261" s="253">
        <f t="shared" si="96"/>
        <v>661614.4913792999</v>
      </c>
      <c r="N261" s="185">
        <f t="shared" si="97"/>
        <v>18</v>
      </c>
      <c r="O261" s="184">
        <f t="shared" si="98"/>
        <v>116755.49847870006</v>
      </c>
    </row>
    <row r="262" spans="1:15" s="186" customFormat="1">
      <c r="A262" s="202">
        <v>2220003</v>
      </c>
      <c r="B262" s="176" t="s">
        <v>118</v>
      </c>
      <c r="C262" s="177">
        <v>6844042.8383459998</v>
      </c>
      <c r="D262" s="203">
        <v>40340</v>
      </c>
      <c r="E262" s="204">
        <v>30</v>
      </c>
      <c r="F262" s="191">
        <f t="shared" si="90"/>
        <v>0</v>
      </c>
      <c r="G262" s="256">
        <f t="shared" si="91"/>
        <v>6844042.8383459998</v>
      </c>
      <c r="H262" s="182">
        <v>5133032.1287594996</v>
      </c>
      <c r="I262" s="182">
        <f t="shared" si="92"/>
        <v>0</v>
      </c>
      <c r="J262" s="183">
        <f t="shared" si="93"/>
        <v>5133032.1287594996</v>
      </c>
      <c r="K262" s="192">
        <f t="shared" si="94"/>
        <v>1711010.7095865002</v>
      </c>
      <c r="L262" s="253">
        <f t="shared" si="95"/>
        <v>684404.28383460012</v>
      </c>
      <c r="M262" s="253">
        <f t="shared" si="96"/>
        <v>5817436.4125940995</v>
      </c>
      <c r="N262" s="185">
        <f t="shared" si="97"/>
        <v>18</v>
      </c>
      <c r="O262" s="184">
        <f t="shared" si="98"/>
        <v>1026606.4257519003</v>
      </c>
    </row>
    <row r="263" spans="1:15" s="186" customFormat="1">
      <c r="A263" s="202">
        <v>2220003</v>
      </c>
      <c r="B263" s="176" t="s">
        <v>119</v>
      </c>
      <c r="C263" s="177">
        <v>248690.116179</v>
      </c>
      <c r="D263" s="203">
        <v>40347</v>
      </c>
      <c r="E263" s="204">
        <v>30</v>
      </c>
      <c r="F263" s="191">
        <f t="shared" si="90"/>
        <v>0</v>
      </c>
      <c r="G263" s="256">
        <f t="shared" si="91"/>
        <v>248690.116179</v>
      </c>
      <c r="H263" s="182">
        <v>186517.58713424997</v>
      </c>
      <c r="I263" s="182">
        <f t="shared" si="92"/>
        <v>0</v>
      </c>
      <c r="J263" s="183">
        <f t="shared" si="93"/>
        <v>186517.58713424997</v>
      </c>
      <c r="K263" s="192">
        <f t="shared" si="94"/>
        <v>62172.52904475003</v>
      </c>
      <c r="L263" s="253">
        <f t="shared" si="95"/>
        <v>24869.011617900014</v>
      </c>
      <c r="M263" s="253">
        <f t="shared" si="96"/>
        <v>211386.59875214999</v>
      </c>
      <c r="N263" s="185">
        <f t="shared" si="97"/>
        <v>18</v>
      </c>
      <c r="O263" s="184">
        <f t="shared" si="98"/>
        <v>37303.517426850012</v>
      </c>
    </row>
    <row r="264" spans="1:15" s="186" customFormat="1">
      <c r="A264" s="202">
        <v>2220003</v>
      </c>
      <c r="B264" s="176" t="s">
        <v>120</v>
      </c>
      <c r="C264" s="177">
        <v>918150.57688800001</v>
      </c>
      <c r="D264" s="203">
        <v>40347</v>
      </c>
      <c r="E264" s="204">
        <v>30</v>
      </c>
      <c r="F264" s="191">
        <f t="shared" si="90"/>
        <v>0</v>
      </c>
      <c r="G264" s="256">
        <f t="shared" si="91"/>
        <v>918150.57688800001</v>
      </c>
      <c r="H264" s="182">
        <v>688612.93266599998</v>
      </c>
      <c r="I264" s="182">
        <f t="shared" si="92"/>
        <v>0</v>
      </c>
      <c r="J264" s="183">
        <f t="shared" si="93"/>
        <v>688612.93266599998</v>
      </c>
      <c r="K264" s="192">
        <f t="shared" si="94"/>
        <v>229537.64422200003</v>
      </c>
      <c r="L264" s="253">
        <f t="shared" si="95"/>
        <v>91815.057688800021</v>
      </c>
      <c r="M264" s="253">
        <f t="shared" si="96"/>
        <v>780427.99035480001</v>
      </c>
      <c r="N264" s="185">
        <f t="shared" si="97"/>
        <v>18</v>
      </c>
      <c r="O264" s="184">
        <f t="shared" si="98"/>
        <v>137722.5865332</v>
      </c>
    </row>
    <row r="265" spans="1:15" s="186" customFormat="1">
      <c r="A265" s="202">
        <v>2220003</v>
      </c>
      <c r="B265" s="176" t="s">
        <v>121</v>
      </c>
      <c r="C265" s="177">
        <v>3091525.993332</v>
      </c>
      <c r="D265" s="203">
        <v>40347</v>
      </c>
      <c r="E265" s="204">
        <v>30</v>
      </c>
      <c r="F265" s="191">
        <f t="shared" si="90"/>
        <v>0</v>
      </c>
      <c r="G265" s="256">
        <f t="shared" si="91"/>
        <v>3091525.993332</v>
      </c>
      <c r="H265" s="182">
        <v>2318644.4949989999</v>
      </c>
      <c r="I265" s="182">
        <f t="shared" si="92"/>
        <v>0</v>
      </c>
      <c r="J265" s="183">
        <f t="shared" si="93"/>
        <v>2318644.4949989999</v>
      </c>
      <c r="K265" s="192">
        <f t="shared" si="94"/>
        <v>772881.49833300011</v>
      </c>
      <c r="L265" s="253">
        <f t="shared" si="95"/>
        <v>309152.59933320002</v>
      </c>
      <c r="M265" s="253">
        <f t="shared" si="96"/>
        <v>2627797.0943322</v>
      </c>
      <c r="N265" s="185">
        <f t="shared" si="97"/>
        <v>18</v>
      </c>
      <c r="O265" s="184">
        <f t="shared" si="98"/>
        <v>463728.89899979997</v>
      </c>
    </row>
    <row r="266" spans="1:15" s="186" customFormat="1">
      <c r="A266" s="202">
        <v>2220003</v>
      </c>
      <c r="B266" s="176" t="s">
        <v>122</v>
      </c>
      <c r="C266" s="177">
        <v>367650.15</v>
      </c>
      <c r="D266" s="203">
        <v>40358</v>
      </c>
      <c r="E266" s="204">
        <v>30</v>
      </c>
      <c r="F266" s="191">
        <f t="shared" si="90"/>
        <v>0</v>
      </c>
      <c r="G266" s="256">
        <f t="shared" si="91"/>
        <v>367650.15</v>
      </c>
      <c r="H266" s="182">
        <v>275737.61250000005</v>
      </c>
      <c r="I266" s="182">
        <f t="shared" si="92"/>
        <v>0</v>
      </c>
      <c r="J266" s="183">
        <f t="shared" si="93"/>
        <v>275737.61250000005</v>
      </c>
      <c r="K266" s="192">
        <f t="shared" si="94"/>
        <v>91912.537499999977</v>
      </c>
      <c r="L266" s="253">
        <f t="shared" si="95"/>
        <v>36765.014999999992</v>
      </c>
      <c r="M266" s="253">
        <f t="shared" si="96"/>
        <v>312502.62750000006</v>
      </c>
      <c r="N266" s="185">
        <f t="shared" si="97"/>
        <v>18</v>
      </c>
      <c r="O266" s="184">
        <f t="shared" si="98"/>
        <v>55147.522499999963</v>
      </c>
    </row>
    <row r="267" spans="1:15" s="186" customFormat="1">
      <c r="A267" s="202">
        <v>2220003</v>
      </c>
      <c r="B267" s="176" t="s">
        <v>123</v>
      </c>
      <c r="C267" s="177">
        <v>2007152.380197</v>
      </c>
      <c r="D267" s="203">
        <v>40359</v>
      </c>
      <c r="E267" s="204">
        <v>30</v>
      </c>
      <c r="F267" s="191">
        <f t="shared" si="90"/>
        <v>0</v>
      </c>
      <c r="G267" s="256">
        <f t="shared" si="91"/>
        <v>2007152.380197</v>
      </c>
      <c r="H267" s="182">
        <v>1505364.2851477498</v>
      </c>
      <c r="I267" s="182">
        <f t="shared" si="92"/>
        <v>0</v>
      </c>
      <c r="J267" s="183">
        <f t="shared" si="93"/>
        <v>1505364.2851477498</v>
      </c>
      <c r="K267" s="192">
        <f t="shared" si="94"/>
        <v>501788.09504925017</v>
      </c>
      <c r="L267" s="253">
        <f t="shared" si="95"/>
        <v>200715.23801970007</v>
      </c>
      <c r="M267" s="253">
        <f t="shared" si="96"/>
        <v>1706079.52316745</v>
      </c>
      <c r="N267" s="185">
        <f t="shared" si="97"/>
        <v>18</v>
      </c>
      <c r="O267" s="184">
        <f t="shared" si="98"/>
        <v>301072.85702955001</v>
      </c>
    </row>
    <row r="268" spans="1:15" s="186" customFormat="1">
      <c r="A268" s="202">
        <v>2220003</v>
      </c>
      <c r="B268" s="176" t="s">
        <v>124</v>
      </c>
      <c r="C268" s="177">
        <v>110625.930135</v>
      </c>
      <c r="D268" s="203">
        <v>40359</v>
      </c>
      <c r="E268" s="204">
        <v>30</v>
      </c>
      <c r="F268" s="191">
        <f t="shared" si="90"/>
        <v>0</v>
      </c>
      <c r="G268" s="256">
        <f t="shared" si="91"/>
        <v>110625.930135</v>
      </c>
      <c r="H268" s="182">
        <v>82969.447601249994</v>
      </c>
      <c r="I268" s="182">
        <f t="shared" si="92"/>
        <v>0</v>
      </c>
      <c r="J268" s="183">
        <f t="shared" si="93"/>
        <v>82969.447601249994</v>
      </c>
      <c r="K268" s="192">
        <f t="shared" si="94"/>
        <v>27656.482533750008</v>
      </c>
      <c r="L268" s="253">
        <f t="shared" si="95"/>
        <v>11062.593013500004</v>
      </c>
      <c r="M268" s="253">
        <f t="shared" si="96"/>
        <v>94032.040614750003</v>
      </c>
      <c r="N268" s="185">
        <f t="shared" si="97"/>
        <v>18</v>
      </c>
      <c r="O268" s="184">
        <f t="shared" si="98"/>
        <v>16593.889520249999</v>
      </c>
    </row>
    <row r="269" spans="1:15" s="186" customFormat="1">
      <c r="A269" s="202">
        <v>2220003</v>
      </c>
      <c r="B269" s="176" t="s">
        <v>125</v>
      </c>
      <c r="C269" s="177">
        <v>5590044.8998619998</v>
      </c>
      <c r="D269" s="203">
        <v>40359</v>
      </c>
      <c r="E269" s="204">
        <v>30</v>
      </c>
      <c r="F269" s="191">
        <f t="shared" si="90"/>
        <v>0</v>
      </c>
      <c r="G269" s="256">
        <f t="shared" si="91"/>
        <v>5590044.8998619998</v>
      </c>
      <c r="H269" s="182">
        <v>4192533.6748964991</v>
      </c>
      <c r="I269" s="182">
        <f t="shared" si="92"/>
        <v>0</v>
      </c>
      <c r="J269" s="183">
        <f t="shared" si="93"/>
        <v>4192533.6748964991</v>
      </c>
      <c r="K269" s="192">
        <f t="shared" si="94"/>
        <v>1397511.2249655006</v>
      </c>
      <c r="L269" s="253">
        <f t="shared" si="95"/>
        <v>559004.48998620035</v>
      </c>
      <c r="M269" s="253">
        <f t="shared" si="96"/>
        <v>4751538.164882699</v>
      </c>
      <c r="N269" s="185">
        <f t="shared" si="97"/>
        <v>18</v>
      </c>
      <c r="O269" s="184">
        <f t="shared" si="98"/>
        <v>838506.73497930076</v>
      </c>
    </row>
    <row r="270" spans="1:15" s="186" customFormat="1">
      <c r="A270" s="202">
        <v>2220003</v>
      </c>
      <c r="B270" s="176" t="s">
        <v>126</v>
      </c>
      <c r="C270" s="177">
        <v>3742281.464838</v>
      </c>
      <c r="D270" s="203">
        <v>40359</v>
      </c>
      <c r="E270" s="204">
        <v>30</v>
      </c>
      <c r="F270" s="191">
        <f t="shared" si="90"/>
        <v>0</v>
      </c>
      <c r="G270" s="256">
        <f t="shared" si="91"/>
        <v>3742281.464838</v>
      </c>
      <c r="H270" s="182">
        <v>2806711.0986284995</v>
      </c>
      <c r="I270" s="182">
        <f t="shared" si="92"/>
        <v>0</v>
      </c>
      <c r="J270" s="183">
        <f t="shared" si="93"/>
        <v>2806711.0986284995</v>
      </c>
      <c r="K270" s="192">
        <f t="shared" si="94"/>
        <v>935570.36620950047</v>
      </c>
      <c r="L270" s="253">
        <f t="shared" si="95"/>
        <v>374228.1464838002</v>
      </c>
      <c r="M270" s="253">
        <f t="shared" si="96"/>
        <v>3180939.2451122999</v>
      </c>
      <c r="N270" s="185">
        <f t="shared" si="97"/>
        <v>18</v>
      </c>
      <c r="O270" s="184">
        <f t="shared" si="98"/>
        <v>561342.2197257001</v>
      </c>
    </row>
    <row r="271" spans="1:15" s="186" customFormat="1">
      <c r="A271" s="202">
        <v>2220003</v>
      </c>
      <c r="B271" s="176" t="s">
        <v>127</v>
      </c>
      <c r="C271" s="177">
        <v>1232010.3586559999</v>
      </c>
      <c r="D271" s="203">
        <v>40359</v>
      </c>
      <c r="E271" s="204">
        <v>30</v>
      </c>
      <c r="F271" s="191">
        <f t="shared" si="90"/>
        <v>0</v>
      </c>
      <c r="G271" s="256">
        <f t="shared" si="91"/>
        <v>1232010.3586559999</v>
      </c>
      <c r="H271" s="182">
        <v>924007.76899199991</v>
      </c>
      <c r="I271" s="182">
        <f t="shared" si="92"/>
        <v>0</v>
      </c>
      <c r="J271" s="183">
        <f t="shared" si="93"/>
        <v>924007.76899199991</v>
      </c>
      <c r="K271" s="192">
        <f t="shared" si="94"/>
        <v>308002.58966399997</v>
      </c>
      <c r="L271" s="253">
        <f t="shared" si="95"/>
        <v>123201.03586559999</v>
      </c>
      <c r="M271" s="253">
        <f t="shared" si="96"/>
        <v>1047208.8048575999</v>
      </c>
      <c r="N271" s="185">
        <f t="shared" si="97"/>
        <v>18</v>
      </c>
      <c r="O271" s="184">
        <f t="shared" si="98"/>
        <v>184801.55379839998</v>
      </c>
    </row>
    <row r="272" spans="1:15" s="186" customFormat="1">
      <c r="A272" s="202">
        <v>2220003</v>
      </c>
      <c r="B272" s="176" t="s">
        <v>128</v>
      </c>
      <c r="C272" s="177">
        <v>1096134.2162190001</v>
      </c>
      <c r="D272" s="203">
        <v>40359</v>
      </c>
      <c r="E272" s="204">
        <v>30</v>
      </c>
      <c r="F272" s="191">
        <f t="shared" si="90"/>
        <v>0</v>
      </c>
      <c r="G272" s="256">
        <f t="shared" si="91"/>
        <v>1096134.2162190001</v>
      </c>
      <c r="H272" s="182">
        <v>822100.66216425004</v>
      </c>
      <c r="I272" s="182">
        <f t="shared" si="92"/>
        <v>0</v>
      </c>
      <c r="J272" s="183">
        <f t="shared" si="93"/>
        <v>822100.66216425004</v>
      </c>
      <c r="K272" s="192">
        <f t="shared" si="94"/>
        <v>274033.55405475001</v>
      </c>
      <c r="L272" s="253">
        <f t="shared" si="95"/>
        <v>109613.42162189999</v>
      </c>
      <c r="M272" s="253">
        <f t="shared" si="96"/>
        <v>931714.08378614997</v>
      </c>
      <c r="N272" s="185">
        <f t="shared" si="97"/>
        <v>18</v>
      </c>
      <c r="O272" s="184">
        <f t="shared" si="98"/>
        <v>164420.13243285008</v>
      </c>
    </row>
    <row r="273" spans="1:15" s="186" customFormat="1">
      <c r="A273" s="202">
        <v>2220003</v>
      </c>
      <c r="B273" s="176" t="s">
        <v>129</v>
      </c>
      <c r="C273" s="177">
        <v>10248993.73584</v>
      </c>
      <c r="D273" s="203">
        <v>40359</v>
      </c>
      <c r="E273" s="204">
        <v>30</v>
      </c>
      <c r="F273" s="191">
        <f t="shared" si="90"/>
        <v>0</v>
      </c>
      <c r="G273" s="256">
        <f t="shared" si="91"/>
        <v>10248993.73584</v>
      </c>
      <c r="H273" s="182">
        <v>7686745.3018800002</v>
      </c>
      <c r="I273" s="182">
        <f t="shared" si="92"/>
        <v>0</v>
      </c>
      <c r="J273" s="183">
        <f t="shared" si="93"/>
        <v>7686745.3018800002</v>
      </c>
      <c r="K273" s="192">
        <f t="shared" si="94"/>
        <v>2562248.4339600001</v>
      </c>
      <c r="L273" s="253">
        <f t="shared" si="95"/>
        <v>1024899.373584</v>
      </c>
      <c r="M273" s="253">
        <f t="shared" si="96"/>
        <v>8711644.6754640006</v>
      </c>
      <c r="N273" s="185">
        <f t="shared" si="97"/>
        <v>18</v>
      </c>
      <c r="O273" s="184">
        <f t="shared" si="98"/>
        <v>1537349.0603759997</v>
      </c>
    </row>
    <row r="274" spans="1:15" s="186" customFormat="1">
      <c r="A274" s="202">
        <v>2220003</v>
      </c>
      <c r="B274" s="176" t="s">
        <v>130</v>
      </c>
      <c r="C274" s="177">
        <v>20998639.790373001</v>
      </c>
      <c r="D274" s="203">
        <v>40359</v>
      </c>
      <c r="E274" s="204">
        <v>30</v>
      </c>
      <c r="F274" s="191">
        <f t="shared" si="90"/>
        <v>0</v>
      </c>
      <c r="G274" s="256">
        <f t="shared" si="91"/>
        <v>20998639.790373001</v>
      </c>
      <c r="H274" s="182">
        <v>15748979.842779752</v>
      </c>
      <c r="I274" s="182">
        <f t="shared" si="92"/>
        <v>0</v>
      </c>
      <c r="J274" s="183">
        <f t="shared" si="93"/>
        <v>15748979.842779752</v>
      </c>
      <c r="K274" s="192">
        <f t="shared" si="94"/>
        <v>5249659.9475932494</v>
      </c>
      <c r="L274" s="253">
        <f t="shared" si="95"/>
        <v>2099863.9790372998</v>
      </c>
      <c r="M274" s="253">
        <f t="shared" si="96"/>
        <v>17848843.821817052</v>
      </c>
      <c r="N274" s="185">
        <f t="shared" si="97"/>
        <v>18</v>
      </c>
      <c r="O274" s="184">
        <f t="shared" si="98"/>
        <v>3149795.9685559496</v>
      </c>
    </row>
    <row r="275" spans="1:15" s="186" customFormat="1">
      <c r="A275" s="202">
        <v>2220003</v>
      </c>
      <c r="B275" s="176" t="s">
        <v>131</v>
      </c>
      <c r="C275" s="177">
        <v>417340.693845</v>
      </c>
      <c r="D275" s="203">
        <v>40374</v>
      </c>
      <c r="E275" s="204">
        <v>31</v>
      </c>
      <c r="F275" s="191">
        <f t="shared" si="90"/>
        <v>0</v>
      </c>
      <c r="G275" s="256">
        <f t="shared" si="91"/>
        <v>417340.693845</v>
      </c>
      <c r="H275" s="182">
        <v>309527.68126837502</v>
      </c>
      <c r="I275" s="182">
        <f t="shared" si="92"/>
        <v>0</v>
      </c>
      <c r="J275" s="183">
        <f t="shared" si="93"/>
        <v>309527.68126837502</v>
      </c>
      <c r="K275" s="192">
        <f t="shared" si="94"/>
        <v>107813.01257662498</v>
      </c>
      <c r="L275" s="253">
        <f t="shared" si="95"/>
        <v>41734.069384499991</v>
      </c>
      <c r="M275" s="253">
        <f t="shared" si="96"/>
        <v>351261.75065287499</v>
      </c>
      <c r="N275" s="185">
        <f t="shared" si="97"/>
        <v>19</v>
      </c>
      <c r="O275" s="184">
        <f t="shared" si="98"/>
        <v>66078.943192125007</v>
      </c>
    </row>
    <row r="276" spans="1:15" s="186" customFormat="1">
      <c r="A276" s="202">
        <v>2220003</v>
      </c>
      <c r="B276" s="176" t="s">
        <v>132</v>
      </c>
      <c r="C276" s="177">
        <v>8804297.7654090002</v>
      </c>
      <c r="D276" s="203">
        <v>40390</v>
      </c>
      <c r="E276" s="204">
        <v>31</v>
      </c>
      <c r="F276" s="191">
        <f t="shared" si="90"/>
        <v>0</v>
      </c>
      <c r="G276" s="256">
        <f t="shared" si="91"/>
        <v>8804297.7654090002</v>
      </c>
      <c r="H276" s="182">
        <v>6529854.176011675</v>
      </c>
      <c r="I276" s="182">
        <f t="shared" si="92"/>
        <v>0</v>
      </c>
      <c r="J276" s="183">
        <f t="shared" si="93"/>
        <v>6529854.176011675</v>
      </c>
      <c r="K276" s="192">
        <f t="shared" si="94"/>
        <v>2274443.5893973252</v>
      </c>
      <c r="L276" s="253">
        <f t="shared" si="95"/>
        <v>880429.77654090011</v>
      </c>
      <c r="M276" s="253">
        <f t="shared" si="96"/>
        <v>7410283.9525525756</v>
      </c>
      <c r="N276" s="185">
        <f t="shared" si="97"/>
        <v>19</v>
      </c>
      <c r="O276" s="184">
        <f t="shared" si="98"/>
        <v>1394013.8128564246</v>
      </c>
    </row>
    <row r="277" spans="1:15" s="186" customFormat="1">
      <c r="A277" s="202">
        <v>2220003</v>
      </c>
      <c r="B277" s="176" t="s">
        <v>133</v>
      </c>
      <c r="C277" s="177">
        <v>4135407.6974279997</v>
      </c>
      <c r="D277" s="203">
        <v>40431</v>
      </c>
      <c r="E277" s="204">
        <v>33</v>
      </c>
      <c r="F277" s="191">
        <f t="shared" si="90"/>
        <v>0</v>
      </c>
      <c r="G277" s="256">
        <f t="shared" si="91"/>
        <v>4135407.6974279997</v>
      </c>
      <c r="H277" s="182">
        <v>2998170.5806352999</v>
      </c>
      <c r="I277" s="182">
        <f t="shared" si="92"/>
        <v>0</v>
      </c>
      <c r="J277" s="183">
        <f t="shared" si="93"/>
        <v>2998170.5806352999</v>
      </c>
      <c r="K277" s="192">
        <f t="shared" si="94"/>
        <v>1137237.1167926998</v>
      </c>
      <c r="L277" s="253">
        <f t="shared" si="95"/>
        <v>413540.76974279992</v>
      </c>
      <c r="M277" s="253">
        <f t="shared" si="96"/>
        <v>3411711.3503780998</v>
      </c>
      <c r="N277" s="185">
        <f t="shared" si="97"/>
        <v>21</v>
      </c>
      <c r="O277" s="184">
        <f t="shared" si="98"/>
        <v>723696.34704989986</v>
      </c>
    </row>
    <row r="278" spans="1:15" s="186" customFormat="1">
      <c r="A278" s="202">
        <v>2220003</v>
      </c>
      <c r="B278" s="176" t="s">
        <v>134</v>
      </c>
      <c r="C278" s="177">
        <v>4336089.87</v>
      </c>
      <c r="D278" s="203">
        <v>40457</v>
      </c>
      <c r="E278" s="204">
        <v>34</v>
      </c>
      <c r="F278" s="191">
        <f t="shared" si="90"/>
        <v>0</v>
      </c>
      <c r="G278" s="256">
        <f t="shared" si="91"/>
        <v>4336089.87</v>
      </c>
      <c r="H278" s="182">
        <v>3107531.0734999999</v>
      </c>
      <c r="I278" s="182">
        <f t="shared" si="92"/>
        <v>0</v>
      </c>
      <c r="J278" s="183">
        <f t="shared" si="93"/>
        <v>3107531.0734999999</v>
      </c>
      <c r="K278" s="192">
        <f t="shared" si="94"/>
        <v>1228558.7965000002</v>
      </c>
      <c r="L278" s="253">
        <f t="shared" si="95"/>
        <v>433608.98700000008</v>
      </c>
      <c r="M278" s="253">
        <f t="shared" si="96"/>
        <v>3541140.0605000001</v>
      </c>
      <c r="N278" s="185">
        <f t="shared" si="97"/>
        <v>22</v>
      </c>
      <c r="O278" s="184">
        <f t="shared" si="98"/>
        <v>794949.80949999997</v>
      </c>
    </row>
    <row r="279" spans="1:15" s="186" customFormat="1">
      <c r="A279" s="202">
        <v>2220003</v>
      </c>
      <c r="B279" s="176" t="s">
        <v>135</v>
      </c>
      <c r="C279" s="177">
        <v>805245.72389400005</v>
      </c>
      <c r="D279" s="203">
        <v>40457</v>
      </c>
      <c r="E279" s="204">
        <v>34</v>
      </c>
      <c r="F279" s="191">
        <f t="shared" si="90"/>
        <v>0</v>
      </c>
      <c r="G279" s="256">
        <f t="shared" si="91"/>
        <v>805245.72389400005</v>
      </c>
      <c r="H279" s="182">
        <v>577092.76879070001</v>
      </c>
      <c r="I279" s="182">
        <f t="shared" si="92"/>
        <v>0</v>
      </c>
      <c r="J279" s="183">
        <f t="shared" si="93"/>
        <v>577092.76879070001</v>
      </c>
      <c r="K279" s="192">
        <f t="shared" si="94"/>
        <v>228152.95510330005</v>
      </c>
      <c r="L279" s="253">
        <f t="shared" si="95"/>
        <v>80524.572389400011</v>
      </c>
      <c r="M279" s="253">
        <f t="shared" si="96"/>
        <v>657617.34118009999</v>
      </c>
      <c r="N279" s="185">
        <f t="shared" si="97"/>
        <v>22</v>
      </c>
      <c r="O279" s="184">
        <f t="shared" si="98"/>
        <v>147628.38271390006</v>
      </c>
    </row>
    <row r="280" spans="1:15" s="186" customFormat="1">
      <c r="A280" s="202">
        <v>2220003</v>
      </c>
      <c r="B280" s="176" t="s">
        <v>136</v>
      </c>
      <c r="C280" s="177">
        <v>380650.39021799999</v>
      </c>
      <c r="D280" s="203">
        <v>40480</v>
      </c>
      <c r="E280" s="204">
        <v>34</v>
      </c>
      <c r="F280" s="191">
        <f t="shared" si="90"/>
        <v>0</v>
      </c>
      <c r="G280" s="256">
        <f t="shared" si="91"/>
        <v>380650.39021799999</v>
      </c>
      <c r="H280" s="182">
        <v>272799.44632289995</v>
      </c>
      <c r="I280" s="182">
        <f t="shared" si="92"/>
        <v>0</v>
      </c>
      <c r="J280" s="183">
        <f t="shared" si="93"/>
        <v>272799.44632289995</v>
      </c>
      <c r="K280" s="192">
        <f t="shared" si="94"/>
        <v>107850.94389510003</v>
      </c>
      <c r="L280" s="253">
        <f t="shared" si="95"/>
        <v>38065.03902180001</v>
      </c>
      <c r="M280" s="253">
        <f t="shared" si="96"/>
        <v>310864.48534469993</v>
      </c>
      <c r="N280" s="185">
        <f t="shared" si="97"/>
        <v>22</v>
      </c>
      <c r="O280" s="184">
        <f t="shared" si="98"/>
        <v>69785.904873300053</v>
      </c>
    </row>
    <row r="281" spans="1:15" s="186" customFormat="1">
      <c r="A281" s="202">
        <v>2220003</v>
      </c>
      <c r="B281" s="176" t="s">
        <v>137</v>
      </c>
      <c r="C281" s="177">
        <v>69625.410855000009</v>
      </c>
      <c r="D281" s="203">
        <v>40493</v>
      </c>
      <c r="E281" s="204">
        <v>35</v>
      </c>
      <c r="F281" s="191">
        <f t="shared" si="90"/>
        <v>0</v>
      </c>
      <c r="G281" s="256">
        <f t="shared" si="91"/>
        <v>69625.410855000009</v>
      </c>
      <c r="H281" s="182">
        <v>49317.999355625005</v>
      </c>
      <c r="I281" s="182">
        <f t="shared" si="92"/>
        <v>0</v>
      </c>
      <c r="J281" s="183">
        <f t="shared" si="93"/>
        <v>49317.999355625005</v>
      </c>
      <c r="K281" s="192">
        <f t="shared" si="94"/>
        <v>20307.411499375004</v>
      </c>
      <c r="L281" s="253">
        <f t="shared" si="95"/>
        <v>6962.5410855000009</v>
      </c>
      <c r="M281" s="253">
        <f t="shared" si="96"/>
        <v>56280.540441125006</v>
      </c>
      <c r="N281" s="185">
        <f t="shared" si="97"/>
        <v>23</v>
      </c>
      <c r="O281" s="184">
        <f t="shared" si="98"/>
        <v>13344.870413875004</v>
      </c>
    </row>
    <row r="282" spans="1:15" s="186" customFormat="1">
      <c r="A282" s="202">
        <v>2220003</v>
      </c>
      <c r="B282" s="176" t="s">
        <v>138</v>
      </c>
      <c r="C282" s="177">
        <v>746891.527382</v>
      </c>
      <c r="D282" s="203">
        <v>40508</v>
      </c>
      <c r="E282" s="204">
        <v>35</v>
      </c>
      <c r="F282" s="191">
        <f t="shared" si="90"/>
        <v>0</v>
      </c>
      <c r="G282" s="256">
        <f t="shared" si="91"/>
        <v>746891.527382</v>
      </c>
      <c r="H282" s="182">
        <v>529048.16522891668</v>
      </c>
      <c r="I282" s="182">
        <f t="shared" si="92"/>
        <v>0</v>
      </c>
      <c r="J282" s="183">
        <f t="shared" si="93"/>
        <v>529048.16522891668</v>
      </c>
      <c r="K282" s="192">
        <f t="shared" si="94"/>
        <v>217843.36215308332</v>
      </c>
      <c r="L282" s="253">
        <f t="shared" si="95"/>
        <v>74689.152738199991</v>
      </c>
      <c r="M282" s="253">
        <f t="shared" si="96"/>
        <v>603737.31796711672</v>
      </c>
      <c r="N282" s="185">
        <f t="shared" si="97"/>
        <v>23</v>
      </c>
      <c r="O282" s="184">
        <f t="shared" si="98"/>
        <v>143154.20941488328</v>
      </c>
    </row>
    <row r="283" spans="1:15" s="186" customFormat="1">
      <c r="A283" s="206"/>
      <c r="B283" s="200"/>
      <c r="C283" s="199">
        <f>SUM(C243:C282)</f>
        <v>107479122.90402402</v>
      </c>
      <c r="D283" s="199"/>
      <c r="E283" s="199"/>
      <c r="F283" s="199">
        <f t="shared" ref="F283:M283" si="99">SUM(F243:F282)</f>
        <v>0</v>
      </c>
      <c r="G283" s="257">
        <f t="shared" si="99"/>
        <v>107479122.90402402</v>
      </c>
      <c r="H283" s="199">
        <f t="shared" si="99"/>
        <v>80656311.249950171</v>
      </c>
      <c r="I283" s="199">
        <f t="shared" si="99"/>
        <v>0</v>
      </c>
      <c r="J283" s="199">
        <f t="shared" si="99"/>
        <v>80656311.249950171</v>
      </c>
      <c r="K283" s="199">
        <f t="shared" si="99"/>
        <v>26822811.654073846</v>
      </c>
      <c r="L283" s="257">
        <f t="shared" si="99"/>
        <v>10747912.290402401</v>
      </c>
      <c r="M283" s="257">
        <f t="shared" si="99"/>
        <v>91404223.540352538</v>
      </c>
      <c r="N283" s="199"/>
      <c r="O283" s="199">
        <f>SUM(O243:O282)</f>
        <v>16074899.363671441</v>
      </c>
    </row>
    <row r="284" spans="1:15" s="186" customFormat="1">
      <c r="A284" s="204">
        <v>2220003</v>
      </c>
      <c r="B284" s="176" t="s">
        <v>249</v>
      </c>
      <c r="C284" s="177">
        <v>337727.054</v>
      </c>
      <c r="D284" s="178">
        <v>40675</v>
      </c>
      <c r="E284" s="181">
        <v>41</v>
      </c>
      <c r="F284" s="191">
        <f>+C284*$F$4</f>
        <v>0</v>
      </c>
      <c r="G284" s="256">
        <f>+F284+C284</f>
        <v>337727.054</v>
      </c>
      <c r="H284" s="181">
        <v>222336.97721666668</v>
      </c>
      <c r="I284" s="182">
        <f>H284*$I$4</f>
        <v>0</v>
      </c>
      <c r="J284" s="183">
        <f>+I284+H284</f>
        <v>222336.97721666668</v>
      </c>
      <c r="K284" s="192">
        <f>+G284-J284</f>
        <v>115390.07678333332</v>
      </c>
      <c r="L284" s="253">
        <f>K284/E284*$L$1</f>
        <v>33772.705399999999</v>
      </c>
      <c r="M284" s="253">
        <f>J284+L284</f>
        <v>256109.68261666669</v>
      </c>
      <c r="N284" s="185">
        <f>E284-$L$1</f>
        <v>29</v>
      </c>
      <c r="O284" s="184">
        <f>G284-M284</f>
        <v>81617.371383333317</v>
      </c>
    </row>
    <row r="285" spans="1:15" s="186" customFormat="1">
      <c r="A285" s="206"/>
      <c r="B285" s="200" t="s">
        <v>250</v>
      </c>
      <c r="C285" s="199">
        <f>SUM(C284)</f>
        <v>337727.054</v>
      </c>
      <c r="D285" s="199"/>
      <c r="E285" s="199"/>
      <c r="F285" s="199">
        <f t="shared" ref="F285:M285" si="100">SUM(F284)</f>
        <v>0</v>
      </c>
      <c r="G285" s="257">
        <f t="shared" si="100"/>
        <v>337727.054</v>
      </c>
      <c r="H285" s="199">
        <f t="shared" si="100"/>
        <v>222336.97721666668</v>
      </c>
      <c r="I285" s="199">
        <f t="shared" si="100"/>
        <v>0</v>
      </c>
      <c r="J285" s="199">
        <f t="shared" si="100"/>
        <v>222336.97721666668</v>
      </c>
      <c r="K285" s="199">
        <f t="shared" si="100"/>
        <v>115390.07678333332</v>
      </c>
      <c r="L285" s="257">
        <f t="shared" si="100"/>
        <v>33772.705399999999</v>
      </c>
      <c r="M285" s="257">
        <f t="shared" si="100"/>
        <v>256109.68261666669</v>
      </c>
      <c r="N285" s="199"/>
      <c r="O285" s="199">
        <f>SUM(O284)</f>
        <v>81617.371383333317</v>
      </c>
    </row>
    <row r="286" spans="1:15">
      <c r="A286" s="75"/>
      <c r="B286" s="265"/>
      <c r="C286" s="266">
        <f>+C283+C285</f>
        <v>107816849.95802402</v>
      </c>
      <c r="D286" s="267"/>
      <c r="E286" s="267"/>
      <c r="F286" s="266">
        <f t="shared" ref="F286:M286" si="101">+F283+F285</f>
        <v>0</v>
      </c>
      <c r="G286" s="266">
        <f t="shared" si="101"/>
        <v>107816849.95802402</v>
      </c>
      <c r="H286" s="266">
        <f t="shared" si="101"/>
        <v>80878648.227166831</v>
      </c>
      <c r="I286" s="266">
        <f t="shared" si="101"/>
        <v>0</v>
      </c>
      <c r="J286" s="266">
        <f t="shared" si="101"/>
        <v>80878648.227166831</v>
      </c>
      <c r="K286" s="266">
        <f t="shared" si="101"/>
        <v>26938201.730857179</v>
      </c>
      <c r="L286" s="266">
        <f t="shared" si="101"/>
        <v>10781684.995802401</v>
      </c>
      <c r="M286" s="266">
        <f t="shared" si="101"/>
        <v>91660333.222969204</v>
      </c>
      <c r="N286" s="267"/>
      <c r="O286" s="266">
        <f>+O283+O285</f>
        <v>16156516.735054774</v>
      </c>
    </row>
    <row r="287" spans="1:15" s="162" customFormat="1">
      <c r="B287" s="163"/>
      <c r="C287" s="274"/>
      <c r="D287" s="275"/>
      <c r="E287" s="275"/>
      <c r="F287" s="274"/>
      <c r="G287" s="274" t="s">
        <v>1301</v>
      </c>
      <c r="H287" s="274"/>
      <c r="I287" s="274"/>
      <c r="J287" s="274"/>
      <c r="K287" s="274"/>
      <c r="L287" s="274"/>
      <c r="M287" s="274"/>
      <c r="N287" s="275"/>
      <c r="O287" s="274"/>
    </row>
    <row r="288" spans="1:15" s="186" customFormat="1">
      <c r="A288" s="202">
        <v>2220004</v>
      </c>
      <c r="B288" s="176" t="s">
        <v>140</v>
      </c>
      <c r="C288" s="177">
        <v>11739161.438409999</v>
      </c>
      <c r="D288" s="203">
        <v>40329</v>
      </c>
      <c r="E288" s="204">
        <v>29</v>
      </c>
      <c r="F288" s="191">
        <f>+C288*$F$4</f>
        <v>0</v>
      </c>
      <c r="G288" s="256">
        <f>+F288+C288</f>
        <v>11739161.438409999</v>
      </c>
      <c r="H288" s="182">
        <v>8902197.4241275825</v>
      </c>
      <c r="I288" s="182">
        <f>H288*$I$4</f>
        <v>0</v>
      </c>
      <c r="J288" s="183">
        <f>+I288+H288</f>
        <v>8902197.4241275825</v>
      </c>
      <c r="K288" s="192">
        <f>+G288-J288</f>
        <v>2836964.0142824166</v>
      </c>
      <c r="L288" s="253">
        <f>K288/E288*$L$1</f>
        <v>1173916.143841</v>
      </c>
      <c r="M288" s="253">
        <f>J288+L288</f>
        <v>10076113.567968583</v>
      </c>
      <c r="N288" s="185">
        <f>E288-$L$1</f>
        <v>17</v>
      </c>
      <c r="O288" s="184">
        <f>G288-M288</f>
        <v>1663047.8704414163</v>
      </c>
    </row>
    <row r="289" spans="1:15" s="186" customFormat="1">
      <c r="A289" s="202">
        <v>2220004</v>
      </c>
      <c r="B289" s="176" t="s">
        <v>141</v>
      </c>
      <c r="C289" s="177">
        <v>3106267.4624799998</v>
      </c>
      <c r="D289" s="203">
        <v>40329</v>
      </c>
      <c r="E289" s="204">
        <v>29</v>
      </c>
      <c r="F289" s="191">
        <f>+C289*$F$4</f>
        <v>0</v>
      </c>
      <c r="G289" s="256">
        <f>+F289+C289</f>
        <v>3106267.4624799998</v>
      </c>
      <c r="H289" s="182">
        <v>2355586.1590473331</v>
      </c>
      <c r="I289" s="182">
        <f>H289*$I$4</f>
        <v>0</v>
      </c>
      <c r="J289" s="183">
        <f>+I289+H289</f>
        <v>2355586.1590473331</v>
      </c>
      <c r="K289" s="192">
        <f>+G289-J289</f>
        <v>750681.3034326667</v>
      </c>
      <c r="L289" s="253">
        <f>K289/E289*$L$1</f>
        <v>310626.74624800001</v>
      </c>
      <c r="M289" s="253">
        <f>J289+L289</f>
        <v>2666212.9052953329</v>
      </c>
      <c r="N289" s="185">
        <f>E289-$L$1</f>
        <v>17</v>
      </c>
      <c r="O289" s="184">
        <f>G289-M289</f>
        <v>440054.55718466686</v>
      </c>
    </row>
    <row r="290" spans="1:15" s="186" customFormat="1">
      <c r="A290" s="202">
        <v>2220004</v>
      </c>
      <c r="B290" s="176" t="s">
        <v>142</v>
      </c>
      <c r="C290" s="177">
        <v>199190.0148</v>
      </c>
      <c r="D290" s="203">
        <v>40329</v>
      </c>
      <c r="E290" s="204">
        <v>29</v>
      </c>
      <c r="F290" s="191">
        <f>+C290*$F$4</f>
        <v>0</v>
      </c>
      <c r="G290" s="256">
        <f>+F290+C290</f>
        <v>199190.0148</v>
      </c>
      <c r="H290" s="182">
        <v>151052.42789000002</v>
      </c>
      <c r="I290" s="182">
        <f>H290*$I$4</f>
        <v>0</v>
      </c>
      <c r="J290" s="183">
        <f>+I290+H290</f>
        <v>151052.42789000002</v>
      </c>
      <c r="K290" s="192">
        <f>+G290-J290</f>
        <v>48137.586909999984</v>
      </c>
      <c r="L290" s="253">
        <f>K290/E290*$L$1</f>
        <v>19919.001479999995</v>
      </c>
      <c r="M290" s="253">
        <f>J290+L290</f>
        <v>170971.42937000003</v>
      </c>
      <c r="N290" s="185">
        <f>E290-$L$1</f>
        <v>17</v>
      </c>
      <c r="O290" s="184">
        <f>G290-M290</f>
        <v>28218.585429999977</v>
      </c>
    </row>
    <row r="291" spans="1:15" s="186" customFormat="1">
      <c r="A291" s="196"/>
      <c r="B291" s="197" t="s">
        <v>139</v>
      </c>
      <c r="C291" s="195">
        <f>SUM(C288:C290)</f>
        <v>15044618.915689997</v>
      </c>
      <c r="D291" s="195"/>
      <c r="E291" s="195"/>
      <c r="F291" s="195">
        <f t="shared" ref="F291:M291" si="102">SUM(F288:F290)</f>
        <v>0</v>
      </c>
      <c r="G291" s="263">
        <f t="shared" si="102"/>
        <v>15044618.915689997</v>
      </c>
      <c r="H291" s="195">
        <f t="shared" si="102"/>
        <v>11408836.011064917</v>
      </c>
      <c r="I291" s="195">
        <f t="shared" si="102"/>
        <v>0</v>
      </c>
      <c r="J291" s="195">
        <f t="shared" si="102"/>
        <v>11408836.011064917</v>
      </c>
      <c r="K291" s="195">
        <f t="shared" si="102"/>
        <v>3635782.9046250833</v>
      </c>
      <c r="L291" s="263">
        <f t="shared" si="102"/>
        <v>1504461.8915690002</v>
      </c>
      <c r="M291" s="263">
        <f t="shared" si="102"/>
        <v>12913297.902633917</v>
      </c>
      <c r="N291" s="195"/>
      <c r="O291" s="195">
        <f>SUM(O288:O290)</f>
        <v>2131321.0130560831</v>
      </c>
    </row>
    <row r="292" spans="1:15">
      <c r="B292" s="87"/>
      <c r="C292" s="88"/>
      <c r="D292" s="88"/>
      <c r="E292" s="88"/>
      <c r="F292" s="92"/>
      <c r="G292" s="258" t="s">
        <v>1301</v>
      </c>
      <c r="H292" s="88"/>
      <c r="I292" s="88"/>
      <c r="J292" s="88"/>
      <c r="K292" s="88"/>
      <c r="L292" s="258"/>
      <c r="M292" s="258"/>
      <c r="N292" s="88"/>
      <c r="O292" s="88"/>
    </row>
    <row r="293" spans="1:15">
      <c r="A293" s="75"/>
      <c r="B293" s="81"/>
      <c r="C293" s="82"/>
      <c r="D293" s="88"/>
      <c r="E293" s="88"/>
      <c r="F293" s="88"/>
      <c r="G293" s="258"/>
      <c r="H293" s="88"/>
      <c r="I293" s="88"/>
      <c r="J293" s="88"/>
      <c r="K293" s="88"/>
      <c r="L293" s="258"/>
      <c r="M293" s="258"/>
      <c r="N293" s="88"/>
      <c r="O293" s="88"/>
    </row>
    <row r="294" spans="1:15" s="186" customFormat="1">
      <c r="A294" s="175">
        <v>2220005</v>
      </c>
      <c r="B294" s="176" t="s">
        <v>251</v>
      </c>
      <c r="C294" s="177">
        <v>276275.84999999998</v>
      </c>
      <c r="D294" s="178">
        <v>40623</v>
      </c>
      <c r="E294" s="181">
        <v>39</v>
      </c>
      <c r="F294" s="191">
        <f t="shared" ref="F294:F300" si="103">+C294*$F$4</f>
        <v>0</v>
      </c>
      <c r="G294" s="256">
        <f t="shared" ref="G294:G300" si="104">+F294+C294</f>
        <v>276275.84999999998</v>
      </c>
      <c r="H294" s="181">
        <v>186486.19874999998</v>
      </c>
      <c r="I294" s="182">
        <f t="shared" ref="I294:I300" si="105">H294*$I$4</f>
        <v>0</v>
      </c>
      <c r="J294" s="183">
        <f t="shared" ref="J294:J300" si="106">+I294+H294</f>
        <v>186486.19874999998</v>
      </c>
      <c r="K294" s="192">
        <f t="shared" ref="K294:K300" si="107">+G294-J294</f>
        <v>89789.651249999995</v>
      </c>
      <c r="L294" s="253">
        <f t="shared" ref="L294:L300" si="108">K294/E294*$L$1</f>
        <v>27627.584999999999</v>
      </c>
      <c r="M294" s="253">
        <f t="shared" ref="M294:M300" si="109">J294+L294</f>
        <v>214113.78374999997</v>
      </c>
      <c r="N294" s="185">
        <f t="shared" ref="N294:N300" si="110">E294-$L$1</f>
        <v>27</v>
      </c>
      <c r="O294" s="184">
        <f t="shared" ref="O294:O300" si="111">G294-M294</f>
        <v>62162.066250000003</v>
      </c>
    </row>
    <row r="295" spans="1:15" s="186" customFormat="1">
      <c r="A295" s="175">
        <v>2220005</v>
      </c>
      <c r="B295" s="176" t="s">
        <v>252</v>
      </c>
      <c r="C295" s="177">
        <v>472540.685</v>
      </c>
      <c r="D295" s="178">
        <v>40623</v>
      </c>
      <c r="E295" s="181">
        <v>39</v>
      </c>
      <c r="F295" s="191">
        <f t="shared" si="103"/>
        <v>0</v>
      </c>
      <c r="G295" s="256">
        <f t="shared" si="104"/>
        <v>472540.685</v>
      </c>
      <c r="H295" s="181">
        <v>318964.962375</v>
      </c>
      <c r="I295" s="182">
        <f t="shared" si="105"/>
        <v>0</v>
      </c>
      <c r="J295" s="183">
        <f t="shared" si="106"/>
        <v>318964.962375</v>
      </c>
      <c r="K295" s="192">
        <f t="shared" si="107"/>
        <v>153575.72262499999</v>
      </c>
      <c r="L295" s="253">
        <f t="shared" si="108"/>
        <v>47254.068500000001</v>
      </c>
      <c r="M295" s="253">
        <f t="shared" si="109"/>
        <v>366219.030875</v>
      </c>
      <c r="N295" s="185">
        <f t="shared" si="110"/>
        <v>27</v>
      </c>
      <c r="O295" s="184">
        <f t="shared" si="111"/>
        <v>106321.654125</v>
      </c>
    </row>
    <row r="296" spans="1:15" s="186" customFormat="1">
      <c r="A296" s="175">
        <v>2220005</v>
      </c>
      <c r="B296" s="176" t="s">
        <v>253</v>
      </c>
      <c r="C296" s="177">
        <v>331814.06199999998</v>
      </c>
      <c r="D296" s="178">
        <v>40625</v>
      </c>
      <c r="E296" s="181">
        <v>39</v>
      </c>
      <c r="F296" s="191">
        <f t="shared" si="103"/>
        <v>0</v>
      </c>
      <c r="G296" s="256">
        <f t="shared" si="104"/>
        <v>331814.06199999998</v>
      </c>
      <c r="H296" s="181">
        <v>223974.49184999999</v>
      </c>
      <c r="I296" s="182">
        <f t="shared" si="105"/>
        <v>0</v>
      </c>
      <c r="J296" s="183">
        <f t="shared" si="106"/>
        <v>223974.49184999999</v>
      </c>
      <c r="K296" s="192">
        <f t="shared" si="107"/>
        <v>107839.57014999999</v>
      </c>
      <c r="L296" s="253">
        <f t="shared" si="108"/>
        <v>33181.406199999998</v>
      </c>
      <c r="M296" s="253">
        <f t="shared" si="109"/>
        <v>257155.89804999999</v>
      </c>
      <c r="N296" s="185">
        <f t="shared" si="110"/>
        <v>27</v>
      </c>
      <c r="O296" s="184">
        <f t="shared" si="111"/>
        <v>74658.163949999987</v>
      </c>
    </row>
    <row r="297" spans="1:15" s="186" customFormat="1">
      <c r="A297" s="175">
        <v>2220005</v>
      </c>
      <c r="B297" s="176" t="s">
        <v>254</v>
      </c>
      <c r="C297" s="177">
        <v>247820.83199999999</v>
      </c>
      <c r="D297" s="178">
        <v>40632</v>
      </c>
      <c r="E297" s="181">
        <v>39</v>
      </c>
      <c r="F297" s="191">
        <f t="shared" si="103"/>
        <v>0</v>
      </c>
      <c r="G297" s="256">
        <f t="shared" si="104"/>
        <v>247820.83199999999</v>
      </c>
      <c r="H297" s="181">
        <v>167279.06159999999</v>
      </c>
      <c r="I297" s="182">
        <f t="shared" si="105"/>
        <v>0</v>
      </c>
      <c r="J297" s="183">
        <f t="shared" si="106"/>
        <v>167279.06159999999</v>
      </c>
      <c r="K297" s="192">
        <f t="shared" si="107"/>
        <v>80541.770400000009</v>
      </c>
      <c r="L297" s="253">
        <f t="shared" si="108"/>
        <v>24782.083200000001</v>
      </c>
      <c r="M297" s="253">
        <f t="shared" si="109"/>
        <v>192061.14479999998</v>
      </c>
      <c r="N297" s="185">
        <f t="shared" si="110"/>
        <v>27</v>
      </c>
      <c r="O297" s="184">
        <f t="shared" si="111"/>
        <v>55759.687200000015</v>
      </c>
    </row>
    <row r="298" spans="1:15" s="186" customFormat="1">
      <c r="A298" s="175">
        <v>2220005</v>
      </c>
      <c r="B298" s="176" t="s">
        <v>255</v>
      </c>
      <c r="C298" s="177">
        <v>86048.9</v>
      </c>
      <c r="D298" s="178">
        <v>40632</v>
      </c>
      <c r="E298" s="181">
        <v>39</v>
      </c>
      <c r="F298" s="191">
        <f t="shared" si="103"/>
        <v>0</v>
      </c>
      <c r="G298" s="256">
        <f t="shared" si="104"/>
        <v>86048.9</v>
      </c>
      <c r="H298" s="181">
        <v>58083.007499999992</v>
      </c>
      <c r="I298" s="182">
        <f t="shared" si="105"/>
        <v>0</v>
      </c>
      <c r="J298" s="183">
        <f t="shared" si="106"/>
        <v>58083.007499999992</v>
      </c>
      <c r="K298" s="192">
        <f t="shared" si="107"/>
        <v>27965.892500000002</v>
      </c>
      <c r="L298" s="253">
        <f t="shared" si="108"/>
        <v>8604.89</v>
      </c>
      <c r="M298" s="253">
        <f t="shared" si="109"/>
        <v>66687.897499999992</v>
      </c>
      <c r="N298" s="185">
        <f t="shared" si="110"/>
        <v>27</v>
      </c>
      <c r="O298" s="184">
        <f t="shared" si="111"/>
        <v>19361.002500000002</v>
      </c>
    </row>
    <row r="299" spans="1:15" s="186" customFormat="1">
      <c r="A299" s="175">
        <v>2220005</v>
      </c>
      <c r="B299" s="176" t="s">
        <v>256</v>
      </c>
      <c r="C299" s="177">
        <v>329113.15000000002</v>
      </c>
      <c r="D299" s="178">
        <v>40663</v>
      </c>
      <c r="E299" s="181">
        <v>40</v>
      </c>
      <c r="F299" s="191">
        <f t="shared" si="103"/>
        <v>0</v>
      </c>
      <c r="G299" s="256">
        <f t="shared" si="104"/>
        <v>329113.15000000002</v>
      </c>
      <c r="H299" s="181">
        <v>219408.76666666666</v>
      </c>
      <c r="I299" s="182">
        <f t="shared" si="105"/>
        <v>0</v>
      </c>
      <c r="J299" s="183">
        <f t="shared" si="106"/>
        <v>219408.76666666666</v>
      </c>
      <c r="K299" s="192">
        <f t="shared" si="107"/>
        <v>109704.38333333336</v>
      </c>
      <c r="L299" s="253">
        <f t="shared" si="108"/>
        <v>32911.315000000002</v>
      </c>
      <c r="M299" s="253">
        <f t="shared" si="109"/>
        <v>252320.08166666667</v>
      </c>
      <c r="N299" s="185">
        <f t="shared" si="110"/>
        <v>28</v>
      </c>
      <c r="O299" s="184">
        <f t="shared" si="111"/>
        <v>76793.068333333358</v>
      </c>
    </row>
    <row r="300" spans="1:15" s="186" customFormat="1">
      <c r="A300" s="175">
        <v>2220005</v>
      </c>
      <c r="B300" s="176" t="s">
        <v>257</v>
      </c>
      <c r="C300" s="177">
        <v>360548.31400000001</v>
      </c>
      <c r="D300" s="178">
        <v>40686</v>
      </c>
      <c r="E300" s="181">
        <v>41</v>
      </c>
      <c r="F300" s="191">
        <f t="shared" si="103"/>
        <v>0</v>
      </c>
      <c r="G300" s="256">
        <f t="shared" si="104"/>
        <v>360548.31400000001</v>
      </c>
      <c r="H300" s="181">
        <v>237360.97338333333</v>
      </c>
      <c r="I300" s="182">
        <f t="shared" si="105"/>
        <v>0</v>
      </c>
      <c r="J300" s="183">
        <f t="shared" si="106"/>
        <v>237360.97338333333</v>
      </c>
      <c r="K300" s="192">
        <f t="shared" si="107"/>
        <v>123187.34061666668</v>
      </c>
      <c r="L300" s="253">
        <f t="shared" si="108"/>
        <v>36054.831400000003</v>
      </c>
      <c r="M300" s="253">
        <f t="shared" si="109"/>
        <v>273415.80478333333</v>
      </c>
      <c r="N300" s="185">
        <f t="shared" si="110"/>
        <v>29</v>
      </c>
      <c r="O300" s="184">
        <f t="shared" si="111"/>
        <v>87132.509216666687</v>
      </c>
    </row>
    <row r="301" spans="1:15" s="186" customFormat="1">
      <c r="A301" s="193"/>
      <c r="B301" s="273"/>
      <c r="C301" s="271">
        <f>SUM(C294:C300)</f>
        <v>2104161.7929999996</v>
      </c>
      <c r="D301" s="271"/>
      <c r="E301" s="271"/>
      <c r="F301" s="271">
        <f t="shared" ref="F301:M301" si="112">SUM(F294:F300)</f>
        <v>0</v>
      </c>
      <c r="G301" s="272">
        <f t="shared" si="112"/>
        <v>2104161.7929999996</v>
      </c>
      <c r="H301" s="271">
        <f t="shared" si="112"/>
        <v>1411557.4621249998</v>
      </c>
      <c r="I301" s="271">
        <f t="shared" si="112"/>
        <v>0</v>
      </c>
      <c r="J301" s="271">
        <f t="shared" si="112"/>
        <v>1411557.4621249998</v>
      </c>
      <c r="K301" s="271">
        <f t="shared" si="112"/>
        <v>692604.3308750001</v>
      </c>
      <c r="L301" s="271">
        <f t="shared" si="112"/>
        <v>210416.17929999999</v>
      </c>
      <c r="M301" s="272">
        <f t="shared" si="112"/>
        <v>1621973.6414249998</v>
      </c>
      <c r="N301" s="271"/>
      <c r="O301" s="271">
        <f>SUM(O294:O300)</f>
        <v>482188.15157500008</v>
      </c>
    </row>
    <row r="302" spans="1:15" s="186" customFormat="1">
      <c r="A302" s="175">
        <v>2220005</v>
      </c>
      <c r="B302" s="176" t="s">
        <v>285</v>
      </c>
      <c r="C302" s="177">
        <v>23964889</v>
      </c>
      <c r="D302" s="178">
        <v>40995</v>
      </c>
      <c r="E302" s="179">
        <v>51</v>
      </c>
      <c r="F302" s="180"/>
      <c r="G302" s="255">
        <f>+F302+C302</f>
        <v>23964889</v>
      </c>
      <c r="H302" s="181">
        <v>13779811.175000001</v>
      </c>
      <c r="I302" s="182">
        <f>H302*$I$4</f>
        <v>0</v>
      </c>
      <c r="J302" s="183">
        <f>+I302+H302</f>
        <v>13779811.175000001</v>
      </c>
      <c r="K302" s="179">
        <f>+G302-J302</f>
        <v>10185077.824999999</v>
      </c>
      <c r="L302" s="253">
        <f>K302/E302*$L$1</f>
        <v>2396488.9</v>
      </c>
      <c r="M302" s="253">
        <f>J302+L302</f>
        <v>16176300.075000001</v>
      </c>
      <c r="N302" s="185">
        <f>E302-$L$1</f>
        <v>39</v>
      </c>
      <c r="O302" s="184">
        <f>G302-M302</f>
        <v>7788588.9249999989</v>
      </c>
    </row>
    <row r="303" spans="1:15" s="186" customFormat="1">
      <c r="A303" s="175">
        <v>2220005</v>
      </c>
      <c r="B303" s="176" t="s">
        <v>286</v>
      </c>
      <c r="C303" s="177">
        <v>13213050</v>
      </c>
      <c r="D303" s="178">
        <v>40995</v>
      </c>
      <c r="E303" s="179">
        <v>51</v>
      </c>
      <c r="F303" s="180"/>
      <c r="G303" s="255">
        <f>+F303+C303</f>
        <v>13213050</v>
      </c>
      <c r="H303" s="181">
        <v>7597503.75</v>
      </c>
      <c r="I303" s="182">
        <f>H303*$I$4</f>
        <v>0</v>
      </c>
      <c r="J303" s="183">
        <f>+I303+H303</f>
        <v>7597503.75</v>
      </c>
      <c r="K303" s="179">
        <f>+G303-J303</f>
        <v>5615546.25</v>
      </c>
      <c r="L303" s="253">
        <f>K303/E303*$L$1</f>
        <v>1321305</v>
      </c>
      <c r="M303" s="253">
        <f>J303+L303</f>
        <v>8918808.75</v>
      </c>
      <c r="N303" s="185">
        <f>E303-$L$1</f>
        <v>39</v>
      </c>
      <c r="O303" s="184">
        <f>G303-M303</f>
        <v>4294241.25</v>
      </c>
    </row>
    <row r="304" spans="1:15" s="186" customFormat="1">
      <c r="A304" s="175">
        <v>2220005</v>
      </c>
      <c r="B304" s="176" t="s">
        <v>287</v>
      </c>
      <c r="C304" s="177">
        <v>1267112</v>
      </c>
      <c r="D304" s="178">
        <v>40998</v>
      </c>
      <c r="E304" s="179">
        <v>51</v>
      </c>
      <c r="F304" s="180"/>
      <c r="G304" s="255">
        <f>+F304+C304</f>
        <v>1267112</v>
      </c>
      <c r="H304" s="181">
        <v>728589.39999999991</v>
      </c>
      <c r="I304" s="182">
        <f>H304*$I$4</f>
        <v>0</v>
      </c>
      <c r="J304" s="183">
        <f>+I304+H304</f>
        <v>728589.39999999991</v>
      </c>
      <c r="K304" s="179">
        <f>+G304-J304</f>
        <v>538522.60000000009</v>
      </c>
      <c r="L304" s="253">
        <f>K304/E304*$L$1</f>
        <v>126711.20000000001</v>
      </c>
      <c r="M304" s="253">
        <f>J304+L304</f>
        <v>855300.59999999986</v>
      </c>
      <c r="N304" s="185">
        <f>E304-$L$1</f>
        <v>39</v>
      </c>
      <c r="O304" s="184">
        <f>G304-M304</f>
        <v>411811.40000000014</v>
      </c>
    </row>
    <row r="305" spans="1:15" s="186" customFormat="1">
      <c r="A305" s="175">
        <v>2220005</v>
      </c>
      <c r="B305" s="176" t="s">
        <v>288</v>
      </c>
      <c r="C305" s="177">
        <v>3808000</v>
      </c>
      <c r="D305" s="178">
        <v>41012</v>
      </c>
      <c r="E305" s="179">
        <v>52</v>
      </c>
      <c r="F305" s="180"/>
      <c r="G305" s="255">
        <f>+F305+C305</f>
        <v>3808000</v>
      </c>
      <c r="H305" s="181">
        <v>2157866.6666666665</v>
      </c>
      <c r="I305" s="182">
        <f>H305*$I$4</f>
        <v>0</v>
      </c>
      <c r="J305" s="183">
        <f>+I305+H305</f>
        <v>2157866.6666666665</v>
      </c>
      <c r="K305" s="179">
        <f>+G305-J305</f>
        <v>1650133.3333333335</v>
      </c>
      <c r="L305" s="253">
        <f>K305/E305*$L$1</f>
        <v>380800</v>
      </c>
      <c r="M305" s="253">
        <f>J305+L305</f>
        <v>2538666.6666666665</v>
      </c>
      <c r="N305" s="185">
        <f>E305-$L$1</f>
        <v>40</v>
      </c>
      <c r="O305" s="184">
        <f>G305-M305</f>
        <v>1269333.3333333335</v>
      </c>
    </row>
    <row r="306" spans="1:15" s="186" customFormat="1">
      <c r="A306" s="196"/>
      <c r="B306" s="268" t="s">
        <v>258</v>
      </c>
      <c r="C306" s="269">
        <f>SUM(C302:C305)</f>
        <v>42253051</v>
      </c>
      <c r="D306" s="270"/>
      <c r="E306" s="269"/>
      <c r="F306" s="271">
        <f t="shared" ref="F306:M306" si="113">SUM(F302:F305)</f>
        <v>0</v>
      </c>
      <c r="G306" s="272">
        <f t="shared" si="113"/>
        <v>42253051</v>
      </c>
      <c r="H306" s="271">
        <f t="shared" si="113"/>
        <v>24263770.991666667</v>
      </c>
      <c r="I306" s="271">
        <f t="shared" si="113"/>
        <v>0</v>
      </c>
      <c r="J306" s="271">
        <f t="shared" si="113"/>
        <v>24263770.991666667</v>
      </c>
      <c r="K306" s="271">
        <f t="shared" si="113"/>
        <v>17989280.008333333</v>
      </c>
      <c r="L306" s="271">
        <f t="shared" si="113"/>
        <v>4225305.0999999996</v>
      </c>
      <c r="M306" s="272">
        <f t="shared" si="113"/>
        <v>28489076.091666672</v>
      </c>
      <c r="N306" s="271"/>
      <c r="O306" s="271">
        <f>SUM(O302:O305)</f>
        <v>13763974.908333333</v>
      </c>
    </row>
    <row r="307" spans="1:15">
      <c r="A307" s="75"/>
      <c r="B307" s="265"/>
      <c r="C307" s="266">
        <f>+C306+C301</f>
        <v>44357212.792999998</v>
      </c>
      <c r="D307" s="267"/>
      <c r="E307" s="267"/>
      <c r="F307" s="266">
        <f t="shared" ref="F307:M307" si="114">+F306+F301</f>
        <v>0</v>
      </c>
      <c r="G307" s="266">
        <f t="shared" si="114"/>
        <v>44357212.792999998</v>
      </c>
      <c r="H307" s="266">
        <f t="shared" si="114"/>
        <v>25675328.453791667</v>
      </c>
      <c r="I307" s="266">
        <f t="shared" si="114"/>
        <v>0</v>
      </c>
      <c r="J307" s="266">
        <f t="shared" si="114"/>
        <v>25675328.453791667</v>
      </c>
      <c r="K307" s="266">
        <f t="shared" si="114"/>
        <v>18681884.339208335</v>
      </c>
      <c r="L307" s="266">
        <f t="shared" si="114"/>
        <v>4435721.2792999996</v>
      </c>
      <c r="M307" s="266">
        <f t="shared" si="114"/>
        <v>30111049.733091671</v>
      </c>
      <c r="N307" s="267"/>
      <c r="O307" s="266">
        <f>+O306+O301</f>
        <v>14246163.059908334</v>
      </c>
    </row>
    <row r="308" spans="1:15">
      <c r="A308" s="75"/>
      <c r="B308" s="81"/>
      <c r="C308" s="82"/>
      <c r="D308" s="88"/>
      <c r="E308" s="88"/>
      <c r="F308" s="88"/>
      <c r="G308" s="258" t="s">
        <v>1301</v>
      </c>
      <c r="H308" s="88"/>
      <c r="I308" s="88"/>
      <c r="J308" s="88"/>
      <c r="K308" s="88"/>
      <c r="L308" s="258"/>
      <c r="M308" s="258"/>
      <c r="N308" s="88"/>
      <c r="O308" s="88"/>
    </row>
    <row r="309" spans="1:15" s="186" customFormat="1">
      <c r="A309" s="175">
        <v>2220006</v>
      </c>
      <c r="B309" s="176" t="s">
        <v>259</v>
      </c>
      <c r="C309" s="177">
        <v>3922640.05</v>
      </c>
      <c r="D309" s="178">
        <v>40777</v>
      </c>
      <c r="E309" s="181">
        <v>44</v>
      </c>
      <c r="F309" s="191">
        <f>+C309*$F$4</f>
        <v>0</v>
      </c>
      <c r="G309" s="256">
        <f>+F309+C309</f>
        <v>3922640.05</v>
      </c>
      <c r="H309" s="181">
        <v>2484338.6983333328</v>
      </c>
      <c r="I309" s="182">
        <f>H309*$I$4</f>
        <v>0</v>
      </c>
      <c r="J309" s="183">
        <f>+I309+H309</f>
        <v>2484338.6983333328</v>
      </c>
      <c r="K309" s="192">
        <f>+G309-J309</f>
        <v>1438301.351666667</v>
      </c>
      <c r="L309" s="253">
        <f>K309/E309*$L$1</f>
        <v>392264.00500000012</v>
      </c>
      <c r="M309" s="253">
        <f>J309+L309</f>
        <v>2876602.7033333331</v>
      </c>
      <c r="N309" s="185">
        <f>E309-$L$1</f>
        <v>32</v>
      </c>
      <c r="O309" s="184">
        <f>G309-M309</f>
        <v>1046037.3466666667</v>
      </c>
    </row>
    <row r="310" spans="1:15" s="186" customFormat="1">
      <c r="A310" s="175">
        <v>2220006</v>
      </c>
      <c r="B310" s="176" t="s">
        <v>260</v>
      </c>
      <c r="C310" s="177">
        <v>1632463.07</v>
      </c>
      <c r="D310" s="178">
        <v>40777</v>
      </c>
      <c r="E310" s="181">
        <v>44</v>
      </c>
      <c r="F310" s="191">
        <f>+C310*$F$4</f>
        <v>0</v>
      </c>
      <c r="G310" s="256">
        <f>+F310+C310</f>
        <v>1632463.07</v>
      </c>
      <c r="H310" s="181">
        <v>1033893.2776666668</v>
      </c>
      <c r="I310" s="182">
        <f>H310*$I$4</f>
        <v>0</v>
      </c>
      <c r="J310" s="183">
        <f>+I310+H310</f>
        <v>1033893.2776666668</v>
      </c>
      <c r="K310" s="192">
        <f>+G310-J310</f>
        <v>598569.79233333329</v>
      </c>
      <c r="L310" s="253">
        <f>K310/E310*$L$1</f>
        <v>163246.307</v>
      </c>
      <c r="M310" s="253">
        <f>J310+L310</f>
        <v>1197139.5846666668</v>
      </c>
      <c r="N310" s="185">
        <f>E310-$L$1</f>
        <v>32</v>
      </c>
      <c r="O310" s="184">
        <f>G310-M310</f>
        <v>435323.48533333326</v>
      </c>
    </row>
    <row r="311" spans="1:15" s="186" customFormat="1">
      <c r="A311" s="193"/>
      <c r="B311" s="194"/>
      <c r="C311" s="195"/>
      <c r="D311" s="195"/>
      <c r="E311" s="195"/>
      <c r="F311" s="195"/>
      <c r="G311" s="263"/>
      <c r="H311" s="195"/>
      <c r="I311" s="195"/>
      <c r="J311" s="195"/>
      <c r="K311" s="195"/>
      <c r="L311" s="263"/>
      <c r="M311" s="263"/>
      <c r="N311" s="195"/>
      <c r="O311" s="195"/>
    </row>
    <row r="312" spans="1:15" s="186" customFormat="1">
      <c r="A312" s="175">
        <v>2220006</v>
      </c>
      <c r="B312" s="176" t="s">
        <v>289</v>
      </c>
      <c r="C312" s="177">
        <v>5459827</v>
      </c>
      <c r="D312" s="178">
        <v>40995</v>
      </c>
      <c r="E312" s="179">
        <v>51</v>
      </c>
      <c r="F312" s="180"/>
      <c r="G312" s="255">
        <f>+F312+C312</f>
        <v>5459827</v>
      </c>
      <c r="H312" s="181">
        <v>3139400.5249999994</v>
      </c>
      <c r="I312" s="182">
        <f>H312*$I$4</f>
        <v>0</v>
      </c>
      <c r="J312" s="183">
        <f>+I312+H312</f>
        <v>3139400.5249999994</v>
      </c>
      <c r="K312" s="179">
        <f>+G312-J312</f>
        <v>2320426.4750000006</v>
      </c>
      <c r="L312" s="253">
        <f>K312/E312*$L$1</f>
        <v>545982.70000000007</v>
      </c>
      <c r="M312" s="253">
        <f>J312+L312</f>
        <v>3685383.2249999996</v>
      </c>
      <c r="N312" s="185">
        <f>E312-$L$1</f>
        <v>39</v>
      </c>
      <c r="O312" s="184">
        <f>G312-M312</f>
        <v>1774443.7750000004</v>
      </c>
    </row>
    <row r="313" spans="1:15" s="186" customFormat="1">
      <c r="A313" s="175">
        <v>2220006</v>
      </c>
      <c r="B313" s="176" t="s">
        <v>290</v>
      </c>
      <c r="C313" s="177">
        <v>6072919</v>
      </c>
      <c r="D313" s="178">
        <v>41029</v>
      </c>
      <c r="E313" s="179">
        <v>52</v>
      </c>
      <c r="F313" s="180"/>
      <c r="G313" s="255">
        <f>+F313+C313</f>
        <v>6072919</v>
      </c>
      <c r="H313" s="181">
        <v>3441320.7666666666</v>
      </c>
      <c r="I313" s="182">
        <f>H313*$I$4</f>
        <v>0</v>
      </c>
      <c r="J313" s="183">
        <f>+I313+H313</f>
        <v>3441320.7666666666</v>
      </c>
      <c r="K313" s="179">
        <f>+G313-J313</f>
        <v>2631598.2333333334</v>
      </c>
      <c r="L313" s="253">
        <f>K313/E313*$L$1</f>
        <v>607291.9</v>
      </c>
      <c r="M313" s="253">
        <f>J313+L313</f>
        <v>4048612.6666666665</v>
      </c>
      <c r="N313" s="185">
        <f>E313-$L$1</f>
        <v>40</v>
      </c>
      <c r="O313" s="184">
        <f>G313-M313</f>
        <v>2024306.3333333335</v>
      </c>
    </row>
    <row r="314" spans="1:15" s="186" customFormat="1">
      <c r="A314" s="196"/>
      <c r="B314" s="197" t="s">
        <v>261</v>
      </c>
      <c r="C314" s="257">
        <f>SUM(C309:C313)</f>
        <v>17087849.120000001</v>
      </c>
      <c r="D314" s="198"/>
      <c r="E314" s="195"/>
      <c r="F314" s="257">
        <f t="shared" ref="F314:M314" si="115">SUM(F309:F313)</f>
        <v>0</v>
      </c>
      <c r="G314" s="257">
        <f t="shared" si="115"/>
        <v>17087849.120000001</v>
      </c>
      <c r="H314" s="257">
        <f t="shared" si="115"/>
        <v>10098953.267666666</v>
      </c>
      <c r="I314" s="257">
        <f t="shared" si="115"/>
        <v>0</v>
      </c>
      <c r="J314" s="257">
        <f t="shared" si="115"/>
        <v>10098953.267666666</v>
      </c>
      <c r="K314" s="257">
        <f t="shared" si="115"/>
        <v>6988895.8523333343</v>
      </c>
      <c r="L314" s="257">
        <f t="shared" si="115"/>
        <v>1708784.912</v>
      </c>
      <c r="M314" s="257">
        <f t="shared" si="115"/>
        <v>11807738.179666666</v>
      </c>
      <c r="N314" s="199"/>
      <c r="O314" s="257">
        <f>SUM(O309:O313)</f>
        <v>5280110.9403333338</v>
      </c>
    </row>
    <row r="315" spans="1:15">
      <c r="A315" s="75"/>
      <c r="B315" s="81"/>
      <c r="C315" s="82"/>
      <c r="D315" s="88"/>
      <c r="E315" s="88"/>
      <c r="F315" s="88"/>
      <c r="G315" s="258" t="s">
        <v>1301</v>
      </c>
      <c r="H315" s="88"/>
      <c r="I315" s="88"/>
      <c r="J315" s="88"/>
      <c r="K315" s="88"/>
      <c r="L315" s="258"/>
      <c r="M315" s="258"/>
      <c r="N315" s="88"/>
      <c r="O315" s="88"/>
    </row>
    <row r="316" spans="1:15" s="186" customFormat="1">
      <c r="A316" s="175">
        <v>2220007</v>
      </c>
      <c r="B316" s="175" t="s">
        <v>268</v>
      </c>
      <c r="C316" s="179">
        <v>24134153.903999999</v>
      </c>
      <c r="D316" s="201">
        <v>40864</v>
      </c>
      <c r="E316" s="179">
        <v>47</v>
      </c>
      <c r="F316" s="191">
        <f>+C316*$F$4</f>
        <v>0</v>
      </c>
      <c r="G316" s="255">
        <f>+F316+C316</f>
        <v>24134153.903999999</v>
      </c>
      <c r="H316" s="179">
        <v>14681610.2916</v>
      </c>
      <c r="I316" s="182">
        <f>H316*$I$4</f>
        <v>0</v>
      </c>
      <c r="J316" s="183">
        <f>+I316+H316</f>
        <v>14681610.2916</v>
      </c>
      <c r="K316" s="179">
        <f>+G316-J316</f>
        <v>9452543.6123999991</v>
      </c>
      <c r="L316" s="253">
        <f>K316/E316*$L$1</f>
        <v>2413415.3903999999</v>
      </c>
      <c r="M316" s="253">
        <f>J316+L316</f>
        <v>17095025.682</v>
      </c>
      <c r="N316" s="185">
        <f>E316-$L$1</f>
        <v>35</v>
      </c>
      <c r="O316" s="184">
        <f>G316-M316</f>
        <v>7039128.2219999991</v>
      </c>
    </row>
    <row r="317" spans="1:15" s="186" customFormat="1">
      <c r="A317" s="193"/>
      <c r="B317" s="194"/>
      <c r="C317" s="195">
        <f>SUM(C316)</f>
        <v>24134153.903999999</v>
      </c>
      <c r="D317" s="195"/>
      <c r="E317" s="195"/>
      <c r="F317" s="195">
        <f t="shared" ref="F317:M317" si="116">SUM(F316)</f>
        <v>0</v>
      </c>
      <c r="G317" s="263">
        <f t="shared" si="116"/>
        <v>24134153.903999999</v>
      </c>
      <c r="H317" s="263">
        <f t="shared" si="116"/>
        <v>14681610.2916</v>
      </c>
      <c r="I317" s="263">
        <f t="shared" si="116"/>
        <v>0</v>
      </c>
      <c r="J317" s="263">
        <f t="shared" si="116"/>
        <v>14681610.2916</v>
      </c>
      <c r="K317" s="263">
        <f t="shared" si="116"/>
        <v>9452543.6123999991</v>
      </c>
      <c r="L317" s="263">
        <f t="shared" si="116"/>
        <v>2413415.3903999999</v>
      </c>
      <c r="M317" s="263">
        <f t="shared" si="116"/>
        <v>17095025.682</v>
      </c>
      <c r="N317" s="195"/>
      <c r="O317" s="195">
        <f>SUM(O316)</f>
        <v>7039128.2219999991</v>
      </c>
    </row>
    <row r="318" spans="1:15">
      <c r="A318" s="75"/>
      <c r="B318" s="81"/>
      <c r="C318" s="82"/>
      <c r="D318" s="88"/>
      <c r="E318" s="88"/>
      <c r="F318" s="88"/>
      <c r="G318" s="258" t="s">
        <v>1301</v>
      </c>
      <c r="H318" s="88"/>
      <c r="I318" s="88"/>
      <c r="J318" s="88"/>
      <c r="K318" s="88"/>
      <c r="L318" s="258"/>
      <c r="M318" s="258"/>
      <c r="N318" s="88"/>
      <c r="O318" s="88"/>
    </row>
    <row r="319" spans="1:15" s="186" customFormat="1">
      <c r="A319" s="175">
        <v>2220008</v>
      </c>
      <c r="B319" s="176" t="s">
        <v>291</v>
      </c>
      <c r="C319" s="177">
        <v>1159060</v>
      </c>
      <c r="D319" s="178">
        <v>40996</v>
      </c>
      <c r="E319" s="179">
        <v>51</v>
      </c>
      <c r="F319" s="180"/>
      <c r="G319" s="255">
        <f>+F319+C319</f>
        <v>1159060</v>
      </c>
      <c r="H319" s="181">
        <v>666459.5</v>
      </c>
      <c r="I319" s="182">
        <f>H319*$I$4</f>
        <v>0</v>
      </c>
      <c r="J319" s="183">
        <f>+I319+H319</f>
        <v>666459.5</v>
      </c>
      <c r="K319" s="179">
        <f>+G319-J319</f>
        <v>492600.5</v>
      </c>
      <c r="L319" s="253">
        <f>K319/E319*$L$1</f>
        <v>115906</v>
      </c>
      <c r="M319" s="253">
        <f>J319+L319</f>
        <v>782365.5</v>
      </c>
      <c r="N319" s="185">
        <f>E319-$L$1</f>
        <v>39</v>
      </c>
      <c r="O319" s="184">
        <f>G319-M319</f>
        <v>376694.5</v>
      </c>
    </row>
    <row r="320" spans="1:15" s="186" customFormat="1">
      <c r="A320" s="196"/>
      <c r="B320" s="197" t="s">
        <v>1296</v>
      </c>
      <c r="C320" s="195">
        <f>SUM(C319)</f>
        <v>1159060</v>
      </c>
      <c r="D320" s="198"/>
      <c r="E320" s="195"/>
      <c r="F320" s="199">
        <f t="shared" ref="F320:M320" si="117">SUM(F319)</f>
        <v>0</v>
      </c>
      <c r="G320" s="257">
        <f t="shared" si="117"/>
        <v>1159060</v>
      </c>
      <c r="H320" s="257">
        <f t="shared" si="117"/>
        <v>666459.5</v>
      </c>
      <c r="I320" s="257">
        <f t="shared" si="117"/>
        <v>0</v>
      </c>
      <c r="J320" s="257">
        <f t="shared" si="117"/>
        <v>666459.5</v>
      </c>
      <c r="K320" s="257">
        <f t="shared" si="117"/>
        <v>492600.5</v>
      </c>
      <c r="L320" s="257">
        <f t="shared" si="117"/>
        <v>115906</v>
      </c>
      <c r="M320" s="257">
        <f t="shared" si="117"/>
        <v>782365.5</v>
      </c>
      <c r="N320" s="199"/>
      <c r="O320" s="199">
        <f>SUM(O319)</f>
        <v>376694.5</v>
      </c>
    </row>
    <row r="321" spans="1:15">
      <c r="A321" s="75"/>
      <c r="B321" s="81"/>
      <c r="C321" s="82"/>
      <c r="D321" s="88"/>
      <c r="E321" s="88"/>
      <c r="F321" s="88"/>
      <c r="G321" s="258" t="s">
        <v>1301</v>
      </c>
      <c r="H321" s="88"/>
      <c r="I321" s="88"/>
      <c r="J321" s="88"/>
      <c r="K321" s="88"/>
      <c r="L321" s="258"/>
      <c r="M321" s="258"/>
      <c r="N321" s="88"/>
      <c r="O321" s="88"/>
    </row>
    <row r="322" spans="1:15">
      <c r="A322" s="75"/>
      <c r="B322" s="81"/>
      <c r="C322" s="82"/>
      <c r="D322" s="88"/>
      <c r="E322" s="88"/>
      <c r="F322" s="88"/>
      <c r="G322" s="258"/>
      <c r="H322" s="88"/>
      <c r="I322" s="88"/>
      <c r="J322" s="88"/>
      <c r="K322" s="88"/>
      <c r="L322" s="258"/>
      <c r="M322" s="258"/>
      <c r="N322" s="88"/>
      <c r="O322" s="88"/>
    </row>
    <row r="323" spans="1:15" s="186" customFormat="1">
      <c r="A323" s="176">
        <v>2220009</v>
      </c>
      <c r="B323" s="176" t="s">
        <v>292</v>
      </c>
      <c r="C323" s="177">
        <v>273700</v>
      </c>
      <c r="D323" s="178">
        <v>40988</v>
      </c>
      <c r="E323" s="179">
        <v>51</v>
      </c>
      <c r="F323" s="180"/>
      <c r="G323" s="255">
        <f t="shared" ref="G323:G338" si="118">+F323+C323</f>
        <v>273700</v>
      </c>
      <c r="H323" s="181">
        <v>157377.5</v>
      </c>
      <c r="I323" s="182">
        <f t="shared" ref="I323:I338" si="119">H323*$I$4</f>
        <v>0</v>
      </c>
      <c r="J323" s="183">
        <f t="shared" ref="J323:J338" si="120">+I323+H323</f>
        <v>157377.5</v>
      </c>
      <c r="K323" s="179">
        <f t="shared" ref="K323:K338" si="121">+G323-J323</f>
        <v>116322.5</v>
      </c>
      <c r="L323" s="253">
        <f t="shared" ref="L323:L338" si="122">K323/E323*$L$1</f>
        <v>27370</v>
      </c>
      <c r="M323" s="253">
        <f t="shared" ref="M323:M338" si="123">J323+L323</f>
        <v>184747.5</v>
      </c>
      <c r="N323" s="185">
        <f t="shared" ref="N323:N338" si="124">E323-$L$1</f>
        <v>39</v>
      </c>
      <c r="O323" s="184">
        <f t="shared" ref="O323:O338" si="125">G323-M323</f>
        <v>88952.5</v>
      </c>
    </row>
    <row r="324" spans="1:15" s="186" customFormat="1">
      <c r="A324" s="176">
        <v>2220009</v>
      </c>
      <c r="B324" s="176" t="s">
        <v>293</v>
      </c>
      <c r="C324" s="177">
        <v>2491112</v>
      </c>
      <c r="D324" s="178">
        <v>40998</v>
      </c>
      <c r="E324" s="179">
        <v>51</v>
      </c>
      <c r="F324" s="180"/>
      <c r="G324" s="255">
        <f t="shared" si="118"/>
        <v>2491112</v>
      </c>
      <c r="H324" s="181">
        <v>1432389.4</v>
      </c>
      <c r="I324" s="182">
        <f t="shared" si="119"/>
        <v>0</v>
      </c>
      <c r="J324" s="183">
        <f t="shared" si="120"/>
        <v>1432389.4</v>
      </c>
      <c r="K324" s="179">
        <f t="shared" si="121"/>
        <v>1058722.6000000001</v>
      </c>
      <c r="L324" s="253">
        <f t="shared" si="122"/>
        <v>249111.20000000004</v>
      </c>
      <c r="M324" s="253">
        <f t="shared" si="123"/>
        <v>1681500.5999999999</v>
      </c>
      <c r="N324" s="185">
        <f t="shared" si="124"/>
        <v>39</v>
      </c>
      <c r="O324" s="184">
        <f t="shared" si="125"/>
        <v>809611.40000000014</v>
      </c>
    </row>
    <row r="325" spans="1:15" s="186" customFormat="1">
      <c r="A325" s="176">
        <v>2220009</v>
      </c>
      <c r="B325" s="176" t="s">
        <v>294</v>
      </c>
      <c r="C325" s="177">
        <v>3348854</v>
      </c>
      <c r="D325" s="178">
        <v>40998</v>
      </c>
      <c r="E325" s="179">
        <v>51</v>
      </c>
      <c r="F325" s="180"/>
      <c r="G325" s="255">
        <f t="shared" si="118"/>
        <v>3348854</v>
      </c>
      <c r="H325" s="181">
        <v>1925591.0499999998</v>
      </c>
      <c r="I325" s="182">
        <f t="shared" si="119"/>
        <v>0</v>
      </c>
      <c r="J325" s="183">
        <f t="shared" si="120"/>
        <v>1925591.0499999998</v>
      </c>
      <c r="K325" s="179">
        <f t="shared" si="121"/>
        <v>1423262.9500000002</v>
      </c>
      <c r="L325" s="253">
        <f t="shared" si="122"/>
        <v>334885.40000000002</v>
      </c>
      <c r="M325" s="253">
        <f t="shared" si="123"/>
        <v>2260476.4499999997</v>
      </c>
      <c r="N325" s="185">
        <f t="shared" si="124"/>
        <v>39</v>
      </c>
      <c r="O325" s="184">
        <f t="shared" si="125"/>
        <v>1088377.5500000003</v>
      </c>
    </row>
    <row r="326" spans="1:15" s="186" customFormat="1">
      <c r="A326" s="176">
        <v>2220009</v>
      </c>
      <c r="B326" s="176" t="s">
        <v>295</v>
      </c>
      <c r="C326" s="177">
        <v>433711</v>
      </c>
      <c r="D326" s="178">
        <v>40998</v>
      </c>
      <c r="E326" s="179">
        <v>51</v>
      </c>
      <c r="F326" s="180"/>
      <c r="G326" s="255">
        <f t="shared" si="118"/>
        <v>433711</v>
      </c>
      <c r="H326" s="181">
        <v>249383.82500000001</v>
      </c>
      <c r="I326" s="182">
        <f t="shared" si="119"/>
        <v>0</v>
      </c>
      <c r="J326" s="183">
        <f t="shared" si="120"/>
        <v>249383.82500000001</v>
      </c>
      <c r="K326" s="179">
        <f t="shared" si="121"/>
        <v>184327.17499999999</v>
      </c>
      <c r="L326" s="253">
        <f t="shared" si="122"/>
        <v>43371.1</v>
      </c>
      <c r="M326" s="253">
        <f t="shared" si="123"/>
        <v>292754.92499999999</v>
      </c>
      <c r="N326" s="185">
        <f t="shared" si="124"/>
        <v>39</v>
      </c>
      <c r="O326" s="184">
        <f t="shared" si="125"/>
        <v>140956.07500000001</v>
      </c>
    </row>
    <row r="327" spans="1:15" s="186" customFormat="1">
      <c r="A327" s="176">
        <v>2220009</v>
      </c>
      <c r="B327" s="176" t="s">
        <v>296</v>
      </c>
      <c r="C327" s="177">
        <v>751016</v>
      </c>
      <c r="D327" s="178">
        <v>40998</v>
      </c>
      <c r="E327" s="179">
        <v>51</v>
      </c>
      <c r="F327" s="180"/>
      <c r="G327" s="255">
        <f t="shared" si="118"/>
        <v>751016</v>
      </c>
      <c r="H327" s="181">
        <v>431834.19999999995</v>
      </c>
      <c r="I327" s="182">
        <f t="shared" si="119"/>
        <v>0</v>
      </c>
      <c r="J327" s="183">
        <f t="shared" si="120"/>
        <v>431834.19999999995</v>
      </c>
      <c r="K327" s="179">
        <f t="shared" si="121"/>
        <v>319181.80000000005</v>
      </c>
      <c r="L327" s="253">
        <f t="shared" si="122"/>
        <v>75101.600000000006</v>
      </c>
      <c r="M327" s="253">
        <f t="shared" si="123"/>
        <v>506935.79999999993</v>
      </c>
      <c r="N327" s="185">
        <f t="shared" si="124"/>
        <v>39</v>
      </c>
      <c r="O327" s="184">
        <f t="shared" si="125"/>
        <v>244080.20000000007</v>
      </c>
    </row>
    <row r="328" spans="1:15" s="186" customFormat="1">
      <c r="A328" s="176">
        <v>2220009</v>
      </c>
      <c r="B328" s="176" t="s">
        <v>297</v>
      </c>
      <c r="C328" s="177">
        <v>606657</v>
      </c>
      <c r="D328" s="178">
        <v>40998</v>
      </c>
      <c r="E328" s="179">
        <v>51</v>
      </c>
      <c r="F328" s="180"/>
      <c r="G328" s="255">
        <f t="shared" si="118"/>
        <v>606657</v>
      </c>
      <c r="H328" s="181">
        <v>348827.77500000002</v>
      </c>
      <c r="I328" s="182">
        <f t="shared" si="119"/>
        <v>0</v>
      </c>
      <c r="J328" s="183">
        <f t="shared" si="120"/>
        <v>348827.77500000002</v>
      </c>
      <c r="K328" s="179">
        <f t="shared" si="121"/>
        <v>257829.22499999998</v>
      </c>
      <c r="L328" s="253">
        <f t="shared" si="122"/>
        <v>60665.7</v>
      </c>
      <c r="M328" s="253">
        <f t="shared" si="123"/>
        <v>409493.47500000003</v>
      </c>
      <c r="N328" s="185">
        <f t="shared" si="124"/>
        <v>39</v>
      </c>
      <c r="O328" s="184">
        <f t="shared" si="125"/>
        <v>197163.52499999997</v>
      </c>
    </row>
    <row r="329" spans="1:15" s="186" customFormat="1">
      <c r="A329" s="176">
        <v>2220009</v>
      </c>
      <c r="B329" s="176" t="s">
        <v>298</v>
      </c>
      <c r="C329" s="177">
        <v>165507</v>
      </c>
      <c r="D329" s="178">
        <v>40998</v>
      </c>
      <c r="E329" s="179">
        <v>51</v>
      </c>
      <c r="F329" s="180"/>
      <c r="G329" s="255">
        <f t="shared" si="118"/>
        <v>165507</v>
      </c>
      <c r="H329" s="181">
        <v>95166.524999999994</v>
      </c>
      <c r="I329" s="182">
        <f t="shared" si="119"/>
        <v>0</v>
      </c>
      <c r="J329" s="183">
        <f t="shared" si="120"/>
        <v>95166.524999999994</v>
      </c>
      <c r="K329" s="179">
        <f t="shared" si="121"/>
        <v>70340.475000000006</v>
      </c>
      <c r="L329" s="253">
        <f t="shared" si="122"/>
        <v>16550.7</v>
      </c>
      <c r="M329" s="253">
        <f t="shared" si="123"/>
        <v>111717.22499999999</v>
      </c>
      <c r="N329" s="185">
        <f t="shared" si="124"/>
        <v>39</v>
      </c>
      <c r="O329" s="184">
        <f t="shared" si="125"/>
        <v>53789.775000000009</v>
      </c>
    </row>
    <row r="330" spans="1:15" s="186" customFormat="1">
      <c r="A330" s="176">
        <v>2220009</v>
      </c>
      <c r="B330" s="176" t="s">
        <v>299</v>
      </c>
      <c r="C330" s="177">
        <v>653070</v>
      </c>
      <c r="D330" s="178">
        <v>40998</v>
      </c>
      <c r="E330" s="179">
        <v>51</v>
      </c>
      <c r="F330" s="180"/>
      <c r="G330" s="255">
        <f t="shared" si="118"/>
        <v>653070</v>
      </c>
      <c r="H330" s="181">
        <v>375515.25</v>
      </c>
      <c r="I330" s="182">
        <f t="shared" si="119"/>
        <v>0</v>
      </c>
      <c r="J330" s="183">
        <f t="shared" si="120"/>
        <v>375515.25</v>
      </c>
      <c r="K330" s="179">
        <f t="shared" si="121"/>
        <v>277554.75</v>
      </c>
      <c r="L330" s="253">
        <f t="shared" si="122"/>
        <v>65307</v>
      </c>
      <c r="M330" s="253">
        <f t="shared" si="123"/>
        <v>440822.25</v>
      </c>
      <c r="N330" s="185">
        <f t="shared" si="124"/>
        <v>39</v>
      </c>
      <c r="O330" s="184">
        <f t="shared" si="125"/>
        <v>212247.75</v>
      </c>
    </row>
    <row r="331" spans="1:15" s="186" customFormat="1">
      <c r="A331" s="176">
        <v>2220009</v>
      </c>
      <c r="B331" s="176" t="s">
        <v>300</v>
      </c>
      <c r="C331" s="177">
        <v>266813</v>
      </c>
      <c r="D331" s="178">
        <v>41016</v>
      </c>
      <c r="E331" s="179">
        <v>52</v>
      </c>
      <c r="F331" s="180"/>
      <c r="G331" s="255">
        <f t="shared" si="118"/>
        <v>266813</v>
      </c>
      <c r="H331" s="181">
        <v>151194.03333333333</v>
      </c>
      <c r="I331" s="182">
        <f t="shared" si="119"/>
        <v>0</v>
      </c>
      <c r="J331" s="183">
        <f t="shared" si="120"/>
        <v>151194.03333333333</v>
      </c>
      <c r="K331" s="179">
        <f t="shared" si="121"/>
        <v>115618.96666666667</v>
      </c>
      <c r="L331" s="253">
        <f t="shared" si="122"/>
        <v>26681.3</v>
      </c>
      <c r="M331" s="253">
        <f t="shared" si="123"/>
        <v>177875.33333333331</v>
      </c>
      <c r="N331" s="185">
        <f t="shared" si="124"/>
        <v>40</v>
      </c>
      <c r="O331" s="184">
        <f t="shared" si="125"/>
        <v>88937.666666666686</v>
      </c>
    </row>
    <row r="332" spans="1:15" s="186" customFormat="1">
      <c r="A332" s="176">
        <v>2220009</v>
      </c>
      <c r="B332" s="176" t="s">
        <v>301</v>
      </c>
      <c r="C332" s="177">
        <v>1374112</v>
      </c>
      <c r="D332" s="178">
        <v>41022</v>
      </c>
      <c r="E332" s="179">
        <v>52</v>
      </c>
      <c r="F332" s="180"/>
      <c r="G332" s="255">
        <f t="shared" si="118"/>
        <v>1374112</v>
      </c>
      <c r="H332" s="181">
        <v>778663.46666666656</v>
      </c>
      <c r="I332" s="182">
        <f t="shared" si="119"/>
        <v>0</v>
      </c>
      <c r="J332" s="183">
        <f t="shared" si="120"/>
        <v>778663.46666666656</v>
      </c>
      <c r="K332" s="179">
        <f t="shared" si="121"/>
        <v>595448.53333333344</v>
      </c>
      <c r="L332" s="253">
        <f t="shared" si="122"/>
        <v>137411.20000000004</v>
      </c>
      <c r="M332" s="253">
        <f t="shared" si="123"/>
        <v>916074.66666666663</v>
      </c>
      <c r="N332" s="185">
        <f t="shared" si="124"/>
        <v>40</v>
      </c>
      <c r="O332" s="184">
        <f t="shared" si="125"/>
        <v>458037.33333333337</v>
      </c>
    </row>
    <row r="333" spans="1:15" s="186" customFormat="1">
      <c r="A333" s="176">
        <v>2220009</v>
      </c>
      <c r="B333" s="176" t="s">
        <v>302</v>
      </c>
      <c r="C333" s="177">
        <v>1271753</v>
      </c>
      <c r="D333" s="178">
        <v>41026</v>
      </c>
      <c r="E333" s="179">
        <v>52</v>
      </c>
      <c r="F333" s="180"/>
      <c r="G333" s="255">
        <f t="shared" si="118"/>
        <v>1271753</v>
      </c>
      <c r="H333" s="181">
        <v>720660.03333333344</v>
      </c>
      <c r="I333" s="182">
        <f t="shared" si="119"/>
        <v>0</v>
      </c>
      <c r="J333" s="183">
        <f t="shared" si="120"/>
        <v>720660.03333333344</v>
      </c>
      <c r="K333" s="179">
        <f t="shared" si="121"/>
        <v>551092.96666666656</v>
      </c>
      <c r="L333" s="253">
        <f t="shared" si="122"/>
        <v>127175.29999999996</v>
      </c>
      <c r="M333" s="253">
        <f t="shared" si="123"/>
        <v>847835.33333333337</v>
      </c>
      <c r="N333" s="185">
        <f t="shared" si="124"/>
        <v>40</v>
      </c>
      <c r="O333" s="184">
        <f t="shared" si="125"/>
        <v>423917.66666666663</v>
      </c>
    </row>
    <row r="334" spans="1:15" s="186" customFormat="1">
      <c r="A334" s="176">
        <v>2220009</v>
      </c>
      <c r="B334" s="176" t="s">
        <v>303</v>
      </c>
      <c r="C334" s="177">
        <v>13927689</v>
      </c>
      <c r="D334" s="178">
        <v>41051</v>
      </c>
      <c r="E334" s="179">
        <v>53</v>
      </c>
      <c r="F334" s="180"/>
      <c r="G334" s="255">
        <f t="shared" si="118"/>
        <v>13927689</v>
      </c>
      <c r="H334" s="181">
        <v>7776293.0250000004</v>
      </c>
      <c r="I334" s="182">
        <f t="shared" si="119"/>
        <v>0</v>
      </c>
      <c r="J334" s="183">
        <f t="shared" si="120"/>
        <v>7776293.0250000004</v>
      </c>
      <c r="K334" s="179">
        <f t="shared" si="121"/>
        <v>6151395.9749999996</v>
      </c>
      <c r="L334" s="253">
        <f t="shared" si="122"/>
        <v>1392768.9</v>
      </c>
      <c r="M334" s="253">
        <f t="shared" si="123"/>
        <v>9169061.9250000007</v>
      </c>
      <c r="N334" s="185">
        <f t="shared" si="124"/>
        <v>41</v>
      </c>
      <c r="O334" s="184">
        <f t="shared" si="125"/>
        <v>4758627.0749999993</v>
      </c>
    </row>
    <row r="335" spans="1:15" s="186" customFormat="1">
      <c r="A335" s="176">
        <v>2220009</v>
      </c>
      <c r="B335" s="176" t="s">
        <v>304</v>
      </c>
      <c r="C335" s="177">
        <v>149043</v>
      </c>
      <c r="D335" s="178">
        <v>41060</v>
      </c>
      <c r="E335" s="179">
        <v>53</v>
      </c>
      <c r="F335" s="180"/>
      <c r="G335" s="255">
        <f t="shared" si="118"/>
        <v>149043</v>
      </c>
      <c r="H335" s="181">
        <v>83215.675000000003</v>
      </c>
      <c r="I335" s="182">
        <f t="shared" si="119"/>
        <v>0</v>
      </c>
      <c r="J335" s="183">
        <f t="shared" si="120"/>
        <v>83215.675000000003</v>
      </c>
      <c r="K335" s="179">
        <f t="shared" si="121"/>
        <v>65827.324999999997</v>
      </c>
      <c r="L335" s="253">
        <f t="shared" si="122"/>
        <v>14904.3</v>
      </c>
      <c r="M335" s="253">
        <f t="shared" si="123"/>
        <v>98119.975000000006</v>
      </c>
      <c r="N335" s="185">
        <f t="shared" si="124"/>
        <v>41</v>
      </c>
      <c r="O335" s="184">
        <f t="shared" si="125"/>
        <v>50923.024999999994</v>
      </c>
    </row>
    <row r="336" spans="1:15" s="186" customFormat="1">
      <c r="A336" s="176">
        <v>2220009</v>
      </c>
      <c r="B336" s="176" t="s">
        <v>305</v>
      </c>
      <c r="C336" s="177">
        <v>8023</v>
      </c>
      <c r="D336" s="178">
        <v>41060</v>
      </c>
      <c r="E336" s="179">
        <v>53</v>
      </c>
      <c r="F336" s="180"/>
      <c r="G336" s="255">
        <f t="shared" si="118"/>
        <v>8023</v>
      </c>
      <c r="H336" s="181">
        <v>4479.5083333333341</v>
      </c>
      <c r="I336" s="182">
        <f t="shared" si="119"/>
        <v>0</v>
      </c>
      <c r="J336" s="183">
        <f t="shared" si="120"/>
        <v>4479.5083333333341</v>
      </c>
      <c r="K336" s="179">
        <f t="shared" si="121"/>
        <v>3543.4916666666659</v>
      </c>
      <c r="L336" s="253">
        <f t="shared" si="122"/>
        <v>802.29999999999984</v>
      </c>
      <c r="M336" s="253">
        <f t="shared" si="123"/>
        <v>5281.8083333333343</v>
      </c>
      <c r="N336" s="185">
        <f t="shared" si="124"/>
        <v>41</v>
      </c>
      <c r="O336" s="184">
        <f t="shared" si="125"/>
        <v>2741.1916666666657</v>
      </c>
    </row>
    <row r="337" spans="1:15" s="186" customFormat="1">
      <c r="A337" s="176">
        <v>2220009</v>
      </c>
      <c r="B337" s="176" t="s">
        <v>306</v>
      </c>
      <c r="C337" s="177">
        <v>2225176</v>
      </c>
      <c r="D337" s="178">
        <v>41068</v>
      </c>
      <c r="E337" s="179">
        <v>54</v>
      </c>
      <c r="F337" s="180"/>
      <c r="G337" s="255">
        <f t="shared" si="118"/>
        <v>2225176</v>
      </c>
      <c r="H337" s="181">
        <v>1223846.8</v>
      </c>
      <c r="I337" s="182">
        <f t="shared" si="119"/>
        <v>0</v>
      </c>
      <c r="J337" s="183">
        <f t="shared" si="120"/>
        <v>1223846.8</v>
      </c>
      <c r="K337" s="179">
        <f t="shared" si="121"/>
        <v>1001329.2</v>
      </c>
      <c r="L337" s="253">
        <f t="shared" si="122"/>
        <v>222517.59999999998</v>
      </c>
      <c r="M337" s="253">
        <f t="shared" si="123"/>
        <v>1446364.4</v>
      </c>
      <c r="N337" s="185">
        <f t="shared" si="124"/>
        <v>42</v>
      </c>
      <c r="O337" s="184">
        <f t="shared" si="125"/>
        <v>778811.60000000009</v>
      </c>
    </row>
    <row r="338" spans="1:15" s="186" customFormat="1">
      <c r="A338" s="176">
        <v>2220009</v>
      </c>
      <c r="B338" s="187" t="s">
        <v>332</v>
      </c>
      <c r="C338" s="188">
        <v>238208</v>
      </c>
      <c r="D338" s="189">
        <v>41185</v>
      </c>
      <c r="E338" s="179">
        <v>58</v>
      </c>
      <c r="F338" s="180"/>
      <c r="G338" s="255">
        <f t="shared" si="118"/>
        <v>238208</v>
      </c>
      <c r="H338" s="190">
        <v>123074.13333333335</v>
      </c>
      <c r="I338" s="182">
        <f t="shared" si="119"/>
        <v>0</v>
      </c>
      <c r="J338" s="183">
        <f t="shared" si="120"/>
        <v>123074.13333333335</v>
      </c>
      <c r="K338" s="179">
        <f t="shared" si="121"/>
        <v>115133.86666666665</v>
      </c>
      <c r="L338" s="253">
        <f t="shared" si="122"/>
        <v>23820.799999999996</v>
      </c>
      <c r="M338" s="253">
        <f t="shared" si="123"/>
        <v>146894.93333333335</v>
      </c>
      <c r="N338" s="185">
        <f t="shared" si="124"/>
        <v>46</v>
      </c>
      <c r="O338" s="184">
        <f t="shared" si="125"/>
        <v>91313.066666666651</v>
      </c>
    </row>
    <row r="339" spans="1:15">
      <c r="A339" s="99"/>
      <c r="B339" s="102" t="s">
        <v>1295</v>
      </c>
      <c r="C339" s="94">
        <f>SUM(C323:C338)</f>
        <v>28184444</v>
      </c>
      <c r="D339" s="94"/>
      <c r="E339" s="94"/>
      <c r="F339" s="94">
        <f t="shared" ref="F339:M339" si="126">SUM(F323:F338)</f>
        <v>0</v>
      </c>
      <c r="G339" s="263">
        <f t="shared" si="126"/>
        <v>28184444</v>
      </c>
      <c r="H339" s="94">
        <f t="shared" si="126"/>
        <v>15877512.200000001</v>
      </c>
      <c r="I339" s="94">
        <f t="shared" si="126"/>
        <v>0</v>
      </c>
      <c r="J339" s="94">
        <f t="shared" si="126"/>
        <v>15877512.200000001</v>
      </c>
      <c r="K339" s="94">
        <f t="shared" si="126"/>
        <v>12306931.800000001</v>
      </c>
      <c r="L339" s="263">
        <f t="shared" si="126"/>
        <v>2818444.3999999994</v>
      </c>
      <c r="M339" s="263">
        <f t="shared" si="126"/>
        <v>18695956.600000001</v>
      </c>
      <c r="N339" s="94"/>
      <c r="O339" s="94">
        <f>SUM(O323:O338)</f>
        <v>9488487.3999999985</v>
      </c>
    </row>
    <row r="340" spans="1:15">
      <c r="A340" s="75"/>
      <c r="B340" s="81"/>
      <c r="C340" s="82"/>
      <c r="D340" s="88"/>
      <c r="E340" s="88"/>
      <c r="F340" s="88"/>
      <c r="G340" s="258" t="s">
        <v>1301</v>
      </c>
      <c r="H340" s="88"/>
      <c r="I340" s="88"/>
      <c r="J340" s="88"/>
      <c r="K340" s="88"/>
      <c r="L340" s="258"/>
      <c r="M340" s="258"/>
      <c r="N340" s="88"/>
      <c r="O340" s="88"/>
    </row>
    <row r="341" spans="1:15">
      <c r="A341" s="75"/>
      <c r="B341" s="81"/>
      <c r="C341" s="82"/>
      <c r="D341" s="88"/>
      <c r="E341" s="88"/>
      <c r="F341" s="88"/>
      <c r="G341" s="258"/>
      <c r="H341" s="88"/>
      <c r="I341" s="88"/>
      <c r="J341" s="88"/>
      <c r="K341" s="88"/>
      <c r="L341" s="258"/>
      <c r="M341" s="258"/>
      <c r="N341" s="88"/>
      <c r="O341" s="88"/>
    </row>
    <row r="342" spans="1:15">
      <c r="A342" s="100">
        <v>2220010</v>
      </c>
      <c r="B342" s="25" t="s">
        <v>307</v>
      </c>
      <c r="C342" s="20">
        <v>1011500</v>
      </c>
      <c r="D342" s="65">
        <v>40998</v>
      </c>
      <c r="E342" s="95">
        <v>51</v>
      </c>
      <c r="F342" s="91"/>
      <c r="G342" s="255">
        <f>+F342+C342</f>
        <v>1011500</v>
      </c>
      <c r="H342" s="89">
        <v>581612.5</v>
      </c>
      <c r="I342" s="4">
        <f>H342*$I$4</f>
        <v>0</v>
      </c>
      <c r="J342" s="7">
        <f>+I342+H342</f>
        <v>581612.5</v>
      </c>
      <c r="K342" s="73">
        <f>+G342-J342</f>
        <v>429887.5</v>
      </c>
      <c r="L342" s="253">
        <f>K342/E342*$L$1</f>
        <v>101150</v>
      </c>
      <c r="M342" s="253">
        <f>J342+L342</f>
        <v>682762.5</v>
      </c>
      <c r="N342" s="9">
        <f>E342-$L$1</f>
        <v>39</v>
      </c>
      <c r="O342" s="10">
        <f>G342-M342</f>
        <v>328737.5</v>
      </c>
    </row>
    <row r="343" spans="1:15">
      <c r="A343" s="100">
        <v>2220010</v>
      </c>
      <c r="B343" s="25" t="s">
        <v>308</v>
      </c>
      <c r="C343" s="20">
        <v>154938</v>
      </c>
      <c r="D343" s="65">
        <v>40998</v>
      </c>
      <c r="E343" s="95">
        <v>51</v>
      </c>
      <c r="F343" s="91"/>
      <c r="G343" s="255">
        <f>+F343+C343</f>
        <v>154938</v>
      </c>
      <c r="H343" s="89">
        <v>89089.35</v>
      </c>
      <c r="I343" s="4">
        <f>H343*$I$4</f>
        <v>0</v>
      </c>
      <c r="J343" s="7">
        <f>+I343+H343</f>
        <v>89089.35</v>
      </c>
      <c r="K343" s="73">
        <f>+G343-J343</f>
        <v>65848.649999999994</v>
      </c>
      <c r="L343" s="253">
        <f>K343/E343*$L$1</f>
        <v>15493.8</v>
      </c>
      <c r="M343" s="253">
        <f>J343+L343</f>
        <v>104583.15000000001</v>
      </c>
      <c r="N343" s="9">
        <f>E343-$L$1</f>
        <v>39</v>
      </c>
      <c r="O343" s="10">
        <f>G343-M343</f>
        <v>50354.849999999991</v>
      </c>
    </row>
    <row r="344" spans="1:15">
      <c r="A344" s="100">
        <v>2220010</v>
      </c>
      <c r="B344" s="25" t="s">
        <v>309</v>
      </c>
      <c r="C344" s="20">
        <v>2138311</v>
      </c>
      <c r="D344" s="65">
        <v>40998</v>
      </c>
      <c r="E344" s="95">
        <v>51</v>
      </c>
      <c r="F344" s="91"/>
      <c r="G344" s="255">
        <f>+F344+C344</f>
        <v>2138311</v>
      </c>
      <c r="H344" s="89">
        <v>1229528.8250000002</v>
      </c>
      <c r="I344" s="4">
        <f>H344*$I$4</f>
        <v>0</v>
      </c>
      <c r="J344" s="7">
        <f>+I344+H344</f>
        <v>1229528.8250000002</v>
      </c>
      <c r="K344" s="73">
        <f>+G344-J344</f>
        <v>908782.17499999981</v>
      </c>
      <c r="L344" s="253">
        <f>K344/E344*$L$1</f>
        <v>213831.09999999998</v>
      </c>
      <c r="M344" s="253">
        <f>J344+L344</f>
        <v>1443359.9250000003</v>
      </c>
      <c r="N344" s="9">
        <f>E344-$L$1</f>
        <v>39</v>
      </c>
      <c r="O344" s="10">
        <f>G344-M344</f>
        <v>694951.07499999972</v>
      </c>
    </row>
    <row r="345" spans="1:15">
      <c r="A345" s="100">
        <v>2220010</v>
      </c>
      <c r="B345" s="25" t="s">
        <v>310</v>
      </c>
      <c r="C345" s="20">
        <v>10938575</v>
      </c>
      <c r="D345" s="65">
        <v>40998</v>
      </c>
      <c r="E345" s="95">
        <v>51</v>
      </c>
      <c r="F345" s="91"/>
      <c r="G345" s="255">
        <f>+F345+C345</f>
        <v>10938575</v>
      </c>
      <c r="H345" s="89">
        <v>6289680.625</v>
      </c>
      <c r="I345" s="4">
        <f>H345*$I$4</f>
        <v>0</v>
      </c>
      <c r="J345" s="7">
        <f>+I345+H345</f>
        <v>6289680.625</v>
      </c>
      <c r="K345" s="73">
        <f>+G345-J345</f>
        <v>4648894.375</v>
      </c>
      <c r="L345" s="253">
        <f>K345/E345*$L$1</f>
        <v>1093857.5</v>
      </c>
      <c r="M345" s="253">
        <f>J345+L345</f>
        <v>7383538.125</v>
      </c>
      <c r="N345" s="9">
        <f>E345-$L$1</f>
        <v>39</v>
      </c>
      <c r="O345" s="10">
        <f>G345-M345</f>
        <v>3555036.875</v>
      </c>
    </row>
    <row r="346" spans="1:15">
      <c r="A346" s="99"/>
      <c r="B346" s="102" t="s">
        <v>1294</v>
      </c>
      <c r="C346" s="94">
        <f>SUM(C342:C345)</f>
        <v>14243324</v>
      </c>
      <c r="D346" s="101"/>
      <c r="E346" s="93"/>
      <c r="F346" s="93">
        <f t="shared" ref="F346:M346" si="127">SUM(F342:F345)</f>
        <v>0</v>
      </c>
      <c r="G346" s="257">
        <f t="shared" si="127"/>
        <v>14243324</v>
      </c>
      <c r="H346" s="93">
        <f t="shared" si="127"/>
        <v>8189911.3000000007</v>
      </c>
      <c r="I346" s="93">
        <f t="shared" si="127"/>
        <v>0</v>
      </c>
      <c r="J346" s="93">
        <f t="shared" si="127"/>
        <v>8189911.3000000007</v>
      </c>
      <c r="K346" s="93">
        <f t="shared" si="127"/>
        <v>6053412.6999999993</v>
      </c>
      <c r="L346" s="257">
        <f t="shared" si="127"/>
        <v>1424332.4</v>
      </c>
      <c r="M346" s="257">
        <f t="shared" si="127"/>
        <v>9614243.6999999993</v>
      </c>
      <c r="N346" s="93"/>
      <c r="O346" s="93">
        <f>SUM(O342:O345)</f>
        <v>4629080.3</v>
      </c>
    </row>
    <row r="347" spans="1:15">
      <c r="A347" s="75"/>
      <c r="B347" s="81"/>
      <c r="C347" s="82"/>
      <c r="D347" s="88"/>
      <c r="E347" s="88"/>
      <c r="F347" s="88"/>
      <c r="G347" s="258" t="s">
        <v>1301</v>
      </c>
      <c r="H347" s="88"/>
      <c r="I347" s="88"/>
      <c r="J347" s="88"/>
      <c r="K347" s="88"/>
      <c r="L347" s="258"/>
      <c r="M347" s="258"/>
      <c r="N347" s="88"/>
      <c r="O347" s="88"/>
    </row>
    <row r="348" spans="1:15">
      <c r="A348" s="75"/>
      <c r="B348" s="81"/>
      <c r="C348" s="82"/>
      <c r="D348" s="88"/>
      <c r="E348" s="88"/>
      <c r="F348" s="88"/>
      <c r="G348" s="258"/>
      <c r="H348" s="88"/>
      <c r="I348" s="88"/>
      <c r="J348" s="88"/>
      <c r="K348" s="88"/>
      <c r="L348" s="258"/>
      <c r="M348" s="258"/>
      <c r="N348" s="88"/>
      <c r="O348" s="88"/>
    </row>
    <row r="349" spans="1:15">
      <c r="A349" s="100">
        <v>2220011</v>
      </c>
      <c r="B349" s="25" t="s">
        <v>311</v>
      </c>
      <c r="C349" s="20"/>
      <c r="D349" s="65"/>
      <c r="E349" s="95"/>
      <c r="F349" s="91"/>
      <c r="G349" s="255"/>
      <c r="H349" s="89"/>
      <c r="I349" s="4"/>
      <c r="J349" s="7">
        <f t="shared" ref="J349:J357" si="128">+I349+H349</f>
        <v>0</v>
      </c>
      <c r="K349" s="73"/>
      <c r="L349" s="253"/>
      <c r="M349" s="253">
        <f t="shared" ref="M349:M357" si="129">J349+L349</f>
        <v>0</v>
      </c>
      <c r="N349" s="9"/>
      <c r="O349" s="10"/>
    </row>
    <row r="350" spans="1:15">
      <c r="A350" s="100">
        <v>2220011</v>
      </c>
      <c r="B350" s="25" t="s">
        <v>311</v>
      </c>
      <c r="C350" s="20">
        <v>459344</v>
      </c>
      <c r="D350" s="65">
        <v>41057</v>
      </c>
      <c r="E350" s="95">
        <v>53</v>
      </c>
      <c r="F350" s="91"/>
      <c r="G350" s="255">
        <f t="shared" ref="G350:G357" si="130">+F350+C350</f>
        <v>459344</v>
      </c>
      <c r="H350" s="89">
        <v>256467.06666666665</v>
      </c>
      <c r="I350" s="4">
        <f t="shared" ref="I350:I357" si="131">H350*$I$4</f>
        <v>0</v>
      </c>
      <c r="J350" s="7">
        <f t="shared" si="128"/>
        <v>256467.06666666665</v>
      </c>
      <c r="K350" s="73">
        <f t="shared" ref="K350:K357" si="132">+G350-J350</f>
        <v>202876.93333333335</v>
      </c>
      <c r="L350" s="253">
        <f t="shared" ref="L350:L357" si="133">K350/E350*$L$1</f>
        <v>45934.400000000001</v>
      </c>
      <c r="M350" s="253">
        <f t="shared" si="129"/>
        <v>302401.46666666667</v>
      </c>
      <c r="N350" s="9">
        <f t="shared" ref="N350:N357" si="134">E350-$L$1</f>
        <v>41</v>
      </c>
      <c r="O350" s="10">
        <f t="shared" ref="O350:O357" si="135">G350-M350</f>
        <v>156942.53333333333</v>
      </c>
    </row>
    <row r="351" spans="1:15">
      <c r="A351" s="100">
        <v>2220011</v>
      </c>
      <c r="B351" s="25" t="s">
        <v>312</v>
      </c>
      <c r="C351" s="20">
        <v>365802</v>
      </c>
      <c r="D351" s="65">
        <v>41060</v>
      </c>
      <c r="E351" s="95">
        <v>53</v>
      </c>
      <c r="F351" s="91"/>
      <c r="G351" s="255">
        <f t="shared" si="130"/>
        <v>365802</v>
      </c>
      <c r="H351" s="89">
        <v>204239.45</v>
      </c>
      <c r="I351" s="4">
        <f t="shared" si="131"/>
        <v>0</v>
      </c>
      <c r="J351" s="7">
        <f t="shared" si="128"/>
        <v>204239.45</v>
      </c>
      <c r="K351" s="73">
        <f t="shared" si="132"/>
        <v>161562.54999999999</v>
      </c>
      <c r="L351" s="253">
        <f t="shared" si="133"/>
        <v>36580.199999999997</v>
      </c>
      <c r="M351" s="253">
        <f t="shared" si="129"/>
        <v>240819.65000000002</v>
      </c>
      <c r="N351" s="9">
        <f t="shared" si="134"/>
        <v>41</v>
      </c>
      <c r="O351" s="10">
        <f t="shared" si="135"/>
        <v>124982.34999999998</v>
      </c>
    </row>
    <row r="352" spans="1:15">
      <c r="A352" s="100">
        <v>2220011</v>
      </c>
      <c r="B352" s="25" t="s">
        <v>313</v>
      </c>
      <c r="C352" s="20">
        <v>709787</v>
      </c>
      <c r="D352" s="65">
        <v>41060</v>
      </c>
      <c r="E352" s="95">
        <v>53</v>
      </c>
      <c r="F352" s="91"/>
      <c r="G352" s="255">
        <f t="shared" si="130"/>
        <v>709787</v>
      </c>
      <c r="H352" s="89">
        <v>396297.7416666667</v>
      </c>
      <c r="I352" s="4">
        <f t="shared" si="131"/>
        <v>0</v>
      </c>
      <c r="J352" s="7">
        <f t="shared" si="128"/>
        <v>396297.7416666667</v>
      </c>
      <c r="K352" s="73">
        <f t="shared" si="132"/>
        <v>313489.2583333333</v>
      </c>
      <c r="L352" s="253">
        <f t="shared" si="133"/>
        <v>70978.7</v>
      </c>
      <c r="M352" s="253">
        <f t="shared" si="129"/>
        <v>467276.44166666671</v>
      </c>
      <c r="N352" s="9">
        <f t="shared" si="134"/>
        <v>41</v>
      </c>
      <c r="O352" s="10">
        <f t="shared" si="135"/>
        <v>242510.55833333329</v>
      </c>
    </row>
    <row r="353" spans="1:15">
      <c r="A353" s="100">
        <v>2220011</v>
      </c>
      <c r="B353" s="25" t="s">
        <v>314</v>
      </c>
      <c r="C353" s="20">
        <v>382228</v>
      </c>
      <c r="D353" s="65">
        <v>41060</v>
      </c>
      <c r="E353" s="95">
        <v>53</v>
      </c>
      <c r="F353" s="91"/>
      <c r="G353" s="255">
        <f t="shared" si="130"/>
        <v>382228</v>
      </c>
      <c r="H353" s="89">
        <v>213410.6333333333</v>
      </c>
      <c r="I353" s="4">
        <f t="shared" si="131"/>
        <v>0</v>
      </c>
      <c r="J353" s="7">
        <f t="shared" si="128"/>
        <v>213410.6333333333</v>
      </c>
      <c r="K353" s="73">
        <f t="shared" si="132"/>
        <v>168817.3666666667</v>
      </c>
      <c r="L353" s="253">
        <f t="shared" si="133"/>
        <v>38222.80000000001</v>
      </c>
      <c r="M353" s="253">
        <f t="shared" si="129"/>
        <v>251633.43333333332</v>
      </c>
      <c r="N353" s="9">
        <f t="shared" si="134"/>
        <v>41</v>
      </c>
      <c r="O353" s="10">
        <f t="shared" si="135"/>
        <v>130594.56666666668</v>
      </c>
    </row>
    <row r="354" spans="1:15">
      <c r="A354" s="100">
        <v>2220011</v>
      </c>
      <c r="B354" s="25" t="s">
        <v>315</v>
      </c>
      <c r="C354" s="20">
        <v>533596</v>
      </c>
      <c r="D354" s="65">
        <v>41060</v>
      </c>
      <c r="E354" s="95">
        <v>53</v>
      </c>
      <c r="F354" s="91"/>
      <c r="G354" s="255">
        <f t="shared" si="130"/>
        <v>533596</v>
      </c>
      <c r="H354" s="89">
        <v>297924.43333333335</v>
      </c>
      <c r="I354" s="4">
        <f t="shared" si="131"/>
        <v>0</v>
      </c>
      <c r="J354" s="7">
        <f t="shared" si="128"/>
        <v>297924.43333333335</v>
      </c>
      <c r="K354" s="73">
        <f t="shared" si="132"/>
        <v>235671.56666666665</v>
      </c>
      <c r="L354" s="253">
        <f t="shared" si="133"/>
        <v>53359.6</v>
      </c>
      <c r="M354" s="253">
        <f t="shared" si="129"/>
        <v>351284.03333333333</v>
      </c>
      <c r="N354" s="9">
        <f t="shared" si="134"/>
        <v>41</v>
      </c>
      <c r="O354" s="10">
        <f t="shared" si="135"/>
        <v>182311.96666666667</v>
      </c>
    </row>
    <row r="355" spans="1:15">
      <c r="A355" s="100">
        <v>2220011</v>
      </c>
      <c r="B355" s="25" t="s">
        <v>316</v>
      </c>
      <c r="C355" s="20">
        <v>2996226</v>
      </c>
      <c r="D355" s="65">
        <v>41067</v>
      </c>
      <c r="E355" s="95">
        <v>54</v>
      </c>
      <c r="F355" s="91"/>
      <c r="G355" s="255">
        <f t="shared" si="130"/>
        <v>2996226</v>
      </c>
      <c r="H355" s="89">
        <v>1647924.3000000003</v>
      </c>
      <c r="I355" s="4">
        <f t="shared" si="131"/>
        <v>0</v>
      </c>
      <c r="J355" s="7">
        <f t="shared" si="128"/>
        <v>1647924.3000000003</v>
      </c>
      <c r="K355" s="73">
        <f t="shared" si="132"/>
        <v>1348301.6999999997</v>
      </c>
      <c r="L355" s="253">
        <f t="shared" si="133"/>
        <v>299622.59999999998</v>
      </c>
      <c r="M355" s="253">
        <f t="shared" si="129"/>
        <v>1947546.9000000004</v>
      </c>
      <c r="N355" s="9">
        <f t="shared" si="134"/>
        <v>42</v>
      </c>
      <c r="O355" s="10">
        <f t="shared" si="135"/>
        <v>1048679.0999999996</v>
      </c>
    </row>
    <row r="356" spans="1:15">
      <c r="A356" s="100">
        <v>2220011</v>
      </c>
      <c r="B356" s="25" t="s">
        <v>317</v>
      </c>
      <c r="C356" s="20">
        <v>765196</v>
      </c>
      <c r="D356" s="65">
        <v>41166</v>
      </c>
      <c r="E356" s="95">
        <v>57</v>
      </c>
      <c r="F356" s="91"/>
      <c r="G356" s="255">
        <f t="shared" si="130"/>
        <v>765196</v>
      </c>
      <c r="H356" s="89">
        <v>401727.9</v>
      </c>
      <c r="I356" s="4">
        <f t="shared" si="131"/>
        <v>0</v>
      </c>
      <c r="J356" s="7">
        <f t="shared" si="128"/>
        <v>401727.9</v>
      </c>
      <c r="K356" s="73">
        <f t="shared" si="132"/>
        <v>363468.1</v>
      </c>
      <c r="L356" s="253">
        <f t="shared" si="133"/>
        <v>76519.600000000006</v>
      </c>
      <c r="M356" s="253">
        <f t="shared" si="129"/>
        <v>478247.5</v>
      </c>
      <c r="N356" s="9">
        <f t="shared" si="134"/>
        <v>45</v>
      </c>
      <c r="O356" s="10">
        <f t="shared" si="135"/>
        <v>286948.5</v>
      </c>
    </row>
    <row r="357" spans="1:15">
      <c r="A357" s="100">
        <v>2220011</v>
      </c>
      <c r="B357" s="81" t="s">
        <v>334</v>
      </c>
      <c r="C357" s="82">
        <v>850950</v>
      </c>
      <c r="D357" s="80">
        <v>41241</v>
      </c>
      <c r="E357" s="96">
        <v>59</v>
      </c>
      <c r="F357" s="91"/>
      <c r="G357" s="255">
        <f t="shared" si="130"/>
        <v>850950</v>
      </c>
      <c r="H357" s="88">
        <v>432566.25</v>
      </c>
      <c r="I357" s="4">
        <f t="shared" si="131"/>
        <v>0</v>
      </c>
      <c r="J357" s="7">
        <f t="shared" si="128"/>
        <v>432566.25</v>
      </c>
      <c r="K357" s="73">
        <f t="shared" si="132"/>
        <v>418383.75</v>
      </c>
      <c r="L357" s="253">
        <f t="shared" si="133"/>
        <v>85095</v>
      </c>
      <c r="M357" s="253">
        <f t="shared" si="129"/>
        <v>517661.25</v>
      </c>
      <c r="N357" s="9">
        <f t="shared" si="134"/>
        <v>47</v>
      </c>
      <c r="O357" s="10">
        <f t="shared" si="135"/>
        <v>333288.75</v>
      </c>
    </row>
    <row r="358" spans="1:15">
      <c r="A358" s="99"/>
      <c r="B358" s="102"/>
      <c r="C358" s="94">
        <f>SUM(C349:C357)</f>
        <v>7063129</v>
      </c>
      <c r="D358" s="101"/>
      <c r="E358" s="93"/>
      <c r="F358" s="93">
        <f>SUM(F349:F356)</f>
        <v>0</v>
      </c>
      <c r="G358" s="257">
        <f>SUM(G349:G357)</f>
        <v>7063129</v>
      </c>
      <c r="H358" s="93">
        <f t="shared" ref="H358:M358" si="136">SUM(H349:H356)</f>
        <v>3417991.5249999999</v>
      </c>
      <c r="I358" s="93">
        <f t="shared" si="136"/>
        <v>0</v>
      </c>
      <c r="J358" s="93">
        <f t="shared" si="136"/>
        <v>3417991.5249999999</v>
      </c>
      <c r="K358" s="93">
        <f t="shared" si="136"/>
        <v>2794187.4750000001</v>
      </c>
      <c r="L358" s="257">
        <f t="shared" si="136"/>
        <v>621217.9</v>
      </c>
      <c r="M358" s="257">
        <f t="shared" si="136"/>
        <v>4039209.4250000003</v>
      </c>
      <c r="N358" s="93"/>
      <c r="O358" s="93">
        <f>SUM(O349:O356)</f>
        <v>2172969.5749999997</v>
      </c>
    </row>
    <row r="359" spans="1:15">
      <c r="A359" s="75"/>
      <c r="B359" s="81"/>
      <c r="C359" s="82"/>
      <c r="D359" s="88"/>
      <c r="E359" s="88"/>
      <c r="F359" s="88"/>
      <c r="G359" s="258" t="s">
        <v>1301</v>
      </c>
      <c r="H359" s="88"/>
      <c r="I359" s="88"/>
      <c r="J359" s="88"/>
      <c r="K359" s="88"/>
      <c r="L359" s="258"/>
      <c r="M359" s="258"/>
      <c r="N359" s="88"/>
      <c r="O359" s="88"/>
    </row>
    <row r="360" spans="1:15">
      <c r="A360" s="75"/>
      <c r="B360" s="81"/>
      <c r="C360" s="82"/>
      <c r="D360" s="88"/>
      <c r="E360" s="88"/>
      <c r="F360" s="88"/>
      <c r="G360" s="258"/>
      <c r="H360" s="88"/>
      <c r="I360" s="88"/>
      <c r="J360" s="88"/>
      <c r="K360" s="88"/>
      <c r="L360" s="258"/>
      <c r="M360" s="258"/>
      <c r="N360" s="88"/>
      <c r="O360" s="88"/>
    </row>
    <row r="361" spans="1:15">
      <c r="A361" s="100">
        <v>2220012</v>
      </c>
      <c r="B361" s="25" t="s">
        <v>318</v>
      </c>
      <c r="C361" s="20">
        <v>399067</v>
      </c>
      <c r="D361" s="65">
        <v>40998</v>
      </c>
      <c r="E361" s="95">
        <v>51</v>
      </c>
      <c r="F361" s="91"/>
      <c r="G361" s="255">
        <f>+F361+C361</f>
        <v>399067</v>
      </c>
      <c r="H361" s="89">
        <v>229463.52500000002</v>
      </c>
      <c r="I361" s="4">
        <f>H361*$I$4</f>
        <v>0</v>
      </c>
      <c r="J361" s="7">
        <f>+I361+H361</f>
        <v>229463.52500000002</v>
      </c>
      <c r="K361" s="73">
        <f>+G361-J361</f>
        <v>169603.47499999998</v>
      </c>
      <c r="L361" s="253">
        <f>K361/E361*$L$1</f>
        <v>39906.699999999997</v>
      </c>
      <c r="M361" s="253">
        <f>J361+L361</f>
        <v>269370.22500000003</v>
      </c>
      <c r="N361" s="9">
        <f>E361-$L$1</f>
        <v>39</v>
      </c>
      <c r="O361" s="10">
        <f>G361-M361</f>
        <v>129696.77499999997</v>
      </c>
    </row>
    <row r="362" spans="1:15">
      <c r="A362" s="100">
        <v>2220012</v>
      </c>
      <c r="B362" s="25" t="s">
        <v>319</v>
      </c>
      <c r="C362" s="20">
        <v>10669645</v>
      </c>
      <c r="D362" s="65">
        <v>41051</v>
      </c>
      <c r="E362" s="95">
        <v>53</v>
      </c>
      <c r="F362" s="91"/>
      <c r="G362" s="255">
        <f>+F362+C362</f>
        <v>10669645</v>
      </c>
      <c r="H362" s="89">
        <v>5957218.458333333</v>
      </c>
      <c r="I362" s="4">
        <f>H362*$I$4</f>
        <v>0</v>
      </c>
      <c r="J362" s="7">
        <f>+I362+H362</f>
        <v>5957218.458333333</v>
      </c>
      <c r="K362" s="73">
        <f>+G362-J362</f>
        <v>4712426.541666667</v>
      </c>
      <c r="L362" s="253">
        <f>K362/E362*$L$1</f>
        <v>1066964.5</v>
      </c>
      <c r="M362" s="253">
        <f>J362+L362</f>
        <v>7024182.958333333</v>
      </c>
      <c r="N362" s="9">
        <f>E362-$L$1</f>
        <v>41</v>
      </c>
      <c r="O362" s="10">
        <f>G362-M362</f>
        <v>3645462.041666667</v>
      </c>
    </row>
    <row r="363" spans="1:15">
      <c r="A363" s="100">
        <v>2220012</v>
      </c>
      <c r="B363" s="25" t="s">
        <v>320</v>
      </c>
      <c r="C363" s="20">
        <v>4830454</v>
      </c>
      <c r="D363" s="65">
        <v>41120</v>
      </c>
      <c r="E363" s="95">
        <v>55</v>
      </c>
      <c r="F363" s="91"/>
      <c r="G363" s="255">
        <f>+F363+C363</f>
        <v>4830454</v>
      </c>
      <c r="H363" s="89">
        <v>2616495.9166666665</v>
      </c>
      <c r="I363" s="4">
        <f>H363*$I$4</f>
        <v>0</v>
      </c>
      <c r="J363" s="7">
        <f>+I363+H363</f>
        <v>2616495.9166666665</v>
      </c>
      <c r="K363" s="73">
        <f>+G363-J363</f>
        <v>2213958.0833333335</v>
      </c>
      <c r="L363" s="253">
        <f>K363/E363*$L$1</f>
        <v>483045.4</v>
      </c>
      <c r="M363" s="253">
        <f>J363+L363</f>
        <v>3099541.3166666664</v>
      </c>
      <c r="N363" s="9">
        <f>E363-$L$1</f>
        <v>43</v>
      </c>
      <c r="O363" s="10">
        <f>G363-M363</f>
        <v>1730912.6833333336</v>
      </c>
    </row>
    <row r="364" spans="1:15">
      <c r="A364" s="100">
        <v>2220012</v>
      </c>
      <c r="B364" s="25" t="s">
        <v>321</v>
      </c>
      <c r="C364" s="20">
        <v>1820224</v>
      </c>
      <c r="D364" s="65">
        <v>41156</v>
      </c>
      <c r="E364" s="95">
        <v>57</v>
      </c>
      <c r="F364" s="91"/>
      <c r="G364" s="255">
        <f>+F364+C364</f>
        <v>1820224</v>
      </c>
      <c r="H364" s="89">
        <v>955617.60000000009</v>
      </c>
      <c r="I364" s="4">
        <f>H364*$I$4</f>
        <v>0</v>
      </c>
      <c r="J364" s="7">
        <f>+I364+H364</f>
        <v>955617.60000000009</v>
      </c>
      <c r="K364" s="73">
        <f>+G364-J364</f>
        <v>864606.39999999991</v>
      </c>
      <c r="L364" s="253">
        <f>K364/E364*$L$1</f>
        <v>182022.39999999997</v>
      </c>
      <c r="M364" s="253">
        <f>J364+L364</f>
        <v>1137640</v>
      </c>
      <c r="N364" s="9">
        <f>E364-$L$1</f>
        <v>45</v>
      </c>
      <c r="O364" s="10">
        <f>G364-M364</f>
        <v>682584</v>
      </c>
    </row>
    <row r="365" spans="1:15">
      <c r="A365" s="99"/>
      <c r="B365" s="102" t="s">
        <v>1293</v>
      </c>
      <c r="C365" s="94">
        <f>SUM(C361:C364)</f>
        <v>17719390</v>
      </c>
      <c r="D365" s="94"/>
      <c r="E365" s="94"/>
      <c r="F365" s="94">
        <f t="shared" ref="F365:M365" si="137">SUM(F361:F364)</f>
        <v>0</v>
      </c>
      <c r="G365" s="263">
        <f t="shared" si="137"/>
        <v>17719390</v>
      </c>
      <c r="H365" s="94">
        <f t="shared" si="137"/>
        <v>9758795.5</v>
      </c>
      <c r="I365" s="94">
        <f t="shared" si="137"/>
        <v>0</v>
      </c>
      <c r="J365" s="94">
        <f t="shared" si="137"/>
        <v>9758795.5</v>
      </c>
      <c r="K365" s="94">
        <f t="shared" si="137"/>
        <v>7960594.5</v>
      </c>
      <c r="L365" s="263">
        <f t="shared" si="137"/>
        <v>1771939</v>
      </c>
      <c r="M365" s="263">
        <f t="shared" si="137"/>
        <v>11530734.5</v>
      </c>
      <c r="N365" s="94"/>
      <c r="O365" s="94">
        <f>SUM(O361:O364)</f>
        <v>6188655.5</v>
      </c>
    </row>
    <row r="366" spans="1:15">
      <c r="A366" s="75"/>
      <c r="B366" s="81"/>
      <c r="C366" s="82"/>
      <c r="D366" s="88"/>
      <c r="E366" s="88"/>
      <c r="F366" s="88"/>
      <c r="G366" s="258" t="s">
        <v>1301</v>
      </c>
      <c r="H366" s="88"/>
      <c r="I366" s="88"/>
      <c r="J366" s="88"/>
      <c r="K366" s="88"/>
      <c r="L366" s="258"/>
      <c r="M366" s="258"/>
      <c r="N366" s="88"/>
      <c r="O366" s="88"/>
    </row>
    <row r="367" spans="1:15">
      <c r="A367" s="75"/>
      <c r="B367" s="81"/>
      <c r="C367" s="82"/>
      <c r="D367" s="88"/>
      <c r="E367" s="88"/>
      <c r="F367" s="88"/>
      <c r="G367" s="258"/>
      <c r="H367" s="88"/>
      <c r="I367" s="88"/>
      <c r="J367" s="88"/>
      <c r="K367" s="88"/>
      <c r="L367" s="258"/>
      <c r="M367" s="258"/>
      <c r="N367" s="88"/>
      <c r="O367" s="88"/>
    </row>
    <row r="368" spans="1:15">
      <c r="A368" s="100">
        <v>2220013</v>
      </c>
      <c r="B368" s="25" t="s">
        <v>322</v>
      </c>
      <c r="C368" s="20">
        <v>8061298</v>
      </c>
      <c r="D368" s="65">
        <v>41036</v>
      </c>
      <c r="E368" s="95">
        <v>53</v>
      </c>
      <c r="F368" s="91"/>
      <c r="G368" s="255">
        <f>+F368+C368</f>
        <v>8061298</v>
      </c>
      <c r="H368" s="89">
        <v>4500891.3833333328</v>
      </c>
      <c r="I368" s="4">
        <f>H368*$I$4</f>
        <v>0</v>
      </c>
      <c r="J368" s="7">
        <f>+I368+H368</f>
        <v>4500891.3833333328</v>
      </c>
      <c r="K368" s="73">
        <f>+G368-J368</f>
        <v>3560406.6166666672</v>
      </c>
      <c r="L368" s="253">
        <f>K368/E368*$L$1</f>
        <v>806129.8</v>
      </c>
      <c r="M368" s="253">
        <f>J368+L368</f>
        <v>5307021.1833333327</v>
      </c>
      <c r="N368" s="9">
        <f>E368-$L$1</f>
        <v>41</v>
      </c>
      <c r="O368" s="10">
        <f>G368-M368</f>
        <v>2754276.8166666673</v>
      </c>
    </row>
    <row r="369" spans="1:15">
      <c r="A369" s="99"/>
      <c r="B369" s="102" t="s">
        <v>1292</v>
      </c>
      <c r="C369" s="94">
        <f>SUM(C368)</f>
        <v>8061298</v>
      </c>
      <c r="D369" s="101"/>
      <c r="E369" s="93"/>
      <c r="F369" s="93">
        <f t="shared" ref="F369:M369" si="138">SUM(F368)</f>
        <v>0</v>
      </c>
      <c r="G369" s="257">
        <f t="shared" si="138"/>
        <v>8061298</v>
      </c>
      <c r="H369" s="93">
        <f t="shared" si="138"/>
        <v>4500891.3833333328</v>
      </c>
      <c r="I369" s="93">
        <f t="shared" si="138"/>
        <v>0</v>
      </c>
      <c r="J369" s="93">
        <f t="shared" si="138"/>
        <v>4500891.3833333328</v>
      </c>
      <c r="K369" s="93">
        <f t="shared" si="138"/>
        <v>3560406.6166666672</v>
      </c>
      <c r="L369" s="257">
        <f t="shared" si="138"/>
        <v>806129.8</v>
      </c>
      <c r="M369" s="257">
        <f t="shared" si="138"/>
        <v>5307021.1833333327</v>
      </c>
      <c r="N369" s="93"/>
      <c r="O369" s="93">
        <f>SUM(O368)</f>
        <v>2754276.8166666673</v>
      </c>
    </row>
    <row r="370" spans="1:15">
      <c r="A370" s="75"/>
      <c r="B370" s="81"/>
      <c r="C370" s="82"/>
      <c r="D370" s="88"/>
      <c r="E370" s="88"/>
      <c r="F370" s="88"/>
      <c r="G370" s="258" t="s">
        <v>1301</v>
      </c>
      <c r="H370" s="88"/>
      <c r="I370" s="88"/>
      <c r="J370" s="88"/>
      <c r="K370" s="88"/>
      <c r="L370" s="258"/>
      <c r="M370" s="258"/>
      <c r="N370" s="88"/>
      <c r="O370" s="88"/>
    </row>
    <row r="371" spans="1:15">
      <c r="A371" s="75"/>
      <c r="B371" s="81"/>
      <c r="C371" s="82"/>
      <c r="D371" s="88"/>
      <c r="E371" s="88"/>
      <c r="F371" s="88"/>
      <c r="G371" s="258"/>
      <c r="H371" s="88"/>
      <c r="I371" s="88"/>
      <c r="J371" s="88"/>
      <c r="K371" s="88"/>
      <c r="L371" s="258"/>
      <c r="M371" s="258"/>
      <c r="N371" s="88"/>
      <c r="O371" s="88"/>
    </row>
    <row r="372" spans="1:15">
      <c r="A372" s="100">
        <v>2220014</v>
      </c>
      <c r="B372" s="25" t="s">
        <v>323</v>
      </c>
      <c r="C372" s="20">
        <v>2131278</v>
      </c>
      <c r="D372" s="65">
        <v>40968</v>
      </c>
      <c r="E372" s="95">
        <v>50</v>
      </c>
      <c r="F372" s="91"/>
      <c r="G372" s="255">
        <f t="shared" ref="G372:G379" si="139">+F372+C372</f>
        <v>2131278</v>
      </c>
      <c r="H372" s="89">
        <v>1243245.5000000002</v>
      </c>
      <c r="I372" s="4">
        <f t="shared" ref="I372:I379" si="140">H372*$I$4</f>
        <v>0</v>
      </c>
      <c r="J372" s="7">
        <f t="shared" ref="J372:J379" si="141">+I372+H372</f>
        <v>1243245.5000000002</v>
      </c>
      <c r="K372" s="73">
        <f t="shared" ref="K372:K379" si="142">+G372-J372</f>
        <v>888032.49999999977</v>
      </c>
      <c r="L372" s="253">
        <f t="shared" ref="L372:L379" si="143">K372/E372*$L$1</f>
        <v>213127.79999999993</v>
      </c>
      <c r="M372" s="253">
        <f t="shared" ref="M372:M379" si="144">J372+L372</f>
        <v>1456373.3000000003</v>
      </c>
      <c r="N372" s="9">
        <f t="shared" ref="N372:N379" si="145">E372-$L$1</f>
        <v>38</v>
      </c>
      <c r="O372" s="10">
        <f t="shared" ref="O372:O379" si="146">G372-M372</f>
        <v>674904.69999999972</v>
      </c>
    </row>
    <row r="373" spans="1:15">
      <c r="A373" s="100">
        <v>2220014</v>
      </c>
      <c r="B373" s="25" t="s">
        <v>324</v>
      </c>
      <c r="C373" s="20">
        <v>420653</v>
      </c>
      <c r="D373" s="65">
        <v>40968</v>
      </c>
      <c r="E373" s="95">
        <v>52</v>
      </c>
      <c r="F373" s="91"/>
      <c r="G373" s="255">
        <f t="shared" si="139"/>
        <v>420653</v>
      </c>
      <c r="H373" s="89">
        <v>242015.6926666667</v>
      </c>
      <c r="I373" s="4">
        <f t="shared" si="140"/>
        <v>0</v>
      </c>
      <c r="J373" s="7">
        <f t="shared" si="141"/>
        <v>242015.6926666667</v>
      </c>
      <c r="K373" s="73">
        <f t="shared" si="142"/>
        <v>178637.3073333333</v>
      </c>
      <c r="L373" s="253">
        <f t="shared" si="143"/>
        <v>41223.993999999992</v>
      </c>
      <c r="M373" s="253">
        <f t="shared" si="144"/>
        <v>283239.6866666667</v>
      </c>
      <c r="N373" s="9">
        <f t="shared" si="145"/>
        <v>40</v>
      </c>
      <c r="O373" s="10">
        <f t="shared" si="146"/>
        <v>137413.3133333333</v>
      </c>
    </row>
    <row r="374" spans="1:15">
      <c r="A374" s="100">
        <v>2220014</v>
      </c>
      <c r="B374" s="25" t="s">
        <v>325</v>
      </c>
      <c r="C374" s="20">
        <v>1423967</v>
      </c>
      <c r="D374" s="65">
        <v>41095</v>
      </c>
      <c r="E374" s="95">
        <v>62</v>
      </c>
      <c r="F374" s="91"/>
      <c r="G374" s="255">
        <f t="shared" si="139"/>
        <v>1423967</v>
      </c>
      <c r="H374" s="89">
        <v>735069.02560606052</v>
      </c>
      <c r="I374" s="4">
        <f t="shared" si="140"/>
        <v>0</v>
      </c>
      <c r="J374" s="7">
        <f t="shared" si="141"/>
        <v>735069.02560606052</v>
      </c>
      <c r="K374" s="73">
        <f t="shared" si="142"/>
        <v>688897.97439393948</v>
      </c>
      <c r="L374" s="253">
        <f t="shared" si="143"/>
        <v>133335.09181818183</v>
      </c>
      <c r="M374" s="253">
        <f t="shared" si="144"/>
        <v>868404.11742424231</v>
      </c>
      <c r="N374" s="9">
        <f t="shared" si="145"/>
        <v>50</v>
      </c>
      <c r="O374" s="10">
        <f t="shared" si="146"/>
        <v>555562.88257575769</v>
      </c>
    </row>
    <row r="375" spans="1:15">
      <c r="A375" s="100">
        <v>2220014</v>
      </c>
      <c r="B375" s="25" t="s">
        <v>326</v>
      </c>
      <c r="C375" s="20">
        <v>119037</v>
      </c>
      <c r="D375" s="65">
        <v>41158</v>
      </c>
      <c r="E375" s="95">
        <v>66</v>
      </c>
      <c r="F375" s="91"/>
      <c r="G375" s="255">
        <f t="shared" si="139"/>
        <v>119037</v>
      </c>
      <c r="H375" s="89">
        <v>58735.361842105267</v>
      </c>
      <c r="I375" s="4">
        <f t="shared" si="140"/>
        <v>0</v>
      </c>
      <c r="J375" s="7">
        <f t="shared" si="141"/>
        <v>58735.361842105267</v>
      </c>
      <c r="K375" s="73">
        <f t="shared" si="142"/>
        <v>60301.638157894733</v>
      </c>
      <c r="L375" s="253">
        <f t="shared" si="143"/>
        <v>10963.934210526315</v>
      </c>
      <c r="M375" s="253">
        <f t="shared" si="144"/>
        <v>69699.296052631587</v>
      </c>
      <c r="N375" s="9">
        <f t="shared" si="145"/>
        <v>54</v>
      </c>
      <c r="O375" s="10">
        <f t="shared" si="146"/>
        <v>49337.703947368413</v>
      </c>
    </row>
    <row r="376" spans="1:15">
      <c r="A376" s="100">
        <v>2220014</v>
      </c>
      <c r="B376" s="25" t="s">
        <v>327</v>
      </c>
      <c r="C376" s="20">
        <v>67068</v>
      </c>
      <c r="D376" s="65">
        <v>41158</v>
      </c>
      <c r="E376" s="95">
        <v>66</v>
      </c>
      <c r="F376" s="91"/>
      <c r="G376" s="255">
        <f t="shared" si="139"/>
        <v>67068</v>
      </c>
      <c r="H376" s="89">
        <v>33092.763157894733</v>
      </c>
      <c r="I376" s="4">
        <f t="shared" si="140"/>
        <v>0</v>
      </c>
      <c r="J376" s="7">
        <f t="shared" si="141"/>
        <v>33092.763157894733</v>
      </c>
      <c r="K376" s="73">
        <f t="shared" si="142"/>
        <v>33975.236842105267</v>
      </c>
      <c r="L376" s="253">
        <f t="shared" si="143"/>
        <v>6177.3157894736851</v>
      </c>
      <c r="M376" s="253">
        <f t="shared" si="144"/>
        <v>39270.07894736842</v>
      </c>
      <c r="N376" s="9">
        <f t="shared" si="145"/>
        <v>54</v>
      </c>
      <c r="O376" s="10">
        <f t="shared" si="146"/>
        <v>27797.92105263158</v>
      </c>
    </row>
    <row r="377" spans="1:15">
      <c r="A377" s="100">
        <v>2220014</v>
      </c>
      <c r="B377" s="25" t="s">
        <v>328</v>
      </c>
      <c r="C377" s="20">
        <v>41587</v>
      </c>
      <c r="D377" s="65">
        <v>41158</v>
      </c>
      <c r="E377" s="95">
        <v>66</v>
      </c>
      <c r="F377" s="91"/>
      <c r="G377" s="255">
        <f t="shared" si="139"/>
        <v>41587</v>
      </c>
      <c r="H377" s="89">
        <v>20519.901315789473</v>
      </c>
      <c r="I377" s="4">
        <f t="shared" si="140"/>
        <v>0</v>
      </c>
      <c r="J377" s="7">
        <f t="shared" si="141"/>
        <v>20519.901315789473</v>
      </c>
      <c r="K377" s="73">
        <f t="shared" si="142"/>
        <v>21067.098684210527</v>
      </c>
      <c r="L377" s="253">
        <f t="shared" si="143"/>
        <v>3830.3815789473683</v>
      </c>
      <c r="M377" s="253">
        <f t="shared" si="144"/>
        <v>24350.28289473684</v>
      </c>
      <c r="N377" s="9">
        <f t="shared" si="145"/>
        <v>54</v>
      </c>
      <c r="O377" s="10">
        <f t="shared" si="146"/>
        <v>17236.71710526316</v>
      </c>
    </row>
    <row r="378" spans="1:15">
      <c r="A378" s="100">
        <v>2220014</v>
      </c>
      <c r="B378" s="25" t="s">
        <v>329</v>
      </c>
      <c r="C378" s="20">
        <f>113940+15990</f>
        <v>129930</v>
      </c>
      <c r="D378" s="65">
        <v>41178</v>
      </c>
      <c r="E378" s="95">
        <v>66</v>
      </c>
      <c r="F378" s="91"/>
      <c r="G378" s="255">
        <f t="shared" si="139"/>
        <v>129930</v>
      </c>
      <c r="H378" s="89">
        <v>64110.197368421053</v>
      </c>
      <c r="I378" s="4">
        <f t="shared" si="140"/>
        <v>0</v>
      </c>
      <c r="J378" s="7">
        <f t="shared" si="141"/>
        <v>64110.197368421053</v>
      </c>
      <c r="K378" s="73">
        <f t="shared" si="142"/>
        <v>65819.802631578947</v>
      </c>
      <c r="L378" s="253">
        <f t="shared" si="143"/>
        <v>11967.236842105263</v>
      </c>
      <c r="M378" s="253">
        <f t="shared" si="144"/>
        <v>76077.43421052632</v>
      </c>
      <c r="N378" s="9">
        <f t="shared" si="145"/>
        <v>54</v>
      </c>
      <c r="O378" s="10">
        <f t="shared" si="146"/>
        <v>53852.56578947368</v>
      </c>
    </row>
    <row r="379" spans="1:15">
      <c r="A379" s="100">
        <v>2220014</v>
      </c>
      <c r="B379" s="81" t="s">
        <v>333</v>
      </c>
      <c r="C379" s="82">
        <v>20000</v>
      </c>
      <c r="D379" s="80">
        <v>41186</v>
      </c>
      <c r="E379" s="165">
        <v>68</v>
      </c>
      <c r="F379" s="166"/>
      <c r="G379" s="264">
        <f t="shared" si="139"/>
        <v>20000</v>
      </c>
      <c r="H379" s="88">
        <v>9643.6781609195386</v>
      </c>
      <c r="I379" s="168">
        <f t="shared" si="140"/>
        <v>0</v>
      </c>
      <c r="J379" s="142">
        <f t="shared" si="141"/>
        <v>9643.6781609195386</v>
      </c>
      <c r="K379" s="167">
        <f t="shared" si="142"/>
        <v>10356.321839080461</v>
      </c>
      <c r="L379" s="253">
        <f t="shared" si="143"/>
        <v>1827.5862068965521</v>
      </c>
      <c r="M379" s="262">
        <f t="shared" si="144"/>
        <v>11471.264367816091</v>
      </c>
      <c r="N379" s="9">
        <f t="shared" si="145"/>
        <v>56</v>
      </c>
      <c r="O379" s="140">
        <f t="shared" si="146"/>
        <v>8528.7356321839088</v>
      </c>
    </row>
    <row r="380" spans="1:15">
      <c r="A380" s="75"/>
      <c r="B380" s="169" t="s">
        <v>1291</v>
      </c>
      <c r="C380" s="170">
        <f>SUM(C372:C379)</f>
        <v>4353520</v>
      </c>
      <c r="D380" s="170"/>
      <c r="E380" s="170"/>
      <c r="F380" s="170">
        <f t="shared" ref="F380:M380" si="147">SUM(F372:F379)</f>
        <v>0</v>
      </c>
      <c r="G380" s="260">
        <f t="shared" si="147"/>
        <v>4353520</v>
      </c>
      <c r="H380" s="170">
        <f t="shared" si="147"/>
        <v>2406432.1201178576</v>
      </c>
      <c r="I380" s="170">
        <f t="shared" si="147"/>
        <v>0</v>
      </c>
      <c r="J380" s="170">
        <f t="shared" si="147"/>
        <v>2406432.1201178576</v>
      </c>
      <c r="K380" s="170">
        <f t="shared" si="147"/>
        <v>1947087.8798821424</v>
      </c>
      <c r="L380" s="260">
        <f t="shared" si="147"/>
        <v>422453.34044613101</v>
      </c>
      <c r="M380" s="260">
        <f t="shared" si="147"/>
        <v>2828885.4605639884</v>
      </c>
      <c r="N380" s="170"/>
      <c r="O380" s="171">
        <f>SUM(O372:O379)</f>
        <v>1524634.5394360113</v>
      </c>
    </row>
    <row r="381" spans="1:15" s="162" customFormat="1">
      <c r="B381" s="163"/>
      <c r="C381" s="164"/>
      <c r="D381" s="164"/>
      <c r="E381" s="164"/>
      <c r="F381" s="164"/>
      <c r="G381" s="261" t="s">
        <v>1301</v>
      </c>
      <c r="H381" s="164"/>
      <c r="I381" s="164"/>
      <c r="J381" s="164"/>
      <c r="K381" s="164"/>
      <c r="L381" s="261"/>
      <c r="M381" s="261"/>
      <c r="N381" s="164"/>
      <c r="O381" s="164"/>
    </row>
    <row r="382" spans="1:15" s="162" customFormat="1" ht="18.75">
      <c r="A382" s="293">
        <v>2013</v>
      </c>
      <c r="B382" s="81"/>
      <c r="C382" s="82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</row>
    <row r="383" spans="1:15" s="162" customFormat="1">
      <c r="A383" s="75"/>
      <c r="B383" s="81"/>
      <c r="C383" s="82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</row>
    <row r="384" spans="1:15" s="162" customFormat="1">
      <c r="A384" s="72">
        <v>2220002</v>
      </c>
      <c r="B384" s="25" t="s">
        <v>1436</v>
      </c>
      <c r="C384" s="20">
        <v>1332800</v>
      </c>
      <c r="D384" s="65">
        <v>41464</v>
      </c>
      <c r="E384" s="119">
        <v>67</v>
      </c>
      <c r="F384" s="119"/>
      <c r="G384" s="73">
        <f>+F384+C384</f>
        <v>1332800</v>
      </c>
      <c r="H384" s="119">
        <v>556299.13043478271</v>
      </c>
      <c r="I384" s="119"/>
      <c r="J384" s="119">
        <f>+I384+H384</f>
        <v>556299.13043478271</v>
      </c>
      <c r="K384" s="73">
        <f>+G384-J384</f>
        <v>776500.86956521729</v>
      </c>
      <c r="L384" s="253">
        <f>K384/E384*$L$1</f>
        <v>139074.78260869562</v>
      </c>
      <c r="M384" s="10">
        <f>J384+L384</f>
        <v>695373.91304347827</v>
      </c>
      <c r="N384" s="9">
        <f>E384-$L$1</f>
        <v>55</v>
      </c>
      <c r="O384" s="10">
        <f>G384-M384</f>
        <v>637426.08695652173</v>
      </c>
    </row>
    <row r="385" spans="1:15" s="162" customFormat="1">
      <c r="A385" s="72">
        <v>2220002</v>
      </c>
      <c r="B385" s="25" t="s">
        <v>1437</v>
      </c>
      <c r="C385" s="20">
        <v>4888889</v>
      </c>
      <c r="D385" s="65">
        <v>41486</v>
      </c>
      <c r="E385" s="119">
        <v>67</v>
      </c>
      <c r="F385" s="119"/>
      <c r="G385" s="73">
        <f>+F385+C385</f>
        <v>4888889</v>
      </c>
      <c r="H385" s="119">
        <v>2040579.7565217391</v>
      </c>
      <c r="I385" s="119"/>
      <c r="J385" s="119">
        <f>+I385+H385</f>
        <v>2040579.7565217391</v>
      </c>
      <c r="K385" s="73">
        <f>+G385-J385</f>
        <v>2848309.2434782609</v>
      </c>
      <c r="L385" s="253">
        <f>K385/E385*$L$1</f>
        <v>510144.93913043477</v>
      </c>
      <c r="M385" s="10">
        <f>J385+L385</f>
        <v>2550724.6956521738</v>
      </c>
      <c r="N385" s="9">
        <f>E385-$L$1</f>
        <v>55</v>
      </c>
      <c r="O385" s="10">
        <f>G385-M385</f>
        <v>2338164.3043478262</v>
      </c>
    </row>
    <row r="386" spans="1:15" s="162" customFormat="1">
      <c r="A386" s="72">
        <v>2220002</v>
      </c>
      <c r="B386" s="25" t="s">
        <v>1438</v>
      </c>
      <c r="C386" s="20">
        <v>4888889</v>
      </c>
      <c r="D386" s="65">
        <v>41516</v>
      </c>
      <c r="E386" s="119">
        <v>68</v>
      </c>
      <c r="F386" s="119"/>
      <c r="G386" s="73">
        <f>+F386+C386</f>
        <v>4888889</v>
      </c>
      <c r="H386" s="119">
        <v>2022988.551724138</v>
      </c>
      <c r="I386" s="119"/>
      <c r="J386" s="119">
        <f>+I386+H386</f>
        <v>2022988.551724138</v>
      </c>
      <c r="K386" s="73">
        <f>+G386-J386</f>
        <v>2865900.4482758623</v>
      </c>
      <c r="L386" s="253">
        <f>K386/E386*$L$1</f>
        <v>505747.13793103455</v>
      </c>
      <c r="M386" s="10">
        <f>J386+L386</f>
        <v>2528735.6896551726</v>
      </c>
      <c r="N386" s="9">
        <f>E386-$L$1</f>
        <v>56</v>
      </c>
      <c r="O386" s="10">
        <f>G386-M386</f>
        <v>2360153.3103448274</v>
      </c>
    </row>
    <row r="387" spans="1:15" s="162" customFormat="1">
      <c r="A387" s="72">
        <v>2220002</v>
      </c>
      <c r="B387" s="25" t="s">
        <v>1439</v>
      </c>
      <c r="C387" s="20">
        <v>3515093</v>
      </c>
      <c r="D387" s="65">
        <v>41607</v>
      </c>
      <c r="E387" s="119">
        <v>71</v>
      </c>
      <c r="F387" s="119"/>
      <c r="G387" s="73">
        <f>+F387+C387</f>
        <v>3515093</v>
      </c>
      <c r="H387" s="119">
        <v>1417852.6386554623</v>
      </c>
      <c r="I387" s="119"/>
      <c r="J387" s="119">
        <f>+I387+H387</f>
        <v>1417852.6386554623</v>
      </c>
      <c r="K387" s="73">
        <f>+G387-J387</f>
        <v>2097240.3613445377</v>
      </c>
      <c r="L387" s="253">
        <f>K387/E387*$L$1</f>
        <v>354463.15966386552</v>
      </c>
      <c r="M387" s="10">
        <f>J387+L387</f>
        <v>1772315.7983193279</v>
      </c>
      <c r="N387" s="9">
        <f>E387-$L$1</f>
        <v>59</v>
      </c>
      <c r="O387" s="10">
        <f>G387-M387</f>
        <v>1742777.2016806721</v>
      </c>
    </row>
    <row r="388" spans="1:15" s="162" customFormat="1">
      <c r="A388" s="294"/>
      <c r="B388" s="81"/>
      <c r="C388" s="94">
        <f>SUM(C384:C387)</f>
        <v>14625671</v>
      </c>
      <c r="D388" s="94"/>
      <c r="E388" s="94"/>
      <c r="F388" s="94">
        <f t="shared" ref="F388:M388" si="148">SUM(F384:F387)</f>
        <v>0</v>
      </c>
      <c r="G388" s="94">
        <f t="shared" si="148"/>
        <v>14625671</v>
      </c>
      <c r="H388" s="94">
        <f t="shared" si="148"/>
        <v>6037720.0773361223</v>
      </c>
      <c r="I388" s="94">
        <f t="shared" si="148"/>
        <v>0</v>
      </c>
      <c r="J388" s="94">
        <f t="shared" si="148"/>
        <v>6037720.0773361223</v>
      </c>
      <c r="K388" s="94">
        <f t="shared" si="148"/>
        <v>8587950.9226638786</v>
      </c>
      <c r="L388" s="94">
        <f t="shared" si="148"/>
        <v>1509430.0193340306</v>
      </c>
      <c r="M388" s="94">
        <f t="shared" si="148"/>
        <v>7547150.0966701526</v>
      </c>
      <c r="N388" s="94"/>
      <c r="O388" s="94">
        <f>SUM(O384:O387)</f>
        <v>7078520.9033298474</v>
      </c>
    </row>
    <row r="389" spans="1:15" s="162" customFormat="1">
      <c r="A389" s="75"/>
      <c r="B389" s="81"/>
      <c r="C389" s="82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</row>
    <row r="390" spans="1:15" s="162" customFormat="1">
      <c r="A390" s="75"/>
      <c r="B390" s="81"/>
      <c r="C390" s="82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</row>
    <row r="391" spans="1:15" s="162" customFormat="1">
      <c r="A391" s="72">
        <v>2220005</v>
      </c>
      <c r="B391" s="25" t="s">
        <v>1440</v>
      </c>
      <c r="C391" s="20">
        <v>2959730</v>
      </c>
      <c r="D391" s="65">
        <v>41373</v>
      </c>
      <c r="E391" s="119">
        <v>64</v>
      </c>
      <c r="F391" s="119"/>
      <c r="G391" s="73">
        <f>+F391+C391</f>
        <v>2959730</v>
      </c>
      <c r="H391" s="119">
        <v>1268455.7142857143</v>
      </c>
      <c r="I391" s="119"/>
      <c r="J391" s="119">
        <f>+I391+H391</f>
        <v>1268455.7142857143</v>
      </c>
      <c r="K391" s="73">
        <f>+G391-J391</f>
        <v>1691274.2857142857</v>
      </c>
      <c r="L391" s="253">
        <f>K391/E391*$L$1</f>
        <v>317113.92857142858</v>
      </c>
      <c r="M391" s="10">
        <f>J391+L391</f>
        <v>1585569.642857143</v>
      </c>
      <c r="N391" s="9">
        <f>E391-$L$1</f>
        <v>52</v>
      </c>
      <c r="O391" s="10">
        <f>G391-M391</f>
        <v>1374160.357142857</v>
      </c>
    </row>
    <row r="392" spans="1:15" s="162" customFormat="1">
      <c r="A392" s="72">
        <v>2220005</v>
      </c>
      <c r="B392" s="25" t="s">
        <v>1441</v>
      </c>
      <c r="C392" s="20">
        <v>358000</v>
      </c>
      <c r="D392" s="65">
        <v>41416</v>
      </c>
      <c r="E392" s="119">
        <v>65</v>
      </c>
      <c r="F392" s="119"/>
      <c r="G392" s="73">
        <f>+F392+C392</f>
        <v>358000</v>
      </c>
      <c r="H392" s="119">
        <v>152070.79646017699</v>
      </c>
      <c r="I392" s="119"/>
      <c r="J392" s="119">
        <f>+I392+H392</f>
        <v>152070.79646017699</v>
      </c>
      <c r="K392" s="73">
        <f>+G392-J392</f>
        <v>205929.20353982301</v>
      </c>
      <c r="L392" s="253">
        <f>K392/E392*$L$1</f>
        <v>38017.699115044248</v>
      </c>
      <c r="M392" s="10">
        <f>J392+L392</f>
        <v>190088.49557522126</v>
      </c>
      <c r="N392" s="9">
        <f>E392-$L$1</f>
        <v>53</v>
      </c>
      <c r="O392" s="10">
        <f>G392-M392</f>
        <v>167911.50442477874</v>
      </c>
    </row>
    <row r="393" spans="1:15" s="162" customFormat="1">
      <c r="A393" s="72">
        <v>2220005</v>
      </c>
      <c r="B393" s="25" t="s">
        <v>1442</v>
      </c>
      <c r="C393" s="20">
        <v>79990</v>
      </c>
      <c r="D393" s="65">
        <v>41464</v>
      </c>
      <c r="E393" s="119">
        <v>67</v>
      </c>
      <c r="F393" s="119"/>
      <c r="G393" s="73">
        <f>+F393+C393</f>
        <v>79990</v>
      </c>
      <c r="H393" s="119">
        <v>33387.130434782608</v>
      </c>
      <c r="I393" s="119"/>
      <c r="J393" s="119">
        <f>+I393+H393</f>
        <v>33387.130434782608</v>
      </c>
      <c r="K393" s="73">
        <f>+G393-J393</f>
        <v>46602.869565217392</v>
      </c>
      <c r="L393" s="253">
        <f>K393/E393*$L$1</f>
        <v>8346.782608695652</v>
      </c>
      <c r="M393" s="10">
        <f>J393+L393</f>
        <v>41733.913043478256</v>
      </c>
      <c r="N393" s="9">
        <f>E393-$L$1</f>
        <v>55</v>
      </c>
      <c r="O393" s="10">
        <f>G393-M393</f>
        <v>38256.086956521744</v>
      </c>
    </row>
    <row r="394" spans="1:15" s="162" customFormat="1">
      <c r="A394" s="72">
        <v>2220005</v>
      </c>
      <c r="B394" s="25" t="s">
        <v>1443</v>
      </c>
      <c r="C394" s="20">
        <v>50000</v>
      </c>
      <c r="D394" s="65">
        <v>41547</v>
      </c>
      <c r="E394" s="119">
        <v>69</v>
      </c>
      <c r="F394" s="119"/>
      <c r="G394" s="73">
        <f>+F394+C394</f>
        <v>50000</v>
      </c>
      <c r="H394" s="119">
        <v>20512.820512820515</v>
      </c>
      <c r="I394" s="119"/>
      <c r="J394" s="119">
        <f>+I394+H394</f>
        <v>20512.820512820515</v>
      </c>
      <c r="K394" s="73">
        <f>+G394-J394</f>
        <v>29487.179487179485</v>
      </c>
      <c r="L394" s="253">
        <f>K394/E394*$L$1</f>
        <v>5128.2051282051279</v>
      </c>
      <c r="M394" s="10">
        <f>J394+L394</f>
        <v>25641.025641025644</v>
      </c>
      <c r="N394" s="9">
        <f>E394-$L$1</f>
        <v>57</v>
      </c>
      <c r="O394" s="10">
        <f>G394-M394</f>
        <v>24358.974358974356</v>
      </c>
    </row>
    <row r="395" spans="1:15" s="162" customFormat="1">
      <c r="A395" s="294"/>
      <c r="B395" s="81"/>
      <c r="C395" s="94">
        <f>SUM(C391:C394)</f>
        <v>3447720</v>
      </c>
      <c r="D395" s="94"/>
      <c r="E395" s="94"/>
      <c r="F395" s="94">
        <f t="shared" ref="F395:M395" si="149">SUM(F391:F394)</f>
        <v>0</v>
      </c>
      <c r="G395" s="94">
        <f t="shared" si="149"/>
        <v>3447720</v>
      </c>
      <c r="H395" s="94">
        <f t="shared" si="149"/>
        <v>1474426.4616934946</v>
      </c>
      <c r="I395" s="94">
        <f t="shared" si="149"/>
        <v>0</v>
      </c>
      <c r="J395" s="94">
        <f t="shared" si="149"/>
        <v>1474426.4616934946</v>
      </c>
      <c r="K395" s="94">
        <f t="shared" si="149"/>
        <v>1973293.5383065054</v>
      </c>
      <c r="L395" s="94">
        <f t="shared" si="149"/>
        <v>368606.61542337365</v>
      </c>
      <c r="M395" s="94">
        <f t="shared" si="149"/>
        <v>1843033.0771168682</v>
      </c>
      <c r="N395" s="94"/>
      <c r="O395" s="94">
        <f>SUM(O391:O394)</f>
        <v>1604686.9228831318</v>
      </c>
    </row>
    <row r="396" spans="1:15" s="162" customFormat="1">
      <c r="A396" s="75"/>
      <c r="B396" s="81"/>
      <c r="C396" s="82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</row>
    <row r="397" spans="1:15" s="162" customFormat="1">
      <c r="A397" s="75"/>
      <c r="B397" s="81"/>
      <c r="C397" s="82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</row>
    <row r="398" spans="1:15" s="162" customFormat="1">
      <c r="A398" s="72">
        <v>2220008</v>
      </c>
      <c r="B398" s="25" t="s">
        <v>1444</v>
      </c>
      <c r="C398" s="20">
        <v>1127834</v>
      </c>
      <c r="D398" s="65">
        <v>41453</v>
      </c>
      <c r="E398" s="119">
        <v>66</v>
      </c>
      <c r="F398" s="119"/>
      <c r="G398" s="73">
        <f>+F398+C398</f>
        <v>1127834</v>
      </c>
      <c r="H398" s="119">
        <v>474877.47368421056</v>
      </c>
      <c r="I398" s="119"/>
      <c r="J398" s="119">
        <f>+I398+H398</f>
        <v>474877.47368421056</v>
      </c>
      <c r="K398" s="73">
        <f>+G398-J398</f>
        <v>652956.52631578944</v>
      </c>
      <c r="L398" s="253">
        <f>K398/E398*$L$1</f>
        <v>118719.36842105263</v>
      </c>
      <c r="M398" s="10">
        <f>J398+L398</f>
        <v>593596.84210526315</v>
      </c>
      <c r="N398" s="9">
        <f>E398-$L$1</f>
        <v>54</v>
      </c>
      <c r="O398" s="10">
        <f>G398-M398</f>
        <v>534237.15789473685</v>
      </c>
    </row>
    <row r="399" spans="1:15" s="162" customFormat="1">
      <c r="A399" s="72">
        <v>2220008</v>
      </c>
      <c r="B399" s="25" t="s">
        <v>1445</v>
      </c>
      <c r="C399" s="20">
        <v>46410</v>
      </c>
      <c r="D399" s="65">
        <v>41464</v>
      </c>
      <c r="E399" s="119">
        <v>67</v>
      </c>
      <c r="F399" s="119"/>
      <c r="G399" s="73">
        <f>+F399+C399</f>
        <v>46410</v>
      </c>
      <c r="H399" s="119">
        <v>19371.130434782608</v>
      </c>
      <c r="I399" s="119"/>
      <c r="J399" s="119">
        <f>+I399+H399</f>
        <v>19371.130434782608</v>
      </c>
      <c r="K399" s="73">
        <f>+G399-J399</f>
        <v>27038.869565217392</v>
      </c>
      <c r="L399" s="253">
        <f>K399/E399*$L$1</f>
        <v>4842.782608695652</v>
      </c>
      <c r="M399" s="10">
        <f>J399+L399</f>
        <v>24213.91304347826</v>
      </c>
      <c r="N399" s="9">
        <f>E399-$L$1</f>
        <v>55</v>
      </c>
      <c r="O399" s="10">
        <f>G399-M399</f>
        <v>22196.08695652174</v>
      </c>
    </row>
    <row r="400" spans="1:15" s="162" customFormat="1">
      <c r="A400" s="72">
        <v>2220008</v>
      </c>
      <c r="B400" s="25" t="s">
        <v>1446</v>
      </c>
      <c r="C400" s="20">
        <v>809200</v>
      </c>
      <c r="D400" s="65">
        <v>41466</v>
      </c>
      <c r="E400" s="119">
        <v>67</v>
      </c>
      <c r="F400" s="119"/>
      <c r="G400" s="73">
        <f>+F400+C400</f>
        <v>809200</v>
      </c>
      <c r="H400" s="119">
        <v>337753.04347826086</v>
      </c>
      <c r="I400" s="119"/>
      <c r="J400" s="119">
        <f>+I400+H400</f>
        <v>337753.04347826086</v>
      </c>
      <c r="K400" s="73">
        <f>+G400-J400</f>
        <v>471446.95652173914</v>
      </c>
      <c r="L400" s="253">
        <f>K400/E400*$L$1</f>
        <v>84438.260869565216</v>
      </c>
      <c r="M400" s="10">
        <f>J400+L400</f>
        <v>422191.30434782605</v>
      </c>
      <c r="N400" s="9">
        <f>E400-$L$1</f>
        <v>55</v>
      </c>
      <c r="O400" s="10">
        <f>G400-M400</f>
        <v>387008.69565217395</v>
      </c>
    </row>
    <row r="401" spans="1:15" s="162" customFormat="1">
      <c r="A401" s="72">
        <v>2220008</v>
      </c>
      <c r="B401" s="25" t="s">
        <v>1447</v>
      </c>
      <c r="C401" s="20">
        <v>154700</v>
      </c>
      <c r="D401" s="65">
        <v>41466</v>
      </c>
      <c r="E401" s="119">
        <v>67</v>
      </c>
      <c r="F401" s="119"/>
      <c r="G401" s="73">
        <f>+F401+C401</f>
        <v>154700</v>
      </c>
      <c r="H401" s="119">
        <v>64570.434782608696</v>
      </c>
      <c r="I401" s="119"/>
      <c r="J401" s="119">
        <f>+I401+H401</f>
        <v>64570.434782608696</v>
      </c>
      <c r="K401" s="73">
        <f>+G401-J401</f>
        <v>90129.565217391297</v>
      </c>
      <c r="L401" s="253">
        <f>K401/E401*$L$1</f>
        <v>16142.608695652172</v>
      </c>
      <c r="M401" s="10">
        <f>J401+L401</f>
        <v>80713.043478260865</v>
      </c>
      <c r="N401" s="9">
        <f>E401-$L$1</f>
        <v>55</v>
      </c>
      <c r="O401" s="10">
        <f>G401-M401</f>
        <v>73986.956521739135</v>
      </c>
    </row>
    <row r="402" spans="1:15" s="162" customFormat="1">
      <c r="A402" s="75"/>
      <c r="B402" s="81"/>
      <c r="C402" s="94">
        <f>SUM(C398:C401)</f>
        <v>2138144</v>
      </c>
      <c r="D402" s="94"/>
      <c r="E402" s="94"/>
      <c r="F402" s="94">
        <f t="shared" ref="F402:M402" si="150">SUM(F398:F401)</f>
        <v>0</v>
      </c>
      <c r="G402" s="94">
        <f t="shared" si="150"/>
        <v>2138144</v>
      </c>
      <c r="H402" s="94">
        <f t="shared" si="150"/>
        <v>896572.08237986267</v>
      </c>
      <c r="I402" s="94">
        <f t="shared" si="150"/>
        <v>0</v>
      </c>
      <c r="J402" s="94">
        <f t="shared" si="150"/>
        <v>896572.08237986267</v>
      </c>
      <c r="K402" s="94">
        <f t="shared" si="150"/>
        <v>1241571.9176201373</v>
      </c>
      <c r="L402" s="94">
        <f t="shared" si="150"/>
        <v>224143.02059496567</v>
      </c>
      <c r="M402" s="94">
        <f t="shared" si="150"/>
        <v>1120715.1029748283</v>
      </c>
      <c r="N402" s="94"/>
      <c r="O402" s="94">
        <f>SUM(O398:O401)</f>
        <v>1017428.8970251717</v>
      </c>
    </row>
    <row r="403" spans="1:15" s="162" customFormat="1">
      <c r="A403" s="75"/>
      <c r="B403" s="81"/>
      <c r="C403" s="82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</row>
    <row r="404" spans="1:15" s="162" customFormat="1">
      <c r="A404" s="75"/>
      <c r="B404" s="81"/>
      <c r="C404" s="82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</row>
    <row r="405" spans="1:15" s="162" customFormat="1">
      <c r="A405" s="72">
        <v>2220009</v>
      </c>
      <c r="B405" s="25" t="s">
        <v>1448</v>
      </c>
      <c r="C405" s="20">
        <v>139900</v>
      </c>
      <c r="D405" s="65">
        <v>41464</v>
      </c>
      <c r="E405" s="119">
        <v>67</v>
      </c>
      <c r="F405" s="119"/>
      <c r="G405" s="73">
        <f>+F405+C405</f>
        <v>139900</v>
      </c>
      <c r="H405" s="119">
        <v>58393.043478260865</v>
      </c>
      <c r="I405" s="119"/>
      <c r="J405" s="119">
        <f>+I405+H405</f>
        <v>58393.043478260865</v>
      </c>
      <c r="K405" s="73">
        <f>+G405-J405</f>
        <v>81506.956521739135</v>
      </c>
      <c r="L405" s="253">
        <f>K405/E405*$L$1</f>
        <v>14598.260869565216</v>
      </c>
      <c r="M405" s="10">
        <f>J405+L405</f>
        <v>72991.304347826081</v>
      </c>
      <c r="N405" s="9">
        <f>E405-$L$1</f>
        <v>55</v>
      </c>
      <c r="O405" s="10">
        <f>G405-M405</f>
        <v>66908.695652173919</v>
      </c>
    </row>
    <row r="406" spans="1:15" s="162" customFormat="1">
      <c r="A406" s="72">
        <v>2220009</v>
      </c>
      <c r="B406" s="25" t="s">
        <v>1449</v>
      </c>
      <c r="C406" s="20">
        <v>154652</v>
      </c>
      <c r="D406" s="65">
        <v>41634</v>
      </c>
      <c r="E406" s="119">
        <v>72</v>
      </c>
      <c r="F406" s="119"/>
      <c r="G406" s="73">
        <f>+F406+C406</f>
        <v>154652</v>
      </c>
      <c r="H406" s="119">
        <v>61860.800000000003</v>
      </c>
      <c r="I406" s="119"/>
      <c r="J406" s="119">
        <f>+I406+H406</f>
        <v>61860.800000000003</v>
      </c>
      <c r="K406" s="73">
        <f>+G406-J406</f>
        <v>92791.2</v>
      </c>
      <c r="L406" s="253">
        <f>K406/E406*$L$1</f>
        <v>15465.2</v>
      </c>
      <c r="M406" s="10">
        <f>J406+L406</f>
        <v>77326</v>
      </c>
      <c r="N406" s="9">
        <f>E406-$L$1</f>
        <v>60</v>
      </c>
      <c r="O406" s="10">
        <f>G406-M406</f>
        <v>77326</v>
      </c>
    </row>
    <row r="407" spans="1:15" s="162" customFormat="1">
      <c r="A407" s="72">
        <v>2220009</v>
      </c>
      <c r="B407" s="25" t="s">
        <v>1450</v>
      </c>
      <c r="C407" s="20">
        <v>5026560</v>
      </c>
      <c r="D407" s="65">
        <v>41639</v>
      </c>
      <c r="E407" s="119">
        <v>72</v>
      </c>
      <c r="F407" s="119"/>
      <c r="G407" s="73">
        <f>+F407+C407</f>
        <v>5026560</v>
      </c>
      <c r="H407" s="119">
        <v>2010624</v>
      </c>
      <c r="I407" s="119"/>
      <c r="J407" s="119">
        <f>+I407+H407</f>
        <v>2010624</v>
      </c>
      <c r="K407" s="73">
        <f>+G407-J407</f>
        <v>3015936</v>
      </c>
      <c r="L407" s="253">
        <f>K407/E407*$L$1</f>
        <v>502656</v>
      </c>
      <c r="M407" s="10">
        <f>J407+L407</f>
        <v>2513280</v>
      </c>
      <c r="N407" s="9">
        <f>E407-$L$1</f>
        <v>60</v>
      </c>
      <c r="O407" s="10">
        <f>G407-M407</f>
        <v>2513280</v>
      </c>
    </row>
    <row r="408" spans="1:15" s="162" customFormat="1">
      <c r="A408" s="72">
        <v>2220009</v>
      </c>
      <c r="B408" s="25" t="s">
        <v>1451</v>
      </c>
      <c r="C408" s="20">
        <v>199601</v>
      </c>
      <c r="D408" s="65">
        <v>41639</v>
      </c>
      <c r="E408" s="119">
        <v>72</v>
      </c>
      <c r="F408" s="119"/>
      <c r="G408" s="73">
        <f>+F408+C408</f>
        <v>199601</v>
      </c>
      <c r="H408" s="119">
        <v>79840.399999999994</v>
      </c>
      <c r="I408" s="119"/>
      <c r="J408" s="119">
        <f>+I408+H408</f>
        <v>79840.399999999994</v>
      </c>
      <c r="K408" s="73">
        <f>+G408-J408</f>
        <v>119760.6</v>
      </c>
      <c r="L408" s="253">
        <f>K408/E408*$L$1</f>
        <v>19960.099999999999</v>
      </c>
      <c r="M408" s="10">
        <f>J408+L408</f>
        <v>99800.5</v>
      </c>
      <c r="N408" s="9">
        <f>E408-$L$1</f>
        <v>60</v>
      </c>
      <c r="O408" s="10">
        <f>G408-M408</f>
        <v>99800.5</v>
      </c>
    </row>
    <row r="409" spans="1:15" s="162" customFormat="1">
      <c r="A409" s="75"/>
      <c r="B409" s="81"/>
      <c r="C409" s="94">
        <f>SUM(C405:C408)</f>
        <v>5520713</v>
      </c>
      <c r="D409" s="94"/>
      <c r="E409" s="94"/>
      <c r="F409" s="94">
        <f t="shared" ref="F409:M409" si="151">SUM(F405:F408)</f>
        <v>0</v>
      </c>
      <c r="G409" s="94">
        <f t="shared" si="151"/>
        <v>5520713</v>
      </c>
      <c r="H409" s="94">
        <f t="shared" si="151"/>
        <v>2210718.2434782609</v>
      </c>
      <c r="I409" s="94">
        <f t="shared" si="151"/>
        <v>0</v>
      </c>
      <c r="J409" s="94">
        <f t="shared" si="151"/>
        <v>2210718.2434782609</v>
      </c>
      <c r="K409" s="94">
        <f t="shared" si="151"/>
        <v>3309994.7565217391</v>
      </c>
      <c r="L409" s="94">
        <f t="shared" si="151"/>
        <v>552679.56086956523</v>
      </c>
      <c r="M409" s="94">
        <f t="shared" si="151"/>
        <v>2763397.8043478262</v>
      </c>
      <c r="N409" s="94"/>
      <c r="O409" s="94">
        <f>SUM(O405:O408)</f>
        <v>2757315.1956521738</v>
      </c>
    </row>
    <row r="410" spans="1:15" s="162" customFormat="1">
      <c r="A410" s="75"/>
      <c r="B410" s="81"/>
      <c r="C410" s="82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</row>
    <row r="411" spans="1:15" s="162" customFormat="1">
      <c r="A411" s="75"/>
      <c r="B411" s="81"/>
      <c r="C411" s="82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</row>
    <row r="412" spans="1:15" s="162" customFormat="1">
      <c r="A412" s="72">
        <v>22200011</v>
      </c>
      <c r="B412" s="25" t="s">
        <v>1452</v>
      </c>
      <c r="C412" s="20">
        <v>1298297</v>
      </c>
      <c r="D412" s="80">
        <v>41361</v>
      </c>
      <c r="E412" s="119">
        <v>63</v>
      </c>
      <c r="F412" s="119"/>
      <c r="G412" s="73">
        <f t="shared" ref="G412:G417" si="152">+F412+C412</f>
        <v>1298297</v>
      </c>
      <c r="H412" s="119">
        <v>561425.7297297297</v>
      </c>
      <c r="I412" s="119"/>
      <c r="J412" s="119">
        <f t="shared" ref="J412:J417" si="153">+I412+H412</f>
        <v>561425.7297297297</v>
      </c>
      <c r="K412" s="73">
        <f t="shared" ref="K412:K417" si="154">+G412-J412</f>
        <v>736871.2702702703</v>
      </c>
      <c r="L412" s="253">
        <f t="shared" ref="L412:L417" si="155">K412/E412*$L$1</f>
        <v>140356.43243243243</v>
      </c>
      <c r="M412" s="10">
        <f t="shared" ref="M412:M417" si="156">J412+L412</f>
        <v>701782.16216216213</v>
      </c>
      <c r="N412" s="9">
        <f t="shared" ref="N412:N417" si="157">E412-$L$1</f>
        <v>51</v>
      </c>
      <c r="O412" s="10">
        <f t="shared" ref="O412:O417" si="158">G412-M412</f>
        <v>596514.83783783787</v>
      </c>
    </row>
    <row r="413" spans="1:15" s="162" customFormat="1">
      <c r="A413" s="72">
        <v>22200011</v>
      </c>
      <c r="B413" s="25" t="s">
        <v>1453</v>
      </c>
      <c r="C413" s="20">
        <v>365378</v>
      </c>
      <c r="D413" s="80">
        <v>41408</v>
      </c>
      <c r="E413" s="119">
        <v>65</v>
      </c>
      <c r="F413" s="119"/>
      <c r="G413" s="73">
        <f t="shared" si="152"/>
        <v>365378</v>
      </c>
      <c r="H413" s="119">
        <v>155204.81415929203</v>
      </c>
      <c r="I413" s="119"/>
      <c r="J413" s="119">
        <f t="shared" si="153"/>
        <v>155204.81415929203</v>
      </c>
      <c r="K413" s="73">
        <f t="shared" si="154"/>
        <v>210173.18584070797</v>
      </c>
      <c r="L413" s="253">
        <f t="shared" si="155"/>
        <v>38801.203539823007</v>
      </c>
      <c r="M413" s="10">
        <f t="shared" si="156"/>
        <v>194006.01769911504</v>
      </c>
      <c r="N413" s="9">
        <f t="shared" si="157"/>
        <v>53</v>
      </c>
      <c r="O413" s="10">
        <f t="shared" si="158"/>
        <v>171371.98230088496</v>
      </c>
    </row>
    <row r="414" spans="1:15" s="162" customFormat="1">
      <c r="A414" s="72">
        <v>22200011</v>
      </c>
      <c r="B414" s="25" t="s">
        <v>1454</v>
      </c>
      <c r="C414" s="20">
        <v>1020054</v>
      </c>
      <c r="D414" s="80">
        <v>41422</v>
      </c>
      <c r="E414" s="119">
        <v>65</v>
      </c>
      <c r="F414" s="119"/>
      <c r="G414" s="73">
        <f t="shared" si="152"/>
        <v>1020054</v>
      </c>
      <c r="H414" s="119">
        <v>433297.27433628321</v>
      </c>
      <c r="I414" s="119"/>
      <c r="J414" s="119">
        <f t="shared" si="153"/>
        <v>433297.27433628321</v>
      </c>
      <c r="K414" s="73">
        <f t="shared" si="154"/>
        <v>586756.72566371679</v>
      </c>
      <c r="L414" s="253">
        <f t="shared" si="155"/>
        <v>108324.31858407079</v>
      </c>
      <c r="M414" s="10">
        <f t="shared" si="156"/>
        <v>541621.59292035399</v>
      </c>
      <c r="N414" s="9">
        <f t="shared" si="157"/>
        <v>53</v>
      </c>
      <c r="O414" s="10">
        <f t="shared" si="158"/>
        <v>478432.40707964601</v>
      </c>
    </row>
    <row r="415" spans="1:15" s="162" customFormat="1">
      <c r="A415" s="72">
        <v>22200011</v>
      </c>
      <c r="B415" s="25" t="s">
        <v>1455</v>
      </c>
      <c r="C415" s="20">
        <v>435683</v>
      </c>
      <c r="D415" s="80">
        <v>41437</v>
      </c>
      <c r="E415" s="119">
        <v>66</v>
      </c>
      <c r="F415" s="119"/>
      <c r="G415" s="73">
        <f t="shared" si="152"/>
        <v>435683</v>
      </c>
      <c r="H415" s="119">
        <v>183445.47368421053</v>
      </c>
      <c r="I415" s="119"/>
      <c r="J415" s="119">
        <f t="shared" si="153"/>
        <v>183445.47368421053</v>
      </c>
      <c r="K415" s="73">
        <f t="shared" si="154"/>
        <v>252237.52631578947</v>
      </c>
      <c r="L415" s="253">
        <f t="shared" si="155"/>
        <v>45861.368421052633</v>
      </c>
      <c r="M415" s="10">
        <f t="shared" si="156"/>
        <v>229306.84210526317</v>
      </c>
      <c r="N415" s="9">
        <f t="shared" si="157"/>
        <v>54</v>
      </c>
      <c r="O415" s="10">
        <f t="shared" si="158"/>
        <v>206376.15789473683</v>
      </c>
    </row>
    <row r="416" spans="1:15" s="162" customFormat="1">
      <c r="A416" s="72">
        <v>22200011</v>
      </c>
      <c r="B416" s="25" t="s">
        <v>1456</v>
      </c>
      <c r="C416" s="20">
        <v>1927800</v>
      </c>
      <c r="D416" s="80">
        <v>41437</v>
      </c>
      <c r="E416" s="119">
        <v>66</v>
      </c>
      <c r="F416" s="119"/>
      <c r="G416" s="73">
        <f t="shared" si="152"/>
        <v>1927800</v>
      </c>
      <c r="H416" s="119">
        <v>811705.26315789472</v>
      </c>
      <c r="I416" s="119"/>
      <c r="J416" s="119">
        <f t="shared" si="153"/>
        <v>811705.26315789472</v>
      </c>
      <c r="K416" s="73">
        <f t="shared" si="154"/>
        <v>1116094.7368421052</v>
      </c>
      <c r="L416" s="253">
        <f t="shared" si="155"/>
        <v>202926.31578947368</v>
      </c>
      <c r="M416" s="10">
        <f t="shared" si="156"/>
        <v>1014631.5789473684</v>
      </c>
      <c r="N416" s="9">
        <f t="shared" si="157"/>
        <v>54</v>
      </c>
      <c r="O416" s="10">
        <f t="shared" si="158"/>
        <v>913168.42105263157</v>
      </c>
    </row>
    <row r="417" spans="1:15" s="162" customFormat="1">
      <c r="A417" s="72">
        <v>22200011</v>
      </c>
      <c r="B417" s="25" t="s">
        <v>1457</v>
      </c>
      <c r="C417" s="20">
        <v>129990</v>
      </c>
      <c r="D417" s="80">
        <v>41464</v>
      </c>
      <c r="E417" s="119">
        <v>67</v>
      </c>
      <c r="F417" s="119"/>
      <c r="G417" s="73">
        <f t="shared" si="152"/>
        <v>129990</v>
      </c>
      <c r="H417" s="119">
        <v>54256.695652173912</v>
      </c>
      <c r="I417" s="119"/>
      <c r="J417" s="119">
        <f t="shared" si="153"/>
        <v>54256.695652173912</v>
      </c>
      <c r="K417" s="73">
        <f t="shared" si="154"/>
        <v>75733.304347826081</v>
      </c>
      <c r="L417" s="253">
        <f t="shared" si="155"/>
        <v>13564.173913043478</v>
      </c>
      <c r="M417" s="10">
        <f t="shared" si="156"/>
        <v>67820.869565217392</v>
      </c>
      <c r="N417" s="9">
        <f t="shared" si="157"/>
        <v>55</v>
      </c>
      <c r="O417" s="10">
        <f t="shared" si="158"/>
        <v>62169.130434782608</v>
      </c>
    </row>
    <row r="418" spans="1:15" s="162" customFormat="1">
      <c r="A418" s="75"/>
      <c r="B418" s="81"/>
      <c r="C418" s="94">
        <f>SUM(C412:C417)</f>
        <v>5177202</v>
      </c>
      <c r="D418" s="94"/>
      <c r="E418" s="94"/>
      <c r="F418" s="94">
        <f t="shared" ref="F418:M418" si="159">SUM(F412:F417)</f>
        <v>0</v>
      </c>
      <c r="G418" s="94">
        <f t="shared" si="159"/>
        <v>5177202</v>
      </c>
      <c r="H418" s="94">
        <f t="shared" si="159"/>
        <v>2199335.2507195841</v>
      </c>
      <c r="I418" s="94">
        <f t="shared" si="159"/>
        <v>0</v>
      </c>
      <c r="J418" s="94">
        <f t="shared" si="159"/>
        <v>2199335.2507195841</v>
      </c>
      <c r="K418" s="94">
        <f t="shared" si="159"/>
        <v>2977866.7492804155</v>
      </c>
      <c r="L418" s="94">
        <f t="shared" si="159"/>
        <v>549833.81267989601</v>
      </c>
      <c r="M418" s="94">
        <f t="shared" si="159"/>
        <v>2749169.0633994797</v>
      </c>
      <c r="N418" s="94"/>
      <c r="O418" s="94">
        <f>SUM(O412:O417)</f>
        <v>2428032.9366005203</v>
      </c>
    </row>
    <row r="419" spans="1:15" s="162" customFormat="1">
      <c r="A419" s="75"/>
      <c r="B419" s="81"/>
      <c r="C419" s="82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</row>
    <row r="420" spans="1:15" s="162" customFormat="1">
      <c r="A420" s="75"/>
      <c r="B420" s="81"/>
      <c r="C420" s="82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</row>
    <row r="421" spans="1:15" s="162" customFormat="1">
      <c r="A421" s="72">
        <v>22200012</v>
      </c>
      <c r="B421" s="25" t="s">
        <v>1458</v>
      </c>
      <c r="C421" s="20">
        <v>689199</v>
      </c>
      <c r="D421" s="65">
        <v>41388</v>
      </c>
      <c r="E421" s="119">
        <v>64</v>
      </c>
      <c r="F421" s="119"/>
      <c r="G421" s="73">
        <f>+F421+C421</f>
        <v>689199</v>
      </c>
      <c r="H421" s="119">
        <v>295371</v>
      </c>
      <c r="I421" s="119"/>
      <c r="J421" s="119">
        <f>+I421+H421</f>
        <v>295371</v>
      </c>
      <c r="K421" s="73">
        <f>+G421-J421</f>
        <v>393828</v>
      </c>
      <c r="L421" s="253">
        <f>K421/E421*$L$1</f>
        <v>73842.75</v>
      </c>
      <c r="M421" s="10">
        <f>J421+L421</f>
        <v>369213.75</v>
      </c>
      <c r="N421" s="9">
        <f>E421-$L$1</f>
        <v>52</v>
      </c>
      <c r="O421" s="10">
        <f>G421-M421</f>
        <v>319985.25</v>
      </c>
    </row>
    <row r="422" spans="1:15" s="162" customFormat="1">
      <c r="A422" s="72">
        <v>22200012</v>
      </c>
      <c r="B422" s="25" t="s">
        <v>1459</v>
      </c>
      <c r="C422" s="20">
        <v>1082475</v>
      </c>
      <c r="D422" s="65">
        <v>41474</v>
      </c>
      <c r="E422" s="119">
        <v>67</v>
      </c>
      <c r="F422" s="119"/>
      <c r="G422" s="73">
        <f>+F422+C422</f>
        <v>1082475</v>
      </c>
      <c r="H422" s="119">
        <v>451815.65217391308</v>
      </c>
      <c r="I422" s="119"/>
      <c r="J422" s="119">
        <f>+I422+H422</f>
        <v>451815.65217391308</v>
      </c>
      <c r="K422" s="73">
        <f>+G422-J422</f>
        <v>630659.34782608692</v>
      </c>
      <c r="L422" s="253">
        <f>K422/E422*$L$1</f>
        <v>112953.91304347827</v>
      </c>
      <c r="M422" s="10">
        <f>J422+L422</f>
        <v>564769.56521739135</v>
      </c>
      <c r="N422" s="9">
        <f>E422-$L$1</f>
        <v>55</v>
      </c>
      <c r="O422" s="10">
        <f>G422-M422</f>
        <v>517705.43478260865</v>
      </c>
    </row>
    <row r="423" spans="1:15" s="162" customFormat="1">
      <c r="A423" s="72">
        <v>22200012</v>
      </c>
      <c r="B423" s="25" t="s">
        <v>1460</v>
      </c>
      <c r="C423" s="20">
        <v>3908079</v>
      </c>
      <c r="D423" s="65">
        <v>41565</v>
      </c>
      <c r="E423" s="119">
        <v>70</v>
      </c>
      <c r="F423" s="119"/>
      <c r="G423" s="73">
        <f>+F423+C423</f>
        <v>3908079</v>
      </c>
      <c r="H423" s="119">
        <v>1589727.0508474577</v>
      </c>
      <c r="I423" s="119"/>
      <c r="J423" s="119">
        <f>+I423+H423</f>
        <v>1589727.0508474577</v>
      </c>
      <c r="K423" s="73">
        <f>+G423-J423</f>
        <v>2318351.9491525423</v>
      </c>
      <c r="L423" s="253">
        <f>K423/E423*$L$1</f>
        <v>397431.76271186443</v>
      </c>
      <c r="M423" s="10">
        <f>J423+L423</f>
        <v>1987158.8135593222</v>
      </c>
      <c r="N423" s="9">
        <f>E423-$L$1</f>
        <v>58</v>
      </c>
      <c r="O423" s="10">
        <f>G423-M423</f>
        <v>1920920.1864406778</v>
      </c>
    </row>
    <row r="424" spans="1:15" s="162" customFormat="1">
      <c r="A424" s="75"/>
      <c r="B424" s="81"/>
      <c r="C424" s="94">
        <f>SUM(C421:C423)</f>
        <v>5679753</v>
      </c>
      <c r="D424" s="94"/>
      <c r="E424" s="94"/>
      <c r="F424" s="94">
        <f t="shared" ref="F424:M424" si="160">SUM(F421:F423)</f>
        <v>0</v>
      </c>
      <c r="G424" s="94">
        <f t="shared" si="160"/>
        <v>5679753</v>
      </c>
      <c r="H424" s="94">
        <f t="shared" si="160"/>
        <v>2336913.7030213708</v>
      </c>
      <c r="I424" s="94">
        <f t="shared" si="160"/>
        <v>0</v>
      </c>
      <c r="J424" s="94">
        <f t="shared" si="160"/>
        <v>2336913.7030213708</v>
      </c>
      <c r="K424" s="94">
        <f t="shared" si="160"/>
        <v>3342839.2969786292</v>
      </c>
      <c r="L424" s="94">
        <f t="shared" si="160"/>
        <v>584228.4257553427</v>
      </c>
      <c r="M424" s="94">
        <f t="shared" si="160"/>
        <v>2921142.1287767133</v>
      </c>
      <c r="N424" s="94"/>
      <c r="O424" s="94">
        <f>SUM(O421:O423)</f>
        <v>2758610.8712232867</v>
      </c>
    </row>
    <row r="425" spans="1:15" s="162" customFormat="1">
      <c r="A425" s="75"/>
      <c r="B425" s="81"/>
      <c r="C425" s="82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</row>
    <row r="426" spans="1:15" s="162" customFormat="1">
      <c r="A426" s="75"/>
      <c r="B426" s="81"/>
      <c r="C426" s="82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</row>
    <row r="427" spans="1:15" s="162" customFormat="1">
      <c r="A427" s="72">
        <v>22200013</v>
      </c>
      <c r="B427" s="25" t="s">
        <v>1461</v>
      </c>
      <c r="C427" s="20">
        <v>2553502</v>
      </c>
      <c r="D427" s="65">
        <v>41603</v>
      </c>
      <c r="E427" s="119">
        <v>71</v>
      </c>
      <c r="F427" s="119"/>
      <c r="G427" s="73">
        <f>+F427+C427</f>
        <v>2553502</v>
      </c>
      <c r="H427" s="119">
        <v>1029984</v>
      </c>
      <c r="I427" s="119"/>
      <c r="J427" s="119">
        <f>+I427+H427</f>
        <v>1029984</v>
      </c>
      <c r="K427" s="73">
        <f>+G427-J427</f>
        <v>1523518</v>
      </c>
      <c r="L427" s="253">
        <f>K427/E427*$L$1</f>
        <v>257496</v>
      </c>
      <c r="M427" s="10">
        <f>J427+L427</f>
        <v>1287480</v>
      </c>
      <c r="N427" s="9">
        <f>E427-$L$1</f>
        <v>59</v>
      </c>
      <c r="O427" s="10">
        <f>G427-M427</f>
        <v>1266022</v>
      </c>
    </row>
    <row r="428" spans="1:15" s="162" customFormat="1">
      <c r="A428" s="72">
        <v>22200013</v>
      </c>
      <c r="B428" s="25" t="s">
        <v>1462</v>
      </c>
      <c r="C428" s="20">
        <v>136921</v>
      </c>
      <c r="D428" s="65">
        <v>41603</v>
      </c>
      <c r="E428" s="119">
        <v>71</v>
      </c>
      <c r="F428" s="119"/>
      <c r="G428" s="73">
        <f>+F428+C428</f>
        <v>136921</v>
      </c>
      <c r="H428" s="119">
        <v>55228.638655462186</v>
      </c>
      <c r="I428" s="119"/>
      <c r="J428" s="119">
        <f>+I428+H428</f>
        <v>55228.638655462186</v>
      </c>
      <c r="K428" s="73">
        <f>+G428-J428</f>
        <v>81692.361344537814</v>
      </c>
      <c r="L428" s="253">
        <f>K428/E428*$L$1</f>
        <v>13807.159663865546</v>
      </c>
      <c r="M428" s="10">
        <f>J428+L428</f>
        <v>69035.798319327732</v>
      </c>
      <c r="N428" s="9">
        <f>E428-$L$1</f>
        <v>59</v>
      </c>
      <c r="O428" s="10">
        <f>G428-M428</f>
        <v>67885.201680672268</v>
      </c>
    </row>
    <row r="429" spans="1:15" s="162" customFormat="1">
      <c r="A429" s="75"/>
      <c r="B429" s="81"/>
      <c r="C429" s="94">
        <f>SUM(C427:C428)</f>
        <v>2690423</v>
      </c>
      <c r="D429" s="94"/>
      <c r="E429" s="94"/>
      <c r="F429" s="94">
        <f t="shared" ref="F429:M429" si="161">SUM(F427:F428)</f>
        <v>0</v>
      </c>
      <c r="G429" s="94">
        <f t="shared" si="161"/>
        <v>2690423</v>
      </c>
      <c r="H429" s="94">
        <f t="shared" si="161"/>
        <v>1085212.6386554623</v>
      </c>
      <c r="I429" s="94">
        <f t="shared" si="161"/>
        <v>0</v>
      </c>
      <c r="J429" s="94">
        <f t="shared" si="161"/>
        <v>1085212.6386554623</v>
      </c>
      <c r="K429" s="94">
        <f t="shared" si="161"/>
        <v>1605210.3613445377</v>
      </c>
      <c r="L429" s="94">
        <f t="shared" si="161"/>
        <v>271303.15966386558</v>
      </c>
      <c r="M429" s="94">
        <f t="shared" si="161"/>
        <v>1356515.7983193276</v>
      </c>
      <c r="N429" s="94"/>
      <c r="O429" s="94">
        <f>SUM(O427:O428)</f>
        <v>1333907.2016806724</v>
      </c>
    </row>
    <row r="430" spans="1:15" s="162" customFormat="1">
      <c r="A430" s="75"/>
      <c r="B430" s="81"/>
      <c r="C430" s="82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</row>
    <row r="431" spans="1:15" s="162" customFormat="1">
      <c r="A431" s="75"/>
      <c r="B431" s="81"/>
      <c r="C431" s="82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</row>
    <row r="432" spans="1:15" s="162" customFormat="1">
      <c r="A432" s="72">
        <v>22200014</v>
      </c>
      <c r="B432" s="25" t="s">
        <v>1463</v>
      </c>
      <c r="C432" s="20">
        <v>1591513</v>
      </c>
      <c r="D432" s="65">
        <v>41374</v>
      </c>
      <c r="E432" s="119">
        <v>64</v>
      </c>
      <c r="F432" s="119"/>
      <c r="G432" s="73">
        <f t="shared" ref="G432:G437" si="162">+F432+C432</f>
        <v>1591513</v>
      </c>
      <c r="H432" s="119">
        <v>682077</v>
      </c>
      <c r="I432" s="119"/>
      <c r="J432" s="119">
        <f t="shared" ref="J432:J437" si="163">+I432+H432</f>
        <v>682077</v>
      </c>
      <c r="K432" s="73">
        <f t="shared" ref="K432:K437" si="164">+G432-J432</f>
        <v>909436</v>
      </c>
      <c r="L432" s="253">
        <f t="shared" ref="L432:L437" si="165">K432/E432*$L$1</f>
        <v>170519.25</v>
      </c>
      <c r="M432" s="10">
        <f t="shared" ref="M432:M437" si="166">J432+L432</f>
        <v>852596.25</v>
      </c>
      <c r="N432" s="9">
        <f t="shared" ref="N432:N437" si="167">E432-$L$1</f>
        <v>52</v>
      </c>
      <c r="O432" s="10">
        <f t="shared" ref="O432:O437" si="168">G432-M432</f>
        <v>738916.75</v>
      </c>
    </row>
    <row r="433" spans="1:15" s="162" customFormat="1">
      <c r="A433" s="72">
        <v>22200014</v>
      </c>
      <c r="B433" s="25" t="s">
        <v>1464</v>
      </c>
      <c r="C433" s="20">
        <v>244950</v>
      </c>
      <c r="D433" s="65">
        <v>41374</v>
      </c>
      <c r="E433" s="119">
        <v>64</v>
      </c>
      <c r="F433" s="119"/>
      <c r="G433" s="73">
        <f t="shared" si="162"/>
        <v>244950</v>
      </c>
      <c r="H433" s="119">
        <v>104978.57142857142</v>
      </c>
      <c r="I433" s="119"/>
      <c r="J433" s="119">
        <f t="shared" si="163"/>
        <v>104978.57142857142</v>
      </c>
      <c r="K433" s="73">
        <f t="shared" si="164"/>
        <v>139971.42857142858</v>
      </c>
      <c r="L433" s="253">
        <f t="shared" si="165"/>
        <v>26244.642857142859</v>
      </c>
      <c r="M433" s="10">
        <f t="shared" si="166"/>
        <v>131223.21428571429</v>
      </c>
      <c r="N433" s="9">
        <f t="shared" si="167"/>
        <v>52</v>
      </c>
      <c r="O433" s="10">
        <f t="shared" si="168"/>
        <v>113726.78571428571</v>
      </c>
    </row>
    <row r="434" spans="1:15" s="162" customFormat="1">
      <c r="A434" s="72">
        <v>22200014</v>
      </c>
      <c r="B434" s="25" t="s">
        <v>1465</v>
      </c>
      <c r="C434" s="20">
        <v>543828</v>
      </c>
      <c r="D434" s="65">
        <v>41394</v>
      </c>
      <c r="E434" s="119">
        <v>64</v>
      </c>
      <c r="F434" s="119"/>
      <c r="G434" s="73">
        <f t="shared" si="162"/>
        <v>543828</v>
      </c>
      <c r="H434" s="119">
        <v>233069.14285714284</v>
      </c>
      <c r="I434" s="119"/>
      <c r="J434" s="119">
        <f t="shared" si="163"/>
        <v>233069.14285714284</v>
      </c>
      <c r="K434" s="73">
        <f t="shared" si="164"/>
        <v>310758.85714285716</v>
      </c>
      <c r="L434" s="253">
        <f t="shared" si="165"/>
        <v>58267.285714285717</v>
      </c>
      <c r="M434" s="10">
        <f t="shared" si="166"/>
        <v>291336.42857142858</v>
      </c>
      <c r="N434" s="9">
        <f t="shared" si="167"/>
        <v>52</v>
      </c>
      <c r="O434" s="10">
        <f t="shared" si="168"/>
        <v>252491.57142857142</v>
      </c>
    </row>
    <row r="435" spans="1:15" s="162" customFormat="1">
      <c r="A435" s="72">
        <v>22200014</v>
      </c>
      <c r="B435" s="25" t="s">
        <v>1466</v>
      </c>
      <c r="C435" s="20">
        <v>2143178</v>
      </c>
      <c r="D435" s="65">
        <v>41394</v>
      </c>
      <c r="E435" s="119">
        <v>64</v>
      </c>
      <c r="F435" s="119"/>
      <c r="G435" s="73">
        <f t="shared" si="162"/>
        <v>2143178</v>
      </c>
      <c r="H435" s="119">
        <v>918504.85714285716</v>
      </c>
      <c r="I435" s="119"/>
      <c r="J435" s="119">
        <f t="shared" si="163"/>
        <v>918504.85714285716</v>
      </c>
      <c r="K435" s="73">
        <f t="shared" si="164"/>
        <v>1224673.1428571427</v>
      </c>
      <c r="L435" s="253">
        <f t="shared" si="165"/>
        <v>229626.21428571426</v>
      </c>
      <c r="M435" s="10">
        <f t="shared" si="166"/>
        <v>1148131.0714285714</v>
      </c>
      <c r="N435" s="9">
        <f t="shared" si="167"/>
        <v>52</v>
      </c>
      <c r="O435" s="10">
        <f t="shared" si="168"/>
        <v>995046.92857142864</v>
      </c>
    </row>
    <row r="436" spans="1:15" s="162" customFormat="1">
      <c r="A436" s="72">
        <v>22200014</v>
      </c>
      <c r="B436" s="25" t="s">
        <v>1467</v>
      </c>
      <c r="C436" s="20">
        <v>490280</v>
      </c>
      <c r="D436" s="65">
        <v>41598</v>
      </c>
      <c r="E436" s="119">
        <v>71</v>
      </c>
      <c r="F436" s="119"/>
      <c r="G436" s="73">
        <f t="shared" si="162"/>
        <v>490280</v>
      </c>
      <c r="H436" s="119">
        <v>197760</v>
      </c>
      <c r="I436" s="119"/>
      <c r="J436" s="119">
        <f t="shared" si="163"/>
        <v>197760</v>
      </c>
      <c r="K436" s="73">
        <f t="shared" si="164"/>
        <v>292520</v>
      </c>
      <c r="L436" s="253">
        <f t="shared" si="165"/>
        <v>49440</v>
      </c>
      <c r="M436" s="10">
        <f t="shared" si="166"/>
        <v>247200</v>
      </c>
      <c r="N436" s="9">
        <f t="shared" si="167"/>
        <v>59</v>
      </c>
      <c r="O436" s="10">
        <f t="shared" si="168"/>
        <v>243080</v>
      </c>
    </row>
    <row r="437" spans="1:15" s="162" customFormat="1">
      <c r="A437" s="72">
        <v>22200014</v>
      </c>
      <c r="B437" s="25" t="s">
        <v>1468</v>
      </c>
      <c r="C437" s="20">
        <v>775880</v>
      </c>
      <c r="D437" s="65">
        <v>41638</v>
      </c>
      <c r="E437" s="119">
        <v>71</v>
      </c>
      <c r="F437" s="119"/>
      <c r="G437" s="73">
        <f t="shared" si="162"/>
        <v>775880</v>
      </c>
      <c r="H437" s="119">
        <v>312960</v>
      </c>
      <c r="I437" s="119"/>
      <c r="J437" s="119">
        <f t="shared" si="163"/>
        <v>312960</v>
      </c>
      <c r="K437" s="73">
        <f t="shared" si="164"/>
        <v>462920</v>
      </c>
      <c r="L437" s="253">
        <f t="shared" si="165"/>
        <v>78240</v>
      </c>
      <c r="M437" s="10">
        <f t="shared" si="166"/>
        <v>391200</v>
      </c>
      <c r="N437" s="9">
        <f t="shared" si="167"/>
        <v>59</v>
      </c>
      <c r="O437" s="10">
        <f t="shared" si="168"/>
        <v>384680</v>
      </c>
    </row>
    <row r="438" spans="1:15" s="162" customFormat="1">
      <c r="A438" s="75"/>
      <c r="B438" s="81"/>
      <c r="C438" s="94">
        <f>SUM(C432:C437)</f>
        <v>5789629</v>
      </c>
      <c r="D438" s="94"/>
      <c r="E438" s="94"/>
      <c r="F438" s="94">
        <f t="shared" ref="F438:M438" si="169">SUM(F432:F437)</f>
        <v>0</v>
      </c>
      <c r="G438" s="94">
        <f t="shared" si="169"/>
        <v>5789629</v>
      </c>
      <c r="H438" s="94">
        <f t="shared" si="169"/>
        <v>2449349.5714285714</v>
      </c>
      <c r="I438" s="94">
        <f t="shared" si="169"/>
        <v>0</v>
      </c>
      <c r="J438" s="94">
        <f t="shared" si="169"/>
        <v>2449349.5714285714</v>
      </c>
      <c r="K438" s="94">
        <f t="shared" si="169"/>
        <v>3340279.4285714286</v>
      </c>
      <c r="L438" s="94">
        <f t="shared" si="169"/>
        <v>612337.39285714284</v>
      </c>
      <c r="M438" s="94">
        <f t="shared" si="169"/>
        <v>3061686.9642857146</v>
      </c>
      <c r="N438" s="94"/>
      <c r="O438" s="94">
        <f>SUM(O432:O437)</f>
        <v>2727942.0357142854</v>
      </c>
    </row>
    <row r="439" spans="1:15" s="162" customFormat="1">
      <c r="A439" s="75"/>
      <c r="B439" s="81"/>
      <c r="C439" s="82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</row>
    <row r="440" spans="1:15" s="162" customFormat="1">
      <c r="A440" s="75"/>
      <c r="B440" s="81"/>
      <c r="C440" s="82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</row>
    <row r="441" spans="1:15" s="162" customFormat="1">
      <c r="A441" s="72">
        <v>22200015</v>
      </c>
      <c r="B441" s="25" t="s">
        <v>1469</v>
      </c>
      <c r="C441" s="20">
        <v>2092476</v>
      </c>
      <c r="D441" s="65">
        <v>41465</v>
      </c>
      <c r="E441" s="119">
        <v>67</v>
      </c>
      <c r="F441" s="119"/>
      <c r="G441" s="73">
        <f>+F441+C441</f>
        <v>2092476</v>
      </c>
      <c r="H441" s="119">
        <v>873381.28695652168</v>
      </c>
      <c r="I441" s="119"/>
      <c r="J441" s="119">
        <f>+I441+H441</f>
        <v>873381.28695652168</v>
      </c>
      <c r="K441" s="73">
        <f>+G441-J441</f>
        <v>1219094.7130434783</v>
      </c>
      <c r="L441" s="253">
        <f>K441/E441*$L$1</f>
        <v>218345.32173913042</v>
      </c>
      <c r="M441" s="10">
        <f>J441+L441</f>
        <v>1091726.6086956521</v>
      </c>
      <c r="N441" s="9">
        <f>E441-$L$1</f>
        <v>55</v>
      </c>
      <c r="O441" s="10">
        <f>G441-M441</f>
        <v>1000749.3913043479</v>
      </c>
    </row>
    <row r="442" spans="1:15" s="162" customFormat="1">
      <c r="A442" s="75"/>
      <c r="B442" s="81"/>
      <c r="C442" s="94">
        <f>SUM(C441)</f>
        <v>2092476</v>
      </c>
      <c r="D442" s="94"/>
      <c r="E442" s="94"/>
      <c r="F442" s="94">
        <f t="shared" ref="F442:M442" si="170">SUM(F441)</f>
        <v>0</v>
      </c>
      <c r="G442" s="94">
        <f t="shared" si="170"/>
        <v>2092476</v>
      </c>
      <c r="H442" s="94">
        <f t="shared" si="170"/>
        <v>873381.28695652168</v>
      </c>
      <c r="I442" s="94">
        <f t="shared" si="170"/>
        <v>0</v>
      </c>
      <c r="J442" s="94">
        <f t="shared" si="170"/>
        <v>873381.28695652168</v>
      </c>
      <c r="K442" s="94">
        <f t="shared" si="170"/>
        <v>1219094.7130434783</v>
      </c>
      <c r="L442" s="94">
        <f t="shared" si="170"/>
        <v>218345.32173913042</v>
      </c>
      <c r="M442" s="94">
        <f t="shared" si="170"/>
        <v>1091726.6086956521</v>
      </c>
      <c r="N442" s="94"/>
      <c r="O442" s="94">
        <f>SUM(O441)</f>
        <v>1000749.3913043479</v>
      </c>
    </row>
    <row r="443" spans="1:15" s="162" customFormat="1">
      <c r="A443" s="75"/>
      <c r="B443" s="81"/>
      <c r="C443" s="82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</row>
    <row r="444" spans="1:15" s="162" customFormat="1">
      <c r="A444" s="75"/>
      <c r="B444" s="81"/>
      <c r="C444" s="82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</row>
    <row r="445" spans="1:15" s="162" customFormat="1">
      <c r="A445" s="72">
        <v>22200016</v>
      </c>
      <c r="B445" s="25" t="s">
        <v>1470</v>
      </c>
      <c r="C445" s="20">
        <v>5757506</v>
      </c>
      <c r="D445" s="65">
        <v>41458</v>
      </c>
      <c r="E445" s="119">
        <v>67</v>
      </c>
      <c r="F445" s="119"/>
      <c r="G445" s="73">
        <f>+F445+C445</f>
        <v>5757506</v>
      </c>
      <c r="H445" s="119">
        <v>2403132.9391304348</v>
      </c>
      <c r="I445" s="119"/>
      <c r="J445" s="119">
        <f>+I445+H445</f>
        <v>2403132.9391304348</v>
      </c>
      <c r="K445" s="73">
        <f>+G445-J445</f>
        <v>3354373.0608695652</v>
      </c>
      <c r="L445" s="253">
        <f>K445/E445*$L$1</f>
        <v>600783.23478260869</v>
      </c>
      <c r="M445" s="10">
        <f>J445+L445</f>
        <v>3003916.1739130435</v>
      </c>
      <c r="N445" s="9">
        <f>E445-$L$1</f>
        <v>55</v>
      </c>
      <c r="O445" s="10">
        <f>G445-M445</f>
        <v>2753589.8260869565</v>
      </c>
    </row>
    <row r="446" spans="1:15" s="162" customFormat="1">
      <c r="A446" s="72">
        <v>22200016</v>
      </c>
      <c r="B446" s="25" t="s">
        <v>1471</v>
      </c>
      <c r="C446" s="20">
        <v>9827679</v>
      </c>
      <c r="D446" s="65">
        <v>41516</v>
      </c>
      <c r="E446" s="119">
        <v>68</v>
      </c>
      <c r="F446" s="119"/>
      <c r="G446" s="73">
        <f>+F446+C446</f>
        <v>9827679</v>
      </c>
      <c r="H446" s="119">
        <v>4066625.7931034481</v>
      </c>
      <c r="I446" s="119"/>
      <c r="J446" s="119">
        <f>+I446+H446</f>
        <v>4066625.7931034481</v>
      </c>
      <c r="K446" s="73">
        <f>+G446-J446</f>
        <v>5761053.2068965519</v>
      </c>
      <c r="L446" s="253">
        <f>K446/E446*$L$1</f>
        <v>1016656.448275862</v>
      </c>
      <c r="M446" s="10">
        <f>J446+L446</f>
        <v>5083282.2413793104</v>
      </c>
      <c r="N446" s="9">
        <f>E446-$L$1</f>
        <v>56</v>
      </c>
      <c r="O446" s="10">
        <f>G446-M446</f>
        <v>4744396.7586206896</v>
      </c>
    </row>
    <row r="447" spans="1:15" s="162" customFormat="1">
      <c r="A447" s="75"/>
      <c r="B447" s="81"/>
      <c r="C447" s="94">
        <f>SUM(C445:C446)</f>
        <v>15585185</v>
      </c>
      <c r="D447" s="94"/>
      <c r="E447" s="94"/>
      <c r="F447" s="94">
        <f t="shared" ref="F447:M447" si="171">SUM(F445:F446)</f>
        <v>0</v>
      </c>
      <c r="G447" s="94">
        <f t="shared" si="171"/>
        <v>15585185</v>
      </c>
      <c r="H447" s="94">
        <f t="shared" si="171"/>
        <v>6469758.7322338829</v>
      </c>
      <c r="I447" s="94">
        <f t="shared" si="171"/>
        <v>0</v>
      </c>
      <c r="J447" s="94">
        <f t="shared" si="171"/>
        <v>6469758.7322338829</v>
      </c>
      <c r="K447" s="94">
        <f t="shared" si="171"/>
        <v>9115426.267766118</v>
      </c>
      <c r="L447" s="94">
        <f t="shared" si="171"/>
        <v>1617439.6830584707</v>
      </c>
      <c r="M447" s="94">
        <f t="shared" si="171"/>
        <v>8087198.4152923543</v>
      </c>
      <c r="N447" s="94"/>
      <c r="O447" s="94">
        <f>SUM(O445:O446)</f>
        <v>7497986.5847076457</v>
      </c>
    </row>
    <row r="448" spans="1:15" s="162" customFormat="1">
      <c r="A448" s="75"/>
      <c r="B448" s="81"/>
      <c r="C448" s="82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</row>
    <row r="449" spans="1:15" s="162" customFormat="1">
      <c r="A449" s="75"/>
      <c r="B449" s="81"/>
      <c r="C449" s="82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</row>
    <row r="450" spans="1:15" s="162" customFormat="1">
      <c r="A450" s="72">
        <v>22200017</v>
      </c>
      <c r="B450" s="25" t="s">
        <v>1472</v>
      </c>
      <c r="C450" s="20">
        <v>15999502</v>
      </c>
      <c r="D450" s="65">
        <v>41488</v>
      </c>
      <c r="E450" s="119">
        <v>68</v>
      </c>
      <c r="F450" s="119"/>
      <c r="G450" s="73">
        <f>+F450+C450</f>
        <v>15999502</v>
      </c>
      <c r="H450" s="119">
        <v>6620483.5862068962</v>
      </c>
      <c r="I450" s="119"/>
      <c r="J450" s="119">
        <f>+I450+H450</f>
        <v>6620483.5862068962</v>
      </c>
      <c r="K450" s="73">
        <f>+G450-J450</f>
        <v>9379018.4137931038</v>
      </c>
      <c r="L450" s="253">
        <f>K450/E450*$L$1</f>
        <v>1655120.8965517241</v>
      </c>
      <c r="M450" s="10">
        <f>J450+L450</f>
        <v>8275604.4827586208</v>
      </c>
      <c r="N450" s="9">
        <f>E450-$L$1</f>
        <v>56</v>
      </c>
      <c r="O450" s="10">
        <f>G450-M450</f>
        <v>7723897.5172413792</v>
      </c>
    </row>
    <row r="451" spans="1:15" s="162" customFormat="1">
      <c r="A451" s="75"/>
      <c r="B451" s="81"/>
      <c r="C451" s="94">
        <f>SUM(C450)</f>
        <v>15999502</v>
      </c>
      <c r="D451" s="94"/>
      <c r="E451" s="94"/>
      <c r="F451" s="94">
        <f t="shared" ref="F451:M451" si="172">SUM(F450)</f>
        <v>0</v>
      </c>
      <c r="G451" s="94">
        <f t="shared" si="172"/>
        <v>15999502</v>
      </c>
      <c r="H451" s="94">
        <f t="shared" si="172"/>
        <v>6620483.5862068962</v>
      </c>
      <c r="I451" s="94">
        <f t="shared" si="172"/>
        <v>0</v>
      </c>
      <c r="J451" s="94">
        <f t="shared" si="172"/>
        <v>6620483.5862068962</v>
      </c>
      <c r="K451" s="94">
        <f t="shared" si="172"/>
        <v>9379018.4137931038</v>
      </c>
      <c r="L451" s="94">
        <f t="shared" si="172"/>
        <v>1655120.8965517241</v>
      </c>
      <c r="M451" s="94">
        <f t="shared" si="172"/>
        <v>8275604.4827586208</v>
      </c>
      <c r="N451" s="94"/>
      <c r="O451" s="94">
        <f>SUM(O450)</f>
        <v>7723897.5172413792</v>
      </c>
    </row>
    <row r="452" spans="1:15" s="162" customFormat="1">
      <c r="A452" s="295" t="s">
        <v>1473</v>
      </c>
      <c r="B452" s="296"/>
      <c r="C452" s="297">
        <f>C451+C447+C442+C438+C429+C424+C418+C409+C402+C395+C388</f>
        <v>78746418</v>
      </c>
      <c r="D452" s="297">
        <f>D451+D447+D442+D438+D429+D424+D418+D409+D402+D395+D388</f>
        <v>0</v>
      </c>
      <c r="E452" s="297">
        <v>0</v>
      </c>
      <c r="F452" s="297">
        <f t="shared" ref="F452:M452" si="173">F451+F447+F442+F438+F429+F424+F418+F409+F402+F395+F388</f>
        <v>0</v>
      </c>
      <c r="G452" s="297">
        <f t="shared" si="173"/>
        <v>78746418</v>
      </c>
      <c r="H452" s="297">
        <f t="shared" si="173"/>
        <v>32653871.63411003</v>
      </c>
      <c r="I452" s="297">
        <f t="shared" si="173"/>
        <v>0</v>
      </c>
      <c r="J452" s="297">
        <f t="shared" si="173"/>
        <v>32653871.63411003</v>
      </c>
      <c r="K452" s="297">
        <f t="shared" si="173"/>
        <v>46092546.365889966</v>
      </c>
      <c r="L452" s="297">
        <f t="shared" si="173"/>
        <v>8163467.9085275074</v>
      </c>
      <c r="M452" s="297">
        <f t="shared" si="173"/>
        <v>40817339.542637542</v>
      </c>
      <c r="N452" s="297"/>
      <c r="O452" s="297">
        <f>O451+O447+O442+O438+O429+O424+O418+O409+O402+O395+O388</f>
        <v>37929078.457362458</v>
      </c>
    </row>
    <row r="453" spans="1:15" s="162" customFormat="1">
      <c r="B453" s="163"/>
      <c r="C453" s="164"/>
      <c r="D453" s="164"/>
      <c r="E453" s="164"/>
      <c r="F453" s="164"/>
      <c r="G453" s="261"/>
      <c r="H453" s="164"/>
      <c r="I453" s="164"/>
      <c r="J453" s="164"/>
      <c r="K453" s="164"/>
      <c r="L453" s="261"/>
      <c r="M453" s="261"/>
      <c r="N453" s="164"/>
      <c r="O453" s="164"/>
    </row>
    <row r="454" spans="1:15" s="162" customFormat="1" ht="15.75">
      <c r="A454" s="429">
        <v>2014</v>
      </c>
      <c r="B454" s="163"/>
      <c r="C454" s="164"/>
      <c r="D454" s="164"/>
      <c r="E454" s="164"/>
      <c r="F454" s="164"/>
      <c r="G454" s="261"/>
      <c r="H454" s="164"/>
      <c r="I454" s="164"/>
      <c r="J454" s="164"/>
      <c r="K454" s="164"/>
      <c r="L454" s="261"/>
      <c r="M454" s="261"/>
      <c r="N454" s="164"/>
      <c r="O454" s="164"/>
    </row>
    <row r="455" spans="1:15" s="162" customFormat="1">
      <c r="B455" s="163"/>
      <c r="C455" s="164"/>
      <c r="D455" s="164"/>
      <c r="E455" s="164"/>
      <c r="F455" s="164"/>
      <c r="G455" s="261"/>
      <c r="H455" s="164"/>
      <c r="I455" s="164"/>
      <c r="J455" s="164"/>
      <c r="K455" s="164"/>
      <c r="L455" s="261"/>
      <c r="M455" s="261"/>
      <c r="N455" s="164"/>
      <c r="O455" s="164"/>
    </row>
    <row r="456" spans="1:15" s="162" customFormat="1">
      <c r="A456" s="156">
        <v>2220000</v>
      </c>
      <c r="B456" s="25" t="s">
        <v>1603</v>
      </c>
      <c r="C456" s="20">
        <v>4641000</v>
      </c>
      <c r="D456" s="65">
        <v>41908</v>
      </c>
      <c r="E456" s="430">
        <v>90</v>
      </c>
      <c r="F456" s="430"/>
      <c r="G456" s="73">
        <f>+F456+C456</f>
        <v>4641000</v>
      </c>
      <c r="H456" s="430">
        <v>1307422.105263158</v>
      </c>
      <c r="I456" s="430"/>
      <c r="J456" s="430">
        <f>+I456+H456</f>
        <v>1307422.105263158</v>
      </c>
      <c r="K456" s="73">
        <f>+G456-J456</f>
        <v>3333577.8947368423</v>
      </c>
      <c r="L456" s="253">
        <f>K456/E456*$L$1</f>
        <v>444477.05263157899</v>
      </c>
      <c r="M456" s="10">
        <f>J456+L456</f>
        <v>1751899.1578947371</v>
      </c>
      <c r="N456" s="9">
        <f>E456-$L$1</f>
        <v>78</v>
      </c>
      <c r="O456" s="10">
        <f>G456-M456</f>
        <v>2889100.8421052629</v>
      </c>
    </row>
    <row r="457" spans="1:15" s="162" customFormat="1">
      <c r="B457" s="163"/>
      <c r="C457" s="427">
        <f>SUM(C456)</f>
        <v>4641000</v>
      </c>
      <c r="D457" s="427"/>
      <c r="E457" s="427"/>
      <c r="F457" s="427">
        <f t="shared" ref="F457:M457" si="174">SUM(F456)</f>
        <v>0</v>
      </c>
      <c r="G457" s="427">
        <f t="shared" si="174"/>
        <v>4641000</v>
      </c>
      <c r="H457" s="427">
        <f t="shared" si="174"/>
        <v>1307422.105263158</v>
      </c>
      <c r="I457" s="427">
        <f t="shared" si="174"/>
        <v>0</v>
      </c>
      <c r="J457" s="427">
        <f t="shared" si="174"/>
        <v>1307422.105263158</v>
      </c>
      <c r="K457" s="427">
        <f t="shared" si="174"/>
        <v>3333577.8947368423</v>
      </c>
      <c r="L457" s="427">
        <f t="shared" si="174"/>
        <v>444477.05263157899</v>
      </c>
      <c r="M457" s="427">
        <f t="shared" si="174"/>
        <v>1751899.1578947371</v>
      </c>
      <c r="N457" s="427"/>
      <c r="O457" s="427">
        <f>SUM(O456)</f>
        <v>2889100.8421052629</v>
      </c>
    </row>
    <row r="458" spans="1:15" s="162" customFormat="1">
      <c r="B458" s="163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</row>
    <row r="459" spans="1:15" s="162" customFormat="1">
      <c r="B459" s="163"/>
      <c r="C459" s="164"/>
      <c r="D459" s="164"/>
      <c r="E459" s="164"/>
      <c r="F459" s="164"/>
      <c r="G459" s="261"/>
      <c r="H459" s="164"/>
      <c r="I459" s="164"/>
      <c r="J459" s="164"/>
      <c r="K459" s="164"/>
      <c r="L459" s="261"/>
      <c r="M459" s="261"/>
      <c r="N459" s="164"/>
      <c r="O459" s="164"/>
    </row>
    <row r="460" spans="1:15" s="162" customFormat="1">
      <c r="A460" s="156">
        <v>2220002</v>
      </c>
      <c r="B460" s="25" t="s">
        <v>1604</v>
      </c>
      <c r="C460" s="20">
        <v>4103591</v>
      </c>
      <c r="D460" s="65">
        <v>41834</v>
      </c>
      <c r="E460" s="430">
        <v>86</v>
      </c>
      <c r="F460" s="430"/>
      <c r="G460" s="73">
        <f>+F460+C460</f>
        <v>4103591</v>
      </c>
      <c r="H460" s="430">
        <v>1377464.425757576</v>
      </c>
      <c r="I460" s="430"/>
      <c r="J460" s="430">
        <f>+I460+H460</f>
        <v>1377464.425757576</v>
      </c>
      <c r="K460" s="73">
        <f>+G460-J460</f>
        <v>2726126.5742424242</v>
      </c>
      <c r="L460" s="253">
        <f>K460/E460*$L$1</f>
        <v>380389.75454545458</v>
      </c>
      <c r="M460" s="10">
        <f>J460+L460</f>
        <v>1757854.1803030306</v>
      </c>
      <c r="N460" s="9">
        <f>E460-$L$1</f>
        <v>74</v>
      </c>
      <c r="O460" s="10">
        <f>G460-M460</f>
        <v>2345736.8196969694</v>
      </c>
    </row>
    <row r="461" spans="1:15" s="162" customFormat="1">
      <c r="A461" s="156">
        <v>2220002</v>
      </c>
      <c r="B461" s="25" t="s">
        <v>1605</v>
      </c>
      <c r="C461" s="20">
        <v>798442</v>
      </c>
      <c r="D461" s="65">
        <v>41960</v>
      </c>
      <c r="E461" s="430">
        <v>94</v>
      </c>
      <c r="F461" s="430"/>
      <c r="G461" s="73">
        <f>+F461+C461</f>
        <v>798442</v>
      </c>
      <c r="H461" s="430">
        <v>181511.52937853109</v>
      </c>
      <c r="I461" s="430"/>
      <c r="J461" s="430">
        <f>+I461+H461</f>
        <v>181511.52937853109</v>
      </c>
      <c r="K461" s="73">
        <f>+G461-J461</f>
        <v>616930.47062146896</v>
      </c>
      <c r="L461" s="253">
        <f>K461/E461*$L$1</f>
        <v>78757.081355932198</v>
      </c>
      <c r="M461" s="10">
        <f>J461+L461</f>
        <v>260268.61073446329</v>
      </c>
      <c r="N461" s="9">
        <f>E461-$L$1</f>
        <v>82</v>
      </c>
      <c r="O461" s="10">
        <f>G461-M461</f>
        <v>538173.38926553668</v>
      </c>
    </row>
    <row r="462" spans="1:15" s="162" customFormat="1">
      <c r="A462" s="156">
        <v>2220002</v>
      </c>
      <c r="B462" s="25" t="s">
        <v>1606</v>
      </c>
      <c r="C462" s="20">
        <v>951103</v>
      </c>
      <c r="D462" s="65">
        <v>41960</v>
      </c>
      <c r="E462" s="430">
        <v>94</v>
      </c>
      <c r="F462" s="430"/>
      <c r="G462" s="73">
        <f>+F462+C462</f>
        <v>951103</v>
      </c>
      <c r="H462" s="430">
        <v>216216.35056497177</v>
      </c>
      <c r="I462" s="430"/>
      <c r="J462" s="430">
        <f>+I462+H462</f>
        <v>216216.35056497177</v>
      </c>
      <c r="K462" s="73">
        <f>+G462-J462</f>
        <v>734886.6494350282</v>
      </c>
      <c r="L462" s="253">
        <f>K462/E462*$L$1</f>
        <v>93815.316949152533</v>
      </c>
      <c r="M462" s="10">
        <f>J462+L462</f>
        <v>310031.6675141243</v>
      </c>
      <c r="N462" s="9">
        <f>E462-$L$1</f>
        <v>82</v>
      </c>
      <c r="O462" s="10">
        <f>G462-M462</f>
        <v>641071.3324858757</v>
      </c>
    </row>
    <row r="463" spans="1:15" s="162" customFormat="1">
      <c r="B463" s="163"/>
      <c r="C463" s="427">
        <f>SUM(C460:C462)</f>
        <v>5853136</v>
      </c>
      <c r="D463" s="427"/>
      <c r="E463" s="427"/>
      <c r="F463" s="427">
        <f t="shared" ref="F463:M463" si="175">SUM(F460:F462)</f>
        <v>0</v>
      </c>
      <c r="G463" s="427">
        <f t="shared" si="175"/>
        <v>5853136</v>
      </c>
      <c r="H463" s="427">
        <f t="shared" si="175"/>
        <v>1775192.3057010788</v>
      </c>
      <c r="I463" s="427">
        <f t="shared" si="175"/>
        <v>0</v>
      </c>
      <c r="J463" s="427">
        <f t="shared" si="175"/>
        <v>1775192.3057010788</v>
      </c>
      <c r="K463" s="427">
        <f t="shared" si="175"/>
        <v>4077943.6942989212</v>
      </c>
      <c r="L463" s="427">
        <f t="shared" si="175"/>
        <v>552962.15285053931</v>
      </c>
      <c r="M463" s="427">
        <f t="shared" si="175"/>
        <v>2328154.4585516183</v>
      </c>
      <c r="N463" s="427"/>
      <c r="O463" s="427">
        <f>SUM(O460:O462)</f>
        <v>3524981.5414483817</v>
      </c>
    </row>
    <row r="464" spans="1:15" s="162" customFormat="1">
      <c r="B464" s="163"/>
      <c r="C464" s="164"/>
      <c r="D464" s="164"/>
      <c r="E464" s="164"/>
      <c r="F464" s="164"/>
      <c r="G464" s="261"/>
      <c r="H464" s="164"/>
      <c r="I464" s="164"/>
      <c r="J464" s="164"/>
      <c r="K464" s="164"/>
      <c r="L464" s="261"/>
      <c r="M464" s="261"/>
      <c r="N464" s="164"/>
      <c r="O464" s="164"/>
    </row>
    <row r="465" spans="1:15" s="162" customFormat="1">
      <c r="B465" s="163"/>
      <c r="C465" s="164"/>
      <c r="D465" s="164"/>
      <c r="E465" s="164"/>
      <c r="F465" s="164"/>
      <c r="G465" s="261"/>
      <c r="H465" s="164"/>
      <c r="I465" s="164"/>
      <c r="J465" s="164"/>
      <c r="K465" s="164"/>
      <c r="L465" s="261"/>
      <c r="M465" s="261"/>
      <c r="N465" s="164"/>
      <c r="O465" s="164"/>
    </row>
    <row r="466" spans="1:15" s="162" customFormat="1">
      <c r="A466" s="72">
        <v>2220005</v>
      </c>
      <c r="B466" s="432" t="s">
        <v>1607</v>
      </c>
      <c r="C466" s="95">
        <v>931987</v>
      </c>
      <c r="D466" s="433">
        <v>41705</v>
      </c>
      <c r="E466" s="434">
        <v>78</v>
      </c>
      <c r="F466" s="434"/>
      <c r="G466" s="73">
        <f>+F466+C466</f>
        <v>931987</v>
      </c>
      <c r="H466" s="434">
        <v>412077.27352941176</v>
      </c>
      <c r="I466" s="434"/>
      <c r="J466" s="434">
        <f>+I466+H466</f>
        <v>412077.27352941176</v>
      </c>
      <c r="K466" s="73">
        <f>+G466-J466</f>
        <v>519909.72647058824</v>
      </c>
      <c r="L466" s="253">
        <f>K466/E466*$L$1</f>
        <v>79986.111764705885</v>
      </c>
      <c r="M466" s="74">
        <f>J466+L466</f>
        <v>492063.38529411762</v>
      </c>
      <c r="N466" s="240">
        <f>E466-$L$1</f>
        <v>66</v>
      </c>
      <c r="O466" s="74">
        <f>G466-M466</f>
        <v>439923.61470588238</v>
      </c>
    </row>
    <row r="467" spans="1:15" s="162" customFormat="1">
      <c r="B467" s="163"/>
      <c r="C467" s="427">
        <f>SUM(C466)</f>
        <v>931987</v>
      </c>
      <c r="D467" s="427"/>
      <c r="E467" s="427"/>
      <c r="F467" s="427">
        <f t="shared" ref="F467:M467" si="176">SUM(F466)</f>
        <v>0</v>
      </c>
      <c r="G467" s="427">
        <f t="shared" si="176"/>
        <v>931987</v>
      </c>
      <c r="H467" s="427">
        <f t="shared" si="176"/>
        <v>412077.27352941176</v>
      </c>
      <c r="I467" s="427">
        <f t="shared" si="176"/>
        <v>0</v>
      </c>
      <c r="J467" s="427">
        <f t="shared" si="176"/>
        <v>412077.27352941176</v>
      </c>
      <c r="K467" s="427">
        <f t="shared" si="176"/>
        <v>519909.72647058824</v>
      </c>
      <c r="L467" s="427">
        <f t="shared" si="176"/>
        <v>79986.111764705885</v>
      </c>
      <c r="M467" s="427">
        <f t="shared" si="176"/>
        <v>492063.38529411762</v>
      </c>
      <c r="N467" s="427"/>
      <c r="O467" s="427">
        <f>SUM(O466)</f>
        <v>439923.61470588238</v>
      </c>
    </row>
    <row r="468" spans="1:15" s="162" customFormat="1">
      <c r="B468" s="163"/>
      <c r="C468" s="164"/>
      <c r="D468" s="164"/>
      <c r="E468" s="164"/>
      <c r="F468" s="164"/>
      <c r="G468" s="261"/>
      <c r="H468" s="164"/>
      <c r="I468" s="164"/>
      <c r="J468" s="164"/>
      <c r="K468" s="164"/>
      <c r="L468" s="261"/>
      <c r="M468" s="261"/>
      <c r="N468" s="164"/>
      <c r="O468" s="164"/>
    </row>
    <row r="469" spans="1:15" s="162" customFormat="1">
      <c r="B469" s="163"/>
      <c r="C469" s="164"/>
      <c r="D469" s="164"/>
      <c r="E469" s="164"/>
      <c r="F469" s="164"/>
      <c r="G469" s="261"/>
      <c r="H469" s="164"/>
      <c r="I469" s="164"/>
      <c r="J469" s="164"/>
      <c r="K469" s="164"/>
      <c r="L469" s="261"/>
      <c r="M469" s="261"/>
      <c r="N469" s="164"/>
      <c r="O469" s="164"/>
    </row>
    <row r="470" spans="1:15" s="162" customFormat="1">
      <c r="A470" s="156">
        <v>2220008</v>
      </c>
      <c r="B470" s="25" t="s">
        <v>1608</v>
      </c>
      <c r="C470" s="20">
        <v>276080</v>
      </c>
      <c r="D470" s="65">
        <v>41905</v>
      </c>
      <c r="E470" s="430">
        <v>90</v>
      </c>
      <c r="F470" s="430"/>
      <c r="G470" s="73">
        <f>+F470+C470</f>
        <v>276080</v>
      </c>
      <c r="H470" s="430">
        <v>77774.473684210534</v>
      </c>
      <c r="I470" s="430"/>
      <c r="J470" s="430">
        <f>+I470+H470</f>
        <v>77774.473684210534</v>
      </c>
      <c r="K470" s="73">
        <f>+G470-J470</f>
        <v>198305.52631578947</v>
      </c>
      <c r="L470" s="253">
        <f>K470/E470*$L$1</f>
        <v>26440.73684210526</v>
      </c>
      <c r="M470" s="74">
        <f>J470+L470</f>
        <v>104215.21052631579</v>
      </c>
      <c r="N470" s="240">
        <f>E470-$L$1</f>
        <v>78</v>
      </c>
      <c r="O470" s="74">
        <f>G470-M470</f>
        <v>171864.78947368421</v>
      </c>
    </row>
    <row r="471" spans="1:15" s="162" customFormat="1">
      <c r="A471" s="156">
        <v>2220008</v>
      </c>
      <c r="B471" s="25" t="s">
        <v>1609</v>
      </c>
      <c r="C471" s="20">
        <v>308924</v>
      </c>
      <c r="D471" s="65">
        <v>41934</v>
      </c>
      <c r="E471" s="430">
        <v>92</v>
      </c>
      <c r="F471" s="430"/>
      <c r="G471" s="73">
        <f>+F471+C471</f>
        <v>308924</v>
      </c>
      <c r="H471" s="430">
        <v>78643.611494252895</v>
      </c>
      <c r="I471" s="430"/>
      <c r="J471" s="430">
        <f>+I471+H471</f>
        <v>78643.611494252895</v>
      </c>
      <c r="K471" s="73">
        <f>+G471-J471</f>
        <v>230280.38850574711</v>
      </c>
      <c r="L471" s="253">
        <f>K471/E471*$L$1</f>
        <v>30036.572413793099</v>
      </c>
      <c r="M471" s="74">
        <f>J471+L471</f>
        <v>108680.18390804599</v>
      </c>
      <c r="N471" s="240">
        <f>E471-$L$1</f>
        <v>80</v>
      </c>
      <c r="O471" s="74">
        <f>G471-M471</f>
        <v>200243.81609195401</v>
      </c>
    </row>
    <row r="472" spans="1:15" s="162" customFormat="1">
      <c r="B472" s="163"/>
      <c r="C472" s="427">
        <f>SUM(C470:C471)</f>
        <v>585004</v>
      </c>
      <c r="D472" s="427"/>
      <c r="E472" s="427"/>
      <c r="F472" s="427">
        <f t="shared" ref="F472:M472" si="177">SUM(F470:F471)</f>
        <v>0</v>
      </c>
      <c r="G472" s="427">
        <f t="shared" si="177"/>
        <v>585004</v>
      </c>
      <c r="H472" s="427">
        <f t="shared" si="177"/>
        <v>156418.08517846343</v>
      </c>
      <c r="I472" s="427">
        <f t="shared" si="177"/>
        <v>0</v>
      </c>
      <c r="J472" s="427">
        <f t="shared" si="177"/>
        <v>156418.08517846343</v>
      </c>
      <c r="K472" s="427">
        <f t="shared" si="177"/>
        <v>428585.91482153657</v>
      </c>
      <c r="L472" s="427">
        <f t="shared" si="177"/>
        <v>56477.309255898363</v>
      </c>
      <c r="M472" s="427">
        <f t="shared" si="177"/>
        <v>212895.39443436178</v>
      </c>
      <c r="N472" s="427"/>
      <c r="O472" s="427">
        <f>SUM(O470:O471)</f>
        <v>372108.60556563822</v>
      </c>
    </row>
    <row r="473" spans="1:15" s="162" customFormat="1">
      <c r="B473" s="163"/>
      <c r="C473" s="164"/>
      <c r="D473" s="164"/>
      <c r="E473" s="164"/>
      <c r="F473" s="164"/>
      <c r="G473" s="261"/>
      <c r="H473" s="164"/>
      <c r="I473" s="164"/>
      <c r="J473" s="164"/>
      <c r="K473" s="164"/>
      <c r="L473" s="261"/>
      <c r="M473" s="261"/>
      <c r="N473" s="164"/>
      <c r="O473" s="164"/>
    </row>
    <row r="474" spans="1:15" s="162" customFormat="1">
      <c r="B474" s="163"/>
      <c r="C474" s="164"/>
      <c r="D474" s="164"/>
      <c r="E474" s="164"/>
      <c r="F474" s="164"/>
      <c r="G474" s="261"/>
      <c r="H474" s="164"/>
      <c r="I474" s="164"/>
      <c r="J474" s="164"/>
      <c r="K474" s="164"/>
      <c r="L474" s="261"/>
      <c r="M474" s="261"/>
      <c r="N474" s="164"/>
      <c r="O474" s="164"/>
    </row>
    <row r="475" spans="1:15" s="162" customFormat="1">
      <c r="A475" s="156">
        <v>2220009</v>
      </c>
      <c r="B475" s="25" t="s">
        <v>1610</v>
      </c>
      <c r="C475" s="20">
        <v>439271</v>
      </c>
      <c r="D475" s="65">
        <v>41648</v>
      </c>
      <c r="E475" s="430">
        <v>74</v>
      </c>
      <c r="F475" s="430"/>
      <c r="G475" s="73">
        <f>+F475+C475</f>
        <v>439271</v>
      </c>
      <c r="H475" s="430">
        <v>217239.29829931978</v>
      </c>
      <c r="I475" s="430"/>
      <c r="J475" s="430">
        <f>+I475+H475</f>
        <v>217239.29829931978</v>
      </c>
      <c r="K475" s="73">
        <f>+G475-J475</f>
        <v>222031.70170068022</v>
      </c>
      <c r="L475" s="253">
        <f>K475/E475*$L$1</f>
        <v>36005.140816326522</v>
      </c>
      <c r="M475" s="74">
        <f>J475+L475</f>
        <v>253244.4391156463</v>
      </c>
      <c r="N475" s="240">
        <f>E475-$L$1</f>
        <v>62</v>
      </c>
      <c r="O475" s="74">
        <f>G475-M475</f>
        <v>186026.5608843537</v>
      </c>
    </row>
    <row r="476" spans="1:15" s="162" customFormat="1">
      <c r="A476" s="156">
        <v>2220009</v>
      </c>
      <c r="B476" s="25" t="s">
        <v>1611</v>
      </c>
      <c r="C476" s="20">
        <v>1969872</v>
      </c>
      <c r="D476" s="65">
        <v>41673</v>
      </c>
      <c r="E476" s="430">
        <v>76</v>
      </c>
      <c r="F476" s="430"/>
      <c r="G476" s="73">
        <f>+F476+C476</f>
        <v>1969872</v>
      </c>
      <c r="H476" s="430">
        <v>922737.16</v>
      </c>
      <c r="I476" s="430"/>
      <c r="J476" s="430">
        <f>+I476+H476</f>
        <v>922737.16</v>
      </c>
      <c r="K476" s="73">
        <f>+G476-J476</f>
        <v>1047134.84</v>
      </c>
      <c r="L476" s="253">
        <f>K476/E476*$L$1</f>
        <v>165337.08000000002</v>
      </c>
      <c r="M476" s="74">
        <f>J476+L476</f>
        <v>1088074.24</v>
      </c>
      <c r="N476" s="240">
        <f>E476-$L$1</f>
        <v>64</v>
      </c>
      <c r="O476" s="74">
        <f>G476-M476</f>
        <v>881797.76</v>
      </c>
    </row>
    <row r="477" spans="1:15" s="162" customFormat="1">
      <c r="A477" s="156">
        <v>2220009</v>
      </c>
      <c r="B477" s="25" t="s">
        <v>1612</v>
      </c>
      <c r="C477" s="20">
        <v>220000</v>
      </c>
      <c r="D477" s="65">
        <v>41905</v>
      </c>
      <c r="E477" s="430">
        <v>90</v>
      </c>
      <c r="F477" s="430"/>
      <c r="G477" s="73">
        <f>+F477+C477</f>
        <v>220000</v>
      </c>
      <c r="H477" s="430">
        <v>61976.578947368427</v>
      </c>
      <c r="I477" s="430"/>
      <c r="J477" s="430">
        <f>+I477+H477</f>
        <v>61976.578947368427</v>
      </c>
      <c r="K477" s="73">
        <f>+G477-J477</f>
        <v>158023.42105263157</v>
      </c>
      <c r="L477" s="253">
        <f>K477/E477*$L$1</f>
        <v>21069.78947368421</v>
      </c>
      <c r="M477" s="74">
        <f>J477+L477</f>
        <v>83046.368421052641</v>
      </c>
      <c r="N477" s="240">
        <f>E477-$L$1</f>
        <v>78</v>
      </c>
      <c r="O477" s="74">
        <f>G477-M477</f>
        <v>136953.63157894736</v>
      </c>
    </row>
    <row r="478" spans="1:15" s="162" customFormat="1">
      <c r="A478" s="156">
        <v>2220009</v>
      </c>
      <c r="B478" s="25" t="s">
        <v>1613</v>
      </c>
      <c r="C478" s="20">
        <v>166600</v>
      </c>
      <c r="D478" s="65">
        <v>41921</v>
      </c>
      <c r="E478" s="430">
        <v>92</v>
      </c>
      <c r="F478" s="430"/>
      <c r="G478" s="73">
        <f>+F478+C478</f>
        <v>166600</v>
      </c>
      <c r="H478" s="430">
        <v>42411.367816091952</v>
      </c>
      <c r="I478" s="430"/>
      <c r="J478" s="430">
        <f>+I478+H478</f>
        <v>42411.367816091952</v>
      </c>
      <c r="K478" s="73">
        <f>+G478-J478</f>
        <v>124188.63218390805</v>
      </c>
      <c r="L478" s="253">
        <f>K478/E478*$L$1</f>
        <v>16198.517241379312</v>
      </c>
      <c r="M478" s="74">
        <f>J478+L478</f>
        <v>58609.885057471263</v>
      </c>
      <c r="N478" s="240">
        <f>E478-$L$1</f>
        <v>80</v>
      </c>
      <c r="O478" s="74">
        <f>G478-M478</f>
        <v>107990.11494252874</v>
      </c>
    </row>
    <row r="479" spans="1:15" s="162" customFormat="1">
      <c r="B479" s="163"/>
      <c r="C479" s="427">
        <f>SUM(C475:C478)</f>
        <v>2795743</v>
      </c>
      <c r="D479" s="427"/>
      <c r="E479" s="427"/>
      <c r="F479" s="427">
        <f t="shared" ref="F479:M479" si="178">SUM(F475:F478)</f>
        <v>0</v>
      </c>
      <c r="G479" s="427">
        <f t="shared" si="178"/>
        <v>2795743</v>
      </c>
      <c r="H479" s="427">
        <f t="shared" si="178"/>
        <v>1244364.4050627802</v>
      </c>
      <c r="I479" s="427">
        <f t="shared" si="178"/>
        <v>0</v>
      </c>
      <c r="J479" s="427">
        <f t="shared" si="178"/>
        <v>1244364.4050627802</v>
      </c>
      <c r="K479" s="427">
        <f t="shared" si="178"/>
        <v>1551378.5949372198</v>
      </c>
      <c r="L479" s="427">
        <f t="shared" si="178"/>
        <v>238610.52753139005</v>
      </c>
      <c r="M479" s="427">
        <f t="shared" si="178"/>
        <v>1482974.9325941701</v>
      </c>
      <c r="N479" s="427"/>
      <c r="O479" s="427">
        <f>SUM(O475:O478)</f>
        <v>1312768.0674058299</v>
      </c>
    </row>
    <row r="480" spans="1:15" s="162" customFormat="1">
      <c r="B480" s="163"/>
      <c r="C480" s="164"/>
      <c r="D480" s="164"/>
      <c r="E480" s="164"/>
      <c r="F480" s="164"/>
      <c r="G480" s="261"/>
      <c r="H480" s="164"/>
      <c r="I480" s="164"/>
      <c r="J480" s="164"/>
      <c r="K480" s="164"/>
      <c r="L480" s="261"/>
      <c r="M480" s="261"/>
      <c r="N480" s="164"/>
      <c r="O480" s="164"/>
    </row>
    <row r="481" spans="1:15" s="162" customFormat="1">
      <c r="B481" s="163"/>
      <c r="C481" s="164"/>
      <c r="D481" s="164"/>
      <c r="E481" s="164"/>
      <c r="F481" s="164"/>
      <c r="G481" s="261"/>
      <c r="H481" s="164"/>
      <c r="I481" s="164"/>
      <c r="J481" s="164"/>
      <c r="K481" s="164"/>
      <c r="L481" s="261"/>
      <c r="M481" s="261"/>
      <c r="N481" s="164"/>
      <c r="O481" s="164"/>
    </row>
    <row r="482" spans="1:15" s="162" customFormat="1">
      <c r="A482" s="156">
        <v>2220011</v>
      </c>
      <c r="B482" s="25" t="s">
        <v>1614</v>
      </c>
      <c r="C482" s="20">
        <v>514080</v>
      </c>
      <c r="D482" s="65">
        <v>41961</v>
      </c>
      <c r="E482" s="430">
        <v>94</v>
      </c>
      <c r="F482" s="430"/>
      <c r="G482" s="73">
        <f>+F482+C482</f>
        <v>514080</v>
      </c>
      <c r="H482" s="430">
        <v>116867.06779661018</v>
      </c>
      <c r="I482" s="430"/>
      <c r="J482" s="430">
        <f>+I482+H482</f>
        <v>116867.06779661018</v>
      </c>
      <c r="K482" s="73">
        <f>+G482-J482</f>
        <v>397212.93220338982</v>
      </c>
      <c r="L482" s="253">
        <f>K482/E482*$L$1</f>
        <v>50708.03389830509</v>
      </c>
      <c r="M482" s="74">
        <f>J482+L482</f>
        <v>167575.10169491527</v>
      </c>
      <c r="N482" s="240">
        <f>E482-$L$1</f>
        <v>82</v>
      </c>
      <c r="O482" s="74">
        <f>G482-M482</f>
        <v>346504.89830508473</v>
      </c>
    </row>
    <row r="483" spans="1:15" s="162" customFormat="1">
      <c r="A483" s="156">
        <v>2220011</v>
      </c>
      <c r="B483" s="25" t="s">
        <v>1615</v>
      </c>
      <c r="C483" s="20">
        <v>1250000</v>
      </c>
      <c r="D483" s="65">
        <v>41961</v>
      </c>
      <c r="E483" s="430">
        <v>94</v>
      </c>
      <c r="F483" s="430"/>
      <c r="G483" s="73">
        <f>+F483+C483</f>
        <v>1250000</v>
      </c>
      <c r="H483" s="430">
        <v>284165.40112994349</v>
      </c>
      <c r="I483" s="430"/>
      <c r="J483" s="430">
        <f>+I483+H483</f>
        <v>284165.40112994349</v>
      </c>
      <c r="K483" s="73">
        <f>+G483-J483</f>
        <v>965834.59887005645</v>
      </c>
      <c r="L483" s="253">
        <f>K483/E483*$L$1</f>
        <v>123298.03389830506</v>
      </c>
      <c r="M483" s="74">
        <f>J483+L483</f>
        <v>407463.43502824858</v>
      </c>
      <c r="N483" s="240">
        <f>E483-$L$1</f>
        <v>82</v>
      </c>
      <c r="O483" s="74">
        <f>G483-M483</f>
        <v>842536.56497175142</v>
      </c>
    </row>
    <row r="484" spans="1:15" s="162" customFormat="1">
      <c r="B484" s="163"/>
      <c r="C484" s="427">
        <f>SUM(C482:C483)</f>
        <v>1764080</v>
      </c>
      <c r="D484" s="427"/>
      <c r="E484" s="427"/>
      <c r="F484" s="427">
        <f t="shared" ref="F484:M484" si="179">SUM(F482:F483)</f>
        <v>0</v>
      </c>
      <c r="G484" s="427">
        <f t="shared" si="179"/>
        <v>1764080</v>
      </c>
      <c r="H484" s="427">
        <f t="shared" si="179"/>
        <v>401032.46892655367</v>
      </c>
      <c r="I484" s="427">
        <f t="shared" si="179"/>
        <v>0</v>
      </c>
      <c r="J484" s="427">
        <f t="shared" si="179"/>
        <v>401032.46892655367</v>
      </c>
      <c r="K484" s="427">
        <f t="shared" si="179"/>
        <v>1363047.5310734464</v>
      </c>
      <c r="L484" s="427">
        <f t="shared" si="179"/>
        <v>174006.06779661015</v>
      </c>
      <c r="M484" s="427">
        <f t="shared" si="179"/>
        <v>575038.53672316391</v>
      </c>
      <c r="N484" s="427"/>
      <c r="O484" s="427">
        <f>SUM(O482:O483)</f>
        <v>1189041.4632768361</v>
      </c>
    </row>
    <row r="485" spans="1:15" s="162" customFormat="1">
      <c r="B485" s="163"/>
      <c r="C485" s="164"/>
      <c r="D485" s="164"/>
      <c r="E485" s="164"/>
      <c r="F485" s="164"/>
      <c r="G485" s="261"/>
      <c r="H485" s="164"/>
      <c r="I485" s="164"/>
      <c r="J485" s="164"/>
      <c r="K485" s="164"/>
      <c r="L485" s="261"/>
      <c r="M485" s="261"/>
      <c r="N485" s="164"/>
      <c r="O485" s="164"/>
    </row>
    <row r="486" spans="1:15" s="162" customFormat="1">
      <c r="B486" s="163"/>
      <c r="C486" s="164"/>
      <c r="D486" s="164"/>
      <c r="E486" s="164"/>
      <c r="F486" s="164"/>
      <c r="G486" s="261"/>
      <c r="H486" s="164"/>
      <c r="I486" s="164"/>
      <c r="J486" s="164"/>
      <c r="K486" s="164"/>
      <c r="L486" s="261"/>
      <c r="M486" s="261"/>
      <c r="N486" s="164"/>
      <c r="O486" s="164"/>
    </row>
    <row r="487" spans="1:15" s="162" customFormat="1">
      <c r="A487" s="156">
        <v>2220012</v>
      </c>
      <c r="B487" s="25" t="s">
        <v>1616</v>
      </c>
      <c r="C487" s="20">
        <v>2174865</v>
      </c>
      <c r="D487" s="65">
        <v>41921</v>
      </c>
      <c r="E487" s="430">
        <v>92</v>
      </c>
      <c r="F487" s="435"/>
      <c r="G487" s="73">
        <f>+F487+C487</f>
        <v>2174865</v>
      </c>
      <c r="H487" s="430">
        <v>553658.8448275862</v>
      </c>
      <c r="I487" s="430"/>
      <c r="J487" s="430">
        <f>+I487+H487</f>
        <v>553658.8448275862</v>
      </c>
      <c r="K487" s="73">
        <f>+G487-J487</f>
        <v>1621206.1551724137</v>
      </c>
      <c r="L487" s="253">
        <f>K487/E487*$L$1</f>
        <v>211461.6724137931</v>
      </c>
      <c r="M487" s="74">
        <f>J487+L487</f>
        <v>765120.51724137925</v>
      </c>
      <c r="N487" s="240">
        <f>E487-$L$1</f>
        <v>80</v>
      </c>
      <c r="O487" s="74">
        <f>G487-M487</f>
        <v>1409744.4827586208</v>
      </c>
    </row>
    <row r="488" spans="1:15" s="162" customFormat="1">
      <c r="A488" s="156">
        <v>2220012</v>
      </c>
      <c r="B488" s="25" t="s">
        <v>1617</v>
      </c>
      <c r="C488" s="20">
        <v>867796</v>
      </c>
      <c r="D488" s="65">
        <v>41936</v>
      </c>
      <c r="E488" s="430">
        <v>92</v>
      </c>
      <c r="F488" s="430"/>
      <c r="G488" s="73">
        <f>+F488+C488</f>
        <v>867796</v>
      </c>
      <c r="H488" s="430">
        <v>220915.87126436777</v>
      </c>
      <c r="I488" s="430"/>
      <c r="J488" s="430">
        <f>+I488+H488</f>
        <v>220915.87126436777</v>
      </c>
      <c r="K488" s="73">
        <f>+G488-J488</f>
        <v>646880.12873563217</v>
      </c>
      <c r="L488" s="253">
        <f>K488/E488*$L$1</f>
        <v>84375.668965517238</v>
      </c>
      <c r="M488" s="74">
        <f>J488+L488</f>
        <v>305291.54022988502</v>
      </c>
      <c r="N488" s="240">
        <f>E488-$L$1</f>
        <v>80</v>
      </c>
      <c r="O488" s="74">
        <f>G488-M488</f>
        <v>562504.45977011498</v>
      </c>
    </row>
    <row r="489" spans="1:15" s="162" customFormat="1">
      <c r="B489" s="163"/>
      <c r="C489" s="427">
        <f>SUM(C487:C488)</f>
        <v>3042661</v>
      </c>
      <c r="D489" s="427"/>
      <c r="E489" s="427"/>
      <c r="F489" s="427">
        <f t="shared" ref="F489:M489" si="180">SUM(F487:F488)</f>
        <v>0</v>
      </c>
      <c r="G489" s="427">
        <f t="shared" si="180"/>
        <v>3042661</v>
      </c>
      <c r="H489" s="427">
        <f t="shared" si="180"/>
        <v>774574.71609195392</v>
      </c>
      <c r="I489" s="427">
        <f t="shared" si="180"/>
        <v>0</v>
      </c>
      <c r="J489" s="427">
        <f t="shared" si="180"/>
        <v>774574.71609195392</v>
      </c>
      <c r="K489" s="427">
        <f t="shared" si="180"/>
        <v>2268086.2839080459</v>
      </c>
      <c r="L489" s="427">
        <f t="shared" si="180"/>
        <v>295837.34137931035</v>
      </c>
      <c r="M489" s="427">
        <f t="shared" si="180"/>
        <v>1070412.0574712642</v>
      </c>
      <c r="N489" s="427"/>
      <c r="O489" s="427">
        <f>SUM(O487:O488)</f>
        <v>1972248.9425287358</v>
      </c>
    </row>
    <row r="490" spans="1:15" s="162" customFormat="1">
      <c r="B490" s="163"/>
      <c r="C490" s="164"/>
      <c r="D490" s="164"/>
      <c r="E490" s="164"/>
      <c r="F490" s="164"/>
      <c r="G490" s="261"/>
      <c r="H490" s="164"/>
      <c r="I490" s="164"/>
      <c r="J490" s="164"/>
      <c r="K490" s="164"/>
      <c r="L490" s="261"/>
      <c r="M490" s="261"/>
      <c r="N490" s="164"/>
      <c r="O490" s="164"/>
    </row>
    <row r="491" spans="1:15" s="162" customFormat="1">
      <c r="B491" s="163"/>
      <c r="C491" s="164"/>
      <c r="D491" s="164"/>
      <c r="E491" s="164"/>
      <c r="F491" s="164"/>
      <c r="G491" s="261"/>
      <c r="H491" s="164"/>
      <c r="I491" s="164"/>
      <c r="J491" s="164"/>
      <c r="K491" s="164"/>
      <c r="L491" s="261"/>
      <c r="M491" s="261"/>
      <c r="N491" s="164"/>
      <c r="O491" s="164"/>
    </row>
    <row r="492" spans="1:15" s="162" customFormat="1">
      <c r="A492" s="156">
        <v>2220014</v>
      </c>
      <c r="B492" s="25" t="s">
        <v>1618</v>
      </c>
      <c r="C492" s="20">
        <v>2249400</v>
      </c>
      <c r="D492" s="65">
        <v>41698</v>
      </c>
      <c r="E492" s="430">
        <v>76</v>
      </c>
      <c r="F492" s="430"/>
      <c r="G492" s="73">
        <f t="shared" ref="G492:G497" si="181">+F492+C492</f>
        <v>2249400</v>
      </c>
      <c r="H492" s="430">
        <v>1105056.6000000001</v>
      </c>
      <c r="I492" s="430"/>
      <c r="J492" s="430">
        <f t="shared" ref="J492:J497" si="182">+I492+H492</f>
        <v>1105056.6000000001</v>
      </c>
      <c r="K492" s="73">
        <f t="shared" ref="K492:K497" si="183">+G492-J492</f>
        <v>1144343.3999999999</v>
      </c>
      <c r="L492" s="253">
        <f t="shared" ref="L492:L497" si="184">K492/E492*$L$1</f>
        <v>180685.8</v>
      </c>
      <c r="M492" s="74">
        <f t="shared" ref="M492:M497" si="185">J492+L492</f>
        <v>1285742.4000000001</v>
      </c>
      <c r="N492" s="240">
        <f t="shared" ref="N492:N497" si="186">E492-$L$1</f>
        <v>64</v>
      </c>
      <c r="O492" s="74">
        <f t="shared" ref="O492:O497" si="187">G492-M492</f>
        <v>963657.59999999986</v>
      </c>
    </row>
    <row r="493" spans="1:15" s="162" customFormat="1">
      <c r="A493" s="156">
        <v>2220014</v>
      </c>
      <c r="B493" s="25" t="s">
        <v>1619</v>
      </c>
      <c r="C493" s="20">
        <v>947596</v>
      </c>
      <c r="D493" s="65">
        <v>41906</v>
      </c>
      <c r="E493" s="430">
        <v>90</v>
      </c>
      <c r="F493" s="430"/>
      <c r="G493" s="73">
        <f t="shared" si="181"/>
        <v>947596</v>
      </c>
      <c r="H493" s="430">
        <v>368130.60526315786</v>
      </c>
      <c r="I493" s="430"/>
      <c r="J493" s="430">
        <f t="shared" si="182"/>
        <v>368130.60526315786</v>
      </c>
      <c r="K493" s="73">
        <f t="shared" si="183"/>
        <v>579465.39473684214</v>
      </c>
      <c r="L493" s="253">
        <f t="shared" si="184"/>
        <v>77262.052631578947</v>
      </c>
      <c r="M493" s="74">
        <f t="shared" si="185"/>
        <v>445392.6578947368</v>
      </c>
      <c r="N493" s="240">
        <f t="shared" si="186"/>
        <v>78</v>
      </c>
      <c r="O493" s="74">
        <f t="shared" si="187"/>
        <v>502203.3421052632</v>
      </c>
    </row>
    <row r="494" spans="1:15" s="162" customFormat="1">
      <c r="A494" s="156">
        <v>2220014</v>
      </c>
      <c r="B494" s="25" t="s">
        <v>1620</v>
      </c>
      <c r="C494" s="20">
        <v>569541</v>
      </c>
      <c r="D494" s="65">
        <v>41912</v>
      </c>
      <c r="E494" s="430">
        <v>90</v>
      </c>
      <c r="F494" s="430"/>
      <c r="G494" s="73">
        <f t="shared" si="181"/>
        <v>569541</v>
      </c>
      <c r="H494" s="430">
        <v>160446.03947368421</v>
      </c>
      <c r="I494" s="430"/>
      <c r="J494" s="430">
        <f t="shared" si="182"/>
        <v>160446.03947368421</v>
      </c>
      <c r="K494" s="73">
        <f t="shared" si="183"/>
        <v>409094.96052631579</v>
      </c>
      <c r="L494" s="253">
        <f t="shared" si="184"/>
        <v>54545.994736842105</v>
      </c>
      <c r="M494" s="74">
        <f t="shared" si="185"/>
        <v>214992.03421052633</v>
      </c>
      <c r="N494" s="240">
        <f t="shared" si="186"/>
        <v>78</v>
      </c>
      <c r="O494" s="74">
        <f t="shared" si="187"/>
        <v>354548.96578947367</v>
      </c>
    </row>
    <row r="495" spans="1:15" s="162" customFormat="1">
      <c r="A495" s="156">
        <v>2220014</v>
      </c>
      <c r="B495" s="25" t="s">
        <v>1621</v>
      </c>
      <c r="C495" s="20">
        <v>104509</v>
      </c>
      <c r="D495" s="65">
        <v>41912</v>
      </c>
      <c r="E495" s="430">
        <v>90</v>
      </c>
      <c r="F495" s="430"/>
      <c r="G495" s="73">
        <f t="shared" si="181"/>
        <v>104509</v>
      </c>
      <c r="H495" s="430">
        <v>29441.46052631579</v>
      </c>
      <c r="I495" s="430"/>
      <c r="J495" s="430">
        <f t="shared" si="182"/>
        <v>29441.46052631579</v>
      </c>
      <c r="K495" s="73">
        <f t="shared" si="183"/>
        <v>75067.539473684214</v>
      </c>
      <c r="L495" s="253">
        <f t="shared" si="184"/>
        <v>10009.005263157895</v>
      </c>
      <c r="M495" s="74">
        <f t="shared" si="185"/>
        <v>39450.465789473688</v>
      </c>
      <c r="N495" s="240">
        <f t="shared" si="186"/>
        <v>78</v>
      </c>
      <c r="O495" s="74">
        <f t="shared" si="187"/>
        <v>65058.534210526312</v>
      </c>
    </row>
    <row r="496" spans="1:15" s="162" customFormat="1">
      <c r="A496" s="156">
        <v>2220014</v>
      </c>
      <c r="B496" s="25" t="s">
        <v>1622</v>
      </c>
      <c r="C496" s="20">
        <v>352799</v>
      </c>
      <c r="D496" s="65">
        <v>41960</v>
      </c>
      <c r="E496" s="430">
        <v>94</v>
      </c>
      <c r="F496" s="430"/>
      <c r="G496" s="73">
        <f t="shared" si="181"/>
        <v>352799</v>
      </c>
      <c r="H496" s="430">
        <v>80202.96977401129</v>
      </c>
      <c r="I496" s="430"/>
      <c r="J496" s="430">
        <f t="shared" si="182"/>
        <v>80202.96977401129</v>
      </c>
      <c r="K496" s="73">
        <f t="shared" si="183"/>
        <v>272596.03022598871</v>
      </c>
      <c r="L496" s="253">
        <f t="shared" si="184"/>
        <v>34799.493220338984</v>
      </c>
      <c r="M496" s="74">
        <f t="shared" si="185"/>
        <v>115002.46299435027</v>
      </c>
      <c r="N496" s="240">
        <f t="shared" si="186"/>
        <v>82</v>
      </c>
      <c r="O496" s="74">
        <f t="shared" si="187"/>
        <v>237796.53700564973</v>
      </c>
    </row>
    <row r="497" spans="1:15" s="162" customFormat="1">
      <c r="A497" s="156">
        <v>2220014</v>
      </c>
      <c r="B497" s="25" t="s">
        <v>1623</v>
      </c>
      <c r="C497" s="20">
        <v>619633</v>
      </c>
      <c r="D497" s="65">
        <v>41971</v>
      </c>
      <c r="E497" s="430">
        <v>94</v>
      </c>
      <c r="F497" s="430"/>
      <c r="G497" s="73">
        <f t="shared" si="181"/>
        <v>619633</v>
      </c>
      <c r="H497" s="430">
        <v>140862.49463276839</v>
      </c>
      <c r="I497" s="430"/>
      <c r="J497" s="430">
        <f t="shared" si="182"/>
        <v>140862.49463276839</v>
      </c>
      <c r="K497" s="73">
        <f t="shared" si="183"/>
        <v>478770.50536723161</v>
      </c>
      <c r="L497" s="253">
        <f t="shared" si="184"/>
        <v>61119.638983050841</v>
      </c>
      <c r="M497" s="74">
        <f t="shared" si="185"/>
        <v>201982.13361581921</v>
      </c>
      <c r="N497" s="240">
        <f t="shared" si="186"/>
        <v>82</v>
      </c>
      <c r="O497" s="74">
        <f t="shared" si="187"/>
        <v>417650.86638418079</v>
      </c>
    </row>
    <row r="498" spans="1:15" s="162" customFormat="1">
      <c r="B498" s="163"/>
      <c r="C498" s="427">
        <f>SUM(C492:C497)</f>
        <v>4843478</v>
      </c>
      <c r="D498" s="427"/>
      <c r="E498" s="427"/>
      <c r="F498" s="427">
        <f t="shared" ref="F498:M498" si="188">SUM(F492:F497)</f>
        <v>0</v>
      </c>
      <c r="G498" s="427">
        <f t="shared" si="188"/>
        <v>4843478</v>
      </c>
      <c r="H498" s="427">
        <f t="shared" si="188"/>
        <v>1884140.1696699376</v>
      </c>
      <c r="I498" s="427">
        <f t="shared" si="188"/>
        <v>0</v>
      </c>
      <c r="J498" s="427">
        <f t="shared" si="188"/>
        <v>1884140.1696699376</v>
      </c>
      <c r="K498" s="427">
        <f t="shared" si="188"/>
        <v>2959337.8303300627</v>
      </c>
      <c r="L498" s="427">
        <f t="shared" si="188"/>
        <v>418421.98483496875</v>
      </c>
      <c r="M498" s="427">
        <f t="shared" si="188"/>
        <v>2302562.1545049064</v>
      </c>
      <c r="N498" s="427"/>
      <c r="O498" s="427">
        <f>SUM(O492:O497)</f>
        <v>2540915.8454950936</v>
      </c>
    </row>
    <row r="499" spans="1:15" s="162" customFormat="1">
      <c r="B499" s="163"/>
      <c r="C499" s="164"/>
      <c r="D499" s="164"/>
      <c r="E499" s="164"/>
      <c r="F499" s="164"/>
      <c r="G499" s="261"/>
      <c r="H499" s="164"/>
      <c r="I499" s="164"/>
      <c r="J499" s="164"/>
      <c r="K499" s="164"/>
      <c r="L499" s="261"/>
      <c r="M499" s="261"/>
      <c r="N499" s="164"/>
      <c r="O499" s="164"/>
    </row>
    <row r="500" spans="1:15" s="162" customFormat="1" ht="15.75">
      <c r="A500" s="436" t="s">
        <v>1624</v>
      </c>
      <c r="B500" s="296"/>
      <c r="C500" s="297">
        <f t="shared" ref="C500:M500" si="189">SUM(C498+C489++C484+C479+C472+C467+C463+C457)</f>
        <v>24457089</v>
      </c>
      <c r="D500" s="297">
        <f t="shared" si="189"/>
        <v>0</v>
      </c>
      <c r="E500" s="297">
        <f t="shared" si="189"/>
        <v>0</v>
      </c>
      <c r="F500" s="297">
        <f t="shared" si="189"/>
        <v>0</v>
      </c>
      <c r="G500" s="297">
        <f t="shared" si="189"/>
        <v>24457089</v>
      </c>
      <c r="H500" s="297">
        <f t="shared" si="189"/>
        <v>7955221.5294233365</v>
      </c>
      <c r="I500" s="297">
        <f t="shared" si="189"/>
        <v>0</v>
      </c>
      <c r="J500" s="297">
        <f t="shared" si="189"/>
        <v>7955221.5294233365</v>
      </c>
      <c r="K500" s="297">
        <f t="shared" si="189"/>
        <v>16501867.470576663</v>
      </c>
      <c r="L500" s="297">
        <f t="shared" si="189"/>
        <v>2260778.5480450019</v>
      </c>
      <c r="M500" s="297">
        <f t="shared" si="189"/>
        <v>10216000.077468339</v>
      </c>
      <c r="N500" s="297"/>
      <c r="O500" s="297">
        <f>SUM(O498+O489++O484+O479+O472+O467+O463+O457)</f>
        <v>14241088.922531661</v>
      </c>
    </row>
    <row r="501" spans="1:15" s="162" customFormat="1">
      <c r="B501" s="163"/>
      <c r="C501" s="164"/>
      <c r="D501" s="164"/>
      <c r="E501" s="164"/>
      <c r="F501" s="164"/>
      <c r="G501" s="261"/>
      <c r="H501" s="164"/>
      <c r="I501" s="164"/>
      <c r="J501" s="164"/>
      <c r="K501" s="164"/>
      <c r="L501" s="261"/>
      <c r="M501" s="261"/>
      <c r="N501" s="164"/>
      <c r="O501" s="164"/>
    </row>
    <row r="503" spans="1:15">
      <c r="A503" s="5">
        <v>2220000</v>
      </c>
      <c r="B503" s="442" t="s">
        <v>1632</v>
      </c>
      <c r="C503" s="441">
        <v>8881565</v>
      </c>
      <c r="D503" s="438">
        <v>42033</v>
      </c>
      <c r="E503" s="430">
        <v>85</v>
      </c>
      <c r="F503" s="430"/>
      <c r="G503" s="73">
        <f t="shared" ref="G503:G508" si="190">+F503+C503</f>
        <v>8881565</v>
      </c>
      <c r="H503" s="430">
        <v>3007779.1647553509</v>
      </c>
      <c r="I503" s="430"/>
      <c r="J503" s="430">
        <f t="shared" ref="J503:J508" si="191">+I503+H503</f>
        <v>3007779.1647553509</v>
      </c>
      <c r="K503" s="73">
        <f t="shared" ref="K503:K508" si="192">+G503-J503</f>
        <v>5873785.8352446491</v>
      </c>
      <c r="L503" s="253">
        <f t="shared" ref="L503:L508" si="193">K503/E503*$L$1</f>
        <v>829240.35321100941</v>
      </c>
      <c r="M503" s="74">
        <f t="shared" ref="M503:M508" si="194">J503+L503</f>
        <v>3837019.5179663603</v>
      </c>
      <c r="N503" s="240">
        <f t="shared" ref="N503:N508" si="195">E503-$L$1</f>
        <v>73</v>
      </c>
      <c r="O503" s="74">
        <f t="shared" ref="O503:O508" si="196">G503-M503</f>
        <v>5044545.4820336401</v>
      </c>
    </row>
    <row r="504" spans="1:15">
      <c r="A504" s="5">
        <v>2220000</v>
      </c>
      <c r="B504" s="442" t="s">
        <v>1633</v>
      </c>
      <c r="C504" s="441">
        <v>1118957</v>
      </c>
      <c r="D504" s="438">
        <v>42062</v>
      </c>
      <c r="E504" s="430">
        <v>86</v>
      </c>
      <c r="F504" s="430"/>
      <c r="G504" s="73">
        <f t="shared" si="190"/>
        <v>1118957</v>
      </c>
      <c r="H504" s="430">
        <v>375603.03484848485</v>
      </c>
      <c r="I504" s="430"/>
      <c r="J504" s="430">
        <f t="shared" si="191"/>
        <v>375603.03484848485</v>
      </c>
      <c r="K504" s="73">
        <f t="shared" si="192"/>
        <v>743353.96515151509</v>
      </c>
      <c r="L504" s="253">
        <f t="shared" si="193"/>
        <v>103723.80909090908</v>
      </c>
      <c r="M504" s="74">
        <f t="shared" si="194"/>
        <v>479326.84393939393</v>
      </c>
      <c r="N504" s="240">
        <f t="shared" si="195"/>
        <v>74</v>
      </c>
      <c r="O504" s="74">
        <f t="shared" si="196"/>
        <v>639630.15606060601</v>
      </c>
    </row>
    <row r="505" spans="1:15">
      <c r="A505" s="5">
        <v>2220000</v>
      </c>
      <c r="B505" s="442" t="s">
        <v>1634</v>
      </c>
      <c r="C505" s="441">
        <v>2075170</v>
      </c>
      <c r="D505" s="438">
        <v>42124</v>
      </c>
      <c r="E505" s="430">
        <v>88</v>
      </c>
      <c r="F505" s="430"/>
      <c r="G505" s="73">
        <f t="shared" si="190"/>
        <v>2075170</v>
      </c>
      <c r="H505" s="430">
        <v>640702.16666666698</v>
      </c>
      <c r="I505" s="430"/>
      <c r="J505" s="430">
        <f t="shared" si="191"/>
        <v>640702.16666666698</v>
      </c>
      <c r="K505" s="73">
        <f t="shared" si="192"/>
        <v>1434467.833333333</v>
      </c>
      <c r="L505" s="253">
        <f t="shared" si="193"/>
        <v>195609.24999999997</v>
      </c>
      <c r="M505" s="74">
        <f t="shared" si="194"/>
        <v>836311.41666666698</v>
      </c>
      <c r="N505" s="240">
        <f t="shared" si="195"/>
        <v>76</v>
      </c>
      <c r="O505" s="74">
        <f t="shared" si="196"/>
        <v>1238858.583333333</v>
      </c>
    </row>
    <row r="506" spans="1:15">
      <c r="A506" s="5">
        <v>2220000</v>
      </c>
      <c r="B506" s="442" t="s">
        <v>1635</v>
      </c>
      <c r="C506" s="441">
        <v>2991111</v>
      </c>
      <c r="D506" s="438">
        <v>42155</v>
      </c>
      <c r="E506" s="430">
        <v>89</v>
      </c>
      <c r="F506" s="430"/>
      <c r="G506" s="73">
        <f t="shared" si="190"/>
        <v>2991111</v>
      </c>
      <c r="H506" s="430">
        <v>783785.35641592916</v>
      </c>
      <c r="I506" s="430"/>
      <c r="J506" s="430">
        <f t="shared" si="191"/>
        <v>783785.35641592916</v>
      </c>
      <c r="K506" s="73">
        <f t="shared" si="192"/>
        <v>2207325.6435840707</v>
      </c>
      <c r="L506" s="253">
        <f t="shared" si="193"/>
        <v>297616.94070796459</v>
      </c>
      <c r="M506" s="74">
        <f t="shared" si="194"/>
        <v>1081402.2971238936</v>
      </c>
      <c r="N506" s="240">
        <f t="shared" si="195"/>
        <v>77</v>
      </c>
      <c r="O506" s="74">
        <f t="shared" si="196"/>
        <v>1909708.7028761064</v>
      </c>
    </row>
    <row r="507" spans="1:15">
      <c r="A507" s="5">
        <v>2220000</v>
      </c>
      <c r="B507" s="442" t="s">
        <v>1636</v>
      </c>
      <c r="C507" s="441">
        <v>2497562</v>
      </c>
      <c r="D507" s="438">
        <v>42174</v>
      </c>
      <c r="E507" s="430">
        <v>90</v>
      </c>
      <c r="F507" s="430"/>
      <c r="G507" s="73">
        <f t="shared" si="190"/>
        <v>2497562</v>
      </c>
      <c r="H507" s="430">
        <v>703591.28947368416</v>
      </c>
      <c r="I507" s="430"/>
      <c r="J507" s="430">
        <f t="shared" si="191"/>
        <v>703591.28947368416</v>
      </c>
      <c r="K507" s="73">
        <f t="shared" si="192"/>
        <v>1793970.710526316</v>
      </c>
      <c r="L507" s="253">
        <f t="shared" si="193"/>
        <v>239196.09473684215</v>
      </c>
      <c r="M507" s="74">
        <f t="shared" si="194"/>
        <v>942787.38421052624</v>
      </c>
      <c r="N507" s="240">
        <f t="shared" si="195"/>
        <v>78</v>
      </c>
      <c r="O507" s="74">
        <f t="shared" si="196"/>
        <v>1554774.6157894738</v>
      </c>
    </row>
    <row r="508" spans="1:15">
      <c r="A508" s="5">
        <v>2220000</v>
      </c>
      <c r="B508" s="442" t="s">
        <v>1745</v>
      </c>
      <c r="C508" s="441">
        <v>3624747</v>
      </c>
      <c r="D508" s="438">
        <v>42241</v>
      </c>
      <c r="E508" s="430">
        <v>92</v>
      </c>
      <c r="F508" s="430"/>
      <c r="G508" s="73">
        <f t="shared" si="190"/>
        <v>3624747</v>
      </c>
      <c r="H508" s="430">
        <v>922756.88620689663</v>
      </c>
      <c r="I508" s="430"/>
      <c r="J508" s="430">
        <f t="shared" si="191"/>
        <v>922756.88620689663</v>
      </c>
      <c r="K508" s="73">
        <f t="shared" si="192"/>
        <v>2701990.1137931035</v>
      </c>
      <c r="L508" s="253">
        <f t="shared" si="193"/>
        <v>352433.4931034483</v>
      </c>
      <c r="M508" s="74">
        <f t="shared" si="194"/>
        <v>1275190.3793103448</v>
      </c>
      <c r="N508" s="240">
        <f t="shared" si="195"/>
        <v>80</v>
      </c>
      <c r="O508" s="74">
        <f t="shared" si="196"/>
        <v>2349556.6206896552</v>
      </c>
    </row>
    <row r="509" spans="1:15" s="162" customFormat="1">
      <c r="B509" s="443"/>
      <c r="C509" s="427">
        <f t="shared" ref="C509:M509" si="197">SUM(C503:C508)</f>
        <v>21189112</v>
      </c>
      <c r="D509" s="427">
        <f t="shared" si="197"/>
        <v>252789</v>
      </c>
      <c r="E509" s="427">
        <f t="shared" si="197"/>
        <v>530</v>
      </c>
      <c r="F509" s="427">
        <f t="shared" si="197"/>
        <v>0</v>
      </c>
      <c r="G509" s="427">
        <f t="shared" si="197"/>
        <v>21189112</v>
      </c>
      <c r="H509" s="427">
        <f t="shared" si="197"/>
        <v>6434217.8983670129</v>
      </c>
      <c r="I509" s="427">
        <f t="shared" si="197"/>
        <v>0</v>
      </c>
      <c r="J509" s="427">
        <f t="shared" si="197"/>
        <v>6434217.8983670129</v>
      </c>
      <c r="K509" s="427">
        <f t="shared" si="197"/>
        <v>14754894.101632986</v>
      </c>
      <c r="L509" s="427">
        <f t="shared" si="197"/>
        <v>2017819.9408501736</v>
      </c>
      <c r="M509" s="427">
        <f t="shared" si="197"/>
        <v>8452037.839217186</v>
      </c>
      <c r="N509" s="427"/>
      <c r="O509" s="427">
        <f>SUM(O503:O508)</f>
        <v>12737074.160782814</v>
      </c>
    </row>
    <row r="510" spans="1:15">
      <c r="B510" s="444"/>
      <c r="C510" s="439"/>
      <c r="D510" s="440"/>
      <c r="E510" s="440"/>
      <c r="F510" s="440"/>
      <c r="G510" s="440"/>
      <c r="H510" s="440"/>
      <c r="I510" s="440"/>
      <c r="J510" s="440"/>
      <c r="K510" s="440"/>
      <c r="L510" s="440"/>
      <c r="M510" s="440"/>
      <c r="N510" s="440"/>
      <c r="O510" s="440"/>
    </row>
    <row r="511" spans="1:15">
      <c r="B511" s="444"/>
      <c r="C511" s="439"/>
      <c r="D511" s="440"/>
      <c r="E511" s="440"/>
      <c r="F511" s="440"/>
      <c r="G511" s="440"/>
      <c r="H511" s="440"/>
      <c r="I511" s="440"/>
      <c r="J511" s="440"/>
      <c r="K511" s="440"/>
      <c r="L511" s="440"/>
      <c r="M511" s="440"/>
      <c r="N511" s="440"/>
      <c r="O511" s="440"/>
    </row>
    <row r="512" spans="1:15">
      <c r="B512" s="444"/>
      <c r="C512" s="439"/>
      <c r="D512" s="440"/>
      <c r="E512" s="440"/>
      <c r="F512" s="440"/>
      <c r="G512" s="440"/>
      <c r="H512" s="440"/>
      <c r="I512" s="440"/>
      <c r="J512" s="440"/>
      <c r="K512" s="440"/>
      <c r="L512" s="440"/>
      <c r="M512" s="440"/>
      <c r="N512" s="440"/>
      <c r="O512" s="440"/>
    </row>
    <row r="513" spans="1:15">
      <c r="A513" s="5">
        <v>2220002</v>
      </c>
      <c r="B513" s="442" t="s">
        <v>1637</v>
      </c>
      <c r="C513" s="441">
        <v>106386</v>
      </c>
      <c r="D513" s="438">
        <v>42109</v>
      </c>
      <c r="E513" s="430">
        <v>87</v>
      </c>
      <c r="F513" s="430"/>
      <c r="G513" s="73">
        <f t="shared" ref="G513:G519" si="198">+F513+C513</f>
        <v>106386</v>
      </c>
      <c r="H513" s="430">
        <v>34280.204054054055</v>
      </c>
      <c r="I513" s="430"/>
      <c r="J513" s="430">
        <f t="shared" ref="J513:J519" si="199">+I513+H513</f>
        <v>34280.204054054055</v>
      </c>
      <c r="K513" s="73">
        <f t="shared" ref="K513:K519" si="200">+G513-J513</f>
        <v>72105.795945945953</v>
      </c>
      <c r="L513" s="253">
        <f t="shared" ref="L513:L519" si="201">K513/E513*$L$1</f>
        <v>9945.627027027027</v>
      </c>
      <c r="M513" s="74">
        <f t="shared" ref="M513:M519" si="202">J513+L513</f>
        <v>44225.83108108108</v>
      </c>
      <c r="N513" s="240">
        <f t="shared" ref="N513:N519" si="203">E513-$L$1</f>
        <v>75</v>
      </c>
      <c r="O513" s="74">
        <f t="shared" ref="O513:O519" si="204">G513-M513</f>
        <v>62160.16891891892</v>
      </c>
    </row>
    <row r="514" spans="1:15">
      <c r="A514" s="5">
        <v>2220002</v>
      </c>
      <c r="B514" s="442" t="s">
        <v>1638</v>
      </c>
      <c r="C514" s="441">
        <v>154700</v>
      </c>
      <c r="D514" s="438">
        <v>42109</v>
      </c>
      <c r="E514" s="430">
        <v>87</v>
      </c>
      <c r="F514" s="430"/>
      <c r="G514" s="73">
        <f t="shared" si="198"/>
        <v>154700</v>
      </c>
      <c r="H514" s="430">
        <v>49848.148648648646</v>
      </c>
      <c r="I514" s="430"/>
      <c r="J514" s="430">
        <f t="shared" si="199"/>
        <v>49848.148648648646</v>
      </c>
      <c r="K514" s="73">
        <f t="shared" si="200"/>
        <v>104851.85135135136</v>
      </c>
      <c r="L514" s="253">
        <f t="shared" si="201"/>
        <v>14462.324324324327</v>
      </c>
      <c r="M514" s="74">
        <f t="shared" si="202"/>
        <v>64310.472972972973</v>
      </c>
      <c r="N514" s="240">
        <f t="shared" si="203"/>
        <v>75</v>
      </c>
      <c r="O514" s="74">
        <f t="shared" si="204"/>
        <v>90389.527027027027</v>
      </c>
    </row>
    <row r="515" spans="1:15">
      <c r="A515" s="5">
        <v>2220002</v>
      </c>
      <c r="B515" s="442" t="s">
        <v>1639</v>
      </c>
      <c r="C515" s="441">
        <v>232940</v>
      </c>
      <c r="D515" s="438">
        <v>42114</v>
      </c>
      <c r="E515" s="430">
        <v>91</v>
      </c>
      <c r="F515" s="430"/>
      <c r="G515" s="73">
        <f t="shared" si="198"/>
        <v>232940</v>
      </c>
      <c r="H515" s="430">
        <v>62463.633333333331</v>
      </c>
      <c r="I515" s="430"/>
      <c r="J515" s="430">
        <f t="shared" si="199"/>
        <v>62463.633333333331</v>
      </c>
      <c r="K515" s="73">
        <f t="shared" si="200"/>
        <v>170476.36666666667</v>
      </c>
      <c r="L515" s="253">
        <f t="shared" si="201"/>
        <v>22480.400000000001</v>
      </c>
      <c r="M515" s="74">
        <f t="shared" si="202"/>
        <v>84944.033333333326</v>
      </c>
      <c r="N515" s="240">
        <f t="shared" si="203"/>
        <v>79</v>
      </c>
      <c r="O515" s="74">
        <f t="shared" si="204"/>
        <v>147995.96666666667</v>
      </c>
    </row>
    <row r="516" spans="1:15">
      <c r="A516" s="5">
        <v>2220002</v>
      </c>
      <c r="B516" s="442" t="s">
        <v>1640</v>
      </c>
      <c r="C516" s="441">
        <v>103580</v>
      </c>
      <c r="D516" s="438">
        <v>42114</v>
      </c>
      <c r="E516" s="430">
        <v>88</v>
      </c>
      <c r="F516" s="430"/>
      <c r="G516" s="73">
        <f t="shared" si="198"/>
        <v>103580</v>
      </c>
      <c r="H516" s="430">
        <v>31979.690476190473</v>
      </c>
      <c r="I516" s="430"/>
      <c r="J516" s="430">
        <f t="shared" si="199"/>
        <v>31979.690476190473</v>
      </c>
      <c r="K516" s="73">
        <f t="shared" si="200"/>
        <v>71600.309523809527</v>
      </c>
      <c r="L516" s="253">
        <f t="shared" si="201"/>
        <v>9763.6785714285725</v>
      </c>
      <c r="M516" s="74">
        <f t="shared" si="202"/>
        <v>41743.369047619046</v>
      </c>
      <c r="N516" s="240">
        <f t="shared" si="203"/>
        <v>76</v>
      </c>
      <c r="O516" s="74">
        <f t="shared" si="204"/>
        <v>61836.630952380954</v>
      </c>
    </row>
    <row r="517" spans="1:15">
      <c r="A517" s="5">
        <v>2220002</v>
      </c>
      <c r="B517" s="442" t="s">
        <v>1641</v>
      </c>
      <c r="C517" s="441">
        <v>221990</v>
      </c>
      <c r="D517" s="438">
        <v>42116</v>
      </c>
      <c r="E517" s="430">
        <v>88</v>
      </c>
      <c r="F517" s="430"/>
      <c r="G517" s="73">
        <f t="shared" si="198"/>
        <v>221990</v>
      </c>
      <c r="H517" s="430">
        <v>68538.690476190444</v>
      </c>
      <c r="I517" s="430"/>
      <c r="J517" s="430">
        <f t="shared" si="199"/>
        <v>68538.690476190444</v>
      </c>
      <c r="K517" s="73">
        <f t="shared" si="200"/>
        <v>153451.30952380956</v>
      </c>
      <c r="L517" s="253">
        <f t="shared" si="201"/>
        <v>20925.178571428576</v>
      </c>
      <c r="M517" s="74">
        <f t="shared" si="202"/>
        <v>89463.869047619024</v>
      </c>
      <c r="N517" s="240">
        <f t="shared" si="203"/>
        <v>76</v>
      </c>
      <c r="O517" s="74">
        <f t="shared" si="204"/>
        <v>132526.13095238098</v>
      </c>
    </row>
    <row r="518" spans="1:15">
      <c r="A518" s="5">
        <v>2220002</v>
      </c>
      <c r="B518" s="442" t="s">
        <v>1642</v>
      </c>
      <c r="C518" s="441">
        <v>957462</v>
      </c>
      <c r="D518" s="438">
        <v>42179</v>
      </c>
      <c r="E518" s="430">
        <v>90</v>
      </c>
      <c r="F518" s="430"/>
      <c r="G518" s="73">
        <f t="shared" si="198"/>
        <v>957462</v>
      </c>
      <c r="H518" s="430">
        <v>269727.86842105264</v>
      </c>
      <c r="I518" s="430"/>
      <c r="J518" s="430">
        <f t="shared" si="199"/>
        <v>269727.86842105264</v>
      </c>
      <c r="K518" s="73">
        <f t="shared" si="200"/>
        <v>687734.13157894742</v>
      </c>
      <c r="L518" s="253">
        <f t="shared" si="201"/>
        <v>91697.884210526317</v>
      </c>
      <c r="M518" s="74">
        <f t="shared" si="202"/>
        <v>361425.75263157894</v>
      </c>
      <c r="N518" s="240">
        <f t="shared" si="203"/>
        <v>78</v>
      </c>
      <c r="O518" s="74">
        <f t="shared" si="204"/>
        <v>596036.24736842106</v>
      </c>
    </row>
    <row r="519" spans="1:15">
      <c r="A519" s="5">
        <v>2220002</v>
      </c>
      <c r="B519" s="442" t="s">
        <v>1746</v>
      </c>
      <c r="C519" s="441">
        <v>1377778</v>
      </c>
      <c r="D519" s="438">
        <v>42304</v>
      </c>
      <c r="E519" s="430">
        <v>94</v>
      </c>
      <c r="F519" s="430"/>
      <c r="G519" s="73">
        <f t="shared" si="198"/>
        <v>1377778</v>
      </c>
      <c r="H519" s="430">
        <v>313213.63446327683</v>
      </c>
      <c r="I519" s="430"/>
      <c r="J519" s="430">
        <f t="shared" si="199"/>
        <v>313213.63446327683</v>
      </c>
      <c r="K519" s="73">
        <f t="shared" si="200"/>
        <v>1064564.3655367233</v>
      </c>
      <c r="L519" s="253">
        <f t="shared" si="201"/>
        <v>135901.83389830511</v>
      </c>
      <c r="M519" s="74">
        <f t="shared" si="202"/>
        <v>449115.46836158191</v>
      </c>
      <c r="N519" s="240">
        <f t="shared" si="203"/>
        <v>82</v>
      </c>
      <c r="O519" s="74">
        <f t="shared" si="204"/>
        <v>928662.53163841809</v>
      </c>
    </row>
    <row r="520" spans="1:15">
      <c r="A520" s="30"/>
      <c r="B520" s="464"/>
      <c r="C520" s="465"/>
      <c r="D520" s="466"/>
      <c r="E520" s="164"/>
      <c r="F520" s="164"/>
      <c r="G520" s="467"/>
      <c r="H520" s="164"/>
      <c r="I520" s="164"/>
      <c r="J520" s="164"/>
      <c r="K520" s="467"/>
      <c r="L520" s="468"/>
      <c r="M520" s="468"/>
      <c r="N520" s="469"/>
      <c r="O520" s="468"/>
    </row>
    <row r="521" spans="1:15" s="162" customFormat="1">
      <c r="B521" s="443"/>
      <c r="C521" s="427">
        <f t="shared" ref="C521:M521" si="205">SUM(C513:C519)</f>
        <v>3154836</v>
      </c>
      <c r="D521" s="427">
        <f t="shared" si="205"/>
        <v>295045</v>
      </c>
      <c r="E521" s="427">
        <f t="shared" si="205"/>
        <v>625</v>
      </c>
      <c r="F521" s="427">
        <f t="shared" si="205"/>
        <v>0</v>
      </c>
      <c r="G521" s="427">
        <f t="shared" si="205"/>
        <v>3154836</v>
      </c>
      <c r="H521" s="427">
        <f t="shared" si="205"/>
        <v>830051.86987274641</v>
      </c>
      <c r="I521" s="427">
        <f t="shared" si="205"/>
        <v>0</v>
      </c>
      <c r="J521" s="427">
        <f t="shared" si="205"/>
        <v>830051.86987274641</v>
      </c>
      <c r="K521" s="427">
        <f t="shared" si="205"/>
        <v>2324784.1301272539</v>
      </c>
      <c r="L521" s="427">
        <f t="shared" si="205"/>
        <v>305176.92660303996</v>
      </c>
      <c r="M521" s="427">
        <f t="shared" si="205"/>
        <v>1135228.7964757863</v>
      </c>
      <c r="N521" s="427"/>
      <c r="O521" s="427">
        <f>SUM(O513:O519)</f>
        <v>2019607.2035242135</v>
      </c>
    </row>
    <row r="522" spans="1:15">
      <c r="B522" s="444"/>
      <c r="C522" s="439"/>
      <c r="D522" s="440"/>
      <c r="E522" s="444"/>
      <c r="F522" s="444"/>
      <c r="G522" s="444"/>
      <c r="H522" s="444"/>
      <c r="I522" s="444"/>
      <c r="J522" s="444"/>
      <c r="K522" s="444"/>
      <c r="L522" s="444"/>
      <c r="M522" s="444"/>
      <c r="N522" s="444"/>
      <c r="O522" s="444"/>
    </row>
    <row r="523" spans="1:15">
      <c r="B523" s="444"/>
      <c r="C523" s="439"/>
      <c r="D523" s="440"/>
      <c r="E523" s="444"/>
      <c r="F523" s="444"/>
      <c r="G523" s="444"/>
      <c r="H523" s="444"/>
      <c r="I523" s="444"/>
      <c r="J523" s="444"/>
      <c r="K523" s="444"/>
      <c r="L523" s="444"/>
      <c r="M523" s="444"/>
      <c r="N523" s="444"/>
      <c r="O523" s="444"/>
    </row>
    <row r="524" spans="1:15">
      <c r="B524" s="444"/>
      <c r="C524" s="439"/>
      <c r="D524" s="440"/>
      <c r="E524" s="444"/>
      <c r="F524" s="444"/>
      <c r="G524" s="444"/>
      <c r="H524" s="444"/>
      <c r="I524" s="444"/>
      <c r="J524" s="444"/>
      <c r="K524" s="444"/>
      <c r="L524" s="444"/>
      <c r="M524" s="444"/>
      <c r="N524" s="444"/>
      <c r="O524" s="444"/>
    </row>
    <row r="525" spans="1:15">
      <c r="A525" s="5">
        <v>2220003</v>
      </c>
      <c r="B525" s="442" t="s">
        <v>1643</v>
      </c>
      <c r="C525" s="441">
        <v>1729998</v>
      </c>
      <c r="D525" s="438">
        <v>42241</v>
      </c>
      <c r="E525" s="430">
        <v>95</v>
      </c>
      <c r="F525" s="430"/>
      <c r="G525" s="73">
        <f>+F525+C525</f>
        <v>1729998</v>
      </c>
      <c r="H525" s="430">
        <v>369662.38445378153</v>
      </c>
      <c r="I525" s="430"/>
      <c r="J525" s="430">
        <f>+I525+H525</f>
        <v>369662.38445378153</v>
      </c>
      <c r="K525" s="73">
        <f>+G525-J525</f>
        <v>1360335.6155462186</v>
      </c>
      <c r="L525" s="253">
        <f>K525/E525*$L$1</f>
        <v>171831.86722689078</v>
      </c>
      <c r="M525" s="74">
        <f>J525+L525</f>
        <v>541494.25168067229</v>
      </c>
      <c r="N525" s="240">
        <f>E525-$L$1</f>
        <v>83</v>
      </c>
      <c r="O525" s="74">
        <f>G525-M525</f>
        <v>1188503.7483193278</v>
      </c>
    </row>
    <row r="526" spans="1:15">
      <c r="A526" s="30"/>
      <c r="B526" s="464"/>
      <c r="C526" s="465"/>
      <c r="D526" s="466"/>
      <c r="E526" s="164"/>
      <c r="F526" s="164"/>
      <c r="G526" s="467"/>
      <c r="H526" s="164"/>
      <c r="I526" s="164"/>
      <c r="J526" s="164"/>
      <c r="K526" s="467"/>
      <c r="L526" s="468"/>
      <c r="M526" s="468"/>
      <c r="N526" s="469"/>
      <c r="O526" s="468"/>
    </row>
    <row r="527" spans="1:15" s="162" customFormat="1">
      <c r="B527" s="443"/>
      <c r="C527" s="427">
        <f>SUM(C525)</f>
        <v>1729998</v>
      </c>
      <c r="D527" s="427"/>
      <c r="E527" s="427"/>
      <c r="F527" s="427">
        <f t="shared" ref="F527:M527" si="206">SUM(F525)</f>
        <v>0</v>
      </c>
      <c r="G527" s="427">
        <f t="shared" si="206"/>
        <v>1729998</v>
      </c>
      <c r="H527" s="427">
        <f t="shared" si="206"/>
        <v>369662.38445378153</v>
      </c>
      <c r="I527" s="427">
        <f t="shared" si="206"/>
        <v>0</v>
      </c>
      <c r="J527" s="427">
        <f t="shared" si="206"/>
        <v>369662.38445378153</v>
      </c>
      <c r="K527" s="427">
        <f t="shared" si="206"/>
        <v>1360335.6155462186</v>
      </c>
      <c r="L527" s="427">
        <f t="shared" si="206"/>
        <v>171831.86722689078</v>
      </c>
      <c r="M527" s="427">
        <f t="shared" si="206"/>
        <v>541494.25168067229</v>
      </c>
      <c r="N527" s="427"/>
      <c r="O527" s="427">
        <f>SUM(O525)</f>
        <v>1188503.7483193278</v>
      </c>
    </row>
    <row r="528" spans="1:15">
      <c r="B528" s="444"/>
      <c r="C528" s="439"/>
      <c r="D528" s="440"/>
      <c r="E528" s="444"/>
      <c r="F528" s="444"/>
      <c r="G528" s="444"/>
      <c r="H528" s="444"/>
      <c r="I528" s="444"/>
      <c r="J528" s="444"/>
      <c r="K528" s="444"/>
      <c r="L528" s="444"/>
      <c r="M528" s="444"/>
      <c r="N528" s="444"/>
      <c r="O528" s="444"/>
    </row>
    <row r="529" spans="1:15">
      <c r="B529" s="444"/>
      <c r="C529" s="439"/>
      <c r="D529" s="440"/>
      <c r="E529" s="444"/>
      <c r="F529" s="444"/>
      <c r="G529" s="444"/>
      <c r="H529" s="444"/>
      <c r="I529" s="444"/>
      <c r="J529" s="444"/>
      <c r="K529" s="444"/>
      <c r="L529" s="444"/>
      <c r="M529" s="444"/>
      <c r="N529" s="444"/>
      <c r="O529" s="444"/>
    </row>
    <row r="530" spans="1:15">
      <c r="A530" s="5">
        <v>2220006</v>
      </c>
      <c r="B530" s="442" t="s">
        <v>1644</v>
      </c>
      <c r="C530" s="441">
        <v>5294001</v>
      </c>
      <c r="D530" s="438">
        <v>42069</v>
      </c>
      <c r="E530" s="430">
        <v>95</v>
      </c>
      <c r="F530" s="430"/>
      <c r="G530" s="73">
        <f>+F530+C530</f>
        <v>5294001</v>
      </c>
      <c r="H530" s="430">
        <v>1131210.1102941176</v>
      </c>
      <c r="I530" s="430"/>
      <c r="J530" s="430">
        <f>+I530+H530</f>
        <v>1131210.1102941176</v>
      </c>
      <c r="K530" s="73">
        <f>+G530-J530</f>
        <v>4162790.8897058824</v>
      </c>
      <c r="L530" s="253">
        <f>K530/E530*$L$1</f>
        <v>525826.21764705877</v>
      </c>
      <c r="M530" s="74">
        <f>J530+L530</f>
        <v>1657036.3279411765</v>
      </c>
      <c r="N530" s="240">
        <f>E530-$L$1</f>
        <v>83</v>
      </c>
      <c r="O530" s="74">
        <f>G530-M530</f>
        <v>3636964.6720588235</v>
      </c>
    </row>
    <row r="531" spans="1:15">
      <c r="A531" s="30"/>
      <c r="B531" s="464"/>
      <c r="C531" s="465"/>
      <c r="D531" s="466"/>
      <c r="E531" s="164"/>
      <c r="F531" s="164"/>
      <c r="G531" s="467"/>
      <c r="H531" s="164"/>
      <c r="I531" s="164"/>
      <c r="J531" s="164"/>
      <c r="K531" s="467"/>
      <c r="L531" s="468"/>
      <c r="M531" s="468"/>
      <c r="N531" s="469"/>
      <c r="O531" s="468"/>
    </row>
    <row r="532" spans="1:15" s="162" customFormat="1">
      <c r="B532" s="443"/>
      <c r="C532" s="427">
        <f>SUM(C530)</f>
        <v>5294001</v>
      </c>
      <c r="D532" s="427"/>
      <c r="E532" s="427"/>
      <c r="F532" s="427">
        <f>SUM(F524:F530)</f>
        <v>0</v>
      </c>
      <c r="G532" s="427">
        <f>SUM(G530)</f>
        <v>5294001</v>
      </c>
      <c r="H532" s="427">
        <f>SUM(H530)</f>
        <v>1131210.1102941176</v>
      </c>
      <c r="I532" s="427">
        <f>SUM(I524:I530)</f>
        <v>0</v>
      </c>
      <c r="J532" s="427">
        <f>SUM(J530)</f>
        <v>1131210.1102941176</v>
      </c>
      <c r="K532" s="427">
        <f>SUM(K530)</f>
        <v>4162790.8897058824</v>
      </c>
      <c r="L532" s="427">
        <f>SUM(L530)</f>
        <v>525826.21764705877</v>
      </c>
      <c r="M532" s="427">
        <f>SUM(M530)</f>
        <v>1657036.3279411765</v>
      </c>
      <c r="N532" s="427"/>
      <c r="O532" s="427">
        <f>SUM(O530)</f>
        <v>3636964.6720588235</v>
      </c>
    </row>
    <row r="533" spans="1:15">
      <c r="B533" s="444"/>
      <c r="C533" s="439"/>
      <c r="D533" s="440"/>
      <c r="E533" s="444"/>
      <c r="F533" s="444"/>
      <c r="G533" s="444"/>
      <c r="H533" s="444"/>
      <c r="I533" s="444"/>
      <c r="J533" s="444"/>
      <c r="K533" s="444"/>
      <c r="L533" s="444"/>
      <c r="M533" s="444"/>
      <c r="N533" s="444"/>
      <c r="O533" s="444"/>
    </row>
    <row r="534" spans="1:15">
      <c r="A534" s="5">
        <v>2220014</v>
      </c>
      <c r="B534" s="442" t="s">
        <v>1645</v>
      </c>
      <c r="C534" s="441">
        <v>213824</v>
      </c>
      <c r="D534" s="438">
        <v>42033</v>
      </c>
      <c r="E534" s="430">
        <v>95</v>
      </c>
      <c r="F534" s="430"/>
      <c r="G534" s="73">
        <f>+F534+C534</f>
        <v>213824</v>
      </c>
      <c r="H534" s="430">
        <v>45689.061624649854</v>
      </c>
      <c r="I534" s="430"/>
      <c r="J534" s="430">
        <f>+I534+H534</f>
        <v>45689.061624649854</v>
      </c>
      <c r="K534" s="73">
        <f>+G534-J534</f>
        <v>168134.93837535015</v>
      </c>
      <c r="L534" s="253">
        <f>K534/E534*$L$1</f>
        <v>21238.097478991596</v>
      </c>
      <c r="M534" s="74">
        <f>J534+L534</f>
        <v>66927.159103641447</v>
      </c>
      <c r="N534" s="240">
        <f>E534-$L$1</f>
        <v>83</v>
      </c>
      <c r="O534" s="74">
        <f>G534-M534</f>
        <v>146896.84089635854</v>
      </c>
    </row>
    <row r="535" spans="1:15">
      <c r="A535" s="5">
        <v>2220014</v>
      </c>
      <c r="B535" s="442" t="s">
        <v>1646</v>
      </c>
      <c r="C535" s="441">
        <v>2306144</v>
      </c>
      <c r="D535" s="438">
        <v>42178</v>
      </c>
      <c r="E535" s="430">
        <v>95</v>
      </c>
      <c r="F535" s="430"/>
      <c r="G535" s="73">
        <f>+F535+C535</f>
        <v>2306144</v>
      </c>
      <c r="H535" s="430">
        <v>492771.91876750701</v>
      </c>
      <c r="I535" s="430"/>
      <c r="J535" s="430">
        <f>+I535+H535</f>
        <v>492771.91876750701</v>
      </c>
      <c r="K535" s="73">
        <f>+G535-J535</f>
        <v>1813372.081232493</v>
      </c>
      <c r="L535" s="253">
        <f>K535/E535*$L$1</f>
        <v>229057.52605042019</v>
      </c>
      <c r="M535" s="74">
        <f>J535+L535</f>
        <v>721829.4448179272</v>
      </c>
      <c r="N535" s="240">
        <f>E535-$L$1</f>
        <v>83</v>
      </c>
      <c r="O535" s="74">
        <f>G535-M535</f>
        <v>1584314.5551820728</v>
      </c>
    </row>
    <row r="536" spans="1:15">
      <c r="A536" s="30"/>
      <c r="B536" s="464"/>
      <c r="C536" s="465"/>
      <c r="D536" s="466"/>
      <c r="E536" s="164"/>
      <c r="F536" s="164"/>
      <c r="G536" s="467"/>
      <c r="H536" s="164"/>
      <c r="I536" s="164"/>
      <c r="J536" s="164"/>
      <c r="K536" s="467"/>
      <c r="L536" s="468"/>
      <c r="M536" s="468"/>
      <c r="N536" s="469"/>
      <c r="O536" s="468"/>
    </row>
    <row r="537" spans="1:15" s="162" customFormat="1">
      <c r="B537" s="443"/>
      <c r="C537" s="427">
        <f>SUM(C534:C535)</f>
        <v>2519968</v>
      </c>
      <c r="D537" s="427"/>
      <c r="E537" s="427"/>
      <c r="F537" s="427">
        <f>SUM(F529:F535)</f>
        <v>0</v>
      </c>
      <c r="G537" s="427">
        <f>SUM(G534:G535)</f>
        <v>2519968</v>
      </c>
      <c r="H537" s="427">
        <f>SUM(H534:H535)</f>
        <v>538460.98039215687</v>
      </c>
      <c r="I537" s="427">
        <f>SUM(I529:I535)</f>
        <v>0</v>
      </c>
      <c r="J537" s="427">
        <f>SUM(J534:J535)</f>
        <v>538460.98039215687</v>
      </c>
      <c r="K537" s="427">
        <f>SUM(K534:K535)</f>
        <v>1981507.0196078431</v>
      </c>
      <c r="L537" s="427">
        <f>SUM(L534:L535)</f>
        <v>250295.62352941179</v>
      </c>
      <c r="M537" s="427">
        <f>SUM(M534:M535)</f>
        <v>788756.6039215686</v>
      </c>
      <c r="N537" s="427"/>
      <c r="O537" s="427">
        <f>SUM(O534:O535)</f>
        <v>1731211.3960784313</v>
      </c>
    </row>
    <row r="538" spans="1:15">
      <c r="B538" s="444"/>
      <c r="C538" s="439"/>
      <c r="D538" s="440"/>
      <c r="E538" s="444"/>
      <c r="F538" s="444"/>
      <c r="G538" s="444"/>
      <c r="H538" s="444"/>
      <c r="I538" s="444"/>
      <c r="J538" s="444"/>
      <c r="K538" s="444"/>
      <c r="L538" s="444"/>
      <c r="M538" s="444"/>
      <c r="N538" s="444"/>
      <c r="O538" s="444"/>
    </row>
    <row r="539" spans="1:15">
      <c r="A539" s="5">
        <v>2220015</v>
      </c>
      <c r="B539" s="442" t="s">
        <v>1647</v>
      </c>
      <c r="C539" s="441">
        <v>307877</v>
      </c>
      <c r="D539" s="438">
        <v>42306</v>
      </c>
      <c r="E539" s="430">
        <v>95</v>
      </c>
      <c r="F539" s="430"/>
      <c r="G539" s="73">
        <f>+F539+C539</f>
        <v>307877</v>
      </c>
      <c r="H539" s="430">
        <v>65786.377801120456</v>
      </c>
      <c r="I539" s="430"/>
      <c r="J539" s="430">
        <f>+I539+H539</f>
        <v>65786.377801120456</v>
      </c>
      <c r="K539" s="73">
        <f>+G539-J539</f>
        <v>242090.62219887954</v>
      </c>
      <c r="L539" s="253">
        <f>K539/E539*$L$1</f>
        <v>30579.868067226889</v>
      </c>
      <c r="M539" s="74">
        <f>J539+L539</f>
        <v>96366.245868347352</v>
      </c>
      <c r="N539" s="240">
        <f>E539-$L$1</f>
        <v>83</v>
      </c>
      <c r="O539" s="74">
        <f>G539-M539</f>
        <v>211510.75413165265</v>
      </c>
    </row>
    <row r="540" spans="1:15">
      <c r="A540" s="30"/>
      <c r="B540" s="464"/>
      <c r="C540" s="465"/>
      <c r="D540" s="466"/>
      <c r="E540" s="164"/>
      <c r="F540" s="164"/>
      <c r="G540" s="467"/>
      <c r="H540" s="164"/>
      <c r="I540" s="164"/>
      <c r="J540" s="164"/>
      <c r="K540" s="467"/>
      <c r="L540" s="468"/>
      <c r="M540" s="468"/>
      <c r="N540" s="469"/>
      <c r="O540" s="468"/>
    </row>
    <row r="541" spans="1:15" s="162" customFormat="1">
      <c r="B541" s="163"/>
      <c r="C541" s="427">
        <f>SUM(C539)</f>
        <v>307877</v>
      </c>
      <c r="D541" s="427"/>
      <c r="E541" s="427"/>
      <c r="F541" s="427">
        <f>SUM(F533:F539)</f>
        <v>0</v>
      </c>
      <c r="G541" s="427">
        <f>SUM(G539)</f>
        <v>307877</v>
      </c>
      <c r="H541" s="427">
        <f>SUM(H539)</f>
        <v>65786.377801120456</v>
      </c>
      <c r="I541" s="427">
        <f>SUM(I533:I539)</f>
        <v>0</v>
      </c>
      <c r="J541" s="427">
        <f>SUM(J539)</f>
        <v>65786.377801120456</v>
      </c>
      <c r="K541" s="427">
        <f>SUM(K539)</f>
        <v>242090.62219887954</v>
      </c>
      <c r="L541" s="427">
        <f>SUM(L539)</f>
        <v>30579.868067226889</v>
      </c>
      <c r="M541" s="427">
        <f>SUM(M539)</f>
        <v>96366.245868347352</v>
      </c>
      <c r="N541" s="427"/>
      <c r="O541" s="427">
        <f>SUM(O539)</f>
        <v>211510.75413165265</v>
      </c>
    </row>
    <row r="544" spans="1:15" ht="15.75">
      <c r="A544" s="436" t="s">
        <v>1999</v>
      </c>
      <c r="B544" s="296"/>
      <c r="C544" s="297">
        <f t="shared" ref="C544:M544" si="207">SUM(C509+C521+C527+C532+C537+C541)</f>
        <v>34195792</v>
      </c>
      <c r="D544" s="297">
        <f t="shared" si="207"/>
        <v>547834</v>
      </c>
      <c r="E544" s="297">
        <f t="shared" si="207"/>
        <v>1155</v>
      </c>
      <c r="F544" s="297">
        <f t="shared" si="207"/>
        <v>0</v>
      </c>
      <c r="G544" s="297">
        <f t="shared" si="207"/>
        <v>34195792</v>
      </c>
      <c r="H544" s="297">
        <f t="shared" si="207"/>
        <v>9369389.6211809348</v>
      </c>
      <c r="I544" s="297">
        <f t="shared" si="207"/>
        <v>0</v>
      </c>
      <c r="J544" s="297">
        <f t="shared" si="207"/>
        <v>9369389.6211809348</v>
      </c>
      <c r="K544" s="297">
        <f t="shared" si="207"/>
        <v>24826402.378819063</v>
      </c>
      <c r="L544" s="297">
        <f t="shared" si="207"/>
        <v>3301530.4439238021</v>
      </c>
      <c r="M544" s="297">
        <f t="shared" si="207"/>
        <v>12670920.065104736</v>
      </c>
      <c r="N544" s="297"/>
      <c r="O544" s="297">
        <f>SUM(O509+O521+O527+O532+O537+O541)</f>
        <v>21524871.934895262</v>
      </c>
    </row>
    <row r="546" spans="1:15">
      <c r="A546" s="5">
        <v>2220000</v>
      </c>
      <c r="B546" s="442" t="s">
        <v>1989</v>
      </c>
      <c r="C546" s="73">
        <v>3157694</v>
      </c>
      <c r="D546" s="438">
        <v>42400</v>
      </c>
      <c r="E546" s="430">
        <v>97</v>
      </c>
      <c r="F546" s="430"/>
      <c r="G546" s="73">
        <f>+F546+C546</f>
        <v>3157694</v>
      </c>
      <c r="H546" s="430">
        <v>605224.68333333335</v>
      </c>
      <c r="I546" s="430"/>
      <c r="J546" s="430">
        <f>+I546+H546</f>
        <v>605224.68333333335</v>
      </c>
      <c r="K546" s="73">
        <f>+G546-J546</f>
        <v>2552469.3166666664</v>
      </c>
      <c r="L546" s="253">
        <f>K546/E546*$L$1</f>
        <v>315769.39999999997</v>
      </c>
      <c r="M546" s="74">
        <f>J546+L546</f>
        <v>920994.08333333326</v>
      </c>
      <c r="N546" s="240">
        <f>E546-$L$1</f>
        <v>85</v>
      </c>
      <c r="O546" s="74">
        <f>G546-M546</f>
        <v>2236699.916666667</v>
      </c>
    </row>
    <row r="547" spans="1:15">
      <c r="A547" s="5">
        <v>2220002</v>
      </c>
      <c r="B547" s="442" t="s">
        <v>1990</v>
      </c>
      <c r="C547" s="73">
        <v>3475395</v>
      </c>
      <c r="D547" s="438">
        <v>42403</v>
      </c>
      <c r="E547" s="430">
        <v>97</v>
      </c>
      <c r="F547" s="430"/>
      <c r="G547" s="73">
        <f>+F547+C547</f>
        <v>3475395</v>
      </c>
      <c r="H547" s="430">
        <v>666117.375</v>
      </c>
      <c r="I547" s="430"/>
      <c r="J547" s="430">
        <f>+I547+H547</f>
        <v>666117.375</v>
      </c>
      <c r="K547" s="73">
        <f>+G547-J547</f>
        <v>2809277.625</v>
      </c>
      <c r="L547" s="253">
        <f>K547/E547*$L$1</f>
        <v>347539.5</v>
      </c>
      <c r="M547" s="74">
        <f>J547+L547</f>
        <v>1013656.875</v>
      </c>
      <c r="N547" s="240">
        <f>E547-$L$1</f>
        <v>85</v>
      </c>
      <c r="O547" s="74">
        <f>G547-M547</f>
        <v>2461738.125</v>
      </c>
    </row>
    <row r="548" spans="1:15">
      <c r="A548" s="5">
        <v>2220002</v>
      </c>
      <c r="B548" s="442" t="s">
        <v>1991</v>
      </c>
      <c r="C548" s="73">
        <v>2742950</v>
      </c>
      <c r="D548" s="438">
        <v>42403</v>
      </c>
      <c r="E548" s="430">
        <v>97</v>
      </c>
      <c r="F548" s="430"/>
      <c r="G548" s="73">
        <f>+F548+C548</f>
        <v>2742950</v>
      </c>
      <c r="H548" s="430">
        <v>525732.08333333337</v>
      </c>
      <c r="I548" s="430"/>
      <c r="J548" s="430">
        <f>+I548+H548</f>
        <v>525732.08333333337</v>
      </c>
      <c r="K548" s="73">
        <f>+G548-J548</f>
        <v>2217217.9166666665</v>
      </c>
      <c r="L548" s="253">
        <f>K548/E548*$L$1</f>
        <v>274295</v>
      </c>
      <c r="M548" s="74">
        <f>J548+L548</f>
        <v>800027.08333333337</v>
      </c>
      <c r="N548" s="240">
        <f>E548-$L$1</f>
        <v>85</v>
      </c>
      <c r="O548" s="74">
        <f>G548-M548</f>
        <v>1942922.9166666665</v>
      </c>
    </row>
    <row r="549" spans="1:15">
      <c r="A549" s="5">
        <v>2220002</v>
      </c>
      <c r="B549" s="442" t="s">
        <v>2001</v>
      </c>
      <c r="C549" s="73">
        <v>6307000</v>
      </c>
      <c r="D549" s="438">
        <v>42482</v>
      </c>
      <c r="E549" s="430">
        <v>100</v>
      </c>
      <c r="F549" s="430"/>
      <c r="G549" s="73">
        <f>+F549+C549</f>
        <v>6307000</v>
      </c>
      <c r="H549" s="430">
        <v>1051166.6666666667</v>
      </c>
      <c r="I549" s="430"/>
      <c r="J549" s="430">
        <f>+I549+H549</f>
        <v>1051166.6666666667</v>
      </c>
      <c r="K549" s="73">
        <f>+G549-J549</f>
        <v>5255833.333333333</v>
      </c>
      <c r="L549" s="253">
        <f>K549/E549*$L$1</f>
        <v>630700</v>
      </c>
      <c r="M549" s="74">
        <f>J549+L549</f>
        <v>1681866.6666666667</v>
      </c>
      <c r="N549" s="240">
        <f>E549-$L$1</f>
        <v>88</v>
      </c>
      <c r="O549" s="74">
        <f>G549-M549</f>
        <v>4625133.333333333</v>
      </c>
    </row>
    <row r="550" spans="1:15">
      <c r="A550" s="5">
        <v>2220000</v>
      </c>
      <c r="B550" s="442" t="s">
        <v>2007</v>
      </c>
      <c r="C550" s="73">
        <v>2332162</v>
      </c>
      <c r="D550" s="438">
        <v>42580</v>
      </c>
      <c r="E550" s="430">
        <v>103</v>
      </c>
      <c r="F550" s="430"/>
      <c r="G550" s="73">
        <v>2332162</v>
      </c>
      <c r="H550" s="430">
        <v>330389.6166666667</v>
      </c>
      <c r="I550" s="430"/>
      <c r="J550" s="430">
        <f>+I550+H550</f>
        <v>330389.6166666667</v>
      </c>
      <c r="K550" s="73">
        <f>+G550-J550</f>
        <v>2001772.3833333333</v>
      </c>
      <c r="L550" s="253">
        <f>K550/E550*$L$1</f>
        <v>233216.2</v>
      </c>
      <c r="M550" s="74">
        <f>J550+L550</f>
        <v>563605.81666666665</v>
      </c>
      <c r="N550" s="240">
        <f>E550-$L$1</f>
        <v>91</v>
      </c>
      <c r="O550" s="74">
        <f>G550-M550</f>
        <v>1768556.1833333333</v>
      </c>
    </row>
    <row r="551" spans="1:15">
      <c r="A551" s="30"/>
      <c r="B551" s="464"/>
      <c r="C551" s="467"/>
      <c r="D551" s="466"/>
      <c r="E551" s="164"/>
      <c r="F551" s="164"/>
      <c r="G551" s="467"/>
      <c r="H551" s="164"/>
      <c r="I551" s="164"/>
      <c r="J551" s="164"/>
      <c r="K551" s="503"/>
      <c r="L551" s="504"/>
      <c r="M551" s="504"/>
      <c r="N551" s="505"/>
      <c r="O551" s="504"/>
    </row>
    <row r="553" spans="1:15">
      <c r="C553" s="427">
        <f>SUM(C546:C550)</f>
        <v>18015201</v>
      </c>
      <c r="D553" s="427"/>
      <c r="E553" s="427"/>
      <c r="F553" s="427">
        <f>SUM(F546:F546)</f>
        <v>0</v>
      </c>
      <c r="G553" s="427">
        <f>SUM(G546:G550)</f>
        <v>18015201</v>
      </c>
      <c r="H553" s="427">
        <f>SUM(H546:H550)</f>
        <v>3178630.4250000003</v>
      </c>
      <c r="I553" s="427">
        <f>SUM(I546:I548)</f>
        <v>0</v>
      </c>
      <c r="J553" s="427">
        <f>SUM(J546:J550)</f>
        <v>3178630.4250000003</v>
      </c>
      <c r="K553" s="427">
        <f>SUM(K546:K550)</f>
        <v>14836570.574999999</v>
      </c>
      <c r="L553" s="427">
        <f>SUM(L546:L550)</f>
        <v>1801520.0999999999</v>
      </c>
      <c r="M553" s="427">
        <f>SUM(M546:M550)</f>
        <v>4980150.5249999994</v>
      </c>
      <c r="N553" s="427"/>
      <c r="O553" s="427">
        <f>SUM(O546:O550)</f>
        <v>13035050.475000001</v>
      </c>
    </row>
    <row r="556" spans="1:15">
      <c r="G556" s="1"/>
      <c r="H556" s="1"/>
      <c r="J556" s="445"/>
    </row>
    <row r="557" spans="1:15" ht="15.75">
      <c r="A557" s="436" t="s">
        <v>1988</v>
      </c>
      <c r="B557" s="296"/>
      <c r="C557" s="297">
        <f>+C553</f>
        <v>18015201</v>
      </c>
      <c r="D557" s="297"/>
      <c r="E557" s="297">
        <f t="shared" ref="E557:M557" si="208">+E553</f>
        <v>0</v>
      </c>
      <c r="F557" s="297">
        <f t="shared" si="208"/>
        <v>0</v>
      </c>
      <c r="G557" s="297">
        <f t="shared" si="208"/>
        <v>18015201</v>
      </c>
      <c r="H557" s="297">
        <f t="shared" si="208"/>
        <v>3178630.4250000003</v>
      </c>
      <c r="I557" s="297">
        <f t="shared" si="208"/>
        <v>0</v>
      </c>
      <c r="J557" s="297">
        <f t="shared" si="208"/>
        <v>3178630.4250000003</v>
      </c>
      <c r="K557" s="297">
        <f t="shared" si="208"/>
        <v>14836570.574999999</v>
      </c>
      <c r="L557" s="297">
        <f t="shared" si="208"/>
        <v>1801520.0999999999</v>
      </c>
      <c r="M557" s="297">
        <f t="shared" si="208"/>
        <v>4980150.5249999994</v>
      </c>
      <c r="N557" s="297"/>
      <c r="O557" s="297">
        <f>+O553</f>
        <v>13035050.475000001</v>
      </c>
    </row>
    <row r="560" spans="1:15">
      <c r="A560" s="5">
        <v>2220002</v>
      </c>
      <c r="B560" s="442" t="s">
        <v>2028</v>
      </c>
      <c r="C560" s="73">
        <v>17255000</v>
      </c>
      <c r="D560" s="438">
        <v>42794</v>
      </c>
      <c r="E560" s="430">
        <v>109</v>
      </c>
      <c r="F560" s="430"/>
      <c r="G560" s="73">
        <f>+F560+C560</f>
        <v>17255000</v>
      </c>
      <c r="H560" s="430">
        <v>1581708.3333333333</v>
      </c>
      <c r="I560" s="430"/>
      <c r="J560" s="430">
        <f>+I560+H560</f>
        <v>1581708.3333333333</v>
      </c>
      <c r="K560" s="73">
        <f>+G560-J560</f>
        <v>15673291.666666666</v>
      </c>
      <c r="L560" s="253">
        <f>K560/E560*$L$1</f>
        <v>1725500</v>
      </c>
      <c r="M560" s="74">
        <f>J560+L560</f>
        <v>3307208.333333333</v>
      </c>
      <c r="N560" s="240">
        <f>E560-$L$1</f>
        <v>97</v>
      </c>
      <c r="O560" s="74">
        <f>G560-M560</f>
        <v>13947791.666666668</v>
      </c>
    </row>
    <row r="561" spans="1:16">
      <c r="A561" s="5">
        <v>2220002</v>
      </c>
      <c r="B561" s="442" t="s">
        <v>2030</v>
      </c>
      <c r="C561" s="73">
        <v>13804000</v>
      </c>
      <c r="D561" s="438">
        <v>42811</v>
      </c>
      <c r="E561" s="430">
        <v>110</v>
      </c>
      <c r="F561" s="430"/>
      <c r="G561" s="73">
        <f>+F561+C561</f>
        <v>13804000</v>
      </c>
      <c r="H561" s="430">
        <v>1150333.3333333333</v>
      </c>
      <c r="I561" s="430"/>
      <c r="J561" s="430">
        <f>+I561+H561</f>
        <v>1150333.3333333333</v>
      </c>
      <c r="K561" s="73">
        <f>+G561-J561</f>
        <v>12653666.666666666</v>
      </c>
      <c r="L561" s="253">
        <f>K561/E561*$L$1</f>
        <v>1380400</v>
      </c>
      <c r="M561" s="74">
        <f>J561+L561</f>
        <v>2530733.333333333</v>
      </c>
      <c r="N561" s="240">
        <f>E561-$L$1</f>
        <v>98</v>
      </c>
      <c r="O561" s="74">
        <f>G561-M561</f>
        <v>11273266.666666668</v>
      </c>
    </row>
    <row r="562" spans="1:16">
      <c r="A562" s="5">
        <v>2220002</v>
      </c>
      <c r="B562" s="442" t="s">
        <v>2031</v>
      </c>
      <c r="C562" s="73">
        <v>3451000</v>
      </c>
      <c r="D562" s="438">
        <v>42880</v>
      </c>
      <c r="E562" s="430">
        <v>113</v>
      </c>
      <c r="F562" s="430"/>
      <c r="G562" s="73">
        <f>+F562+C562</f>
        <v>3451000</v>
      </c>
      <c r="H562" s="430">
        <v>201308.33333333331</v>
      </c>
      <c r="I562" s="430"/>
      <c r="J562" s="430">
        <f>+I562+H562</f>
        <v>201308.33333333331</v>
      </c>
      <c r="K562" s="73">
        <f>+G562-J562</f>
        <v>3249691.6666666665</v>
      </c>
      <c r="L562" s="253">
        <f>K562/E562*$L$1</f>
        <v>345100</v>
      </c>
      <c r="M562" s="74">
        <f>J562+L562</f>
        <v>546408.33333333326</v>
      </c>
      <c r="N562" s="240">
        <f>E562-$L$1</f>
        <v>101</v>
      </c>
      <c r="O562" s="74">
        <f>G562-M562</f>
        <v>2904591.666666667</v>
      </c>
    </row>
    <row r="563" spans="1:16">
      <c r="A563" s="5">
        <v>2220002</v>
      </c>
      <c r="B563" s="442" t="s">
        <v>2032</v>
      </c>
      <c r="C563" s="73">
        <v>353980</v>
      </c>
      <c r="D563" s="438">
        <v>42886</v>
      </c>
      <c r="E563" s="430">
        <v>113</v>
      </c>
      <c r="F563" s="430"/>
      <c r="G563" s="73">
        <f>+F563+C563</f>
        <v>353980</v>
      </c>
      <c r="H563" s="430">
        <v>20648.833333333336</v>
      </c>
      <c r="I563" s="430"/>
      <c r="J563" s="430">
        <f>+I563+H563</f>
        <v>20648.833333333336</v>
      </c>
      <c r="K563" s="73">
        <f>+G563-J563</f>
        <v>333331.16666666669</v>
      </c>
      <c r="L563" s="253">
        <f>K563/E563*$L$1</f>
        <v>35398</v>
      </c>
      <c r="M563" s="74">
        <f>J563+L563</f>
        <v>56046.833333333336</v>
      </c>
      <c r="N563" s="240">
        <f>E563-$L$1</f>
        <v>101</v>
      </c>
      <c r="O563" s="74">
        <f>G563-M563</f>
        <v>297933.16666666669</v>
      </c>
    </row>
    <row r="564" spans="1:16">
      <c r="A564" s="5">
        <v>2220002</v>
      </c>
      <c r="B564" s="442" t="s">
        <v>2032</v>
      </c>
      <c r="C564" s="73">
        <v>186470</v>
      </c>
      <c r="D564" s="438">
        <v>42886</v>
      </c>
      <c r="E564" s="430">
        <v>113</v>
      </c>
      <c r="F564" s="430"/>
      <c r="G564" s="73">
        <f>+F564+C564</f>
        <v>186470</v>
      </c>
      <c r="H564" s="430">
        <v>10877.416666666668</v>
      </c>
      <c r="I564" s="430"/>
      <c r="J564" s="430">
        <f>+I564+H564</f>
        <v>10877.416666666668</v>
      </c>
      <c r="K564" s="73">
        <f>+G564-J564</f>
        <v>175592.58333333334</v>
      </c>
      <c r="L564" s="253">
        <f>K564/E564*$L$1</f>
        <v>18647</v>
      </c>
      <c r="M564" s="74">
        <f>J564+L564</f>
        <v>29524.416666666668</v>
      </c>
      <c r="N564" s="240">
        <f>E564-$L$1</f>
        <v>101</v>
      </c>
      <c r="O564" s="74">
        <f>G564-M564</f>
        <v>156945.58333333334</v>
      </c>
    </row>
    <row r="565" spans="1:16" s="547" customFormat="1">
      <c r="B565" s="551"/>
      <c r="C565" s="548"/>
      <c r="F565" s="549"/>
      <c r="H565" s="548"/>
      <c r="J565" s="552"/>
      <c r="N565" s="550"/>
    </row>
    <row r="566" spans="1:16" s="547" customFormat="1">
      <c r="B566" s="551"/>
      <c r="C566" s="548"/>
      <c r="F566" s="549"/>
      <c r="H566" s="548"/>
      <c r="J566" s="552"/>
      <c r="N566" s="550"/>
    </row>
    <row r="567" spans="1:16" ht="15.75">
      <c r="A567" s="436" t="s">
        <v>2048</v>
      </c>
      <c r="B567" s="296"/>
      <c r="C567" s="297">
        <f t="shared" ref="C567:O567" si="209">SUM(C560:C564)</f>
        <v>35050450</v>
      </c>
      <c r="D567" s="297">
        <f t="shared" si="209"/>
        <v>214257</v>
      </c>
      <c r="E567" s="297">
        <f t="shared" si="209"/>
        <v>558</v>
      </c>
      <c r="F567" s="297">
        <f t="shared" si="209"/>
        <v>0</v>
      </c>
      <c r="G567" s="297">
        <f t="shared" si="209"/>
        <v>35050450</v>
      </c>
      <c r="H567" s="297">
        <f t="shared" si="209"/>
        <v>2964876.25</v>
      </c>
      <c r="I567" s="297">
        <f t="shared" si="209"/>
        <v>0</v>
      </c>
      <c r="J567" s="297">
        <f t="shared" si="209"/>
        <v>2964876.25</v>
      </c>
      <c r="K567" s="297">
        <f t="shared" si="209"/>
        <v>32085573.75</v>
      </c>
      <c r="L567" s="297">
        <f t="shared" si="209"/>
        <v>3505045</v>
      </c>
      <c r="M567" s="297">
        <f t="shared" si="209"/>
        <v>6469921.2499999991</v>
      </c>
      <c r="N567" s="297">
        <f t="shared" si="209"/>
        <v>498</v>
      </c>
      <c r="O567" s="297">
        <f t="shared" si="209"/>
        <v>28580528.750000004</v>
      </c>
    </row>
    <row r="568" spans="1:16" s="547" customFormat="1">
      <c r="B568" s="551"/>
      <c r="C568" s="548"/>
      <c r="F568" s="549"/>
      <c r="H568" s="548"/>
      <c r="J568" s="552"/>
      <c r="N568" s="550"/>
    </row>
    <row r="569" spans="1:16" s="547" customFormat="1">
      <c r="A569" s="25">
        <v>2220000</v>
      </c>
      <c r="B569" s="25" t="s">
        <v>2181</v>
      </c>
      <c r="C569" s="20">
        <v>1783226</v>
      </c>
      <c r="D569" s="414">
        <v>43172</v>
      </c>
      <c r="E569" s="430">
        <v>120</v>
      </c>
      <c r="F569" s="430"/>
      <c r="G569" s="73">
        <f t="shared" ref="G569" si="210">+F569+C569</f>
        <v>1783226</v>
      </c>
      <c r="H569" s="430">
        <v>0</v>
      </c>
      <c r="I569" s="430"/>
      <c r="J569" s="430">
        <f t="shared" ref="J569" si="211">+I569+H569</f>
        <v>0</v>
      </c>
      <c r="K569" s="73">
        <f t="shared" ref="K569:K599" si="212">+G569-J569</f>
        <v>1783226</v>
      </c>
      <c r="L569" s="253">
        <f>K569/E569*P569</f>
        <v>133741.95000000001</v>
      </c>
      <c r="M569" s="74">
        <f t="shared" ref="M569" si="213">J569+L569</f>
        <v>133741.95000000001</v>
      </c>
      <c r="N569" s="240">
        <f>E569-P569</f>
        <v>111</v>
      </c>
      <c r="O569" s="74">
        <f t="shared" ref="O569:O599" si="214">G569-M569</f>
        <v>1649484.05</v>
      </c>
      <c r="P569" s="651">
        <v>9</v>
      </c>
    </row>
    <row r="570" spans="1:16" s="547" customFormat="1">
      <c r="A570" s="25">
        <v>2220000</v>
      </c>
      <c r="B570" s="25" t="s">
        <v>2182</v>
      </c>
      <c r="C570" s="20">
        <v>2186175</v>
      </c>
      <c r="D570" s="414">
        <v>43196</v>
      </c>
      <c r="E570" s="430">
        <v>120</v>
      </c>
      <c r="F570" s="430"/>
      <c r="G570" s="73">
        <f t="shared" ref="G570" si="215">+F570+C570</f>
        <v>2186175</v>
      </c>
      <c r="H570" s="430">
        <v>0</v>
      </c>
      <c r="I570" s="430"/>
      <c r="J570" s="430">
        <f t="shared" ref="J570:J584" si="216">+I570+H570</f>
        <v>0</v>
      </c>
      <c r="K570" s="73">
        <f t="shared" si="212"/>
        <v>2186175</v>
      </c>
      <c r="L570" s="253">
        <f>K570/E570*P570</f>
        <v>163963.125</v>
      </c>
      <c r="M570" s="74">
        <f t="shared" ref="M570" si="217">J570+L570</f>
        <v>163963.125</v>
      </c>
      <c r="N570" s="240">
        <f>E570-P570</f>
        <v>111</v>
      </c>
      <c r="O570" s="74">
        <f t="shared" si="214"/>
        <v>2022211.875</v>
      </c>
      <c r="P570" s="651">
        <v>9</v>
      </c>
    </row>
    <row r="571" spans="1:16" s="547" customFormat="1">
      <c r="A571" s="25">
        <v>2220000</v>
      </c>
      <c r="B571" s="25" t="s">
        <v>2183</v>
      </c>
      <c r="C571" s="20">
        <v>1968381</v>
      </c>
      <c r="D571" s="414">
        <v>43229</v>
      </c>
      <c r="E571" s="430">
        <v>120</v>
      </c>
      <c r="F571" s="430"/>
      <c r="G571" s="73">
        <f t="shared" ref="G571:G584" si="218">+F571+C571</f>
        <v>1968381</v>
      </c>
      <c r="H571" s="430">
        <v>0</v>
      </c>
      <c r="I571" s="430"/>
      <c r="J571" s="430">
        <f t="shared" si="216"/>
        <v>0</v>
      </c>
      <c r="K571" s="73">
        <f t="shared" si="212"/>
        <v>1968381</v>
      </c>
      <c r="L571" s="253">
        <f>K571/E571*P571</f>
        <v>131225.4</v>
      </c>
      <c r="M571" s="74">
        <f t="shared" ref="M571:M584" si="219">J571+L571</f>
        <v>131225.4</v>
      </c>
      <c r="N571" s="240">
        <f>E571-P571</f>
        <v>112</v>
      </c>
      <c r="O571" s="74">
        <f t="shared" si="214"/>
        <v>1837155.6</v>
      </c>
      <c r="P571" s="651">
        <v>8</v>
      </c>
    </row>
    <row r="572" spans="1:16" s="547" customFormat="1">
      <c r="A572" s="25">
        <v>2220000</v>
      </c>
      <c r="B572" s="25" t="s">
        <v>2184</v>
      </c>
      <c r="C572" s="20">
        <v>1968381</v>
      </c>
      <c r="D572" s="414">
        <v>43235</v>
      </c>
      <c r="E572" s="430">
        <v>120</v>
      </c>
      <c r="F572" s="430"/>
      <c r="G572" s="73">
        <f t="shared" si="218"/>
        <v>1968381</v>
      </c>
      <c r="H572" s="430">
        <v>0</v>
      </c>
      <c r="I572" s="430"/>
      <c r="J572" s="430">
        <f t="shared" si="216"/>
        <v>0</v>
      </c>
      <c r="K572" s="73">
        <f t="shared" si="212"/>
        <v>1968381</v>
      </c>
      <c r="L572" s="253">
        <f>K572/E572*P572</f>
        <v>131225.4</v>
      </c>
      <c r="M572" s="74">
        <f t="shared" si="219"/>
        <v>131225.4</v>
      </c>
      <c r="N572" s="240">
        <f>E572-P572</f>
        <v>112</v>
      </c>
      <c r="O572" s="74">
        <f t="shared" si="214"/>
        <v>1837155.6</v>
      </c>
      <c r="P572" s="651">
        <v>8</v>
      </c>
    </row>
    <row r="573" spans="1:16" s="547" customFormat="1" ht="15.75" thickBot="1">
      <c r="A573" s="146">
        <v>2220000</v>
      </c>
      <c r="B573" s="146" t="s">
        <v>2185</v>
      </c>
      <c r="C573" s="144">
        <v>1955367</v>
      </c>
      <c r="D573" s="664">
        <v>43261</v>
      </c>
      <c r="E573" s="665">
        <v>120</v>
      </c>
      <c r="F573" s="665"/>
      <c r="G573" s="167">
        <f t="shared" si="218"/>
        <v>1955367</v>
      </c>
      <c r="H573" s="665">
        <v>0</v>
      </c>
      <c r="I573" s="665"/>
      <c r="J573" s="665">
        <f t="shared" si="216"/>
        <v>0</v>
      </c>
      <c r="K573" s="167">
        <f t="shared" si="212"/>
        <v>1955367</v>
      </c>
      <c r="L573" s="262">
        <f>K573/E573*P573</f>
        <v>114063.075</v>
      </c>
      <c r="M573" s="666">
        <f t="shared" si="219"/>
        <v>114063.075</v>
      </c>
      <c r="N573" s="667">
        <f>E573-P573</f>
        <v>113</v>
      </c>
      <c r="O573" s="666">
        <f t="shared" si="214"/>
        <v>1841303.925</v>
      </c>
      <c r="P573" s="651">
        <v>7</v>
      </c>
    </row>
    <row r="574" spans="1:16" s="663" customFormat="1" ht="15.75">
      <c r="A574" s="676">
        <v>2260000</v>
      </c>
      <c r="B574" s="677" t="s">
        <v>2049</v>
      </c>
      <c r="C574" s="678">
        <v>2163349</v>
      </c>
      <c r="D574" s="679">
        <v>43039</v>
      </c>
      <c r="E574" s="680">
        <v>36</v>
      </c>
      <c r="F574" s="681"/>
      <c r="G574" s="682">
        <f t="shared" ref="G574:G581" si="220">+C574+F574</f>
        <v>2163349</v>
      </c>
      <c r="H574" s="680">
        <v>0</v>
      </c>
      <c r="I574" s="681"/>
      <c r="J574" s="680">
        <f t="shared" ref="J574:J581" si="221">+I574+H574</f>
        <v>0</v>
      </c>
      <c r="K574" s="682">
        <f t="shared" si="212"/>
        <v>2163349</v>
      </c>
      <c r="L574" s="683">
        <f t="shared" ref="L574:L577" si="222">K574/E574*$L$1</f>
        <v>721116.33333333337</v>
      </c>
      <c r="M574" s="683">
        <f t="shared" ref="M574:M581" si="223">J574+L574</f>
        <v>721116.33333333337</v>
      </c>
      <c r="N574" s="683">
        <f t="shared" ref="N574:N577" si="224">E574-$L$1</f>
        <v>24</v>
      </c>
      <c r="O574" s="684">
        <f t="shared" si="214"/>
        <v>1442232.6666666665</v>
      </c>
      <c r="P574" s="662"/>
    </row>
    <row r="575" spans="1:16" s="663" customFormat="1" ht="15.75">
      <c r="A575" s="685">
        <v>2260000</v>
      </c>
      <c r="B575" s="655" t="s">
        <v>2063</v>
      </c>
      <c r="C575" s="656">
        <v>8058114</v>
      </c>
      <c r="D575" s="657">
        <v>43062</v>
      </c>
      <c r="E575" s="658">
        <v>120</v>
      </c>
      <c r="F575" s="659"/>
      <c r="G575" s="660">
        <f t="shared" si="220"/>
        <v>8058114</v>
      </c>
      <c r="H575" s="658">
        <v>0</v>
      </c>
      <c r="I575" s="659"/>
      <c r="J575" s="658">
        <f t="shared" si="221"/>
        <v>0</v>
      </c>
      <c r="K575" s="660">
        <f t="shared" si="212"/>
        <v>8058114</v>
      </c>
      <c r="L575" s="661">
        <f t="shared" si="222"/>
        <v>805811.39999999991</v>
      </c>
      <c r="M575" s="661">
        <f t="shared" si="223"/>
        <v>805811.39999999991</v>
      </c>
      <c r="N575" s="661">
        <f t="shared" si="224"/>
        <v>108</v>
      </c>
      <c r="O575" s="686">
        <f t="shared" si="214"/>
        <v>7252302.5999999996</v>
      </c>
      <c r="P575" s="662"/>
    </row>
    <row r="576" spans="1:16" s="663" customFormat="1" ht="15.75">
      <c r="A576" s="685">
        <v>2260000</v>
      </c>
      <c r="B576" s="655" t="s">
        <v>2068</v>
      </c>
      <c r="C576" s="656">
        <v>44309769</v>
      </c>
      <c r="D576" s="657">
        <v>43088</v>
      </c>
      <c r="E576" s="658">
        <v>120</v>
      </c>
      <c r="F576" s="659"/>
      <c r="G576" s="660">
        <f t="shared" si="220"/>
        <v>44309769</v>
      </c>
      <c r="H576" s="658">
        <v>0</v>
      </c>
      <c r="I576" s="659"/>
      <c r="J576" s="658">
        <f t="shared" si="221"/>
        <v>0</v>
      </c>
      <c r="K576" s="660">
        <f t="shared" si="212"/>
        <v>44309769</v>
      </c>
      <c r="L576" s="661">
        <f t="shared" si="222"/>
        <v>4430976.9000000004</v>
      </c>
      <c r="M576" s="661">
        <f t="shared" si="223"/>
        <v>4430976.9000000004</v>
      </c>
      <c r="N576" s="661">
        <f t="shared" si="224"/>
        <v>108</v>
      </c>
      <c r="O576" s="686">
        <f t="shared" si="214"/>
        <v>39878792.100000001</v>
      </c>
      <c r="P576" s="662"/>
    </row>
    <row r="577" spans="1:16" s="663" customFormat="1" ht="15.75">
      <c r="A577" s="685">
        <v>2260000</v>
      </c>
      <c r="B577" s="655" t="s">
        <v>2069</v>
      </c>
      <c r="C577" s="656">
        <v>354239</v>
      </c>
      <c r="D577" s="657">
        <v>43091</v>
      </c>
      <c r="E577" s="658">
        <v>120</v>
      </c>
      <c r="F577" s="659"/>
      <c r="G577" s="660">
        <f t="shared" si="220"/>
        <v>354239</v>
      </c>
      <c r="H577" s="658">
        <v>0</v>
      </c>
      <c r="I577" s="659"/>
      <c r="J577" s="658">
        <f t="shared" si="221"/>
        <v>0</v>
      </c>
      <c r="K577" s="660">
        <f t="shared" si="212"/>
        <v>354239</v>
      </c>
      <c r="L577" s="661">
        <f t="shared" si="222"/>
        <v>35423.9</v>
      </c>
      <c r="M577" s="661">
        <f t="shared" si="223"/>
        <v>35423.9</v>
      </c>
      <c r="N577" s="661">
        <f t="shared" si="224"/>
        <v>108</v>
      </c>
      <c r="O577" s="686">
        <f t="shared" si="214"/>
        <v>318815.09999999998</v>
      </c>
      <c r="P577" s="662"/>
    </row>
    <row r="578" spans="1:16" s="663" customFormat="1" ht="15.75">
      <c r="A578" s="685">
        <v>2220000</v>
      </c>
      <c r="B578" s="655" t="s">
        <v>2080</v>
      </c>
      <c r="C578" s="656">
        <v>23774360</v>
      </c>
      <c r="D578" s="657">
        <v>43129</v>
      </c>
      <c r="E578" s="658">
        <v>120</v>
      </c>
      <c r="F578" s="659"/>
      <c r="G578" s="660">
        <f t="shared" si="220"/>
        <v>23774360</v>
      </c>
      <c r="H578" s="658">
        <v>0</v>
      </c>
      <c r="I578" s="659"/>
      <c r="J578" s="658">
        <f t="shared" si="221"/>
        <v>0</v>
      </c>
      <c r="K578" s="660">
        <f t="shared" si="212"/>
        <v>23774360</v>
      </c>
      <c r="L578" s="661">
        <f t="shared" ref="L578:L599" si="225">K578/E578*P578</f>
        <v>2179316.333333333</v>
      </c>
      <c r="M578" s="661">
        <f t="shared" si="223"/>
        <v>2179316.333333333</v>
      </c>
      <c r="N578" s="661">
        <f t="shared" ref="N578:N599" si="226">E578-P578</f>
        <v>109</v>
      </c>
      <c r="O578" s="686">
        <f t="shared" si="214"/>
        <v>21595043.666666668</v>
      </c>
      <c r="P578" s="662">
        <v>11</v>
      </c>
    </row>
    <row r="579" spans="1:16" s="663" customFormat="1" ht="15.75">
      <c r="A579" s="685">
        <v>2220000</v>
      </c>
      <c r="B579" s="655" t="s">
        <v>2083</v>
      </c>
      <c r="C579" s="656">
        <v>4210513</v>
      </c>
      <c r="D579" s="657">
        <v>43207</v>
      </c>
      <c r="E579" s="658">
        <v>120</v>
      </c>
      <c r="F579" s="659"/>
      <c r="G579" s="660">
        <f t="shared" si="220"/>
        <v>4210513</v>
      </c>
      <c r="H579" s="658">
        <v>0</v>
      </c>
      <c r="I579" s="659"/>
      <c r="J579" s="658">
        <f t="shared" si="221"/>
        <v>0</v>
      </c>
      <c r="K579" s="660">
        <f t="shared" si="212"/>
        <v>4210513</v>
      </c>
      <c r="L579" s="661">
        <f t="shared" si="225"/>
        <v>280700.86666666664</v>
      </c>
      <c r="M579" s="661">
        <f t="shared" si="223"/>
        <v>280700.86666666664</v>
      </c>
      <c r="N579" s="661">
        <f t="shared" si="226"/>
        <v>112</v>
      </c>
      <c r="O579" s="686">
        <f t="shared" si="214"/>
        <v>3929812.1333333333</v>
      </c>
      <c r="P579" s="662">
        <v>8</v>
      </c>
    </row>
    <row r="580" spans="1:16" s="663" customFormat="1" ht="15.75">
      <c r="A580" s="685">
        <v>2220000</v>
      </c>
      <c r="B580" s="655" t="s">
        <v>2108</v>
      </c>
      <c r="C580" s="656">
        <v>11354207</v>
      </c>
      <c r="D580" s="657">
        <v>43245</v>
      </c>
      <c r="E580" s="658">
        <v>120</v>
      </c>
      <c r="F580" s="659"/>
      <c r="G580" s="660">
        <f t="shared" si="220"/>
        <v>11354207</v>
      </c>
      <c r="H580" s="658">
        <v>0</v>
      </c>
      <c r="I580" s="659"/>
      <c r="J580" s="658">
        <f t="shared" si="221"/>
        <v>0</v>
      </c>
      <c r="K580" s="660">
        <f t="shared" si="212"/>
        <v>11354207</v>
      </c>
      <c r="L580" s="661">
        <f t="shared" si="225"/>
        <v>662328.7416666667</v>
      </c>
      <c r="M580" s="661">
        <f t="shared" si="223"/>
        <v>662328.7416666667</v>
      </c>
      <c r="N580" s="661">
        <f t="shared" si="226"/>
        <v>113</v>
      </c>
      <c r="O580" s="686">
        <f t="shared" si="214"/>
        <v>10691878.258333333</v>
      </c>
      <c r="P580" s="662">
        <v>7</v>
      </c>
    </row>
    <row r="581" spans="1:16" s="663" customFormat="1" ht="16.5" thickBot="1">
      <c r="A581" s="687">
        <v>2220000</v>
      </c>
      <c r="B581" s="688" t="s">
        <v>2111</v>
      </c>
      <c r="C581" s="689">
        <v>13938470</v>
      </c>
      <c r="D581" s="690">
        <v>43273</v>
      </c>
      <c r="E581" s="691">
        <v>120</v>
      </c>
      <c r="F581" s="692"/>
      <c r="G581" s="693">
        <f t="shared" si="220"/>
        <v>13938470</v>
      </c>
      <c r="H581" s="691">
        <v>0</v>
      </c>
      <c r="I581" s="692"/>
      <c r="J581" s="691">
        <f t="shared" si="221"/>
        <v>0</v>
      </c>
      <c r="K581" s="693">
        <f t="shared" si="212"/>
        <v>13938470</v>
      </c>
      <c r="L581" s="694">
        <f t="shared" si="225"/>
        <v>696923.5</v>
      </c>
      <c r="M581" s="694">
        <f t="shared" si="223"/>
        <v>696923.5</v>
      </c>
      <c r="N581" s="694">
        <f t="shared" si="226"/>
        <v>114</v>
      </c>
      <c r="O581" s="695">
        <f t="shared" si="214"/>
        <v>13241546.5</v>
      </c>
      <c r="P581" s="662">
        <v>6</v>
      </c>
    </row>
    <row r="582" spans="1:16" s="547" customFormat="1">
      <c r="A582" s="668">
        <v>2220000</v>
      </c>
      <c r="B582" s="668" t="s">
        <v>2151</v>
      </c>
      <c r="C582" s="669">
        <v>1995367</v>
      </c>
      <c r="D582" s="670">
        <v>43325</v>
      </c>
      <c r="E582" s="671">
        <v>120</v>
      </c>
      <c r="F582" s="671"/>
      <c r="G582" s="672">
        <f t="shared" si="218"/>
        <v>1995367</v>
      </c>
      <c r="H582" s="671">
        <v>0</v>
      </c>
      <c r="I582" s="671"/>
      <c r="J582" s="671">
        <f t="shared" si="216"/>
        <v>0</v>
      </c>
      <c r="K582" s="672">
        <f t="shared" si="212"/>
        <v>1995367</v>
      </c>
      <c r="L582" s="673">
        <f t="shared" si="225"/>
        <v>66512.233333333337</v>
      </c>
      <c r="M582" s="674">
        <f t="shared" si="219"/>
        <v>66512.233333333337</v>
      </c>
      <c r="N582" s="675">
        <f t="shared" si="226"/>
        <v>116</v>
      </c>
      <c r="O582" s="674">
        <f t="shared" si="214"/>
        <v>1928854.7666666666</v>
      </c>
      <c r="P582" s="651">
        <v>4</v>
      </c>
    </row>
    <row r="583" spans="1:16" s="547" customFormat="1">
      <c r="A583" s="25">
        <v>2220000</v>
      </c>
      <c r="B583" s="25" t="s">
        <v>2150</v>
      </c>
      <c r="C583" s="20">
        <v>1135855</v>
      </c>
      <c r="D583" s="414">
        <v>43404</v>
      </c>
      <c r="E583" s="430">
        <v>120</v>
      </c>
      <c r="F583" s="430"/>
      <c r="G583" s="73">
        <f t="shared" ref="G583" si="227">+F583+C583</f>
        <v>1135855</v>
      </c>
      <c r="H583" s="430">
        <v>0</v>
      </c>
      <c r="I583" s="430"/>
      <c r="J583" s="430">
        <f t="shared" ref="J583" si="228">+I583+H583</f>
        <v>0</v>
      </c>
      <c r="K583" s="73">
        <f t="shared" si="212"/>
        <v>1135855</v>
      </c>
      <c r="L583" s="652">
        <f t="shared" si="225"/>
        <v>18930.916666666668</v>
      </c>
      <c r="M583" s="653">
        <f t="shared" ref="M583" si="229">J583+L583</f>
        <v>18930.916666666668</v>
      </c>
      <c r="N583" s="654">
        <f t="shared" si="226"/>
        <v>118</v>
      </c>
      <c r="O583" s="653">
        <f t="shared" si="214"/>
        <v>1116924.0833333333</v>
      </c>
      <c r="P583" s="651">
        <v>2</v>
      </c>
    </row>
    <row r="584" spans="1:16" s="547" customFormat="1">
      <c r="A584" s="25">
        <v>2220000</v>
      </c>
      <c r="B584" s="25" t="s">
        <v>2150</v>
      </c>
      <c r="C584" s="20">
        <v>1135855</v>
      </c>
      <c r="D584" s="414">
        <v>43346</v>
      </c>
      <c r="E584" s="430">
        <v>120</v>
      </c>
      <c r="F584" s="430"/>
      <c r="G584" s="73">
        <f t="shared" si="218"/>
        <v>1135855</v>
      </c>
      <c r="H584" s="430">
        <v>0</v>
      </c>
      <c r="I584" s="430"/>
      <c r="J584" s="430">
        <f t="shared" si="216"/>
        <v>0</v>
      </c>
      <c r="K584" s="73">
        <f t="shared" si="212"/>
        <v>1135855</v>
      </c>
      <c r="L584" s="253">
        <f t="shared" si="225"/>
        <v>37861.833333333336</v>
      </c>
      <c r="M584" s="74">
        <f t="shared" si="219"/>
        <v>37861.833333333336</v>
      </c>
      <c r="N584" s="240">
        <f t="shared" si="226"/>
        <v>116</v>
      </c>
      <c r="O584" s="74">
        <f t="shared" si="214"/>
        <v>1097993.1666666667</v>
      </c>
      <c r="P584" s="651">
        <v>4</v>
      </c>
    </row>
    <row r="585" spans="1:16" s="547" customFormat="1">
      <c r="A585" s="25">
        <v>2220000</v>
      </c>
      <c r="B585" s="25" t="s">
        <v>2149</v>
      </c>
      <c r="C585" s="20">
        <v>1803207</v>
      </c>
      <c r="D585" s="414">
        <v>43370</v>
      </c>
      <c r="E585" s="430">
        <v>120</v>
      </c>
      <c r="F585" s="430"/>
      <c r="G585" s="73">
        <f t="shared" ref="G585:G590" si="230">+C585+F585</f>
        <v>1803207</v>
      </c>
      <c r="H585" s="430">
        <v>0</v>
      </c>
      <c r="I585" s="430"/>
      <c r="J585" s="430">
        <f t="shared" ref="J585:J590" si="231">+I585+H585</f>
        <v>0</v>
      </c>
      <c r="K585" s="73">
        <f t="shared" si="212"/>
        <v>1803207</v>
      </c>
      <c r="L585" s="253">
        <f t="shared" si="225"/>
        <v>45080.175000000003</v>
      </c>
      <c r="M585" s="74">
        <f t="shared" ref="M585:M590" si="232">J585+L585</f>
        <v>45080.175000000003</v>
      </c>
      <c r="N585" s="240">
        <f t="shared" si="226"/>
        <v>117</v>
      </c>
      <c r="O585" s="74">
        <f t="shared" si="214"/>
        <v>1758126.825</v>
      </c>
      <c r="P585" s="651">
        <v>3</v>
      </c>
    </row>
    <row r="586" spans="1:16" s="547" customFormat="1">
      <c r="A586" s="25">
        <v>2220000</v>
      </c>
      <c r="B586" s="25" t="s">
        <v>2148</v>
      </c>
      <c r="C586" s="20">
        <v>796051</v>
      </c>
      <c r="D586" s="414">
        <v>43390</v>
      </c>
      <c r="E586" s="430">
        <v>120</v>
      </c>
      <c r="F586" s="430"/>
      <c r="G586" s="73">
        <f t="shared" si="230"/>
        <v>796051</v>
      </c>
      <c r="H586" s="430">
        <v>0</v>
      </c>
      <c r="I586" s="430"/>
      <c r="J586" s="430">
        <f t="shared" si="231"/>
        <v>0</v>
      </c>
      <c r="K586" s="73">
        <f t="shared" si="212"/>
        <v>796051</v>
      </c>
      <c r="L586" s="253">
        <f t="shared" si="225"/>
        <v>13267.516666666666</v>
      </c>
      <c r="M586" s="74">
        <f t="shared" si="232"/>
        <v>13267.516666666666</v>
      </c>
      <c r="N586" s="240">
        <f t="shared" si="226"/>
        <v>118</v>
      </c>
      <c r="O586" s="74">
        <f t="shared" si="214"/>
        <v>782783.48333333328</v>
      </c>
      <c r="P586" s="651">
        <v>2</v>
      </c>
    </row>
    <row r="587" spans="1:16" s="547" customFormat="1">
      <c r="A587" s="25">
        <v>2220002</v>
      </c>
      <c r="B587" s="25" t="s">
        <v>2186</v>
      </c>
      <c r="C587" s="20">
        <v>555556</v>
      </c>
      <c r="D587" s="414">
        <v>43109</v>
      </c>
      <c r="E587" s="430">
        <v>120</v>
      </c>
      <c r="F587" s="430"/>
      <c r="G587" s="73">
        <f t="shared" si="230"/>
        <v>555556</v>
      </c>
      <c r="H587" s="430">
        <v>0</v>
      </c>
      <c r="I587" s="430"/>
      <c r="J587" s="430">
        <f t="shared" si="231"/>
        <v>0</v>
      </c>
      <c r="K587" s="73">
        <f t="shared" si="212"/>
        <v>555556</v>
      </c>
      <c r="L587" s="253">
        <f t="shared" si="225"/>
        <v>50925.966666666667</v>
      </c>
      <c r="M587" s="74">
        <f t="shared" si="232"/>
        <v>50925.966666666667</v>
      </c>
      <c r="N587" s="240">
        <f t="shared" si="226"/>
        <v>109</v>
      </c>
      <c r="O587" s="74">
        <f t="shared" si="214"/>
        <v>504630.03333333333</v>
      </c>
      <c r="P587" s="651">
        <v>11</v>
      </c>
    </row>
    <row r="588" spans="1:16" s="547" customFormat="1">
      <c r="A588" s="25">
        <v>2220002</v>
      </c>
      <c r="B588" s="25" t="s">
        <v>2187</v>
      </c>
      <c r="C588" s="20">
        <v>666667</v>
      </c>
      <c r="D588" s="414">
        <v>43109</v>
      </c>
      <c r="E588" s="430">
        <v>120</v>
      </c>
      <c r="F588" s="430"/>
      <c r="G588" s="73">
        <f t="shared" si="230"/>
        <v>666667</v>
      </c>
      <c r="H588" s="430">
        <v>0</v>
      </c>
      <c r="I588" s="430"/>
      <c r="J588" s="430">
        <f t="shared" si="231"/>
        <v>0</v>
      </c>
      <c r="K588" s="73">
        <f t="shared" si="212"/>
        <v>666667</v>
      </c>
      <c r="L588" s="253">
        <f t="shared" si="225"/>
        <v>61111.14166666667</v>
      </c>
      <c r="M588" s="74">
        <f t="shared" si="232"/>
        <v>61111.14166666667</v>
      </c>
      <c r="N588" s="240">
        <f t="shared" si="226"/>
        <v>109</v>
      </c>
      <c r="O588" s="74">
        <f t="shared" si="214"/>
        <v>605555.85833333328</v>
      </c>
      <c r="P588" s="651">
        <v>11</v>
      </c>
    </row>
    <row r="589" spans="1:16" s="547" customFormat="1">
      <c r="A589" s="25">
        <v>2220002</v>
      </c>
      <c r="B589" s="25" t="s">
        <v>2188</v>
      </c>
      <c r="C589" s="20">
        <v>1588889</v>
      </c>
      <c r="D589" s="414">
        <v>43164</v>
      </c>
      <c r="E589" s="430">
        <v>120</v>
      </c>
      <c r="F589" s="430"/>
      <c r="G589" s="73">
        <f t="shared" si="230"/>
        <v>1588889</v>
      </c>
      <c r="H589" s="430">
        <v>0</v>
      </c>
      <c r="I589" s="430"/>
      <c r="J589" s="430">
        <f t="shared" si="231"/>
        <v>0</v>
      </c>
      <c r="K589" s="73">
        <f t="shared" si="212"/>
        <v>1588889</v>
      </c>
      <c r="L589" s="253">
        <f t="shared" si="225"/>
        <v>132407.41666666666</v>
      </c>
      <c r="M589" s="74">
        <f t="shared" si="232"/>
        <v>132407.41666666666</v>
      </c>
      <c r="N589" s="240">
        <f t="shared" si="226"/>
        <v>110</v>
      </c>
      <c r="O589" s="74">
        <f t="shared" si="214"/>
        <v>1456481.5833333333</v>
      </c>
      <c r="P589" s="651">
        <v>10</v>
      </c>
    </row>
    <row r="590" spans="1:16" s="547" customFormat="1">
      <c r="A590" s="25">
        <v>2220002</v>
      </c>
      <c r="B590" s="25" t="s">
        <v>2103</v>
      </c>
      <c r="C590" s="20">
        <v>535500</v>
      </c>
      <c r="D590" s="414">
        <v>43301</v>
      </c>
      <c r="E590" s="430">
        <v>120</v>
      </c>
      <c r="F590" s="430"/>
      <c r="G590" s="73">
        <f t="shared" si="230"/>
        <v>535500</v>
      </c>
      <c r="H590" s="430">
        <v>0</v>
      </c>
      <c r="I590" s="430"/>
      <c r="J590" s="430">
        <f t="shared" si="231"/>
        <v>0</v>
      </c>
      <c r="K590" s="73">
        <f t="shared" si="212"/>
        <v>535500</v>
      </c>
      <c r="L590" s="253">
        <f t="shared" si="225"/>
        <v>22312.5</v>
      </c>
      <c r="M590" s="74">
        <f t="shared" si="232"/>
        <v>22312.5</v>
      </c>
      <c r="N590" s="240">
        <f t="shared" si="226"/>
        <v>115</v>
      </c>
      <c r="O590" s="74">
        <f t="shared" si="214"/>
        <v>513187.5</v>
      </c>
      <c r="P590" s="651">
        <v>5</v>
      </c>
    </row>
    <row r="591" spans="1:16" s="547" customFormat="1">
      <c r="A591" s="25">
        <v>2220002</v>
      </c>
      <c r="B591" s="25" t="s">
        <v>2104</v>
      </c>
      <c r="C591" s="20">
        <v>431256</v>
      </c>
      <c r="D591" s="414">
        <v>43312</v>
      </c>
      <c r="E591" s="430">
        <v>120</v>
      </c>
      <c r="F591" s="430"/>
      <c r="G591" s="73">
        <f t="shared" ref="G591:G594" si="233">+C591+F591</f>
        <v>431256</v>
      </c>
      <c r="H591" s="430">
        <v>1</v>
      </c>
      <c r="I591" s="430"/>
      <c r="J591" s="430">
        <f t="shared" ref="J591:J594" si="234">+I591+H591</f>
        <v>1</v>
      </c>
      <c r="K591" s="73">
        <f t="shared" si="212"/>
        <v>431255</v>
      </c>
      <c r="L591" s="253">
        <f t="shared" si="225"/>
        <v>17968.958333333332</v>
      </c>
      <c r="M591" s="74">
        <f t="shared" ref="M591:M594" si="235">J591+L591</f>
        <v>17969.958333333332</v>
      </c>
      <c r="N591" s="240">
        <f t="shared" si="226"/>
        <v>115</v>
      </c>
      <c r="O591" s="74">
        <f t="shared" si="214"/>
        <v>413286.04166666669</v>
      </c>
      <c r="P591" s="651">
        <v>5</v>
      </c>
    </row>
    <row r="592" spans="1:16" s="547" customFormat="1">
      <c r="A592" s="25">
        <v>2220002</v>
      </c>
      <c r="B592" s="25" t="s">
        <v>2105</v>
      </c>
      <c r="C592" s="20">
        <v>708229</v>
      </c>
      <c r="D592" s="414">
        <v>43312</v>
      </c>
      <c r="E592" s="430">
        <v>120</v>
      </c>
      <c r="F592" s="430"/>
      <c r="G592" s="73">
        <f t="shared" si="233"/>
        <v>708229</v>
      </c>
      <c r="H592" s="430">
        <v>2</v>
      </c>
      <c r="I592" s="430"/>
      <c r="J592" s="430">
        <f t="shared" si="234"/>
        <v>2</v>
      </c>
      <c r="K592" s="73">
        <f t="shared" si="212"/>
        <v>708227</v>
      </c>
      <c r="L592" s="253">
        <f t="shared" si="225"/>
        <v>29509.458333333332</v>
      </c>
      <c r="M592" s="74">
        <f t="shared" si="235"/>
        <v>29511.458333333332</v>
      </c>
      <c r="N592" s="240">
        <f t="shared" si="226"/>
        <v>115</v>
      </c>
      <c r="O592" s="74">
        <f t="shared" si="214"/>
        <v>678717.54166666663</v>
      </c>
      <c r="P592" s="651">
        <v>5</v>
      </c>
    </row>
    <row r="593" spans="1:16" s="547" customFormat="1">
      <c r="A593" s="25">
        <v>2220002</v>
      </c>
      <c r="B593" s="25" t="s">
        <v>2106</v>
      </c>
      <c r="C593" s="20">
        <v>298690</v>
      </c>
      <c r="D593" s="414">
        <v>43312</v>
      </c>
      <c r="E593" s="430">
        <v>120</v>
      </c>
      <c r="F593" s="430"/>
      <c r="G593" s="73">
        <f t="shared" si="233"/>
        <v>298690</v>
      </c>
      <c r="H593" s="430">
        <v>3</v>
      </c>
      <c r="I593" s="430"/>
      <c r="J593" s="430">
        <f t="shared" si="234"/>
        <v>3</v>
      </c>
      <c r="K593" s="73">
        <f t="shared" si="212"/>
        <v>298687</v>
      </c>
      <c r="L593" s="253">
        <f t="shared" si="225"/>
        <v>12445.291666666668</v>
      </c>
      <c r="M593" s="74">
        <f t="shared" si="235"/>
        <v>12448.291666666668</v>
      </c>
      <c r="N593" s="240">
        <f t="shared" si="226"/>
        <v>115</v>
      </c>
      <c r="O593" s="74">
        <f t="shared" si="214"/>
        <v>286241.70833333331</v>
      </c>
      <c r="P593" s="651">
        <v>5</v>
      </c>
    </row>
    <row r="594" spans="1:16" s="547" customFormat="1">
      <c r="A594" s="25">
        <v>2220002</v>
      </c>
      <c r="B594" s="25" t="s">
        <v>2107</v>
      </c>
      <c r="C594" s="20">
        <v>649740</v>
      </c>
      <c r="D594" s="414">
        <v>43312</v>
      </c>
      <c r="E594" s="430">
        <v>120</v>
      </c>
      <c r="F594" s="430"/>
      <c r="G594" s="73">
        <f t="shared" si="233"/>
        <v>649740</v>
      </c>
      <c r="H594" s="430">
        <v>4</v>
      </c>
      <c r="I594" s="430"/>
      <c r="J594" s="430">
        <f t="shared" si="234"/>
        <v>4</v>
      </c>
      <c r="K594" s="73">
        <f t="shared" si="212"/>
        <v>649736</v>
      </c>
      <c r="L594" s="253">
        <f t="shared" si="225"/>
        <v>27072.333333333332</v>
      </c>
      <c r="M594" s="74">
        <f t="shared" si="235"/>
        <v>27076.333333333332</v>
      </c>
      <c r="N594" s="240">
        <f t="shared" si="226"/>
        <v>115</v>
      </c>
      <c r="O594" s="74">
        <f t="shared" si="214"/>
        <v>622663.66666666663</v>
      </c>
      <c r="P594" s="651">
        <v>5</v>
      </c>
    </row>
    <row r="595" spans="1:16" s="547" customFormat="1">
      <c r="A595" s="25">
        <v>2220006</v>
      </c>
      <c r="B595" s="25" t="s">
        <v>2076</v>
      </c>
      <c r="C595" s="20">
        <v>7044800</v>
      </c>
      <c r="D595" s="414">
        <v>43214</v>
      </c>
      <c r="E595" s="430">
        <v>120</v>
      </c>
      <c r="F595" s="430"/>
      <c r="G595" s="73">
        <f t="shared" ref="G595:G596" si="236">+C595+F595</f>
        <v>7044800</v>
      </c>
      <c r="H595" s="430">
        <v>5</v>
      </c>
      <c r="I595" s="430"/>
      <c r="J595" s="430">
        <f t="shared" ref="J595:J596" si="237">+I595+H595</f>
        <v>5</v>
      </c>
      <c r="K595" s="73">
        <f t="shared" si="212"/>
        <v>7044795</v>
      </c>
      <c r="L595" s="253">
        <f t="shared" si="225"/>
        <v>469653</v>
      </c>
      <c r="M595" s="74">
        <f t="shared" ref="M595:M596" si="238">J595+L595</f>
        <v>469658</v>
      </c>
      <c r="N595" s="240">
        <f t="shared" si="226"/>
        <v>112</v>
      </c>
      <c r="O595" s="74">
        <f t="shared" si="214"/>
        <v>6575142</v>
      </c>
      <c r="P595" s="651">
        <v>8</v>
      </c>
    </row>
    <row r="596" spans="1:16" s="547" customFormat="1">
      <c r="A596" s="25">
        <v>2220006</v>
      </c>
      <c r="B596" s="25" t="s">
        <v>2077</v>
      </c>
      <c r="C596" s="20">
        <v>2817920</v>
      </c>
      <c r="D596" s="414">
        <v>43220</v>
      </c>
      <c r="E596" s="430">
        <v>120</v>
      </c>
      <c r="F596" s="430"/>
      <c r="G596" s="73">
        <f t="shared" si="236"/>
        <v>2817920</v>
      </c>
      <c r="H596" s="430">
        <v>6</v>
      </c>
      <c r="I596" s="430"/>
      <c r="J596" s="430">
        <f t="shared" si="237"/>
        <v>6</v>
      </c>
      <c r="K596" s="73">
        <f t="shared" si="212"/>
        <v>2817914</v>
      </c>
      <c r="L596" s="253">
        <f t="shared" si="225"/>
        <v>187860.93333333332</v>
      </c>
      <c r="M596" s="74">
        <f t="shared" si="238"/>
        <v>187866.93333333332</v>
      </c>
      <c r="N596" s="240">
        <f t="shared" si="226"/>
        <v>112</v>
      </c>
      <c r="O596" s="74">
        <f t="shared" si="214"/>
        <v>2630053.0666666669</v>
      </c>
      <c r="P596" s="651">
        <v>8</v>
      </c>
    </row>
    <row r="597" spans="1:16" s="547" customFormat="1">
      <c r="A597" s="25">
        <v>2220000</v>
      </c>
      <c r="B597" s="25" t="s">
        <v>2213</v>
      </c>
      <c r="C597" s="20">
        <v>6346089</v>
      </c>
      <c r="D597" s="414">
        <v>43462</v>
      </c>
      <c r="E597" s="430">
        <v>120</v>
      </c>
      <c r="F597" s="430"/>
      <c r="G597" s="73">
        <f t="shared" ref="G597:G599" si="239">+C597+F597</f>
        <v>6346089</v>
      </c>
      <c r="H597" s="430">
        <v>6</v>
      </c>
      <c r="I597" s="430"/>
      <c r="J597" s="430">
        <f t="shared" ref="J597:J599" si="240">+I597+H597</f>
        <v>6</v>
      </c>
      <c r="K597" s="73">
        <f t="shared" si="212"/>
        <v>6346083</v>
      </c>
      <c r="L597" s="253">
        <f t="shared" si="225"/>
        <v>0</v>
      </c>
      <c r="M597" s="74">
        <f t="shared" ref="M597:M599" si="241">J597+L597</f>
        <v>6</v>
      </c>
      <c r="N597" s="240">
        <f t="shared" si="226"/>
        <v>120</v>
      </c>
      <c r="O597" s="74">
        <f t="shared" si="214"/>
        <v>6346083</v>
      </c>
      <c r="P597" s="651">
        <v>0</v>
      </c>
    </row>
    <row r="598" spans="1:16" s="547" customFormat="1">
      <c r="A598" s="25">
        <v>2220002</v>
      </c>
      <c r="B598" s="25" t="s">
        <v>2214</v>
      </c>
      <c r="C598" s="20">
        <v>850000</v>
      </c>
      <c r="D598" s="414">
        <v>43411</v>
      </c>
      <c r="E598" s="430">
        <v>120</v>
      </c>
      <c r="F598" s="430"/>
      <c r="G598" s="73">
        <f t="shared" si="239"/>
        <v>850000</v>
      </c>
      <c r="H598" s="430">
        <v>6</v>
      </c>
      <c r="I598" s="430"/>
      <c r="J598" s="430">
        <f t="shared" si="240"/>
        <v>6</v>
      </c>
      <c r="K598" s="73">
        <f t="shared" si="212"/>
        <v>849994</v>
      </c>
      <c r="L598" s="253">
        <f t="shared" si="225"/>
        <v>7083.2833333333338</v>
      </c>
      <c r="M598" s="74">
        <f t="shared" si="241"/>
        <v>7089.2833333333338</v>
      </c>
      <c r="N598" s="240">
        <f t="shared" si="226"/>
        <v>119</v>
      </c>
      <c r="O598" s="74">
        <f t="shared" si="214"/>
        <v>842910.71666666667</v>
      </c>
      <c r="P598" s="651">
        <v>1</v>
      </c>
    </row>
    <row r="599" spans="1:16" s="547" customFormat="1">
      <c r="A599" s="25">
        <v>2220002</v>
      </c>
      <c r="B599" s="25" t="s">
        <v>2215</v>
      </c>
      <c r="C599" s="20">
        <v>446726</v>
      </c>
      <c r="D599" s="414">
        <v>43432</v>
      </c>
      <c r="E599" s="430">
        <v>120</v>
      </c>
      <c r="F599" s="430"/>
      <c r="G599" s="73">
        <f t="shared" si="239"/>
        <v>446726</v>
      </c>
      <c r="H599" s="430">
        <v>6</v>
      </c>
      <c r="I599" s="430"/>
      <c r="J599" s="430">
        <f t="shared" si="240"/>
        <v>6</v>
      </c>
      <c r="K599" s="73">
        <f t="shared" si="212"/>
        <v>446720</v>
      </c>
      <c r="L599" s="253">
        <f t="shared" si="225"/>
        <v>3722.6666666666665</v>
      </c>
      <c r="M599" s="74">
        <f t="shared" si="241"/>
        <v>3728.6666666666665</v>
      </c>
      <c r="N599" s="240">
        <f t="shared" si="226"/>
        <v>119</v>
      </c>
      <c r="O599" s="74">
        <f t="shared" si="214"/>
        <v>442997.33333333331</v>
      </c>
      <c r="P599" s="651">
        <v>1</v>
      </c>
    </row>
    <row r="600" spans="1:16" s="547" customFormat="1">
      <c r="A600"/>
      <c r="B600"/>
      <c r="C600" s="496"/>
      <c r="D600" s="574"/>
      <c r="E600" s="164"/>
      <c r="F600" s="164"/>
      <c r="G600" s="467"/>
      <c r="H600" s="164"/>
      <c r="I600" s="164"/>
      <c r="J600" s="164"/>
      <c r="K600" s="467"/>
      <c r="L600" s="426"/>
      <c r="M600" s="468"/>
      <c r="N600" s="469"/>
      <c r="O600" s="468"/>
    </row>
    <row r="601" spans="1:16" s="547" customFormat="1">
      <c r="B601" s="551"/>
      <c r="C601" s="548"/>
      <c r="F601" s="549"/>
      <c r="H601" s="548"/>
      <c r="J601" s="552"/>
      <c r="N601" s="550"/>
    </row>
    <row r="602" spans="1:16" ht="15.75">
      <c r="A602" s="436" t="s">
        <v>2102</v>
      </c>
      <c r="B602" s="296"/>
      <c r="C602" s="297">
        <f>SUM(C569:C601)</f>
        <v>147830948</v>
      </c>
      <c r="D602" s="297"/>
      <c r="E602" s="297"/>
      <c r="F602" s="297"/>
      <c r="G602" s="297">
        <f t="shared" ref="G602:M602" si="242">SUM(G569:G601)</f>
        <v>147830948</v>
      </c>
      <c r="H602" s="297">
        <f t="shared" si="242"/>
        <v>39</v>
      </c>
      <c r="I602" s="297">
        <f t="shared" si="242"/>
        <v>0</v>
      </c>
      <c r="J602" s="297">
        <f t="shared" si="242"/>
        <v>39</v>
      </c>
      <c r="K602" s="297">
        <f t="shared" si="242"/>
        <v>147830909</v>
      </c>
      <c r="L602" s="297">
        <f t="shared" si="242"/>
        <v>11690542.550000003</v>
      </c>
      <c r="M602" s="297">
        <f t="shared" si="242"/>
        <v>11690581.550000003</v>
      </c>
      <c r="N602" s="297"/>
      <c r="O602" s="297">
        <f>SUM(O569:O601)</f>
        <v>136140366.45000005</v>
      </c>
    </row>
    <row r="603" spans="1:16" s="547" customFormat="1">
      <c r="B603" s="551"/>
      <c r="C603" s="548"/>
      <c r="F603" s="549"/>
      <c r="H603" s="548"/>
      <c r="J603" s="552"/>
      <c r="N603" s="550"/>
    </row>
    <row r="604" spans="1:16" s="547" customFormat="1">
      <c r="B604" s="551"/>
      <c r="C604" s="548"/>
      <c r="F604" s="549"/>
      <c r="H604" s="548"/>
      <c r="J604" s="552"/>
      <c r="N604" s="550"/>
    </row>
    <row r="605" spans="1:16" s="547" customFormat="1">
      <c r="B605" s="551"/>
      <c r="C605" s="548"/>
      <c r="F605" s="549"/>
      <c r="H605" s="548"/>
      <c r="J605" s="552"/>
      <c r="N605" s="550"/>
    </row>
    <row r="606" spans="1:16" s="547" customFormat="1">
      <c r="B606" s="551"/>
      <c r="C606" s="548"/>
      <c r="F606" s="549"/>
      <c r="H606" s="548"/>
      <c r="J606" s="552"/>
      <c r="N606" s="550"/>
    </row>
    <row r="607" spans="1:16" s="547" customFormat="1">
      <c r="B607" s="551"/>
      <c r="C607" s="548"/>
      <c r="F607" s="549"/>
      <c r="H607" s="548"/>
      <c r="J607" s="552"/>
      <c r="N607" s="550"/>
    </row>
    <row r="608" spans="1:16">
      <c r="B608" s="3" t="str">
        <f>+B40</f>
        <v>INSTALACION LABORATORIO SSC</v>
      </c>
      <c r="C608" s="3">
        <f>+C40</f>
        <v>51852689.817451157</v>
      </c>
      <c r="D608" s="3">
        <f>+D40</f>
        <v>0</v>
      </c>
      <c r="E608" s="3">
        <f>+E40</f>
        <v>0</v>
      </c>
      <c r="F608" s="3"/>
      <c r="G608" s="3">
        <f t="shared" ref="G608:O608" si="243">+G40</f>
        <v>51852689.817451157</v>
      </c>
      <c r="H608" s="3">
        <f t="shared" si="243"/>
        <v>50777647.994089887</v>
      </c>
      <c r="I608" s="3">
        <f t="shared" si="243"/>
        <v>0</v>
      </c>
      <c r="J608" s="3">
        <f t="shared" si="243"/>
        <v>50777647.994089887</v>
      </c>
      <c r="K608" s="3">
        <f t="shared" si="243"/>
        <v>1075035.5471362656</v>
      </c>
      <c r="L608" s="3">
        <f t="shared" si="243"/>
        <v>1075035.5471362658</v>
      </c>
      <c r="M608" s="3">
        <f t="shared" si="243"/>
        <v>51852683.541226156</v>
      </c>
      <c r="N608" s="3">
        <f t="shared" si="243"/>
        <v>0</v>
      </c>
      <c r="O608" s="3">
        <f t="shared" si="243"/>
        <v>6.2762250009109266</v>
      </c>
    </row>
    <row r="609" spans="2:15">
      <c r="B609" s="3">
        <f>+B160</f>
        <v>0</v>
      </c>
      <c r="C609" s="3">
        <f>+C160</f>
        <v>313216395.24580753</v>
      </c>
      <c r="D609" s="3">
        <f>+D160</f>
        <v>0</v>
      </c>
      <c r="E609" s="3">
        <f>+E160</f>
        <v>0</v>
      </c>
      <c r="F609" s="3"/>
      <c r="G609" s="3">
        <f t="shared" ref="G609:O609" si="244">+G160</f>
        <v>313216395.24580753</v>
      </c>
      <c r="H609" s="3">
        <f t="shared" si="244"/>
        <v>233606913.015755</v>
      </c>
      <c r="I609" s="3">
        <f t="shared" si="244"/>
        <v>0</v>
      </c>
      <c r="J609" s="3">
        <f t="shared" si="244"/>
        <v>233606913.015755</v>
      </c>
      <c r="K609" s="3">
        <f t="shared" si="244"/>
        <v>79609482.230052501</v>
      </c>
      <c r="L609" s="3">
        <f t="shared" si="244"/>
        <v>31320372.626770832</v>
      </c>
      <c r="M609" s="3">
        <f t="shared" si="244"/>
        <v>264927285.64252585</v>
      </c>
      <c r="N609" s="3">
        <f t="shared" si="244"/>
        <v>0</v>
      </c>
      <c r="O609" s="3">
        <f t="shared" si="244"/>
        <v>48289109.603281654</v>
      </c>
    </row>
    <row r="610" spans="2:15">
      <c r="B610" s="3">
        <f>+B241</f>
        <v>0</v>
      </c>
      <c r="C610" s="3">
        <f>+C241</f>
        <v>70078724.033673868</v>
      </c>
      <c r="D610" s="3">
        <f>+D241</f>
        <v>0</v>
      </c>
      <c r="E610" s="3">
        <f>+E241</f>
        <v>0</v>
      </c>
      <c r="F610" s="3"/>
      <c r="G610" s="3">
        <f t="shared" ref="G610:O610" si="245">+G241</f>
        <v>70078724.033673868</v>
      </c>
      <c r="H610" s="3">
        <f t="shared" si="245"/>
        <v>49615256.580321655</v>
      </c>
      <c r="I610" s="3">
        <f t="shared" si="245"/>
        <v>0</v>
      </c>
      <c r="J610" s="3">
        <f t="shared" si="245"/>
        <v>49615256.580321655</v>
      </c>
      <c r="K610" s="3">
        <f t="shared" si="245"/>
        <v>20463467.453352217</v>
      </c>
      <c r="L610" s="3">
        <f t="shared" si="245"/>
        <v>7056861.9636950102</v>
      </c>
      <c r="M610" s="3">
        <f t="shared" si="245"/>
        <v>56672118.544016667</v>
      </c>
      <c r="N610" s="3">
        <f t="shared" si="245"/>
        <v>0</v>
      </c>
      <c r="O610" s="3">
        <f t="shared" si="245"/>
        <v>13406605.489657205</v>
      </c>
    </row>
    <row r="611" spans="2:15">
      <c r="B611" s="3">
        <f>+B286</f>
        <v>0</v>
      </c>
      <c r="C611" s="3">
        <f>+C286</f>
        <v>107816849.95802402</v>
      </c>
      <c r="D611" s="3">
        <f>+D286</f>
        <v>0</v>
      </c>
      <c r="E611" s="3">
        <f>+E286</f>
        <v>0</v>
      </c>
      <c r="F611" s="3"/>
      <c r="G611" s="3">
        <f t="shared" ref="G611:O611" si="246">+G286</f>
        <v>107816849.95802402</v>
      </c>
      <c r="H611" s="3">
        <f t="shared" si="246"/>
        <v>80878648.227166831</v>
      </c>
      <c r="I611" s="3">
        <f t="shared" si="246"/>
        <v>0</v>
      </c>
      <c r="J611" s="3">
        <f t="shared" si="246"/>
        <v>80878648.227166831</v>
      </c>
      <c r="K611" s="3">
        <f t="shared" si="246"/>
        <v>26938201.730857179</v>
      </c>
      <c r="L611" s="3">
        <f t="shared" si="246"/>
        <v>10781684.995802401</v>
      </c>
      <c r="M611" s="3">
        <f t="shared" si="246"/>
        <v>91660333.222969204</v>
      </c>
      <c r="N611" s="3">
        <f t="shared" si="246"/>
        <v>0</v>
      </c>
      <c r="O611" s="3">
        <f t="shared" si="246"/>
        <v>16156516.735054774</v>
      </c>
    </row>
    <row r="612" spans="2:15">
      <c r="B612" s="3" t="str">
        <f>+B291</f>
        <v>INSTALACIONES GIMNASIO SCA</v>
      </c>
      <c r="C612" s="3">
        <f>+C291</f>
        <v>15044618.915689997</v>
      </c>
      <c r="D612" s="3">
        <f>+D291</f>
        <v>0</v>
      </c>
      <c r="E612" s="3">
        <f>+E291</f>
        <v>0</v>
      </c>
      <c r="F612" s="3"/>
      <c r="G612" s="3">
        <f t="shared" ref="G612:O612" si="247">+G291</f>
        <v>15044618.915689997</v>
      </c>
      <c r="H612" s="3">
        <f t="shared" si="247"/>
        <v>11408836.011064917</v>
      </c>
      <c r="I612" s="3">
        <f t="shared" si="247"/>
        <v>0</v>
      </c>
      <c r="J612" s="3">
        <f t="shared" si="247"/>
        <v>11408836.011064917</v>
      </c>
      <c r="K612" s="3">
        <f t="shared" si="247"/>
        <v>3635782.9046250833</v>
      </c>
      <c r="L612" s="3">
        <f t="shared" si="247"/>
        <v>1504461.8915690002</v>
      </c>
      <c r="M612" s="3">
        <f t="shared" si="247"/>
        <v>12913297.902633917</v>
      </c>
      <c r="N612" s="3">
        <f t="shared" si="247"/>
        <v>0</v>
      </c>
      <c r="O612" s="3">
        <f t="shared" si="247"/>
        <v>2131321.0130560831</v>
      </c>
    </row>
    <row r="613" spans="2:15">
      <c r="B613" s="3">
        <f>+B307</f>
        <v>0</v>
      </c>
      <c r="C613" s="3">
        <f>+C307</f>
        <v>44357212.792999998</v>
      </c>
      <c r="D613" s="3">
        <f>+D307</f>
        <v>0</v>
      </c>
      <c r="E613" s="3">
        <f>+E307</f>
        <v>0</v>
      </c>
      <c r="F613" s="3"/>
      <c r="G613" s="3">
        <f t="shared" ref="G613:O613" si="248">+G307</f>
        <v>44357212.792999998</v>
      </c>
      <c r="H613" s="3">
        <f t="shared" si="248"/>
        <v>25675328.453791667</v>
      </c>
      <c r="I613" s="3">
        <f t="shared" si="248"/>
        <v>0</v>
      </c>
      <c r="J613" s="3">
        <f t="shared" si="248"/>
        <v>25675328.453791667</v>
      </c>
      <c r="K613" s="3">
        <f t="shared" si="248"/>
        <v>18681884.339208335</v>
      </c>
      <c r="L613" s="3">
        <f t="shared" si="248"/>
        <v>4435721.2792999996</v>
      </c>
      <c r="M613" s="3">
        <f t="shared" si="248"/>
        <v>30111049.733091671</v>
      </c>
      <c r="N613" s="3">
        <f t="shared" si="248"/>
        <v>0</v>
      </c>
      <c r="O613" s="3">
        <f t="shared" si="248"/>
        <v>14246163.059908334</v>
      </c>
    </row>
    <row r="614" spans="2:15">
      <c r="B614" s="3" t="str">
        <f>+B314</f>
        <v>INST.EDUC.FISICA STA.LAURA</v>
      </c>
      <c r="C614" s="3">
        <f>+C314</f>
        <v>17087849.120000001</v>
      </c>
      <c r="D614" s="3">
        <f>+D314</f>
        <v>0</v>
      </c>
      <c r="E614" s="3">
        <f>+E314</f>
        <v>0</v>
      </c>
      <c r="F614" s="3"/>
      <c r="G614" s="3">
        <f t="shared" ref="G614:O614" si="249">+G314</f>
        <v>17087849.120000001</v>
      </c>
      <c r="H614" s="3">
        <f t="shared" si="249"/>
        <v>10098953.267666666</v>
      </c>
      <c r="I614" s="3">
        <f t="shared" si="249"/>
        <v>0</v>
      </c>
      <c r="J614" s="3">
        <f t="shared" si="249"/>
        <v>10098953.267666666</v>
      </c>
      <c r="K614" s="3">
        <f t="shared" si="249"/>
        <v>6988895.8523333343</v>
      </c>
      <c r="L614" s="3">
        <f t="shared" si="249"/>
        <v>1708784.912</v>
      </c>
      <c r="M614" s="3">
        <f t="shared" si="249"/>
        <v>11807738.179666666</v>
      </c>
      <c r="N614" s="3">
        <f t="shared" si="249"/>
        <v>0</v>
      </c>
      <c r="O614" s="3">
        <f t="shared" si="249"/>
        <v>5280110.9403333338</v>
      </c>
    </row>
    <row r="615" spans="2:15">
      <c r="B615" s="3">
        <f>+B317</f>
        <v>0</v>
      </c>
      <c r="C615" s="3">
        <f>+C317</f>
        <v>24134153.903999999</v>
      </c>
      <c r="D615" s="3">
        <f>+D317</f>
        <v>0</v>
      </c>
      <c r="E615" s="3">
        <f>+E317</f>
        <v>0</v>
      </c>
      <c r="F615" s="3"/>
      <c r="G615" s="3">
        <f t="shared" ref="G615:O615" si="250">+G317</f>
        <v>24134153.903999999</v>
      </c>
      <c r="H615" s="3">
        <f t="shared" si="250"/>
        <v>14681610.2916</v>
      </c>
      <c r="I615" s="3">
        <f t="shared" si="250"/>
        <v>0</v>
      </c>
      <c r="J615" s="3">
        <f t="shared" si="250"/>
        <v>14681610.2916</v>
      </c>
      <c r="K615" s="3">
        <f t="shared" si="250"/>
        <v>9452543.6123999991</v>
      </c>
      <c r="L615" s="3">
        <f t="shared" si="250"/>
        <v>2413415.3903999999</v>
      </c>
      <c r="M615" s="3">
        <f t="shared" si="250"/>
        <v>17095025.682</v>
      </c>
      <c r="N615" s="3">
        <f t="shared" si="250"/>
        <v>0</v>
      </c>
      <c r="O615" s="3">
        <f t="shared" si="250"/>
        <v>7039128.2219999991</v>
      </c>
    </row>
    <row r="616" spans="2:15">
      <c r="B616" s="3" t="str">
        <f>+B320</f>
        <v>INSTALACION GIMNASIO TERAP.SCA</v>
      </c>
      <c r="C616" s="3">
        <f>+C320</f>
        <v>1159060</v>
      </c>
      <c r="D616" s="3">
        <f>+D320</f>
        <v>0</v>
      </c>
      <c r="E616" s="3">
        <f>+E320</f>
        <v>0</v>
      </c>
      <c r="F616" s="3"/>
      <c r="G616" s="3">
        <f t="shared" ref="G616:O616" si="251">+G320</f>
        <v>1159060</v>
      </c>
      <c r="H616" s="3">
        <f t="shared" si="251"/>
        <v>666459.5</v>
      </c>
      <c r="I616" s="3">
        <f t="shared" si="251"/>
        <v>0</v>
      </c>
      <c r="J616" s="3">
        <f t="shared" si="251"/>
        <v>666459.5</v>
      </c>
      <c r="K616" s="3">
        <f t="shared" si="251"/>
        <v>492600.5</v>
      </c>
      <c r="L616" s="3">
        <f t="shared" si="251"/>
        <v>115906</v>
      </c>
      <c r="M616" s="3">
        <f t="shared" si="251"/>
        <v>782365.5</v>
      </c>
      <c r="N616" s="3">
        <f t="shared" si="251"/>
        <v>0</v>
      </c>
      <c r="O616" s="3">
        <f t="shared" si="251"/>
        <v>376694.5</v>
      </c>
    </row>
    <row r="617" spans="2:15">
      <c r="B617" s="3" t="str">
        <f>+B339</f>
        <v>INSTALAC.SALA HOSPITALIZ.(KINE</v>
      </c>
      <c r="C617" s="3">
        <f>+C339</f>
        <v>28184444</v>
      </c>
      <c r="D617" s="3">
        <f>+D339</f>
        <v>0</v>
      </c>
      <c r="E617" s="3">
        <f>+E339</f>
        <v>0</v>
      </c>
      <c r="F617" s="3"/>
      <c r="G617" s="3">
        <f t="shared" ref="G617:O617" si="252">+G339</f>
        <v>28184444</v>
      </c>
      <c r="H617" s="3">
        <f t="shared" si="252"/>
        <v>15877512.200000001</v>
      </c>
      <c r="I617" s="3">
        <f t="shared" si="252"/>
        <v>0</v>
      </c>
      <c r="J617" s="3">
        <f t="shared" si="252"/>
        <v>15877512.200000001</v>
      </c>
      <c r="K617" s="3">
        <f t="shared" si="252"/>
        <v>12306931.800000001</v>
      </c>
      <c r="L617" s="3">
        <f t="shared" si="252"/>
        <v>2818444.3999999994</v>
      </c>
      <c r="M617" s="3">
        <f t="shared" si="252"/>
        <v>18695956.600000001</v>
      </c>
      <c r="N617" s="3">
        <f t="shared" si="252"/>
        <v>0</v>
      </c>
      <c r="O617" s="3">
        <f t="shared" si="252"/>
        <v>9488487.3999999985</v>
      </c>
    </row>
    <row r="618" spans="2:15">
      <c r="B618" s="3" t="str">
        <f>+B346</f>
        <v>IMPLEM. GIMNASIO POLIDEPORTIVO</v>
      </c>
      <c r="C618" s="3">
        <f>+C346</f>
        <v>14243324</v>
      </c>
      <c r="D618" s="3">
        <f>+D346</f>
        <v>0</v>
      </c>
      <c r="E618" s="3">
        <f>+E346</f>
        <v>0</v>
      </c>
      <c r="F618" s="3"/>
      <c r="G618" s="3">
        <f t="shared" ref="G618:O618" si="253">+G346</f>
        <v>14243324</v>
      </c>
      <c r="H618" s="3">
        <f t="shared" si="253"/>
        <v>8189911.3000000007</v>
      </c>
      <c r="I618" s="3">
        <f t="shared" si="253"/>
        <v>0</v>
      </c>
      <c r="J618" s="3">
        <f t="shared" si="253"/>
        <v>8189911.3000000007</v>
      </c>
      <c r="K618" s="3">
        <f t="shared" si="253"/>
        <v>6053412.6999999993</v>
      </c>
      <c r="L618" s="3">
        <f t="shared" si="253"/>
        <v>1424332.4</v>
      </c>
      <c r="M618" s="3">
        <f t="shared" si="253"/>
        <v>9614243.6999999993</v>
      </c>
      <c r="N618" s="3">
        <f t="shared" si="253"/>
        <v>0</v>
      </c>
      <c r="O618" s="3">
        <f t="shared" si="253"/>
        <v>4629080.3</v>
      </c>
    </row>
    <row r="619" spans="2:15">
      <c r="B619" s="3">
        <f>+B358</f>
        <v>0</v>
      </c>
      <c r="C619" s="3">
        <f>+C358</f>
        <v>7063129</v>
      </c>
      <c r="D619" s="3">
        <f>+D358</f>
        <v>0</v>
      </c>
      <c r="E619" s="3">
        <f>+E358</f>
        <v>0</v>
      </c>
      <c r="F619" s="3"/>
      <c r="G619" s="3">
        <f t="shared" ref="G619:O619" si="254">+G358</f>
        <v>7063129</v>
      </c>
      <c r="H619" s="3">
        <f t="shared" si="254"/>
        <v>3417991.5249999999</v>
      </c>
      <c r="I619" s="3">
        <f t="shared" si="254"/>
        <v>0</v>
      </c>
      <c r="J619" s="3">
        <f t="shared" si="254"/>
        <v>3417991.5249999999</v>
      </c>
      <c r="K619" s="3">
        <f t="shared" si="254"/>
        <v>2794187.4750000001</v>
      </c>
      <c r="L619" s="3">
        <f t="shared" si="254"/>
        <v>621217.9</v>
      </c>
      <c r="M619" s="3">
        <f t="shared" si="254"/>
        <v>4039209.4250000003</v>
      </c>
      <c r="N619" s="3">
        <f t="shared" si="254"/>
        <v>0</v>
      </c>
      <c r="O619" s="3">
        <f t="shared" si="254"/>
        <v>2172969.5749999997</v>
      </c>
    </row>
    <row r="620" spans="2:15">
      <c r="B620" s="3" t="str">
        <f>+B365</f>
        <v>IMPLEM.SALA SIMULAC.ENFERMERIA</v>
      </c>
      <c r="C620" s="3">
        <f>+C365</f>
        <v>17719390</v>
      </c>
      <c r="D620" s="3">
        <f>+D365</f>
        <v>0</v>
      </c>
      <c r="E620" s="3">
        <f>+E365</f>
        <v>0</v>
      </c>
      <c r="F620" s="3"/>
      <c r="G620" s="3">
        <f t="shared" ref="G620:O620" si="255">+G365</f>
        <v>17719390</v>
      </c>
      <c r="H620" s="3">
        <f t="shared" si="255"/>
        <v>9758795.5</v>
      </c>
      <c r="I620" s="3">
        <f t="shared" si="255"/>
        <v>0</v>
      </c>
      <c r="J620" s="3">
        <f t="shared" si="255"/>
        <v>9758795.5</v>
      </c>
      <c r="K620" s="3">
        <f t="shared" si="255"/>
        <v>7960594.5</v>
      </c>
      <c r="L620" s="3">
        <f t="shared" si="255"/>
        <v>1771939</v>
      </c>
      <c r="M620" s="3">
        <f t="shared" si="255"/>
        <v>11530734.5</v>
      </c>
      <c r="N620" s="3">
        <f t="shared" si="255"/>
        <v>0</v>
      </c>
      <c r="O620" s="3">
        <f t="shared" si="255"/>
        <v>6188655.5</v>
      </c>
    </row>
    <row r="621" spans="2:15">
      <c r="B621" s="3" t="str">
        <f>+B369</f>
        <v>IMPLEM. ESTUDIO TELEVISION</v>
      </c>
      <c r="C621" s="3">
        <f>+C369</f>
        <v>8061298</v>
      </c>
      <c r="D621" s="3">
        <f>+D369</f>
        <v>0</v>
      </c>
      <c r="E621" s="3">
        <f>+E369</f>
        <v>0</v>
      </c>
      <c r="F621" s="3"/>
      <c r="G621" s="3">
        <f t="shared" ref="G621:O621" si="256">+G369</f>
        <v>8061298</v>
      </c>
      <c r="H621" s="3">
        <f t="shared" si="256"/>
        <v>4500891.3833333328</v>
      </c>
      <c r="I621" s="3">
        <f t="shared" si="256"/>
        <v>0</v>
      </c>
      <c r="J621" s="3">
        <f t="shared" si="256"/>
        <v>4500891.3833333328</v>
      </c>
      <c r="K621" s="3">
        <f t="shared" si="256"/>
        <v>3560406.6166666672</v>
      </c>
      <c r="L621" s="3">
        <f t="shared" si="256"/>
        <v>806129.8</v>
      </c>
      <c r="M621" s="3">
        <f t="shared" si="256"/>
        <v>5307021.1833333327</v>
      </c>
      <c r="N621" s="3">
        <f t="shared" si="256"/>
        <v>0</v>
      </c>
      <c r="O621" s="3">
        <f t="shared" si="256"/>
        <v>2754276.8166666673</v>
      </c>
    </row>
    <row r="622" spans="2:15">
      <c r="B622" s="3" t="str">
        <f>+B380</f>
        <v>IMPLEM.LABORATORIO DIETETICA</v>
      </c>
      <c r="C622" s="3">
        <f>+C380</f>
        <v>4353520</v>
      </c>
      <c r="D622" s="3">
        <f>+D380</f>
        <v>0</v>
      </c>
      <c r="E622" s="3">
        <f>+E380</f>
        <v>0</v>
      </c>
      <c r="F622" s="3"/>
      <c r="G622" s="3">
        <f t="shared" ref="G622:O622" si="257">+G380</f>
        <v>4353520</v>
      </c>
      <c r="H622" s="3">
        <f t="shared" si="257"/>
        <v>2406432.1201178576</v>
      </c>
      <c r="I622" s="3">
        <f t="shared" si="257"/>
        <v>0</v>
      </c>
      <c r="J622" s="3">
        <f t="shared" si="257"/>
        <v>2406432.1201178576</v>
      </c>
      <c r="K622" s="3">
        <f t="shared" si="257"/>
        <v>1947087.8798821424</v>
      </c>
      <c r="L622" s="3">
        <f t="shared" si="257"/>
        <v>422453.34044613101</v>
      </c>
      <c r="M622" s="3">
        <f t="shared" si="257"/>
        <v>2828885.4605639884</v>
      </c>
      <c r="N622" s="3">
        <f t="shared" si="257"/>
        <v>0</v>
      </c>
      <c r="O622" s="3">
        <f t="shared" si="257"/>
        <v>1524634.5394360113</v>
      </c>
    </row>
    <row r="623" spans="2:15">
      <c r="B623" s="278">
        <f>SUM(B608:B622)</f>
        <v>0</v>
      </c>
      <c r="C623" s="344">
        <f>SUM(C608:C622)</f>
        <v>724372658.78764665</v>
      </c>
      <c r="D623" s="344">
        <f t="shared" ref="D623:O623" si="258">SUM(D608:D622)</f>
        <v>0</v>
      </c>
      <c r="E623" s="344">
        <f t="shared" si="258"/>
        <v>0</v>
      </c>
      <c r="F623" s="344">
        <f t="shared" si="258"/>
        <v>0</v>
      </c>
      <c r="G623" s="344">
        <f t="shared" si="258"/>
        <v>724372658.78764665</v>
      </c>
      <c r="H623" s="344">
        <f t="shared" si="258"/>
        <v>521561187.3699078</v>
      </c>
      <c r="I623" s="344">
        <f t="shared" si="258"/>
        <v>0</v>
      </c>
      <c r="J623" s="344">
        <f t="shared" si="258"/>
        <v>521561187.3699078</v>
      </c>
      <c r="K623" s="344">
        <f t="shared" si="258"/>
        <v>201960515.14151374</v>
      </c>
      <c r="L623" s="344">
        <f t="shared" si="258"/>
        <v>68276761.447119638</v>
      </c>
      <c r="M623" s="344">
        <f t="shared" si="258"/>
        <v>589837948.81702733</v>
      </c>
      <c r="N623" s="344">
        <f t="shared" si="258"/>
        <v>0</v>
      </c>
      <c r="O623" s="344">
        <f t="shared" si="258"/>
        <v>133683759.97061905</v>
      </c>
    </row>
    <row r="625" spans="1:15" s="246" customFormat="1">
      <c r="A625" s="276" t="s">
        <v>2020</v>
      </c>
      <c r="B625" s="277"/>
      <c r="C625" s="245">
        <f t="shared" ref="C625:O625" si="259">+C84+C190+C40+C203+C283+C291+C156+C233+C285+C301+C311+C317+C159+C240+C306+C314+C320+C339+C346+C358+C365+C369+C380+C452+C500+C544+C557+C567+C602</f>
        <v>1062668556.7876465</v>
      </c>
      <c r="D625" s="245">
        <f t="shared" si="259"/>
        <v>762091</v>
      </c>
      <c r="E625" s="245">
        <f t="shared" si="259"/>
        <v>1713</v>
      </c>
      <c r="F625" s="245">
        <f t="shared" si="259"/>
        <v>0</v>
      </c>
      <c r="G625" s="245">
        <f t="shared" si="259"/>
        <v>1062668556.7876465</v>
      </c>
      <c r="H625" s="245">
        <f t="shared" si="259"/>
        <v>577683215.82962191</v>
      </c>
      <c r="I625" s="245">
        <f t="shared" si="259"/>
        <v>0</v>
      </c>
      <c r="J625" s="245">
        <f t="shared" si="259"/>
        <v>577683215.82962191</v>
      </c>
      <c r="K625" s="245">
        <f t="shared" si="259"/>
        <v>484134384.68179941</v>
      </c>
      <c r="L625" s="245">
        <f t="shared" si="259"/>
        <v>98999645.997615948</v>
      </c>
      <c r="M625" s="245">
        <f t="shared" si="259"/>
        <v>676682861.82723808</v>
      </c>
      <c r="N625" s="245">
        <f t="shared" si="259"/>
        <v>498</v>
      </c>
      <c r="O625" s="245">
        <f t="shared" si="259"/>
        <v>385134744.96040845</v>
      </c>
    </row>
    <row r="626" spans="1:15">
      <c r="B626" s="508"/>
      <c r="C626" s="509"/>
      <c r="F626" s="1"/>
      <c r="L626" s="1"/>
      <c r="M626" s="1"/>
    </row>
    <row r="627" spans="1:15">
      <c r="B627" s="508"/>
      <c r="C627" s="510"/>
    </row>
  </sheetData>
  <phoneticPr fontId="17" type="noConversion"/>
  <pageMargins left="0.7" right="0.7" top="0.36" bottom="0.75" header="0.3" footer="0.3"/>
  <pageSetup paperSize="9" scale="55" orientation="landscape" r:id="rId1"/>
  <legacyDrawing r:id="rId2"/>
  <oleObjects>
    <oleObject shapeId="1025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O33"/>
  <sheetViews>
    <sheetView zoomScale="80" zoomScaleNormal="80" workbookViewId="0">
      <pane ySplit="5" topLeftCell="A15" activePane="bottomLeft" state="frozenSplit"/>
      <selection pane="bottomLeft" activeCell="B11" sqref="B11"/>
    </sheetView>
  </sheetViews>
  <sheetFormatPr baseColWidth="10" defaultColWidth="11.42578125" defaultRowHeight="15"/>
  <cols>
    <col min="1" max="1" width="11.42578125" style="1" customWidth="1"/>
    <col min="2" max="2" width="30.140625" style="1" bestFit="1" customWidth="1"/>
    <col min="3" max="3" width="13.28515625" style="3" bestFit="1" customWidth="1"/>
    <col min="4" max="4" width="11.5703125" style="1" customWidth="1"/>
    <col min="5" max="5" width="11.7109375" style="1" bestFit="1" customWidth="1"/>
    <col min="6" max="6" width="11.140625" style="1" bestFit="1" customWidth="1"/>
    <col min="7" max="8" width="13.28515625" style="1" bestFit="1" customWidth="1"/>
    <col min="9" max="9" width="11.7109375" style="1" bestFit="1" customWidth="1"/>
    <col min="10" max="10" width="12.140625" style="1" bestFit="1" customWidth="1"/>
    <col min="11" max="11" width="13.28515625" style="1" bestFit="1" customWidth="1"/>
    <col min="12" max="12" width="13.7109375" style="1" customWidth="1"/>
    <col min="13" max="13" width="12.140625" style="1" bestFit="1" customWidth="1"/>
    <col min="14" max="14" width="11.5703125" style="1" bestFit="1" customWidth="1"/>
    <col min="15" max="15" width="13.28515625" style="1" bestFit="1" customWidth="1"/>
    <col min="16" max="16384" width="11.42578125" style="1"/>
  </cols>
  <sheetData>
    <row r="1" spans="1:15">
      <c r="K1" s="1" t="s">
        <v>2008</v>
      </c>
      <c r="L1" s="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12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12" t="s">
        <v>11</v>
      </c>
      <c r="M5" s="12" t="s">
        <v>3</v>
      </c>
      <c r="N5" s="12" t="s">
        <v>2</v>
      </c>
      <c r="O5" s="12" t="s">
        <v>4</v>
      </c>
    </row>
    <row r="6" spans="1:15" ht="6.75" customHeight="1"/>
    <row r="7" spans="1:15" s="352" customFormat="1">
      <c r="A7" s="349">
        <v>2230001</v>
      </c>
      <c r="B7" s="566" t="s">
        <v>48</v>
      </c>
      <c r="C7" s="61">
        <v>362793</v>
      </c>
      <c r="D7" s="59"/>
      <c r="E7" s="59">
        <v>0</v>
      </c>
      <c r="F7" s="567">
        <v>0</v>
      </c>
      <c r="G7" s="60">
        <f>+F7+C7</f>
        <v>362793</v>
      </c>
      <c r="H7" s="61">
        <v>362792</v>
      </c>
      <c r="I7" s="61"/>
      <c r="J7" s="62">
        <f>+I7+H7</f>
        <v>362792</v>
      </c>
      <c r="K7" s="60">
        <f>+G7-J7</f>
        <v>1</v>
      </c>
      <c r="L7" s="63">
        <v>0</v>
      </c>
      <c r="M7" s="63">
        <f>J7+L7</f>
        <v>362792</v>
      </c>
      <c r="N7" s="59">
        <v>0</v>
      </c>
      <c r="O7" s="63">
        <v>1</v>
      </c>
    </row>
    <row r="8" spans="1:15" s="352" customFormat="1">
      <c r="A8" s="349">
        <v>2230002</v>
      </c>
      <c r="B8" s="566" t="s">
        <v>48</v>
      </c>
      <c r="C8" s="61">
        <v>27754</v>
      </c>
      <c r="D8" s="59"/>
      <c r="E8" s="59">
        <v>0</v>
      </c>
      <c r="F8" s="567">
        <v>0</v>
      </c>
      <c r="G8" s="60">
        <f>+F8+C8</f>
        <v>27754</v>
      </c>
      <c r="H8" s="61">
        <v>27754</v>
      </c>
      <c r="I8" s="61"/>
      <c r="J8" s="62">
        <f>+I8+H8</f>
        <v>27754</v>
      </c>
      <c r="K8" s="60">
        <f>+G8-J8</f>
        <v>0</v>
      </c>
      <c r="L8" s="63">
        <v>0</v>
      </c>
      <c r="M8" s="63">
        <f>J8+L8</f>
        <v>27754</v>
      </c>
      <c r="N8" s="59">
        <v>0</v>
      </c>
      <c r="O8" s="63">
        <v>0</v>
      </c>
    </row>
    <row r="9" spans="1:15" s="352" customFormat="1">
      <c r="A9" s="349">
        <v>2230005</v>
      </c>
      <c r="B9" s="566" t="s">
        <v>49</v>
      </c>
      <c r="C9" s="61">
        <v>122571</v>
      </c>
      <c r="D9" s="59"/>
      <c r="E9" s="59">
        <v>0</v>
      </c>
      <c r="F9" s="567">
        <v>0</v>
      </c>
      <c r="G9" s="60">
        <f>+F9+C9</f>
        <v>122571</v>
      </c>
      <c r="H9" s="61">
        <v>122570</v>
      </c>
      <c r="I9" s="61"/>
      <c r="J9" s="62">
        <f>+I9+H9</f>
        <v>122570</v>
      </c>
      <c r="K9" s="60">
        <f>+G9-J9</f>
        <v>1</v>
      </c>
      <c r="L9" s="63">
        <v>0</v>
      </c>
      <c r="M9" s="63">
        <f>J9+L9</f>
        <v>122570</v>
      </c>
      <c r="N9" s="59">
        <v>0</v>
      </c>
      <c r="O9" s="63">
        <v>1</v>
      </c>
    </row>
    <row r="10" spans="1:15">
      <c r="A10" s="75"/>
      <c r="B10" s="613" t="s">
        <v>62</v>
      </c>
      <c r="C10" s="614">
        <f>SUM(C7:C9)</f>
        <v>513118</v>
      </c>
      <c r="D10" s="614"/>
      <c r="E10" s="614"/>
      <c r="F10" s="614">
        <f t="shared" ref="F10:M10" si="0">SUM(F7:F9)</f>
        <v>0</v>
      </c>
      <c r="G10" s="614">
        <f t="shared" si="0"/>
        <v>513118</v>
      </c>
      <c r="H10" s="614">
        <f t="shared" si="0"/>
        <v>513116</v>
      </c>
      <c r="I10" s="614">
        <f t="shared" si="0"/>
        <v>0</v>
      </c>
      <c r="J10" s="614">
        <f t="shared" si="0"/>
        <v>513116</v>
      </c>
      <c r="K10" s="614"/>
      <c r="L10" s="614">
        <f t="shared" si="0"/>
        <v>0</v>
      </c>
      <c r="M10" s="614">
        <f t="shared" si="0"/>
        <v>513116</v>
      </c>
      <c r="N10" s="614"/>
      <c r="O10" s="614">
        <f>SUM(O7:O9)</f>
        <v>2</v>
      </c>
    </row>
    <row r="13" spans="1:15">
      <c r="A13" s="241" t="s">
        <v>62</v>
      </c>
      <c r="B13" s="58"/>
      <c r="C13" s="24">
        <f>+C10</f>
        <v>513118</v>
      </c>
      <c r="D13" s="24"/>
      <c r="E13" s="24"/>
      <c r="F13" s="24">
        <f t="shared" ref="F13:O13" si="1">+F10</f>
        <v>0</v>
      </c>
      <c r="G13" s="24">
        <f t="shared" si="1"/>
        <v>513118</v>
      </c>
      <c r="H13" s="24">
        <f t="shared" si="1"/>
        <v>513116</v>
      </c>
      <c r="I13" s="24">
        <f t="shared" si="1"/>
        <v>0</v>
      </c>
      <c r="J13" s="24">
        <f t="shared" si="1"/>
        <v>513116</v>
      </c>
      <c r="K13" s="24">
        <f t="shared" si="1"/>
        <v>0</v>
      </c>
      <c r="L13" s="24">
        <f t="shared" si="1"/>
        <v>0</v>
      </c>
      <c r="M13" s="24">
        <f t="shared" si="1"/>
        <v>513116</v>
      </c>
      <c r="N13" s="24"/>
      <c r="O13" s="24">
        <f t="shared" si="1"/>
        <v>2</v>
      </c>
    </row>
    <row r="15" spans="1:15" s="75" customFormat="1">
      <c r="A15" s="72">
        <v>2230001</v>
      </c>
      <c r="B15" s="172" t="s">
        <v>335</v>
      </c>
      <c r="C15" s="173">
        <v>12188060</v>
      </c>
      <c r="D15" s="237">
        <v>40908</v>
      </c>
      <c r="E15" s="453">
        <v>48</v>
      </c>
      <c r="F15" s="91"/>
      <c r="G15" s="173">
        <f>+F15+C15</f>
        <v>12188060</v>
      </c>
      <c r="H15" s="174">
        <v>7312836</v>
      </c>
      <c r="I15" s="238">
        <f>H15*'222 INSTALACION NO INFORMATICAS'!$I$4</f>
        <v>0</v>
      </c>
      <c r="J15" s="239">
        <f>+I15+H15</f>
        <v>7312836</v>
      </c>
      <c r="K15" s="173">
        <f>+G15-J15</f>
        <v>4875224</v>
      </c>
      <c r="L15" s="74">
        <f>K15/E15*L1</f>
        <v>1218806</v>
      </c>
      <c r="M15" s="74">
        <f>J15+L15</f>
        <v>8531642</v>
      </c>
      <c r="N15" s="420">
        <f>E15-L1</f>
        <v>36</v>
      </c>
      <c r="O15" s="74">
        <f>G15-M15</f>
        <v>3656418</v>
      </c>
    </row>
    <row r="16" spans="1:15">
      <c r="A16" s="75"/>
      <c r="B16" s="169" t="s">
        <v>1291</v>
      </c>
      <c r="C16" s="170">
        <f>SUM(C15)</f>
        <v>12188060</v>
      </c>
      <c r="D16" s="170"/>
      <c r="E16" s="170">
        <f t="shared" ref="E16:O16" si="2">SUM(E15)</f>
        <v>48</v>
      </c>
      <c r="F16" s="170">
        <f t="shared" si="2"/>
        <v>0</v>
      </c>
      <c r="G16" s="170">
        <f t="shared" si="2"/>
        <v>12188060</v>
      </c>
      <c r="H16" s="170">
        <f t="shared" si="2"/>
        <v>7312836</v>
      </c>
      <c r="I16" s="170">
        <f t="shared" si="2"/>
        <v>0</v>
      </c>
      <c r="J16" s="170">
        <f t="shared" si="2"/>
        <v>7312836</v>
      </c>
      <c r="K16" s="170">
        <f t="shared" si="2"/>
        <v>4875224</v>
      </c>
      <c r="L16" s="170">
        <f t="shared" si="2"/>
        <v>1218806</v>
      </c>
      <c r="M16" s="170">
        <f t="shared" si="2"/>
        <v>8531642</v>
      </c>
      <c r="N16" s="170"/>
      <c r="O16" s="170">
        <f t="shared" si="2"/>
        <v>3656418</v>
      </c>
    </row>
    <row r="20" spans="1:15" s="75" customFormat="1">
      <c r="A20" s="72">
        <v>2230000</v>
      </c>
      <c r="B20" s="172" t="s">
        <v>2026</v>
      </c>
      <c r="C20" s="173">
        <v>54400</v>
      </c>
      <c r="D20" s="237">
        <v>42704</v>
      </c>
      <c r="E20" s="453">
        <v>84</v>
      </c>
      <c r="F20" s="91"/>
      <c r="G20" s="73">
        <f t="shared" ref="G20:G23" si="3">+F20+C20</f>
        <v>54400</v>
      </c>
      <c r="H20" s="430">
        <v>6800</v>
      </c>
      <c r="I20" s="430"/>
      <c r="J20" s="239">
        <f t="shared" ref="J20:J23" si="4">+I20+H20</f>
        <v>6800</v>
      </c>
      <c r="K20" s="73">
        <f t="shared" ref="K20:K23" si="5">+G20-J20</f>
        <v>47600</v>
      </c>
      <c r="L20" s="253">
        <f>K20/E20*$L$1</f>
        <v>6800</v>
      </c>
      <c r="M20" s="74">
        <f t="shared" ref="M20:M23" si="6">J20+L20</f>
        <v>13600</v>
      </c>
      <c r="N20" s="240">
        <f t="shared" ref="N20:N23" si="7">E20-$L$1</f>
        <v>72</v>
      </c>
      <c r="O20" s="74">
        <f t="shared" ref="O20:O23" si="8">G20-M20</f>
        <v>40800</v>
      </c>
    </row>
    <row r="21" spans="1:15" s="75" customFormat="1">
      <c r="A21" s="72">
        <v>2230000</v>
      </c>
      <c r="B21" s="172" t="s">
        <v>2026</v>
      </c>
      <c r="C21" s="173">
        <v>3281008</v>
      </c>
      <c r="D21" s="237">
        <v>42705</v>
      </c>
      <c r="E21" s="453">
        <v>84</v>
      </c>
      <c r="F21" s="91"/>
      <c r="G21" s="73">
        <f t="shared" si="3"/>
        <v>3281008</v>
      </c>
      <c r="H21" s="430">
        <v>410126</v>
      </c>
      <c r="I21" s="430"/>
      <c r="J21" s="239">
        <f t="shared" si="4"/>
        <v>410126</v>
      </c>
      <c r="K21" s="73">
        <f t="shared" si="5"/>
        <v>2870882</v>
      </c>
      <c r="L21" s="253">
        <f t="shared" ref="L21:L23" si="9">K21/E21*$L$1</f>
        <v>410126</v>
      </c>
      <c r="M21" s="74">
        <f t="shared" si="6"/>
        <v>820252</v>
      </c>
      <c r="N21" s="240">
        <f t="shared" si="7"/>
        <v>72</v>
      </c>
      <c r="O21" s="74">
        <f t="shared" si="8"/>
        <v>2460756</v>
      </c>
    </row>
    <row r="22" spans="1:15" s="75" customFormat="1">
      <c r="A22" s="72">
        <v>2230000</v>
      </c>
      <c r="B22" s="172" t="s">
        <v>2026</v>
      </c>
      <c r="C22" s="173">
        <v>225599</v>
      </c>
      <c r="D22" s="237">
        <v>42705</v>
      </c>
      <c r="E22" s="453">
        <v>84</v>
      </c>
      <c r="F22" s="91"/>
      <c r="G22" s="73">
        <f t="shared" si="3"/>
        <v>225599</v>
      </c>
      <c r="H22" s="430">
        <v>28199.875</v>
      </c>
      <c r="I22" s="430"/>
      <c r="J22" s="239">
        <f t="shared" si="4"/>
        <v>28199.875</v>
      </c>
      <c r="K22" s="73">
        <f t="shared" si="5"/>
        <v>197399.125</v>
      </c>
      <c r="L22" s="253">
        <f t="shared" si="9"/>
        <v>28199.875</v>
      </c>
      <c r="M22" s="74">
        <f t="shared" si="6"/>
        <v>56399.75</v>
      </c>
      <c r="N22" s="240">
        <f t="shared" si="7"/>
        <v>72</v>
      </c>
      <c r="O22" s="74">
        <f t="shared" si="8"/>
        <v>169199.25</v>
      </c>
    </row>
    <row r="23" spans="1:15" s="75" customFormat="1">
      <c r="A23" s="72">
        <v>2230000</v>
      </c>
      <c r="B23" s="172" t="s">
        <v>2026</v>
      </c>
      <c r="C23" s="173">
        <v>11880539</v>
      </c>
      <c r="D23" s="237">
        <v>42705</v>
      </c>
      <c r="E23" s="453">
        <v>84</v>
      </c>
      <c r="F23" s="91"/>
      <c r="G23" s="73">
        <f t="shared" si="3"/>
        <v>11880539</v>
      </c>
      <c r="H23" s="430">
        <v>1485067.375</v>
      </c>
      <c r="I23" s="430"/>
      <c r="J23" s="239">
        <f t="shared" si="4"/>
        <v>1485067.375</v>
      </c>
      <c r="K23" s="73">
        <f t="shared" si="5"/>
        <v>10395471.625</v>
      </c>
      <c r="L23" s="253">
        <f t="shared" si="9"/>
        <v>1485067.375</v>
      </c>
      <c r="M23" s="74">
        <f t="shared" si="6"/>
        <v>2970134.75</v>
      </c>
      <c r="N23" s="240">
        <f t="shared" si="7"/>
        <v>72</v>
      </c>
      <c r="O23" s="74">
        <f t="shared" si="8"/>
        <v>8910404.25</v>
      </c>
    </row>
    <row r="24" spans="1:15">
      <c r="A24" s="75"/>
      <c r="B24" s="169" t="s">
        <v>1291</v>
      </c>
      <c r="C24" s="170">
        <f>SUM(C20:C23)</f>
        <v>15441546</v>
      </c>
      <c r="D24" s="170"/>
      <c r="E24" s="170"/>
      <c r="F24" s="170"/>
      <c r="G24" s="170">
        <f t="shared" ref="G24:O24" si="10">SUM(G20:G23)</f>
        <v>15441546</v>
      </c>
      <c r="H24" s="170">
        <f t="shared" si="10"/>
        <v>1930193.25</v>
      </c>
      <c r="I24" s="170">
        <f t="shared" si="10"/>
        <v>0</v>
      </c>
      <c r="J24" s="170">
        <f t="shared" si="10"/>
        <v>1930193.25</v>
      </c>
      <c r="K24" s="170">
        <f t="shared" si="10"/>
        <v>13511352.75</v>
      </c>
      <c r="L24" s="170">
        <f t="shared" si="10"/>
        <v>1930193.25</v>
      </c>
      <c r="M24" s="170">
        <f t="shared" si="10"/>
        <v>3860386.5</v>
      </c>
      <c r="N24" s="170"/>
      <c r="O24" s="170">
        <f t="shared" si="10"/>
        <v>11581159.5</v>
      </c>
    </row>
    <row r="26" spans="1:15" s="75" customFormat="1">
      <c r="A26" s="72">
        <v>2230000</v>
      </c>
      <c r="B26" s="172" t="s">
        <v>2061</v>
      </c>
      <c r="C26" s="173">
        <v>629957</v>
      </c>
      <c r="D26" s="237">
        <v>43088</v>
      </c>
      <c r="E26" s="453">
        <v>120</v>
      </c>
      <c r="F26" s="91"/>
      <c r="G26" s="73">
        <f>+F26+C26</f>
        <v>629957</v>
      </c>
      <c r="H26" s="430">
        <v>0</v>
      </c>
      <c r="I26" s="430"/>
      <c r="J26" s="239">
        <f>+I26+H26</f>
        <v>0</v>
      </c>
      <c r="K26" s="73">
        <f>+G26-J26</f>
        <v>629957</v>
      </c>
      <c r="L26" s="253">
        <f>K26/E26*L1</f>
        <v>62995.7</v>
      </c>
      <c r="M26" s="74">
        <f t="shared" ref="M26:M27" si="11">J26+L26</f>
        <v>62995.7</v>
      </c>
      <c r="N26" s="240">
        <f>E26-L1</f>
        <v>108</v>
      </c>
      <c r="O26" s="74">
        <f>G26-M26</f>
        <v>566961.30000000005</v>
      </c>
    </row>
    <row r="27" spans="1:15" s="75" customFormat="1">
      <c r="A27" s="72">
        <v>2230000</v>
      </c>
      <c r="B27" s="172" t="s">
        <v>2061</v>
      </c>
      <c r="C27" s="173">
        <v>1199963</v>
      </c>
      <c r="D27" s="237">
        <v>43088</v>
      </c>
      <c r="E27" s="453">
        <v>120</v>
      </c>
      <c r="F27" s="91"/>
      <c r="G27" s="73">
        <f>+F27+C27</f>
        <v>1199963</v>
      </c>
      <c r="H27" s="430">
        <v>0</v>
      </c>
      <c r="I27" s="430"/>
      <c r="J27" s="239">
        <f>+I27+H27</f>
        <v>0</v>
      </c>
      <c r="K27" s="73">
        <f>+G27-J27</f>
        <v>1199963</v>
      </c>
      <c r="L27" s="253">
        <f>K27/E27*L1</f>
        <v>119996.30000000002</v>
      </c>
      <c r="M27" s="74">
        <f t="shared" si="11"/>
        <v>119996.30000000002</v>
      </c>
      <c r="N27" s="240">
        <f>E27-L1</f>
        <v>108</v>
      </c>
      <c r="O27" s="74">
        <f>G27-M27</f>
        <v>1079966.7</v>
      </c>
    </row>
    <row r="28" spans="1:15">
      <c r="A28" s="75"/>
      <c r="B28" s="169">
        <v>2017</v>
      </c>
      <c r="C28" s="170">
        <f>SUM(C25:C27)</f>
        <v>1829920</v>
      </c>
      <c r="D28" s="170"/>
      <c r="E28" s="170"/>
      <c r="F28" s="170">
        <f t="shared" ref="F28:O28" si="12">SUM(F25:F27)</f>
        <v>0</v>
      </c>
      <c r="G28" s="170">
        <f t="shared" si="12"/>
        <v>1829920</v>
      </c>
      <c r="H28" s="170">
        <f t="shared" si="12"/>
        <v>0</v>
      </c>
      <c r="I28" s="170">
        <f t="shared" si="12"/>
        <v>0</v>
      </c>
      <c r="J28" s="170">
        <f t="shared" si="12"/>
        <v>0</v>
      </c>
      <c r="K28" s="170">
        <f t="shared" si="12"/>
        <v>1829920</v>
      </c>
      <c r="L28" s="170">
        <f t="shared" si="12"/>
        <v>182992</v>
      </c>
      <c r="M28" s="170">
        <f t="shared" si="12"/>
        <v>182992</v>
      </c>
      <c r="N28" s="170"/>
      <c r="O28" s="170">
        <f t="shared" si="12"/>
        <v>1646928</v>
      </c>
    </row>
    <row r="31" spans="1:15">
      <c r="A31" s="241" t="s">
        <v>2021</v>
      </c>
      <c r="B31" s="58"/>
      <c r="C31" s="24">
        <f>C16+C10+C24+C28</f>
        <v>29972644</v>
      </c>
      <c r="D31" s="24">
        <f t="shared" ref="D31:O31" si="13">D16+D10+D24+D28</f>
        <v>0</v>
      </c>
      <c r="E31" s="24">
        <f t="shared" si="13"/>
        <v>48</v>
      </c>
      <c r="F31" s="24">
        <f t="shared" si="13"/>
        <v>0</v>
      </c>
      <c r="G31" s="24">
        <f t="shared" si="13"/>
        <v>29972644</v>
      </c>
      <c r="H31" s="24">
        <f t="shared" si="13"/>
        <v>9756145.25</v>
      </c>
      <c r="I31" s="24">
        <f t="shared" si="13"/>
        <v>0</v>
      </c>
      <c r="J31" s="24">
        <f t="shared" si="13"/>
        <v>9756145.25</v>
      </c>
      <c r="K31" s="24">
        <f t="shared" si="13"/>
        <v>20216496.75</v>
      </c>
      <c r="L31" s="24">
        <f t="shared" si="13"/>
        <v>3331991.25</v>
      </c>
      <c r="M31" s="24">
        <f t="shared" si="13"/>
        <v>13088136.5</v>
      </c>
      <c r="N31" s="24">
        <f t="shared" si="13"/>
        <v>0</v>
      </c>
      <c r="O31" s="24">
        <f t="shared" si="13"/>
        <v>16884507.5</v>
      </c>
    </row>
    <row r="32" spans="1:15">
      <c r="B32" s="508"/>
      <c r="C32" s="507"/>
      <c r="G32" s="6"/>
    </row>
    <row r="33" spans="2:3">
      <c r="B33" s="508"/>
      <c r="C33" s="507"/>
    </row>
  </sheetData>
  <phoneticPr fontId="17" type="noConversion"/>
  <pageMargins left="0.51181102362204722" right="0.51181102362204722" top="0.74803149606299213" bottom="0.74803149606299213" header="0.31496062992125984" footer="0.31496062992125984"/>
  <pageSetup scale="55" orientation="landscape" r:id="rId1"/>
  <legacyDrawing r:id="rId2"/>
  <oleObjects>
    <oleObject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O59"/>
  <sheetViews>
    <sheetView zoomScale="80" zoomScaleNormal="80" workbookViewId="0">
      <pane ySplit="5" topLeftCell="A34" activePane="bottomLeft" state="frozenSplit"/>
      <selection activeCell="N25" sqref="N25"/>
      <selection pane="bottomLeft" activeCell="L34" sqref="L34"/>
    </sheetView>
  </sheetViews>
  <sheetFormatPr baseColWidth="10" defaultColWidth="11.42578125" defaultRowHeight="15"/>
  <cols>
    <col min="1" max="1" width="11.42578125" style="1" customWidth="1"/>
    <col min="2" max="2" width="26" style="1" customWidth="1"/>
    <col min="3" max="3" width="14.85546875" style="3" bestFit="1" customWidth="1"/>
    <col min="4" max="4" width="10.5703125" style="1" customWidth="1"/>
    <col min="5" max="5" width="11.7109375" style="1" bestFit="1" customWidth="1"/>
    <col min="6" max="6" width="12.140625" style="1" bestFit="1" customWidth="1"/>
    <col min="7" max="7" width="14.85546875" style="254" bestFit="1" customWidth="1"/>
    <col min="8" max="8" width="13" style="1" customWidth="1"/>
    <col min="9" max="9" width="12.140625" style="1" bestFit="1" customWidth="1"/>
    <col min="10" max="11" width="13.28515625" style="1" bestFit="1" customWidth="1"/>
    <col min="12" max="12" width="13.7109375" style="254" customWidth="1"/>
    <col min="13" max="13" width="13.28515625" style="254" bestFit="1" customWidth="1"/>
    <col min="14" max="14" width="11.5703125" style="1" bestFit="1" customWidth="1"/>
    <col min="15" max="15" width="13.28515625" style="1" bestFit="1" customWidth="1"/>
    <col min="16" max="16384" width="11.42578125" style="1"/>
  </cols>
  <sheetData>
    <row r="1" spans="1:15" ht="15.75" thickBot="1">
      <c r="K1" s="502" t="s">
        <v>2008</v>
      </c>
      <c r="L1" s="501">
        <f>+'215 APLIC INFORMATICAS'!L1</f>
        <v>12</v>
      </c>
    </row>
    <row r="2" spans="1:15" ht="23.25">
      <c r="C2" s="2" t="s">
        <v>0</v>
      </c>
    </row>
    <row r="3" spans="1:15" ht="6" customHeight="1"/>
    <row r="4" spans="1:15" ht="15.75" thickBot="1">
      <c r="F4" s="18">
        <v>0</v>
      </c>
      <c r="I4" s="18">
        <v>0</v>
      </c>
    </row>
    <row r="5" spans="1:15" s="17" customFormat="1" ht="26.25" thickBot="1">
      <c r="A5" s="16" t="s">
        <v>5</v>
      </c>
      <c r="B5" s="16" t="s">
        <v>6</v>
      </c>
      <c r="C5" s="15" t="s">
        <v>1</v>
      </c>
      <c r="D5" s="13"/>
      <c r="E5" s="14" t="s">
        <v>2</v>
      </c>
      <c r="F5" s="12" t="s">
        <v>1629</v>
      </c>
      <c r="G5" s="248" t="s">
        <v>7</v>
      </c>
      <c r="H5" s="13" t="s">
        <v>8</v>
      </c>
      <c r="I5" s="12" t="s">
        <v>1627</v>
      </c>
      <c r="J5" s="12" t="s">
        <v>9</v>
      </c>
      <c r="K5" s="12" t="s">
        <v>10</v>
      </c>
      <c r="L5" s="248" t="s">
        <v>11</v>
      </c>
      <c r="M5" s="248" t="s">
        <v>3</v>
      </c>
      <c r="N5" s="12" t="s">
        <v>2</v>
      </c>
      <c r="O5" s="12" t="s">
        <v>4</v>
      </c>
    </row>
    <row r="6" spans="1:15" ht="6.75" customHeight="1"/>
    <row r="7" spans="1:15" s="386" customFormat="1">
      <c r="A7" s="375">
        <v>2250000</v>
      </c>
      <c r="B7" s="376" t="s">
        <v>57</v>
      </c>
      <c r="C7" s="377">
        <v>1632629.1860500001</v>
      </c>
      <c r="D7" s="378"/>
      <c r="E7" s="379">
        <v>0</v>
      </c>
      <c r="F7" s="380">
        <v>0</v>
      </c>
      <c r="G7" s="381">
        <f>+F7+C7</f>
        <v>1632629.1860500001</v>
      </c>
      <c r="H7" s="377">
        <v>1632628.1860500001</v>
      </c>
      <c r="I7" s="377">
        <v>0</v>
      </c>
      <c r="J7" s="382">
        <f>+I7+H7</f>
        <v>1632628.1860500001</v>
      </c>
      <c r="K7" s="383">
        <f>+G7-J7</f>
        <v>1</v>
      </c>
      <c r="L7" s="384">
        <f t="shared" ref="L7:L12" si="0">K7-1</f>
        <v>0</v>
      </c>
      <c r="M7" s="384">
        <f>J7+L7</f>
        <v>1632628.1860500001</v>
      </c>
      <c r="N7" s="385">
        <f>E7</f>
        <v>0</v>
      </c>
      <c r="O7" s="385">
        <f>G7-M7</f>
        <v>1</v>
      </c>
    </row>
    <row r="8" spans="1:15" s="386" customFormat="1">
      <c r="A8" s="375">
        <v>2250000</v>
      </c>
      <c r="B8" s="387" t="s">
        <v>58</v>
      </c>
      <c r="C8" s="388">
        <v>4851393.3982500006</v>
      </c>
      <c r="D8" s="389"/>
      <c r="E8" s="390">
        <v>0</v>
      </c>
      <c r="F8" s="391">
        <v>0</v>
      </c>
      <c r="G8" s="392">
        <f t="shared" ref="G8:G22" si="1">+F8+C8</f>
        <v>4851393.3982500006</v>
      </c>
      <c r="H8" s="393">
        <v>4851392.3982500006</v>
      </c>
      <c r="I8" s="393">
        <v>0</v>
      </c>
      <c r="J8" s="394">
        <f t="shared" ref="J8:J22" si="2">+I8+H8</f>
        <v>4851392.3982500006</v>
      </c>
      <c r="K8" s="395">
        <f t="shared" ref="K8:K22" si="3">+G8-J8</f>
        <v>1</v>
      </c>
      <c r="L8" s="384">
        <f t="shared" si="0"/>
        <v>0</v>
      </c>
      <c r="M8" s="384">
        <f t="shared" ref="M8:M22" si="4">J8+L8</f>
        <v>4851392.3982500006</v>
      </c>
      <c r="N8" s="385">
        <f t="shared" ref="N8:N19" si="5">E8</f>
        <v>0</v>
      </c>
      <c r="O8" s="385">
        <f t="shared" ref="O8:O22" si="6">G8-M8</f>
        <v>1</v>
      </c>
    </row>
    <row r="9" spans="1:15" s="386" customFormat="1">
      <c r="A9" s="375">
        <v>2250000</v>
      </c>
      <c r="B9" s="396" t="s">
        <v>59</v>
      </c>
      <c r="C9" s="397">
        <v>6298599.732725</v>
      </c>
      <c r="D9" s="398"/>
      <c r="E9" s="399">
        <v>0</v>
      </c>
      <c r="F9" s="380">
        <v>0</v>
      </c>
      <c r="G9" s="381">
        <f t="shared" si="1"/>
        <v>6298599.732725</v>
      </c>
      <c r="H9" s="377">
        <v>6298598.732725</v>
      </c>
      <c r="I9" s="377">
        <v>0</v>
      </c>
      <c r="J9" s="382">
        <f t="shared" si="2"/>
        <v>6298598.732725</v>
      </c>
      <c r="K9" s="395">
        <f t="shared" si="3"/>
        <v>1</v>
      </c>
      <c r="L9" s="384">
        <f t="shared" si="0"/>
        <v>0</v>
      </c>
      <c r="M9" s="384">
        <f t="shared" si="4"/>
        <v>6298598.732725</v>
      </c>
      <c r="N9" s="385">
        <f t="shared" si="5"/>
        <v>0</v>
      </c>
      <c r="O9" s="385">
        <f t="shared" si="6"/>
        <v>1</v>
      </c>
    </row>
    <row r="10" spans="1:15" s="386" customFormat="1">
      <c r="A10" s="375">
        <v>2250000</v>
      </c>
      <c r="B10" s="396" t="s">
        <v>58</v>
      </c>
      <c r="C10" s="397">
        <v>4067272.6161250002</v>
      </c>
      <c r="D10" s="378"/>
      <c r="E10" s="379">
        <v>0</v>
      </c>
      <c r="F10" s="380">
        <v>0</v>
      </c>
      <c r="G10" s="381">
        <f t="shared" si="1"/>
        <v>4067272.6161250002</v>
      </c>
      <c r="H10" s="377">
        <v>4067271.6161250002</v>
      </c>
      <c r="I10" s="377">
        <v>0</v>
      </c>
      <c r="J10" s="382">
        <f t="shared" si="2"/>
        <v>4067271.6161250002</v>
      </c>
      <c r="K10" s="395">
        <f t="shared" si="3"/>
        <v>1</v>
      </c>
      <c r="L10" s="384">
        <f t="shared" si="0"/>
        <v>0</v>
      </c>
      <c r="M10" s="384">
        <f t="shared" si="4"/>
        <v>4067271.6161250002</v>
      </c>
      <c r="N10" s="385">
        <f t="shared" si="5"/>
        <v>0</v>
      </c>
      <c r="O10" s="385">
        <f t="shared" si="6"/>
        <v>1</v>
      </c>
    </row>
    <row r="11" spans="1:15" s="386" customFormat="1">
      <c r="A11" s="375">
        <v>2250000</v>
      </c>
      <c r="B11" s="396" t="s">
        <v>58</v>
      </c>
      <c r="C11" s="383">
        <v>11953796.921475001</v>
      </c>
      <c r="D11" s="378"/>
      <c r="E11" s="379">
        <v>0</v>
      </c>
      <c r="F11" s="380">
        <v>0</v>
      </c>
      <c r="G11" s="381">
        <f t="shared" si="1"/>
        <v>11953796.921475001</v>
      </c>
      <c r="H11" s="377">
        <v>11953795.921475001</v>
      </c>
      <c r="I11" s="377">
        <v>0</v>
      </c>
      <c r="J11" s="382">
        <f t="shared" si="2"/>
        <v>11953795.921475001</v>
      </c>
      <c r="K11" s="395">
        <f t="shared" si="3"/>
        <v>1</v>
      </c>
      <c r="L11" s="384">
        <f t="shared" si="0"/>
        <v>0</v>
      </c>
      <c r="M11" s="384">
        <f t="shared" si="4"/>
        <v>11953795.921475001</v>
      </c>
      <c r="N11" s="385">
        <f t="shared" si="5"/>
        <v>0</v>
      </c>
      <c r="O11" s="385">
        <f t="shared" si="6"/>
        <v>1</v>
      </c>
    </row>
    <row r="12" spans="1:15" s="386" customFormat="1">
      <c r="A12" s="375">
        <v>2250000</v>
      </c>
      <c r="B12" s="396" t="s">
        <v>58</v>
      </c>
      <c r="C12" s="383">
        <v>4187513.7158749998</v>
      </c>
      <c r="D12" s="378"/>
      <c r="E12" s="379">
        <v>0</v>
      </c>
      <c r="F12" s="380">
        <v>0</v>
      </c>
      <c r="G12" s="381">
        <f t="shared" si="1"/>
        <v>4187513.7158749998</v>
      </c>
      <c r="H12" s="377">
        <v>4187512.7158749998</v>
      </c>
      <c r="I12" s="377">
        <v>0</v>
      </c>
      <c r="J12" s="382">
        <f t="shared" si="2"/>
        <v>4187512.7158749998</v>
      </c>
      <c r="K12" s="395">
        <f t="shared" si="3"/>
        <v>1</v>
      </c>
      <c r="L12" s="384">
        <f t="shared" si="0"/>
        <v>0</v>
      </c>
      <c r="M12" s="384">
        <f t="shared" si="4"/>
        <v>4187512.7158749998</v>
      </c>
      <c r="N12" s="385">
        <f t="shared" si="5"/>
        <v>0</v>
      </c>
      <c r="O12" s="385">
        <f t="shared" si="6"/>
        <v>1</v>
      </c>
    </row>
    <row r="13" spans="1:15" s="386" customFormat="1">
      <c r="A13" s="375">
        <v>2250000</v>
      </c>
      <c r="B13" s="396" t="s">
        <v>58</v>
      </c>
      <c r="C13" s="397">
        <v>1086733.0580004749</v>
      </c>
      <c r="D13" s="398"/>
      <c r="E13" s="399">
        <v>0</v>
      </c>
      <c r="F13" s="380">
        <f>+C13*$F$4</f>
        <v>0</v>
      </c>
      <c r="G13" s="381">
        <f t="shared" si="1"/>
        <v>1086733.0580004749</v>
      </c>
      <c r="H13" s="377">
        <v>1086733.0580004749</v>
      </c>
      <c r="I13" s="377">
        <f>H13*$I$4</f>
        <v>0</v>
      </c>
      <c r="J13" s="382">
        <f t="shared" si="2"/>
        <v>1086733.0580004749</v>
      </c>
      <c r="K13" s="395">
        <f t="shared" si="3"/>
        <v>0</v>
      </c>
      <c r="L13" s="384">
        <v>0</v>
      </c>
      <c r="M13" s="384">
        <f t="shared" si="4"/>
        <v>1086733.0580004749</v>
      </c>
      <c r="N13" s="385">
        <f t="shared" si="5"/>
        <v>0</v>
      </c>
      <c r="O13" s="385">
        <f t="shared" si="6"/>
        <v>0</v>
      </c>
    </row>
    <row r="14" spans="1:15" s="386" customFormat="1">
      <c r="A14" s="375">
        <v>2250000</v>
      </c>
      <c r="B14" s="396" t="s">
        <v>60</v>
      </c>
      <c r="C14" s="397">
        <v>2188946.8106</v>
      </c>
      <c r="D14" s="378"/>
      <c r="E14" s="379">
        <v>0</v>
      </c>
      <c r="F14" s="380">
        <v>0</v>
      </c>
      <c r="G14" s="381">
        <f t="shared" si="1"/>
        <v>2188946.8106</v>
      </c>
      <c r="H14" s="377">
        <v>2188947</v>
      </c>
      <c r="I14" s="377">
        <v>0</v>
      </c>
      <c r="J14" s="382">
        <f t="shared" si="2"/>
        <v>2188947</v>
      </c>
      <c r="K14" s="395">
        <f t="shared" si="3"/>
        <v>-0.1894000000320375</v>
      </c>
      <c r="L14" s="384">
        <v>0</v>
      </c>
      <c r="M14" s="384">
        <f t="shared" si="4"/>
        <v>2188947</v>
      </c>
      <c r="N14" s="385">
        <v>0</v>
      </c>
      <c r="O14" s="385">
        <f t="shared" si="6"/>
        <v>-0.1894000000320375</v>
      </c>
    </row>
    <row r="15" spans="1:15" s="386" customFormat="1">
      <c r="A15" s="375">
        <v>2250000</v>
      </c>
      <c r="B15" s="396" t="s">
        <v>58</v>
      </c>
      <c r="C15" s="383">
        <v>1029742.2947249999</v>
      </c>
      <c r="D15" s="378"/>
      <c r="E15" s="379">
        <v>0</v>
      </c>
      <c r="F15" s="380">
        <v>0</v>
      </c>
      <c r="G15" s="381">
        <f t="shared" si="1"/>
        <v>1029742.2947249999</v>
      </c>
      <c r="H15" s="377">
        <v>1029742</v>
      </c>
      <c r="I15" s="377">
        <v>0</v>
      </c>
      <c r="J15" s="382">
        <f t="shared" si="2"/>
        <v>1029742</v>
      </c>
      <c r="K15" s="395">
        <f t="shared" si="3"/>
        <v>0.29472499992698431</v>
      </c>
      <c r="L15" s="384">
        <v>0</v>
      </c>
      <c r="M15" s="384">
        <f t="shared" si="4"/>
        <v>1029742</v>
      </c>
      <c r="N15" s="385">
        <v>0</v>
      </c>
      <c r="O15" s="385">
        <f t="shared" si="6"/>
        <v>0.29472499992698431</v>
      </c>
    </row>
    <row r="16" spans="1:15" s="386" customFormat="1">
      <c r="A16" s="375">
        <v>2250000</v>
      </c>
      <c r="B16" s="396" t="s">
        <v>58</v>
      </c>
      <c r="C16" s="383">
        <v>301921.62609999999</v>
      </c>
      <c r="D16" s="378"/>
      <c r="E16" s="379">
        <v>0</v>
      </c>
      <c r="F16" s="380">
        <v>0</v>
      </c>
      <c r="G16" s="381">
        <f t="shared" si="1"/>
        <v>301921.62609999999</v>
      </c>
      <c r="H16" s="377">
        <v>301922</v>
      </c>
      <c r="I16" s="377">
        <v>0</v>
      </c>
      <c r="J16" s="382">
        <f t="shared" si="2"/>
        <v>301922</v>
      </c>
      <c r="K16" s="395">
        <f t="shared" si="3"/>
        <v>-0.37390000000596046</v>
      </c>
      <c r="L16" s="384">
        <v>0</v>
      </c>
      <c r="M16" s="384">
        <f t="shared" si="4"/>
        <v>301922</v>
      </c>
      <c r="N16" s="385">
        <v>0</v>
      </c>
      <c r="O16" s="385">
        <f t="shared" si="6"/>
        <v>-0.37390000000596046</v>
      </c>
    </row>
    <row r="17" spans="1:15" s="386" customFormat="1">
      <c r="A17" s="375">
        <v>2250000</v>
      </c>
      <c r="B17" s="396" t="s">
        <v>58</v>
      </c>
      <c r="C17" s="397">
        <v>442472.62627499999</v>
      </c>
      <c r="D17" s="398"/>
      <c r="E17" s="399">
        <v>0</v>
      </c>
      <c r="F17" s="380">
        <v>0</v>
      </c>
      <c r="G17" s="381">
        <f t="shared" si="1"/>
        <v>442472.62627499999</v>
      </c>
      <c r="H17" s="377">
        <v>442473</v>
      </c>
      <c r="I17" s="377">
        <v>0</v>
      </c>
      <c r="J17" s="382">
        <f t="shared" si="2"/>
        <v>442473</v>
      </c>
      <c r="K17" s="395">
        <f t="shared" si="3"/>
        <v>-0.37372500001220033</v>
      </c>
      <c r="L17" s="384">
        <v>0</v>
      </c>
      <c r="M17" s="384">
        <f t="shared" si="4"/>
        <v>442473</v>
      </c>
      <c r="N17" s="385">
        <v>0</v>
      </c>
      <c r="O17" s="385">
        <f t="shared" si="6"/>
        <v>-0.37372500001220033</v>
      </c>
    </row>
    <row r="18" spans="1:15" s="386" customFormat="1">
      <c r="A18" s="375">
        <v>2250000</v>
      </c>
      <c r="B18" s="396" t="s">
        <v>58</v>
      </c>
      <c r="C18" s="397">
        <v>23840081.775150001</v>
      </c>
      <c r="D18" s="378"/>
      <c r="E18" s="379">
        <v>0</v>
      </c>
      <c r="F18" s="380">
        <v>0</v>
      </c>
      <c r="G18" s="381">
        <f t="shared" si="1"/>
        <v>23840081.775150001</v>
      </c>
      <c r="H18" s="377">
        <v>23840080.775150001</v>
      </c>
      <c r="I18" s="377">
        <v>0</v>
      </c>
      <c r="J18" s="382">
        <f t="shared" si="2"/>
        <v>23840080.775150001</v>
      </c>
      <c r="K18" s="395">
        <f t="shared" si="3"/>
        <v>1</v>
      </c>
      <c r="L18" s="384">
        <f>K18-1</f>
        <v>0</v>
      </c>
      <c r="M18" s="384">
        <f t="shared" si="4"/>
        <v>23840080.775150001</v>
      </c>
      <c r="N18" s="385">
        <f t="shared" si="5"/>
        <v>0</v>
      </c>
      <c r="O18" s="385">
        <f t="shared" si="6"/>
        <v>1</v>
      </c>
    </row>
    <row r="19" spans="1:15" s="386" customFormat="1">
      <c r="A19" s="375">
        <v>2250000</v>
      </c>
      <c r="B19" s="396" t="s">
        <v>58</v>
      </c>
      <c r="C19" s="397">
        <v>725420.25289999996</v>
      </c>
      <c r="D19" s="378"/>
      <c r="E19" s="379">
        <v>0</v>
      </c>
      <c r="F19" s="380">
        <v>0</v>
      </c>
      <c r="G19" s="381">
        <f t="shared" si="1"/>
        <v>725420.25289999996</v>
      </c>
      <c r="H19" s="377">
        <v>725419.25289999996</v>
      </c>
      <c r="I19" s="377">
        <v>0</v>
      </c>
      <c r="J19" s="382">
        <f t="shared" si="2"/>
        <v>725419.25289999996</v>
      </c>
      <c r="K19" s="395">
        <f t="shared" si="3"/>
        <v>1</v>
      </c>
      <c r="L19" s="384">
        <f>K19-1</f>
        <v>0</v>
      </c>
      <c r="M19" s="384">
        <f t="shared" si="4"/>
        <v>725419.25289999996</v>
      </c>
      <c r="N19" s="385">
        <f t="shared" si="5"/>
        <v>0</v>
      </c>
      <c r="O19" s="385">
        <f t="shared" si="6"/>
        <v>1</v>
      </c>
    </row>
    <row r="20" spans="1:15" s="386" customFormat="1">
      <c r="A20" s="375">
        <v>2250000</v>
      </c>
      <c r="B20" s="396" t="s">
        <v>58</v>
      </c>
      <c r="C20" s="397">
        <v>1126536.6423971001</v>
      </c>
      <c r="D20" s="378"/>
      <c r="E20" s="379">
        <v>4</v>
      </c>
      <c r="F20" s="380">
        <f>+C20*$F$4</f>
        <v>0</v>
      </c>
      <c r="G20" s="381">
        <f t="shared" si="1"/>
        <v>1126536.6423971001</v>
      </c>
      <c r="H20" s="377">
        <v>1088985.423000216</v>
      </c>
      <c r="I20" s="377">
        <f>H20*$I$4</f>
        <v>0</v>
      </c>
      <c r="J20" s="382">
        <f t="shared" si="2"/>
        <v>1088985.423000216</v>
      </c>
      <c r="K20" s="395">
        <f t="shared" si="3"/>
        <v>37551.219396884087</v>
      </c>
      <c r="L20" s="384">
        <f>K20/E20*4</f>
        <v>37551.219396884087</v>
      </c>
      <c r="M20" s="384">
        <f t="shared" si="4"/>
        <v>1126536.6423971001</v>
      </c>
      <c r="N20" s="385">
        <f>E20-4</f>
        <v>0</v>
      </c>
      <c r="O20" s="385">
        <f t="shared" si="6"/>
        <v>0</v>
      </c>
    </row>
    <row r="21" spans="1:15" s="386" customFormat="1">
      <c r="A21" s="375">
        <v>2250000</v>
      </c>
      <c r="B21" s="396" t="s">
        <v>60</v>
      </c>
      <c r="C21" s="397">
        <v>392754.36456755002</v>
      </c>
      <c r="D21" s="378"/>
      <c r="E21" s="379">
        <v>10</v>
      </c>
      <c r="F21" s="380">
        <f>+C21*$F$4</f>
        <v>0</v>
      </c>
      <c r="G21" s="381">
        <f t="shared" si="1"/>
        <v>392754.36456755002</v>
      </c>
      <c r="H21" s="377">
        <v>360020.94152580004</v>
      </c>
      <c r="I21" s="377">
        <f>H21*$I$4</f>
        <v>0</v>
      </c>
      <c r="J21" s="382">
        <f t="shared" si="2"/>
        <v>360020.94152580004</v>
      </c>
      <c r="K21" s="395">
        <f t="shared" si="3"/>
        <v>32733.423041749978</v>
      </c>
      <c r="L21" s="384">
        <f>K21/E21*10</f>
        <v>32733.423041749978</v>
      </c>
      <c r="M21" s="384">
        <f t="shared" si="4"/>
        <v>392754.36456755002</v>
      </c>
      <c r="N21" s="385">
        <f>E21-10</f>
        <v>0</v>
      </c>
      <c r="O21" s="385">
        <f t="shared" si="6"/>
        <v>0</v>
      </c>
    </row>
    <row r="22" spans="1:15" s="386" customFormat="1">
      <c r="A22" s="375">
        <v>2250000</v>
      </c>
      <c r="B22" s="396" t="s">
        <v>60</v>
      </c>
      <c r="C22" s="397">
        <v>306323.72416345001</v>
      </c>
      <c r="D22" s="378"/>
      <c r="E22" s="379">
        <v>11</v>
      </c>
      <c r="F22" s="380">
        <f>+C22*$F$4</f>
        <v>0</v>
      </c>
      <c r="G22" s="381">
        <f t="shared" si="1"/>
        <v>306323.72416345001</v>
      </c>
      <c r="H22" s="377">
        <v>278244.00327748788</v>
      </c>
      <c r="I22" s="377">
        <f>H22*$I$4</f>
        <v>0</v>
      </c>
      <c r="J22" s="382">
        <f t="shared" si="2"/>
        <v>278244.00327748788</v>
      </c>
      <c r="K22" s="395">
        <f t="shared" si="3"/>
        <v>28079.720885962131</v>
      </c>
      <c r="L22" s="384">
        <f>K22/E22*11</f>
        <v>28079.720885962131</v>
      </c>
      <c r="M22" s="384">
        <f t="shared" si="4"/>
        <v>306323.72416345001</v>
      </c>
      <c r="N22" s="385">
        <f>E22-11</f>
        <v>0</v>
      </c>
      <c r="O22" s="385">
        <f t="shared" si="6"/>
        <v>0</v>
      </c>
    </row>
    <row r="23" spans="1:15" s="233" customFormat="1">
      <c r="C23" s="398">
        <f>SUM(C7:C22)</f>
        <v>64432138.745378576</v>
      </c>
      <c r="D23" s="398"/>
      <c r="E23" s="398"/>
      <c r="F23" s="398">
        <f t="shared" ref="F23:O23" si="7">SUM(F7:F22)</f>
        <v>0</v>
      </c>
      <c r="G23" s="611">
        <f t="shared" si="7"/>
        <v>64432138.745378576</v>
      </c>
      <c r="H23" s="398">
        <f t="shared" si="7"/>
        <v>64333767.024353981</v>
      </c>
      <c r="I23" s="398">
        <f t="shared" si="7"/>
        <v>0</v>
      </c>
      <c r="J23" s="398">
        <f t="shared" si="7"/>
        <v>64333767.024353981</v>
      </c>
      <c r="K23" s="398">
        <f t="shared" si="7"/>
        <v>98371.721024596074</v>
      </c>
      <c r="L23" s="611">
        <f t="shared" si="7"/>
        <v>98364.363324596197</v>
      </c>
      <c r="M23" s="611">
        <f t="shared" si="7"/>
        <v>64432131.387678571</v>
      </c>
      <c r="N23" s="398"/>
      <c r="O23" s="398">
        <f t="shared" si="7"/>
        <v>7.357699999876786</v>
      </c>
    </row>
    <row r="25" spans="1:15" s="186" customFormat="1">
      <c r="A25" s="234">
        <v>2250001</v>
      </c>
      <c r="B25" s="204" t="s">
        <v>63</v>
      </c>
      <c r="C25" s="182">
        <v>568962.28564927506</v>
      </c>
      <c r="D25" s="204"/>
      <c r="E25" s="204">
        <v>16</v>
      </c>
      <c r="F25" s="228">
        <f t="shared" ref="F25:F39" si="8">+C25*$F$4</f>
        <v>0</v>
      </c>
      <c r="G25" s="256">
        <f t="shared" ref="G25:G39" si="9">+F25+C25</f>
        <v>568962.28564927506</v>
      </c>
      <c r="H25" s="192">
        <v>493100.64756270504</v>
      </c>
      <c r="I25" s="182">
        <f t="shared" ref="I25:I39" si="10">H25*$I$4</f>
        <v>0</v>
      </c>
      <c r="J25" s="183">
        <f t="shared" ref="J25:J39" si="11">+I25+H25</f>
        <v>493100.64756270504</v>
      </c>
      <c r="K25" s="192">
        <f t="shared" ref="K25:K39" si="12">+G25-J25</f>
        <v>75861.638086570019</v>
      </c>
      <c r="L25" s="252">
        <f t="shared" ref="L25:L39" si="13">K25/E25*$L$1</f>
        <v>56896.228564927515</v>
      </c>
      <c r="M25" s="253">
        <f t="shared" ref="M25:M39" si="14">J25+L25</f>
        <v>549996.87612763257</v>
      </c>
      <c r="N25" s="184">
        <f t="shared" ref="N25:N39" si="15">E25-$L$1</f>
        <v>4</v>
      </c>
      <c r="O25" s="184">
        <f t="shared" ref="O25:O39" si="16">G25-M25</f>
        <v>18965.40952164249</v>
      </c>
    </row>
    <row r="26" spans="1:15" s="186" customFormat="1">
      <c r="A26" s="234">
        <v>2250001</v>
      </c>
      <c r="B26" s="204" t="s">
        <v>63</v>
      </c>
      <c r="C26" s="182">
        <v>2899926.308379475</v>
      </c>
      <c r="D26" s="204"/>
      <c r="E26" s="204">
        <v>16</v>
      </c>
      <c r="F26" s="228">
        <f t="shared" si="8"/>
        <v>0</v>
      </c>
      <c r="G26" s="256">
        <f t="shared" si="9"/>
        <v>2899926.308379475</v>
      </c>
      <c r="H26" s="192">
        <v>2513269.4672622117</v>
      </c>
      <c r="I26" s="182">
        <f t="shared" si="10"/>
        <v>0</v>
      </c>
      <c r="J26" s="183">
        <f t="shared" si="11"/>
        <v>2513269.4672622117</v>
      </c>
      <c r="K26" s="192">
        <f t="shared" si="12"/>
        <v>386656.84111726331</v>
      </c>
      <c r="L26" s="252">
        <f t="shared" si="13"/>
        <v>289992.63083794748</v>
      </c>
      <c r="M26" s="253">
        <f t="shared" si="14"/>
        <v>2803262.0981001593</v>
      </c>
      <c r="N26" s="184">
        <f t="shared" si="15"/>
        <v>4</v>
      </c>
      <c r="O26" s="184">
        <f t="shared" si="16"/>
        <v>96664.21027931571</v>
      </c>
    </row>
    <row r="27" spans="1:15" s="186" customFormat="1">
      <c r="A27" s="235">
        <v>2250001</v>
      </c>
      <c r="B27" s="204" t="s">
        <v>63</v>
      </c>
      <c r="C27" s="182">
        <v>569532.95995784993</v>
      </c>
      <c r="D27" s="204"/>
      <c r="E27" s="204">
        <v>17</v>
      </c>
      <c r="F27" s="228">
        <f t="shared" si="8"/>
        <v>0</v>
      </c>
      <c r="G27" s="256">
        <f t="shared" si="9"/>
        <v>569532.95995784993</v>
      </c>
      <c r="H27" s="192">
        <v>488849.12396382121</v>
      </c>
      <c r="I27" s="182">
        <f t="shared" si="10"/>
        <v>0</v>
      </c>
      <c r="J27" s="183">
        <f t="shared" si="11"/>
        <v>488849.12396382121</v>
      </c>
      <c r="K27" s="192">
        <f t="shared" si="12"/>
        <v>80683.835994028719</v>
      </c>
      <c r="L27" s="252">
        <f t="shared" si="13"/>
        <v>56953.295995784974</v>
      </c>
      <c r="M27" s="253">
        <f t="shared" si="14"/>
        <v>545802.41995960614</v>
      </c>
      <c r="N27" s="184">
        <f t="shared" si="15"/>
        <v>5</v>
      </c>
      <c r="O27" s="184">
        <f t="shared" si="16"/>
        <v>23730.539998243796</v>
      </c>
    </row>
    <row r="28" spans="1:15" s="186" customFormat="1">
      <c r="A28" s="235">
        <v>2250001</v>
      </c>
      <c r="B28" s="204" t="s">
        <v>63</v>
      </c>
      <c r="C28" s="182">
        <v>2902834.9606446503</v>
      </c>
      <c r="D28" s="204"/>
      <c r="E28" s="204">
        <v>17</v>
      </c>
      <c r="F28" s="228">
        <f t="shared" si="8"/>
        <v>0</v>
      </c>
      <c r="G28" s="256">
        <f t="shared" si="9"/>
        <v>2902834.9606446503</v>
      </c>
      <c r="H28" s="192">
        <v>2491600.007886658</v>
      </c>
      <c r="I28" s="182">
        <f t="shared" si="10"/>
        <v>0</v>
      </c>
      <c r="J28" s="183">
        <f t="shared" si="11"/>
        <v>2491600.007886658</v>
      </c>
      <c r="K28" s="192">
        <f t="shared" si="12"/>
        <v>411234.95275799232</v>
      </c>
      <c r="L28" s="252">
        <f t="shared" si="13"/>
        <v>290283.49606446514</v>
      </c>
      <c r="M28" s="253">
        <f t="shared" si="14"/>
        <v>2781883.503951123</v>
      </c>
      <c r="N28" s="184">
        <f t="shared" si="15"/>
        <v>5</v>
      </c>
      <c r="O28" s="184">
        <f t="shared" si="16"/>
        <v>120951.45669352729</v>
      </c>
    </row>
    <row r="29" spans="1:15" s="186" customFormat="1">
      <c r="A29" s="235">
        <v>2250001</v>
      </c>
      <c r="B29" s="204" t="s">
        <v>63</v>
      </c>
      <c r="C29" s="182">
        <v>230375.50275740001</v>
      </c>
      <c r="D29" s="204"/>
      <c r="E29" s="204">
        <v>18</v>
      </c>
      <c r="F29" s="228">
        <f t="shared" si="8"/>
        <v>0</v>
      </c>
      <c r="G29" s="256">
        <f t="shared" si="9"/>
        <v>230375.50275740001</v>
      </c>
      <c r="H29" s="192">
        <v>195819.17734379001</v>
      </c>
      <c r="I29" s="182">
        <f t="shared" si="10"/>
        <v>0</v>
      </c>
      <c r="J29" s="183">
        <f t="shared" si="11"/>
        <v>195819.17734379001</v>
      </c>
      <c r="K29" s="192">
        <f t="shared" si="12"/>
        <v>34556.32541361</v>
      </c>
      <c r="L29" s="252">
        <f t="shared" si="13"/>
        <v>23037.550275740003</v>
      </c>
      <c r="M29" s="253">
        <f t="shared" si="14"/>
        <v>218856.72761953002</v>
      </c>
      <c r="N29" s="184">
        <f t="shared" si="15"/>
        <v>6</v>
      </c>
      <c r="O29" s="184">
        <f t="shared" si="16"/>
        <v>11518.77513786999</v>
      </c>
    </row>
    <row r="30" spans="1:15" s="186" customFormat="1">
      <c r="A30" s="235">
        <v>2250001</v>
      </c>
      <c r="B30" s="204" t="s">
        <v>63</v>
      </c>
      <c r="C30" s="182">
        <v>114172.8813225</v>
      </c>
      <c r="D30" s="204"/>
      <c r="E30" s="204">
        <v>18</v>
      </c>
      <c r="F30" s="228">
        <f t="shared" si="8"/>
        <v>0</v>
      </c>
      <c r="G30" s="256">
        <f t="shared" si="9"/>
        <v>114172.8813225</v>
      </c>
      <c r="H30" s="192">
        <v>97046.949124125007</v>
      </c>
      <c r="I30" s="182">
        <f t="shared" si="10"/>
        <v>0</v>
      </c>
      <c r="J30" s="183">
        <f t="shared" si="11"/>
        <v>97046.949124125007</v>
      </c>
      <c r="K30" s="192">
        <f t="shared" si="12"/>
        <v>17125.932198374998</v>
      </c>
      <c r="L30" s="252">
        <f t="shared" si="13"/>
        <v>11417.288132249998</v>
      </c>
      <c r="M30" s="253">
        <f t="shared" si="14"/>
        <v>108464.23725637501</v>
      </c>
      <c r="N30" s="184">
        <f t="shared" si="15"/>
        <v>6</v>
      </c>
      <c r="O30" s="184">
        <f t="shared" si="16"/>
        <v>5708.6440661249944</v>
      </c>
    </row>
    <row r="31" spans="1:15" s="186" customFormat="1">
      <c r="A31" s="235">
        <v>2250001</v>
      </c>
      <c r="B31" s="204" t="s">
        <v>63</v>
      </c>
      <c r="C31" s="182">
        <v>830924.8585137499</v>
      </c>
      <c r="D31" s="204"/>
      <c r="E31" s="204">
        <v>18</v>
      </c>
      <c r="F31" s="228">
        <f t="shared" si="8"/>
        <v>0</v>
      </c>
      <c r="G31" s="256">
        <f t="shared" si="9"/>
        <v>830924.8585137499</v>
      </c>
      <c r="H31" s="192">
        <v>706286.12973668741</v>
      </c>
      <c r="I31" s="182">
        <f t="shared" si="10"/>
        <v>0</v>
      </c>
      <c r="J31" s="183">
        <f t="shared" si="11"/>
        <v>706286.12973668741</v>
      </c>
      <c r="K31" s="192">
        <f t="shared" si="12"/>
        <v>124638.7287770625</v>
      </c>
      <c r="L31" s="252">
        <f t="shared" si="13"/>
        <v>83092.485851374993</v>
      </c>
      <c r="M31" s="253">
        <f t="shared" si="14"/>
        <v>789378.61558806244</v>
      </c>
      <c r="N31" s="184">
        <f t="shared" si="15"/>
        <v>6</v>
      </c>
      <c r="O31" s="184">
        <f t="shared" si="16"/>
        <v>41546.24292568746</v>
      </c>
    </row>
    <row r="32" spans="1:15" s="186" customFormat="1">
      <c r="A32" s="235">
        <v>2250001</v>
      </c>
      <c r="B32" s="204" t="s">
        <v>63</v>
      </c>
      <c r="C32" s="182">
        <v>1059270.62115875</v>
      </c>
      <c r="D32" s="204"/>
      <c r="E32" s="204">
        <v>18</v>
      </c>
      <c r="F32" s="228">
        <f t="shared" si="8"/>
        <v>0</v>
      </c>
      <c r="G32" s="256">
        <f t="shared" si="9"/>
        <v>1059270.62115875</v>
      </c>
      <c r="H32" s="192">
        <v>900380.02798493742</v>
      </c>
      <c r="I32" s="182">
        <f t="shared" si="10"/>
        <v>0</v>
      </c>
      <c r="J32" s="183">
        <f t="shared" si="11"/>
        <v>900380.02798493742</v>
      </c>
      <c r="K32" s="192">
        <f t="shared" si="12"/>
        <v>158890.59317381261</v>
      </c>
      <c r="L32" s="252">
        <f t="shared" si="13"/>
        <v>105927.06211587507</v>
      </c>
      <c r="M32" s="253">
        <f t="shared" si="14"/>
        <v>1006307.0901008125</v>
      </c>
      <c r="N32" s="184">
        <f t="shared" si="15"/>
        <v>6</v>
      </c>
      <c r="O32" s="184">
        <f t="shared" si="16"/>
        <v>52963.531057937536</v>
      </c>
    </row>
    <row r="33" spans="1:15" s="186" customFormat="1">
      <c r="A33" s="235">
        <v>2250001</v>
      </c>
      <c r="B33" s="204" t="s">
        <v>63</v>
      </c>
      <c r="C33" s="182">
        <v>571244.98288357491</v>
      </c>
      <c r="D33" s="204"/>
      <c r="E33" s="204">
        <v>18</v>
      </c>
      <c r="F33" s="228">
        <f t="shared" si="8"/>
        <v>0</v>
      </c>
      <c r="G33" s="256">
        <f t="shared" si="9"/>
        <v>571244.98288357491</v>
      </c>
      <c r="H33" s="192">
        <v>485558.23545103869</v>
      </c>
      <c r="I33" s="182">
        <f t="shared" si="10"/>
        <v>0</v>
      </c>
      <c r="J33" s="183">
        <f t="shared" si="11"/>
        <v>485558.23545103869</v>
      </c>
      <c r="K33" s="192">
        <f t="shared" si="12"/>
        <v>85686.747432536213</v>
      </c>
      <c r="L33" s="252">
        <f t="shared" si="13"/>
        <v>57124.49828835747</v>
      </c>
      <c r="M33" s="253">
        <f t="shared" si="14"/>
        <v>542682.73373939621</v>
      </c>
      <c r="N33" s="184">
        <f t="shared" si="15"/>
        <v>6</v>
      </c>
      <c r="O33" s="184">
        <f t="shared" si="16"/>
        <v>28562.249144178699</v>
      </c>
    </row>
    <row r="34" spans="1:15" s="186" customFormat="1">
      <c r="A34" s="235">
        <v>2250001</v>
      </c>
      <c r="B34" s="204" t="s">
        <v>63</v>
      </c>
      <c r="C34" s="182">
        <v>2911560.9174401746</v>
      </c>
      <c r="D34" s="204"/>
      <c r="E34" s="204">
        <v>18</v>
      </c>
      <c r="F34" s="228">
        <f t="shared" si="8"/>
        <v>0</v>
      </c>
      <c r="G34" s="256">
        <f t="shared" si="9"/>
        <v>2911560.9174401746</v>
      </c>
      <c r="H34" s="192">
        <v>2474826.7798241484</v>
      </c>
      <c r="I34" s="182">
        <f t="shared" si="10"/>
        <v>0</v>
      </c>
      <c r="J34" s="183">
        <f t="shared" si="11"/>
        <v>2474826.7798241484</v>
      </c>
      <c r="K34" s="192">
        <f t="shared" si="12"/>
        <v>436734.13761602622</v>
      </c>
      <c r="L34" s="252">
        <f t="shared" si="13"/>
        <v>291156.0917440175</v>
      </c>
      <c r="M34" s="253">
        <f t="shared" si="14"/>
        <v>2765982.8715681657</v>
      </c>
      <c r="N34" s="184">
        <f t="shared" si="15"/>
        <v>6</v>
      </c>
      <c r="O34" s="184">
        <f t="shared" si="16"/>
        <v>145578.04587200889</v>
      </c>
    </row>
    <row r="35" spans="1:15" s="186" customFormat="1">
      <c r="A35" s="235">
        <v>2250001</v>
      </c>
      <c r="B35" s="204" t="s">
        <v>63</v>
      </c>
      <c r="C35" s="182">
        <v>2908652.2651750003</v>
      </c>
      <c r="D35" s="204"/>
      <c r="E35" s="204">
        <v>15</v>
      </c>
      <c r="F35" s="228">
        <f t="shared" si="8"/>
        <v>0</v>
      </c>
      <c r="G35" s="256">
        <f t="shared" si="9"/>
        <v>2908652.2651750003</v>
      </c>
      <c r="H35" s="192">
        <v>2545070.7320281253</v>
      </c>
      <c r="I35" s="182">
        <f t="shared" si="10"/>
        <v>0</v>
      </c>
      <c r="J35" s="183">
        <f t="shared" si="11"/>
        <v>2545070.7320281253</v>
      </c>
      <c r="K35" s="192">
        <f t="shared" si="12"/>
        <v>363581.53314687498</v>
      </c>
      <c r="L35" s="252">
        <f t="shared" si="13"/>
        <v>290865.22651750001</v>
      </c>
      <c r="M35" s="253">
        <f t="shared" si="14"/>
        <v>2835935.9585456252</v>
      </c>
      <c r="N35" s="184">
        <f t="shared" si="15"/>
        <v>3</v>
      </c>
      <c r="O35" s="184">
        <f t="shared" si="16"/>
        <v>72716.306629375089</v>
      </c>
    </row>
    <row r="36" spans="1:15" s="186" customFormat="1">
      <c r="A36" s="235">
        <v>2250001</v>
      </c>
      <c r="B36" s="204" t="s">
        <v>63</v>
      </c>
      <c r="C36" s="182">
        <v>570674.30857500003</v>
      </c>
      <c r="D36" s="204"/>
      <c r="E36" s="204">
        <v>15</v>
      </c>
      <c r="F36" s="228">
        <f t="shared" si="8"/>
        <v>0</v>
      </c>
      <c r="G36" s="256">
        <f t="shared" si="9"/>
        <v>570674.30857500003</v>
      </c>
      <c r="H36" s="192">
        <v>499340.02000312501</v>
      </c>
      <c r="I36" s="182">
        <f t="shared" si="10"/>
        <v>0</v>
      </c>
      <c r="J36" s="183">
        <f t="shared" si="11"/>
        <v>499340.02000312501</v>
      </c>
      <c r="K36" s="192">
        <f t="shared" si="12"/>
        <v>71334.288571875019</v>
      </c>
      <c r="L36" s="252">
        <f t="shared" si="13"/>
        <v>57067.430857500018</v>
      </c>
      <c r="M36" s="253">
        <f t="shared" si="14"/>
        <v>556407.45086062502</v>
      </c>
      <c r="N36" s="184">
        <f t="shared" si="15"/>
        <v>3</v>
      </c>
      <c r="O36" s="184">
        <f t="shared" si="16"/>
        <v>14266.857714375015</v>
      </c>
    </row>
    <row r="37" spans="1:15" s="186" customFormat="1">
      <c r="A37" s="235">
        <v>2250001</v>
      </c>
      <c r="B37" s="204" t="s">
        <v>63</v>
      </c>
      <c r="C37" s="182">
        <v>1803193.9445100001</v>
      </c>
      <c r="D37" s="204"/>
      <c r="E37" s="204">
        <v>20</v>
      </c>
      <c r="F37" s="228">
        <f t="shared" si="8"/>
        <v>0</v>
      </c>
      <c r="G37" s="256">
        <f t="shared" si="9"/>
        <v>1803193.9445100001</v>
      </c>
      <c r="H37" s="192">
        <v>1502661.6204250001</v>
      </c>
      <c r="I37" s="182">
        <f t="shared" si="10"/>
        <v>0</v>
      </c>
      <c r="J37" s="183">
        <f t="shared" si="11"/>
        <v>1502661.6204250001</v>
      </c>
      <c r="K37" s="192">
        <f t="shared" si="12"/>
        <v>300532.32408499997</v>
      </c>
      <c r="L37" s="252">
        <f t="shared" si="13"/>
        <v>180319.39445099997</v>
      </c>
      <c r="M37" s="253">
        <f t="shared" si="14"/>
        <v>1682981.0148760001</v>
      </c>
      <c r="N37" s="184">
        <f t="shared" si="15"/>
        <v>8</v>
      </c>
      <c r="O37" s="184">
        <f t="shared" si="16"/>
        <v>120212.92963399994</v>
      </c>
    </row>
    <row r="38" spans="1:15" s="186" customFormat="1">
      <c r="A38" s="235">
        <v>2250001</v>
      </c>
      <c r="B38" s="204" t="s">
        <v>63</v>
      </c>
      <c r="C38" s="182">
        <v>247621.70364750002</v>
      </c>
      <c r="D38" s="204"/>
      <c r="E38" s="204">
        <v>20</v>
      </c>
      <c r="F38" s="228">
        <f t="shared" si="8"/>
        <v>0</v>
      </c>
      <c r="G38" s="256">
        <f t="shared" si="9"/>
        <v>247621.70364750002</v>
      </c>
      <c r="H38" s="192">
        <v>206351.41970625002</v>
      </c>
      <c r="I38" s="182">
        <f t="shared" si="10"/>
        <v>0</v>
      </c>
      <c r="J38" s="183">
        <f t="shared" si="11"/>
        <v>206351.41970625002</v>
      </c>
      <c r="K38" s="192">
        <f t="shared" si="12"/>
        <v>41270.283941250003</v>
      </c>
      <c r="L38" s="252">
        <f t="shared" si="13"/>
        <v>24762.17036475</v>
      </c>
      <c r="M38" s="253">
        <f t="shared" si="14"/>
        <v>231113.59007100001</v>
      </c>
      <c r="N38" s="184">
        <f t="shared" si="15"/>
        <v>8</v>
      </c>
      <c r="O38" s="184">
        <f t="shared" si="16"/>
        <v>16508.113576500007</v>
      </c>
    </row>
    <row r="39" spans="1:15" s="186" customFormat="1">
      <c r="A39" s="235">
        <v>2250001</v>
      </c>
      <c r="B39" s="204" t="s">
        <v>63</v>
      </c>
      <c r="C39" s="182">
        <v>295876.18948649993</v>
      </c>
      <c r="D39" s="204"/>
      <c r="E39" s="204">
        <v>20</v>
      </c>
      <c r="F39" s="228">
        <f t="shared" si="8"/>
        <v>0</v>
      </c>
      <c r="G39" s="256">
        <f t="shared" si="9"/>
        <v>295876.18948649993</v>
      </c>
      <c r="H39" s="192">
        <v>246563.49123874996</v>
      </c>
      <c r="I39" s="182">
        <f t="shared" si="10"/>
        <v>0</v>
      </c>
      <c r="J39" s="183">
        <f t="shared" si="11"/>
        <v>246563.49123874996</v>
      </c>
      <c r="K39" s="192">
        <f t="shared" si="12"/>
        <v>49312.69824774997</v>
      </c>
      <c r="L39" s="252">
        <f t="shared" si="13"/>
        <v>29587.618948649979</v>
      </c>
      <c r="M39" s="253">
        <f t="shared" si="14"/>
        <v>276151.11018739996</v>
      </c>
      <c r="N39" s="184">
        <f t="shared" si="15"/>
        <v>8</v>
      </c>
      <c r="O39" s="184">
        <f t="shared" si="16"/>
        <v>19725.079299099976</v>
      </c>
    </row>
    <row r="40" spans="1:15" s="186" customFormat="1">
      <c r="A40" s="231"/>
      <c r="C40" s="232">
        <f>SUM(C25:C39)</f>
        <v>18484824.690101404</v>
      </c>
      <c r="D40" s="232"/>
      <c r="E40" s="232"/>
      <c r="F40" s="232">
        <f t="shared" ref="F40:O40" si="17">SUM(F25:F39)</f>
        <v>0</v>
      </c>
      <c r="G40" s="250">
        <f t="shared" si="17"/>
        <v>18484824.690101404</v>
      </c>
      <c r="H40" s="232">
        <f t="shared" si="17"/>
        <v>15846723.829541374</v>
      </c>
      <c r="I40" s="232">
        <f t="shared" si="17"/>
        <v>0</v>
      </c>
      <c r="J40" s="232">
        <f t="shared" si="17"/>
        <v>15846723.829541374</v>
      </c>
      <c r="K40" s="232">
        <f t="shared" si="17"/>
        <v>2638100.8605600265</v>
      </c>
      <c r="L40" s="232">
        <f t="shared" si="17"/>
        <v>1848482.4690101405</v>
      </c>
      <c r="M40" s="250">
        <f t="shared" si="17"/>
        <v>17695206.298551515</v>
      </c>
      <c r="N40" s="232"/>
      <c r="O40" s="232">
        <f t="shared" si="17"/>
        <v>789618.3915498869</v>
      </c>
    </row>
    <row r="41" spans="1:15" s="75" customFormat="1">
      <c r="A41" s="229"/>
      <c r="C41" s="230"/>
      <c r="D41" s="230"/>
      <c r="E41" s="230"/>
      <c r="F41" s="230"/>
      <c r="G41" s="251"/>
      <c r="H41" s="230"/>
      <c r="I41" s="230"/>
      <c r="J41" s="230"/>
      <c r="K41" s="230"/>
      <c r="L41" s="251"/>
      <c r="M41" s="251"/>
      <c r="N41" s="230"/>
      <c r="O41" s="230"/>
    </row>
    <row r="42" spans="1:15" s="75" customFormat="1">
      <c r="A42" s="229"/>
      <c r="C42" s="230"/>
      <c r="D42" s="230"/>
      <c r="E42" s="230"/>
      <c r="F42" s="230"/>
      <c r="G42" s="251"/>
      <c r="H42" s="230"/>
      <c r="I42" s="230"/>
      <c r="J42" s="230"/>
      <c r="K42" s="230"/>
      <c r="L42" s="251"/>
      <c r="M42" s="251"/>
      <c r="N42" s="230"/>
      <c r="O42" s="230"/>
    </row>
    <row r="43" spans="1:15" s="75" customFormat="1">
      <c r="A43" s="235">
        <v>2250002</v>
      </c>
      <c r="B43" s="25" t="s">
        <v>1601</v>
      </c>
      <c r="C43" s="20">
        <v>2255050</v>
      </c>
      <c r="D43" s="65">
        <v>41698</v>
      </c>
      <c r="E43" s="405">
        <v>76</v>
      </c>
      <c r="F43" s="405"/>
      <c r="G43" s="256">
        <f>+F43+C43</f>
        <v>2255050</v>
      </c>
      <c r="H43" s="405">
        <v>855415.6333333333</v>
      </c>
      <c r="I43" s="405"/>
      <c r="J43" s="183">
        <f>+I43+H43</f>
        <v>855415.6333333333</v>
      </c>
      <c r="K43" s="421">
        <f>+G43-J43</f>
        <v>1399634.3666666667</v>
      </c>
      <c r="L43" s="252">
        <f>K43/E43*$L$1</f>
        <v>220994.90000000002</v>
      </c>
      <c r="M43" s="253">
        <f>J43+L43</f>
        <v>1076410.5333333332</v>
      </c>
      <c r="N43" s="10">
        <f>E43-$L$1</f>
        <v>64</v>
      </c>
      <c r="O43" s="10">
        <f>G43-M43</f>
        <v>1178639.4666666668</v>
      </c>
    </row>
    <row r="44" spans="1:15" s="75" customFormat="1">
      <c r="A44" s="422"/>
      <c r="B44" s="428" t="s">
        <v>1602</v>
      </c>
      <c r="C44" s="85">
        <f>SUM(C43)</f>
        <v>2255050</v>
      </c>
      <c r="D44" s="85"/>
      <c r="E44" s="85"/>
      <c r="F44" s="85">
        <f t="shared" ref="F44:O44" si="18">SUM(F43)</f>
        <v>0</v>
      </c>
      <c r="G44" s="85">
        <f t="shared" si="18"/>
        <v>2255050</v>
      </c>
      <c r="H44" s="85">
        <f t="shared" si="18"/>
        <v>855415.6333333333</v>
      </c>
      <c r="I44" s="85">
        <f t="shared" si="18"/>
        <v>0</v>
      </c>
      <c r="J44" s="85">
        <f t="shared" si="18"/>
        <v>855415.6333333333</v>
      </c>
      <c r="K44" s="85">
        <f t="shared" si="18"/>
        <v>1399634.3666666667</v>
      </c>
      <c r="L44" s="85">
        <f t="shared" si="18"/>
        <v>220994.90000000002</v>
      </c>
      <c r="M44" s="85">
        <f t="shared" si="18"/>
        <v>1076410.5333333332</v>
      </c>
      <c r="N44" s="85"/>
      <c r="O44" s="85">
        <f t="shared" si="18"/>
        <v>1178639.4666666668</v>
      </c>
    </row>
    <row r="45" spans="1:15" s="75" customFormat="1">
      <c r="A45" s="423"/>
      <c r="B45" s="81"/>
      <c r="C45" s="82"/>
      <c r="D45" s="80"/>
      <c r="E45" s="76"/>
      <c r="F45" s="76"/>
      <c r="G45" s="424"/>
      <c r="H45" s="76"/>
      <c r="I45" s="76"/>
      <c r="J45" s="76"/>
      <c r="K45" s="425"/>
      <c r="L45" s="426"/>
      <c r="M45" s="258"/>
      <c r="N45" s="402"/>
      <c r="O45" s="402"/>
    </row>
    <row r="46" spans="1:15" s="75" customFormat="1">
      <c r="A46" s="229"/>
      <c r="C46" s="230"/>
      <c r="D46" s="230"/>
      <c r="E46" s="230"/>
      <c r="F46" s="230"/>
      <c r="G46" s="251"/>
      <c r="H46" s="230"/>
      <c r="I46" s="230"/>
      <c r="J46" s="230"/>
      <c r="K46" s="230"/>
      <c r="L46" s="251"/>
      <c r="M46" s="251"/>
      <c r="N46" s="230"/>
      <c r="O46" s="230"/>
    </row>
    <row r="47" spans="1:15" s="186" customFormat="1">
      <c r="A47" s="235">
        <v>2250005</v>
      </c>
      <c r="B47" s="176" t="s">
        <v>273</v>
      </c>
      <c r="C47" s="177">
        <v>2235556</v>
      </c>
      <c r="D47" s="178">
        <v>40968</v>
      </c>
      <c r="E47" s="204">
        <v>50</v>
      </c>
      <c r="F47" s="228">
        <f>+C47*$F$4</f>
        <v>0</v>
      </c>
      <c r="G47" s="256">
        <f>+F47+C47</f>
        <v>2235556</v>
      </c>
      <c r="H47" s="181">
        <v>1304074.3333333335</v>
      </c>
      <c r="I47" s="182">
        <f>H47*$I$4</f>
        <v>0</v>
      </c>
      <c r="J47" s="183">
        <f>+I47+H47</f>
        <v>1304074.3333333335</v>
      </c>
      <c r="K47" s="192">
        <f>+G47-J47</f>
        <v>931481.66666666651</v>
      </c>
      <c r="L47" s="252">
        <f>K47/E47*$L$1</f>
        <v>223555.59999999998</v>
      </c>
      <c r="M47" s="253">
        <f>J47+L47</f>
        <v>1527629.9333333336</v>
      </c>
      <c r="N47" s="184">
        <f>E47-$L$1</f>
        <v>38</v>
      </c>
      <c r="O47" s="184">
        <f>G47-M47</f>
        <v>707926.06666666642</v>
      </c>
    </row>
    <row r="48" spans="1:15" s="186" customFormat="1">
      <c r="A48" s="235">
        <v>2250005</v>
      </c>
      <c r="B48" s="176" t="s">
        <v>274</v>
      </c>
      <c r="C48" s="177">
        <v>600000</v>
      </c>
      <c r="D48" s="178">
        <v>40988</v>
      </c>
      <c r="E48" s="204">
        <v>51</v>
      </c>
      <c r="F48" s="228">
        <f>+C48*$F$4</f>
        <v>0</v>
      </c>
      <c r="G48" s="256">
        <f>+F48+C48</f>
        <v>600000</v>
      </c>
      <c r="H48" s="181">
        <v>345000</v>
      </c>
      <c r="I48" s="182">
        <f>H48*$I$4</f>
        <v>0</v>
      </c>
      <c r="J48" s="183">
        <f>+I48+H48</f>
        <v>345000</v>
      </c>
      <c r="K48" s="192">
        <f>+G48-J48</f>
        <v>255000</v>
      </c>
      <c r="L48" s="252">
        <f>K48/E48*$L$1</f>
        <v>60000</v>
      </c>
      <c r="M48" s="253">
        <f>J48+L48</f>
        <v>405000</v>
      </c>
      <c r="N48" s="184">
        <f>E48-$L$1</f>
        <v>39</v>
      </c>
      <c r="O48" s="184">
        <f>G48-M48</f>
        <v>195000</v>
      </c>
    </row>
    <row r="49" spans="1:15" s="186" customFormat="1">
      <c r="A49" s="530"/>
      <c r="B49" s="186" t="s">
        <v>1298</v>
      </c>
      <c r="C49" s="232">
        <f>SUM(C47:C48)</f>
        <v>2835556</v>
      </c>
      <c r="D49" s="232"/>
      <c r="E49" s="232"/>
      <c r="F49" s="232">
        <f t="shared" ref="F49:O49" si="19">SUM(F47:F48)</f>
        <v>0</v>
      </c>
      <c r="G49" s="250">
        <f t="shared" si="19"/>
        <v>2835556</v>
      </c>
      <c r="H49" s="232">
        <f t="shared" si="19"/>
        <v>1649074.3333333335</v>
      </c>
      <c r="I49" s="232">
        <f t="shared" si="19"/>
        <v>0</v>
      </c>
      <c r="J49" s="232">
        <f t="shared" si="19"/>
        <v>1649074.3333333335</v>
      </c>
      <c r="K49" s="232">
        <f t="shared" si="19"/>
        <v>1186481.6666666665</v>
      </c>
      <c r="L49" s="250">
        <f t="shared" si="19"/>
        <v>283555.59999999998</v>
      </c>
      <c r="M49" s="250">
        <f t="shared" si="19"/>
        <v>1932629.9333333336</v>
      </c>
      <c r="N49" s="232"/>
      <c r="O49" s="232">
        <f t="shared" si="19"/>
        <v>902926.06666666642</v>
      </c>
    </row>
    <row r="50" spans="1:15">
      <c r="A50" s="531"/>
      <c r="C50" s="98"/>
      <c r="D50" s="98"/>
      <c r="E50" s="98"/>
      <c r="F50" s="98"/>
      <c r="G50" s="251"/>
      <c r="H50" s="98"/>
      <c r="I50" s="98"/>
      <c r="J50" s="98"/>
      <c r="K50" s="98"/>
      <c r="L50" s="251"/>
      <c r="M50" s="251"/>
      <c r="N50" s="98"/>
      <c r="O50" s="98"/>
    </row>
    <row r="51" spans="1:15">
      <c r="A51" s="531"/>
    </row>
    <row r="52" spans="1:15" s="186" customFormat="1">
      <c r="A52" s="235">
        <v>2250000</v>
      </c>
      <c r="B52" s="176" t="s">
        <v>2002</v>
      </c>
      <c r="C52" s="177">
        <v>627844</v>
      </c>
      <c r="D52" s="178">
        <v>42542</v>
      </c>
      <c r="E52" s="529">
        <v>18</v>
      </c>
      <c r="F52" s="228"/>
      <c r="G52" s="256">
        <f>+F52+C52</f>
        <v>627844</v>
      </c>
      <c r="H52" s="181">
        <v>313922</v>
      </c>
      <c r="I52" s="182"/>
      <c r="J52" s="183">
        <f>+I52+H52</f>
        <v>313922</v>
      </c>
      <c r="K52" s="192">
        <f>+G52-J52</f>
        <v>313922</v>
      </c>
      <c r="L52" s="252">
        <f>K52/E52*$L$1</f>
        <v>209281.33333333331</v>
      </c>
      <c r="M52" s="253">
        <f>J52+L52</f>
        <v>523203.33333333331</v>
      </c>
      <c r="N52" s="184">
        <f>E52-$L$1</f>
        <v>6</v>
      </c>
      <c r="O52" s="184">
        <f>G52-M52</f>
        <v>104640.66666666669</v>
      </c>
    </row>
    <row r="53" spans="1:15">
      <c r="A53" s="22"/>
      <c r="C53" s="232">
        <f>SUM(C51:C52)</f>
        <v>627844</v>
      </c>
      <c r="D53" s="232"/>
      <c r="E53" s="232"/>
      <c r="F53" s="232">
        <f t="shared" ref="F53:O53" si="20">SUM(F51:F52)</f>
        <v>0</v>
      </c>
      <c r="G53" s="250">
        <f t="shared" si="20"/>
        <v>627844</v>
      </c>
      <c r="H53" s="232">
        <f t="shared" si="20"/>
        <v>313922</v>
      </c>
      <c r="I53" s="232">
        <f t="shared" si="20"/>
        <v>0</v>
      </c>
      <c r="J53" s="232">
        <f t="shared" si="20"/>
        <v>313922</v>
      </c>
      <c r="K53" s="232">
        <f t="shared" si="20"/>
        <v>313922</v>
      </c>
      <c r="L53" s="250">
        <f t="shared" si="20"/>
        <v>209281.33333333331</v>
      </c>
      <c r="M53" s="250">
        <f t="shared" si="20"/>
        <v>523203.33333333331</v>
      </c>
      <c r="N53" s="232"/>
      <c r="O53" s="232">
        <f t="shared" si="20"/>
        <v>104640.66666666669</v>
      </c>
    </row>
    <row r="54" spans="1:15">
      <c r="A54" s="22"/>
    </row>
    <row r="55" spans="1:15">
      <c r="A55" s="22"/>
    </row>
    <row r="56" spans="1:15">
      <c r="A56" s="22"/>
    </row>
    <row r="57" spans="1:15">
      <c r="A57" s="27" t="s">
        <v>64</v>
      </c>
      <c r="B57" s="26"/>
      <c r="C57" s="24">
        <f>+C23+C40+C49+C44+C53</f>
        <v>88635413.435479984</v>
      </c>
      <c r="D57" s="24">
        <f t="shared" ref="D57:O57" si="21">+D23+D40+D49+D44+D53</f>
        <v>0</v>
      </c>
      <c r="E57" s="24">
        <f t="shared" si="21"/>
        <v>0</v>
      </c>
      <c r="F57" s="24">
        <f t="shared" si="21"/>
        <v>0</v>
      </c>
      <c r="G57" s="24">
        <f t="shared" si="21"/>
        <v>88635413.435479984</v>
      </c>
      <c r="H57" s="24">
        <f t="shared" si="21"/>
        <v>82998902.82056202</v>
      </c>
      <c r="I57" s="24">
        <f t="shared" si="21"/>
        <v>0</v>
      </c>
      <c r="J57" s="24">
        <f t="shared" si="21"/>
        <v>82998902.82056202</v>
      </c>
      <c r="K57" s="24">
        <f t="shared" si="21"/>
        <v>5636510.6149179563</v>
      </c>
      <c r="L57" s="24">
        <f t="shared" si="21"/>
        <v>2660678.6656680703</v>
      </c>
      <c r="M57" s="24">
        <f t="shared" si="21"/>
        <v>85659581.48623009</v>
      </c>
      <c r="N57" s="24">
        <f t="shared" si="21"/>
        <v>0</v>
      </c>
      <c r="O57" s="24">
        <f t="shared" si="21"/>
        <v>2975831.9492498864</v>
      </c>
    </row>
    <row r="58" spans="1:15">
      <c r="B58" s="541"/>
      <c r="C58" s="542"/>
      <c r="D58" s="75"/>
      <c r="E58" s="75"/>
      <c r="F58" s="75"/>
      <c r="G58" s="251"/>
      <c r="H58" s="75"/>
      <c r="I58" s="75"/>
      <c r="J58" s="75"/>
      <c r="K58" s="75"/>
      <c r="L58" s="543"/>
      <c r="M58" s="543"/>
    </row>
    <row r="59" spans="1:15">
      <c r="B59" s="541"/>
      <c r="C59" s="542"/>
      <c r="D59" s="75"/>
      <c r="E59" s="75"/>
      <c r="F59" s="75"/>
      <c r="G59" s="543"/>
      <c r="H59" s="75"/>
      <c r="I59" s="75"/>
      <c r="J59" s="75"/>
      <c r="K59" s="75"/>
      <c r="L59" s="543"/>
      <c r="M59" s="543"/>
    </row>
  </sheetData>
  <phoneticPr fontId="17" type="noConversion"/>
  <pageMargins left="0.7" right="0.7" top="0.75" bottom="0.75" header="0.3" footer="0.3"/>
  <pageSetup paperSize="9" scale="55" orientation="landscape" r:id="rId1"/>
  <legacyDrawing r:id="rId2"/>
  <oleObjects>
    <oleObject shapeId="5121" r:id="rId3"/>
  </oleObjec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AD819"/>
  <sheetViews>
    <sheetView showGridLines="0" zoomScale="80" zoomScaleNormal="80" workbookViewId="0">
      <pane ySplit="5" topLeftCell="A769" activePane="bottomLeft" state="frozenSplit"/>
      <selection activeCell="P15" sqref="P15"/>
      <selection pane="bottomLeft" activeCell="A778" sqref="A778:XFD781"/>
    </sheetView>
  </sheetViews>
  <sheetFormatPr baseColWidth="10" defaultColWidth="11.42578125" defaultRowHeight="15.75"/>
  <cols>
    <col min="1" max="1" width="10.140625" style="298" customWidth="1"/>
    <col min="2" max="2" width="51.42578125" style="298" customWidth="1"/>
    <col min="3" max="3" width="14.85546875" style="301" bestFit="1" customWidth="1"/>
    <col min="4" max="4" width="12.85546875" style="300" customWidth="1"/>
    <col min="5" max="5" width="11" style="298" customWidth="1"/>
    <col min="6" max="6" width="9" style="298" customWidth="1"/>
    <col min="7" max="7" width="15.85546875" style="298" bestFit="1" customWidth="1"/>
    <col min="8" max="8" width="16.140625" style="301" bestFit="1" customWidth="1"/>
    <col min="9" max="9" width="11.85546875" style="298" bestFit="1" customWidth="1"/>
    <col min="10" max="10" width="17.7109375" style="298" customWidth="1"/>
    <col min="11" max="11" width="19.7109375" style="298" customWidth="1"/>
    <col min="12" max="12" width="13.7109375" style="298" customWidth="1"/>
    <col min="13" max="13" width="19.28515625" style="298" bestFit="1" customWidth="1"/>
    <col min="14" max="14" width="11.7109375" style="298" bestFit="1" customWidth="1"/>
    <col min="15" max="15" width="15" style="298" bestFit="1" customWidth="1"/>
    <col min="16" max="16" width="11.42578125" style="332"/>
    <col min="17" max="16384" width="11.42578125" style="298"/>
  </cols>
  <sheetData>
    <row r="1" spans="1:16" ht="16.5" thickBot="1">
      <c r="K1" s="502" t="s">
        <v>2008</v>
      </c>
      <c r="L1" s="501">
        <f>+'215 APLIC INFORMATICAS'!L1</f>
        <v>12</v>
      </c>
      <c r="M1" s="298">
        <v>978923</v>
      </c>
    </row>
    <row r="2" spans="1:16">
      <c r="C2" s="299" t="s">
        <v>0</v>
      </c>
    </row>
    <row r="3" spans="1:16" ht="6" customHeight="1"/>
    <row r="4" spans="1:16" ht="16.5" thickBot="1">
      <c r="F4" s="303">
        <v>0</v>
      </c>
      <c r="I4" s="303">
        <v>0</v>
      </c>
    </row>
    <row r="5" spans="1:16" s="309" customFormat="1" ht="32.25" thickBot="1">
      <c r="A5" s="304" t="s">
        <v>5</v>
      </c>
      <c r="B5" s="304" t="s">
        <v>6</v>
      </c>
      <c r="C5" s="305" t="s">
        <v>1</v>
      </c>
      <c r="D5" s="306"/>
      <c r="E5" s="307" t="s">
        <v>2</v>
      </c>
      <c r="F5" s="308" t="s">
        <v>1629</v>
      </c>
      <c r="G5" s="308" t="s">
        <v>7</v>
      </c>
      <c r="H5" s="305" t="s">
        <v>8</v>
      </c>
      <c r="I5" s="308" t="s">
        <v>1627</v>
      </c>
      <c r="J5" s="308" t="s">
        <v>9</v>
      </c>
      <c r="K5" s="308" t="s">
        <v>10</v>
      </c>
      <c r="L5" s="308" t="s">
        <v>11</v>
      </c>
      <c r="M5" s="308" t="s">
        <v>3</v>
      </c>
      <c r="N5" s="308" t="s">
        <v>2</v>
      </c>
      <c r="O5" s="308" t="s">
        <v>4</v>
      </c>
      <c r="P5" s="343"/>
    </row>
    <row r="6" spans="1:16" ht="6.75" customHeight="1"/>
    <row r="7" spans="1:16" s="374" customFormat="1">
      <c r="A7" s="615">
        <v>2260272</v>
      </c>
      <c r="B7" s="615" t="s">
        <v>1175</v>
      </c>
      <c r="C7" s="368">
        <v>365404.83899999998</v>
      </c>
      <c r="D7" s="369"/>
      <c r="E7" s="367">
        <v>0</v>
      </c>
      <c r="F7" s="370">
        <v>0</v>
      </c>
      <c r="G7" s="371">
        <f t="shared" ref="G7:G38" si="0">+F7+C7</f>
        <v>365404.83899999998</v>
      </c>
      <c r="H7" s="371">
        <f t="shared" ref="H7:H38" si="1">+G7+D7</f>
        <v>365404.83899999998</v>
      </c>
      <c r="I7" s="368">
        <v>0</v>
      </c>
      <c r="J7" s="372">
        <f t="shared" ref="J7:J38" si="2">+I7+H7</f>
        <v>365404.83899999998</v>
      </c>
      <c r="K7" s="371">
        <f t="shared" ref="K7:K38" si="3">+G7-J7</f>
        <v>0</v>
      </c>
      <c r="L7" s="373">
        <v>0</v>
      </c>
      <c r="M7" s="373">
        <f t="shared" ref="M7:M38" si="4">J7+L7</f>
        <v>365404.83899999998</v>
      </c>
      <c r="N7" s="373">
        <v>0</v>
      </c>
      <c r="O7" s="373">
        <f t="shared" ref="O7:O70" si="5">G7-M7</f>
        <v>0</v>
      </c>
    </row>
    <row r="8" spans="1:16" s="374" customFormat="1">
      <c r="A8" s="615">
        <v>2260273</v>
      </c>
      <c r="B8" s="615" t="s">
        <v>1174</v>
      </c>
      <c r="C8" s="368">
        <v>1017422.398</v>
      </c>
      <c r="D8" s="369"/>
      <c r="E8" s="367">
        <v>0</v>
      </c>
      <c r="F8" s="370">
        <v>0</v>
      </c>
      <c r="G8" s="371">
        <f t="shared" si="0"/>
        <v>1017422.398</v>
      </c>
      <c r="H8" s="371">
        <f t="shared" si="1"/>
        <v>1017422.398</v>
      </c>
      <c r="I8" s="368">
        <v>0</v>
      </c>
      <c r="J8" s="372">
        <f t="shared" si="2"/>
        <v>1017422.398</v>
      </c>
      <c r="K8" s="371">
        <f t="shared" si="3"/>
        <v>0</v>
      </c>
      <c r="L8" s="373">
        <v>0</v>
      </c>
      <c r="M8" s="373">
        <f t="shared" si="4"/>
        <v>1017422.398</v>
      </c>
      <c r="N8" s="373">
        <v>0</v>
      </c>
      <c r="O8" s="373">
        <f t="shared" si="5"/>
        <v>0</v>
      </c>
    </row>
    <row r="9" spans="1:16" s="374" customFormat="1">
      <c r="A9" s="615">
        <v>2260274</v>
      </c>
      <c r="B9" s="615" t="s">
        <v>1173</v>
      </c>
      <c r="C9" s="368">
        <v>462123.93099999998</v>
      </c>
      <c r="D9" s="369"/>
      <c r="E9" s="367">
        <v>0</v>
      </c>
      <c r="F9" s="370">
        <v>0</v>
      </c>
      <c r="G9" s="371">
        <f t="shared" si="0"/>
        <v>462123.93099999998</v>
      </c>
      <c r="H9" s="371">
        <f t="shared" si="1"/>
        <v>462123.93099999998</v>
      </c>
      <c r="I9" s="368">
        <v>0</v>
      </c>
      <c r="J9" s="372">
        <f t="shared" si="2"/>
        <v>462123.93099999998</v>
      </c>
      <c r="K9" s="371">
        <f t="shared" si="3"/>
        <v>0</v>
      </c>
      <c r="L9" s="373">
        <v>0</v>
      </c>
      <c r="M9" s="373">
        <f t="shared" si="4"/>
        <v>462123.93099999998</v>
      </c>
      <c r="N9" s="373">
        <v>0</v>
      </c>
      <c r="O9" s="373">
        <f t="shared" si="5"/>
        <v>0</v>
      </c>
    </row>
    <row r="10" spans="1:16" s="374" customFormat="1">
      <c r="A10" s="615">
        <v>2260275</v>
      </c>
      <c r="B10" s="615" t="s">
        <v>1172</v>
      </c>
      <c r="C10" s="368">
        <v>92038.285000000003</v>
      </c>
      <c r="D10" s="369"/>
      <c r="E10" s="367">
        <v>0</v>
      </c>
      <c r="F10" s="370">
        <v>0</v>
      </c>
      <c r="G10" s="371">
        <f t="shared" si="0"/>
        <v>92038.285000000003</v>
      </c>
      <c r="H10" s="371">
        <f t="shared" si="1"/>
        <v>92038.285000000003</v>
      </c>
      <c r="I10" s="368">
        <v>0</v>
      </c>
      <c r="J10" s="372">
        <f t="shared" si="2"/>
        <v>92038.285000000003</v>
      </c>
      <c r="K10" s="371">
        <f t="shared" si="3"/>
        <v>0</v>
      </c>
      <c r="L10" s="373">
        <v>0</v>
      </c>
      <c r="M10" s="373">
        <f t="shared" si="4"/>
        <v>92038.285000000003</v>
      </c>
      <c r="N10" s="373">
        <v>0</v>
      </c>
      <c r="O10" s="373">
        <f t="shared" si="5"/>
        <v>0</v>
      </c>
    </row>
    <row r="11" spans="1:16" s="374" customFormat="1">
      <c r="A11" s="615">
        <v>2260276</v>
      </c>
      <c r="B11" s="615" t="s">
        <v>1171</v>
      </c>
      <c r="C11" s="368">
        <v>149816.111</v>
      </c>
      <c r="D11" s="369"/>
      <c r="E11" s="367">
        <v>0</v>
      </c>
      <c r="F11" s="370">
        <v>0</v>
      </c>
      <c r="G11" s="371">
        <f t="shared" si="0"/>
        <v>149816.111</v>
      </c>
      <c r="H11" s="371">
        <f t="shared" si="1"/>
        <v>149816.111</v>
      </c>
      <c r="I11" s="368">
        <v>0</v>
      </c>
      <c r="J11" s="372">
        <f t="shared" si="2"/>
        <v>149816.111</v>
      </c>
      <c r="K11" s="371">
        <f t="shared" si="3"/>
        <v>0</v>
      </c>
      <c r="L11" s="373">
        <v>0</v>
      </c>
      <c r="M11" s="373">
        <f t="shared" si="4"/>
        <v>149816.111</v>
      </c>
      <c r="N11" s="373">
        <v>0</v>
      </c>
      <c r="O11" s="373">
        <f t="shared" si="5"/>
        <v>0</v>
      </c>
    </row>
    <row r="12" spans="1:16" s="374" customFormat="1">
      <c r="A12" s="615">
        <v>2260277</v>
      </c>
      <c r="B12" s="615" t="s">
        <v>1170</v>
      </c>
      <c r="C12" s="368">
        <v>357154.07400000002</v>
      </c>
      <c r="D12" s="369"/>
      <c r="E12" s="367">
        <v>0</v>
      </c>
      <c r="F12" s="370">
        <v>0</v>
      </c>
      <c r="G12" s="371">
        <f t="shared" si="0"/>
        <v>357154.07400000002</v>
      </c>
      <c r="H12" s="371">
        <f t="shared" si="1"/>
        <v>357154.07400000002</v>
      </c>
      <c r="I12" s="368">
        <v>0</v>
      </c>
      <c r="J12" s="372">
        <f t="shared" si="2"/>
        <v>357154.07400000002</v>
      </c>
      <c r="K12" s="371">
        <f t="shared" si="3"/>
        <v>0</v>
      </c>
      <c r="L12" s="373">
        <v>0</v>
      </c>
      <c r="M12" s="373">
        <f t="shared" si="4"/>
        <v>357154.07400000002</v>
      </c>
      <c r="N12" s="373">
        <v>0</v>
      </c>
      <c r="O12" s="373">
        <f t="shared" si="5"/>
        <v>0</v>
      </c>
    </row>
    <row r="13" spans="1:16" s="374" customFormat="1">
      <c r="A13" s="615">
        <v>2260278</v>
      </c>
      <c r="B13" s="615" t="s">
        <v>1169</v>
      </c>
      <c r="C13" s="368">
        <v>474984.18200000003</v>
      </c>
      <c r="D13" s="369"/>
      <c r="E13" s="367">
        <v>0</v>
      </c>
      <c r="F13" s="370">
        <v>0</v>
      </c>
      <c r="G13" s="371">
        <f t="shared" si="0"/>
        <v>474984.18200000003</v>
      </c>
      <c r="H13" s="371">
        <f t="shared" si="1"/>
        <v>474984.18200000003</v>
      </c>
      <c r="I13" s="368">
        <v>0</v>
      </c>
      <c r="J13" s="372">
        <f t="shared" si="2"/>
        <v>474984.18200000003</v>
      </c>
      <c r="K13" s="371">
        <f t="shared" si="3"/>
        <v>0</v>
      </c>
      <c r="L13" s="373">
        <v>0</v>
      </c>
      <c r="M13" s="373">
        <f t="shared" si="4"/>
        <v>474984.18200000003</v>
      </c>
      <c r="N13" s="373">
        <v>0</v>
      </c>
      <c r="O13" s="373">
        <f t="shared" si="5"/>
        <v>0</v>
      </c>
    </row>
    <row r="14" spans="1:16" s="374" customFormat="1">
      <c r="A14" s="615">
        <v>2260279</v>
      </c>
      <c r="B14" s="615" t="s">
        <v>1168</v>
      </c>
      <c r="C14" s="368">
        <v>404856.09899999999</v>
      </c>
      <c r="D14" s="369"/>
      <c r="E14" s="367">
        <v>0</v>
      </c>
      <c r="F14" s="370">
        <v>0</v>
      </c>
      <c r="G14" s="371">
        <f t="shared" si="0"/>
        <v>404856.09899999999</v>
      </c>
      <c r="H14" s="371">
        <f t="shared" si="1"/>
        <v>404856.09899999999</v>
      </c>
      <c r="I14" s="368">
        <v>0</v>
      </c>
      <c r="J14" s="372">
        <f t="shared" si="2"/>
        <v>404856.09899999999</v>
      </c>
      <c r="K14" s="371">
        <f t="shared" si="3"/>
        <v>0</v>
      </c>
      <c r="L14" s="373">
        <v>0</v>
      </c>
      <c r="M14" s="373">
        <f t="shared" si="4"/>
        <v>404856.09899999999</v>
      </c>
      <c r="N14" s="373">
        <v>0</v>
      </c>
      <c r="O14" s="373">
        <f t="shared" si="5"/>
        <v>0</v>
      </c>
    </row>
    <row r="15" spans="1:16" s="374" customFormat="1">
      <c r="A15" s="615">
        <v>2260280</v>
      </c>
      <c r="B15" s="615" t="s">
        <v>1167</v>
      </c>
      <c r="C15" s="368">
        <v>1572045.7579999999</v>
      </c>
      <c r="D15" s="369"/>
      <c r="E15" s="367">
        <v>0</v>
      </c>
      <c r="F15" s="370">
        <v>0</v>
      </c>
      <c r="G15" s="371">
        <f t="shared" si="0"/>
        <v>1572045.7579999999</v>
      </c>
      <c r="H15" s="371">
        <f t="shared" si="1"/>
        <v>1572045.7579999999</v>
      </c>
      <c r="I15" s="368">
        <v>0</v>
      </c>
      <c r="J15" s="372">
        <f t="shared" si="2"/>
        <v>1572045.7579999999</v>
      </c>
      <c r="K15" s="371">
        <f t="shared" si="3"/>
        <v>0</v>
      </c>
      <c r="L15" s="373">
        <v>0</v>
      </c>
      <c r="M15" s="373">
        <f t="shared" si="4"/>
        <v>1572045.7579999999</v>
      </c>
      <c r="N15" s="373">
        <v>0</v>
      </c>
      <c r="O15" s="373">
        <f t="shared" si="5"/>
        <v>0</v>
      </c>
    </row>
    <row r="16" spans="1:16" s="374" customFormat="1">
      <c r="A16" s="615">
        <v>2260281</v>
      </c>
      <c r="B16" s="615" t="s">
        <v>1166</v>
      </c>
      <c r="C16" s="368">
        <v>52569.438999999998</v>
      </c>
      <c r="D16" s="369"/>
      <c r="E16" s="367">
        <v>0</v>
      </c>
      <c r="F16" s="370">
        <v>0</v>
      </c>
      <c r="G16" s="371">
        <f t="shared" si="0"/>
        <v>52569.438999999998</v>
      </c>
      <c r="H16" s="371">
        <f t="shared" si="1"/>
        <v>52569.438999999998</v>
      </c>
      <c r="I16" s="368">
        <v>0</v>
      </c>
      <c r="J16" s="372">
        <f t="shared" si="2"/>
        <v>52569.438999999998</v>
      </c>
      <c r="K16" s="371">
        <f t="shared" si="3"/>
        <v>0</v>
      </c>
      <c r="L16" s="373">
        <v>0</v>
      </c>
      <c r="M16" s="373">
        <f t="shared" si="4"/>
        <v>52569.438999999998</v>
      </c>
      <c r="N16" s="373">
        <v>0</v>
      </c>
      <c r="O16" s="373">
        <f t="shared" si="5"/>
        <v>0</v>
      </c>
    </row>
    <row r="17" spans="1:15" s="374" customFormat="1">
      <c r="A17" s="615">
        <v>2260282</v>
      </c>
      <c r="B17" s="615" t="s">
        <v>1165</v>
      </c>
      <c r="C17" s="368">
        <v>224994.307</v>
      </c>
      <c r="D17" s="369"/>
      <c r="E17" s="367">
        <v>0</v>
      </c>
      <c r="F17" s="370">
        <v>0</v>
      </c>
      <c r="G17" s="371">
        <f t="shared" si="0"/>
        <v>224994.307</v>
      </c>
      <c r="H17" s="371">
        <f t="shared" si="1"/>
        <v>224994.307</v>
      </c>
      <c r="I17" s="368">
        <v>0</v>
      </c>
      <c r="J17" s="372">
        <f t="shared" si="2"/>
        <v>224994.307</v>
      </c>
      <c r="K17" s="371">
        <f t="shared" si="3"/>
        <v>0</v>
      </c>
      <c r="L17" s="373">
        <v>0</v>
      </c>
      <c r="M17" s="373">
        <f t="shared" si="4"/>
        <v>224994.307</v>
      </c>
      <c r="N17" s="373">
        <v>0</v>
      </c>
      <c r="O17" s="373">
        <f t="shared" si="5"/>
        <v>0</v>
      </c>
    </row>
    <row r="18" spans="1:15" s="374" customFormat="1">
      <c r="A18" s="615">
        <v>2260283</v>
      </c>
      <c r="B18" s="615" t="s">
        <v>1164</v>
      </c>
      <c r="C18" s="368">
        <v>110340.42600000001</v>
      </c>
      <c r="D18" s="369"/>
      <c r="E18" s="367">
        <v>0</v>
      </c>
      <c r="F18" s="370">
        <v>0</v>
      </c>
      <c r="G18" s="371">
        <f t="shared" si="0"/>
        <v>110340.42600000001</v>
      </c>
      <c r="H18" s="371">
        <f t="shared" si="1"/>
        <v>110340.42600000001</v>
      </c>
      <c r="I18" s="368">
        <v>0</v>
      </c>
      <c r="J18" s="372">
        <f t="shared" si="2"/>
        <v>110340.42600000001</v>
      </c>
      <c r="K18" s="371">
        <f t="shared" si="3"/>
        <v>0</v>
      </c>
      <c r="L18" s="373">
        <v>0</v>
      </c>
      <c r="M18" s="373">
        <f t="shared" si="4"/>
        <v>110340.42600000001</v>
      </c>
      <c r="N18" s="373">
        <v>0</v>
      </c>
      <c r="O18" s="373">
        <f t="shared" si="5"/>
        <v>0</v>
      </c>
    </row>
    <row r="19" spans="1:15" s="374" customFormat="1">
      <c r="A19" s="615">
        <v>2260284</v>
      </c>
      <c r="B19" s="615" t="s">
        <v>1163</v>
      </c>
      <c r="C19" s="368">
        <v>128059.298</v>
      </c>
      <c r="D19" s="369"/>
      <c r="E19" s="367">
        <v>0</v>
      </c>
      <c r="F19" s="370">
        <v>0</v>
      </c>
      <c r="G19" s="371">
        <f t="shared" si="0"/>
        <v>128059.298</v>
      </c>
      <c r="H19" s="371">
        <f t="shared" si="1"/>
        <v>128059.298</v>
      </c>
      <c r="I19" s="368">
        <v>0</v>
      </c>
      <c r="J19" s="372">
        <f t="shared" si="2"/>
        <v>128059.298</v>
      </c>
      <c r="K19" s="371">
        <f t="shared" si="3"/>
        <v>0</v>
      </c>
      <c r="L19" s="373">
        <v>0</v>
      </c>
      <c r="M19" s="373">
        <f t="shared" si="4"/>
        <v>128059.298</v>
      </c>
      <c r="N19" s="373">
        <v>0</v>
      </c>
      <c r="O19" s="373">
        <f t="shared" si="5"/>
        <v>0</v>
      </c>
    </row>
    <row r="20" spans="1:15" s="374" customFormat="1">
      <c r="A20" s="615">
        <v>2260285</v>
      </c>
      <c r="B20" s="615" t="s">
        <v>1162</v>
      </c>
      <c r="C20" s="368">
        <v>466672.84299999999</v>
      </c>
      <c r="D20" s="369"/>
      <c r="E20" s="367">
        <v>0</v>
      </c>
      <c r="F20" s="370">
        <v>0</v>
      </c>
      <c r="G20" s="371">
        <f t="shared" si="0"/>
        <v>466672.84299999999</v>
      </c>
      <c r="H20" s="371">
        <f t="shared" si="1"/>
        <v>466672.84299999999</v>
      </c>
      <c r="I20" s="368">
        <v>0</v>
      </c>
      <c r="J20" s="372">
        <f t="shared" si="2"/>
        <v>466672.84299999999</v>
      </c>
      <c r="K20" s="371">
        <f t="shared" si="3"/>
        <v>0</v>
      </c>
      <c r="L20" s="373">
        <v>0</v>
      </c>
      <c r="M20" s="373">
        <f t="shared" si="4"/>
        <v>466672.84299999999</v>
      </c>
      <c r="N20" s="373">
        <v>0</v>
      </c>
      <c r="O20" s="373">
        <f t="shared" si="5"/>
        <v>0</v>
      </c>
    </row>
    <row r="21" spans="1:15" s="374" customFormat="1">
      <c r="A21" s="615">
        <v>2260286</v>
      </c>
      <c r="B21" s="615" t="s">
        <v>1161</v>
      </c>
      <c r="C21" s="368">
        <v>839099.38100000005</v>
      </c>
      <c r="D21" s="369"/>
      <c r="E21" s="367">
        <v>0</v>
      </c>
      <c r="F21" s="370">
        <v>0</v>
      </c>
      <c r="G21" s="371">
        <f t="shared" si="0"/>
        <v>839099.38100000005</v>
      </c>
      <c r="H21" s="371">
        <f t="shared" si="1"/>
        <v>839099.38100000005</v>
      </c>
      <c r="I21" s="368">
        <v>0</v>
      </c>
      <c r="J21" s="372">
        <f t="shared" si="2"/>
        <v>839099.38100000005</v>
      </c>
      <c r="K21" s="371">
        <f t="shared" si="3"/>
        <v>0</v>
      </c>
      <c r="L21" s="373">
        <v>0</v>
      </c>
      <c r="M21" s="373">
        <f t="shared" si="4"/>
        <v>839099.38100000005</v>
      </c>
      <c r="N21" s="373">
        <v>0</v>
      </c>
      <c r="O21" s="373">
        <f t="shared" si="5"/>
        <v>0</v>
      </c>
    </row>
    <row r="22" spans="1:15" s="374" customFormat="1">
      <c r="A22" s="615">
        <v>2260049</v>
      </c>
      <c r="B22" s="616" t="s">
        <v>1160</v>
      </c>
      <c r="C22" s="368">
        <v>64525.964999999997</v>
      </c>
      <c r="D22" s="369"/>
      <c r="E22" s="367">
        <v>0</v>
      </c>
      <c r="F22" s="370">
        <v>0</v>
      </c>
      <c r="G22" s="371">
        <f t="shared" si="0"/>
        <v>64525.964999999997</v>
      </c>
      <c r="H22" s="371">
        <f t="shared" si="1"/>
        <v>64525.964999999997</v>
      </c>
      <c r="I22" s="368">
        <v>0</v>
      </c>
      <c r="J22" s="372">
        <f t="shared" si="2"/>
        <v>64525.964999999997</v>
      </c>
      <c r="K22" s="371">
        <f t="shared" si="3"/>
        <v>0</v>
      </c>
      <c r="L22" s="373">
        <f t="shared" ref="L22:L53" si="6">K22</f>
        <v>0</v>
      </c>
      <c r="M22" s="373">
        <f t="shared" si="4"/>
        <v>64525.964999999997</v>
      </c>
      <c r="N22" s="373">
        <f t="shared" ref="N22:N53" si="7">E22-0</f>
        <v>0</v>
      </c>
      <c r="O22" s="373">
        <f t="shared" si="5"/>
        <v>0</v>
      </c>
    </row>
    <row r="23" spans="1:15" s="374" customFormat="1">
      <c r="A23" s="615">
        <v>2260046</v>
      </c>
      <c r="B23" s="616" t="s">
        <v>1160</v>
      </c>
      <c r="C23" s="368">
        <v>79061.770999999993</v>
      </c>
      <c r="D23" s="369"/>
      <c r="E23" s="367">
        <v>0</v>
      </c>
      <c r="F23" s="370">
        <v>0</v>
      </c>
      <c r="G23" s="371">
        <f t="shared" si="0"/>
        <v>79061.770999999993</v>
      </c>
      <c r="H23" s="371">
        <f t="shared" si="1"/>
        <v>79061.770999999993</v>
      </c>
      <c r="I23" s="368">
        <v>0</v>
      </c>
      <c r="J23" s="372">
        <f t="shared" si="2"/>
        <v>79061.770999999993</v>
      </c>
      <c r="K23" s="371">
        <f t="shared" si="3"/>
        <v>0</v>
      </c>
      <c r="L23" s="373">
        <f t="shared" si="6"/>
        <v>0</v>
      </c>
      <c r="M23" s="373">
        <f t="shared" si="4"/>
        <v>79061.770999999993</v>
      </c>
      <c r="N23" s="373">
        <f t="shared" si="7"/>
        <v>0</v>
      </c>
      <c r="O23" s="373">
        <f t="shared" si="5"/>
        <v>0</v>
      </c>
    </row>
    <row r="24" spans="1:15" s="374" customFormat="1">
      <c r="A24" s="615">
        <v>2260044</v>
      </c>
      <c r="B24" s="616" t="s">
        <v>1160</v>
      </c>
      <c r="C24" s="368">
        <v>116175.07</v>
      </c>
      <c r="D24" s="369"/>
      <c r="E24" s="367">
        <v>0</v>
      </c>
      <c r="F24" s="370">
        <v>0</v>
      </c>
      <c r="G24" s="371">
        <f t="shared" si="0"/>
        <v>116175.07</v>
      </c>
      <c r="H24" s="371">
        <f t="shared" si="1"/>
        <v>116175.07</v>
      </c>
      <c r="I24" s="368">
        <v>0</v>
      </c>
      <c r="J24" s="372">
        <f t="shared" si="2"/>
        <v>116175.07</v>
      </c>
      <c r="K24" s="371">
        <f t="shared" si="3"/>
        <v>0</v>
      </c>
      <c r="L24" s="373">
        <f t="shared" si="6"/>
        <v>0</v>
      </c>
      <c r="M24" s="373">
        <f t="shared" si="4"/>
        <v>116175.07</v>
      </c>
      <c r="N24" s="373">
        <f t="shared" si="7"/>
        <v>0</v>
      </c>
      <c r="O24" s="373">
        <f t="shared" si="5"/>
        <v>0</v>
      </c>
    </row>
    <row r="25" spans="1:15" s="374" customFormat="1">
      <c r="A25" s="615">
        <v>2260008</v>
      </c>
      <c r="B25" s="616" t="s">
        <v>1160</v>
      </c>
      <c r="C25" s="368">
        <v>119661.00599999999</v>
      </c>
      <c r="D25" s="369"/>
      <c r="E25" s="367">
        <v>0</v>
      </c>
      <c r="F25" s="370">
        <v>0</v>
      </c>
      <c r="G25" s="371">
        <f t="shared" si="0"/>
        <v>119661.00599999999</v>
      </c>
      <c r="H25" s="371">
        <f t="shared" si="1"/>
        <v>119661.00599999999</v>
      </c>
      <c r="I25" s="368">
        <v>0</v>
      </c>
      <c r="J25" s="372">
        <f t="shared" si="2"/>
        <v>119661.00599999999</v>
      </c>
      <c r="K25" s="371">
        <f t="shared" si="3"/>
        <v>0</v>
      </c>
      <c r="L25" s="373">
        <f t="shared" si="6"/>
        <v>0</v>
      </c>
      <c r="M25" s="373">
        <f t="shared" si="4"/>
        <v>119661.00599999999</v>
      </c>
      <c r="N25" s="373">
        <f t="shared" si="7"/>
        <v>0</v>
      </c>
      <c r="O25" s="373">
        <f t="shared" si="5"/>
        <v>0</v>
      </c>
    </row>
    <row r="26" spans="1:15" s="374" customFormat="1">
      <c r="A26" s="615">
        <v>2260047</v>
      </c>
      <c r="B26" s="616" t="s">
        <v>1160</v>
      </c>
      <c r="C26" s="368">
        <v>124075.092</v>
      </c>
      <c r="D26" s="369"/>
      <c r="E26" s="367">
        <v>0</v>
      </c>
      <c r="F26" s="370">
        <v>0</v>
      </c>
      <c r="G26" s="371">
        <f t="shared" si="0"/>
        <v>124075.092</v>
      </c>
      <c r="H26" s="371">
        <f t="shared" si="1"/>
        <v>124075.092</v>
      </c>
      <c r="I26" s="368">
        <v>0</v>
      </c>
      <c r="J26" s="372">
        <f t="shared" si="2"/>
        <v>124075.092</v>
      </c>
      <c r="K26" s="371">
        <f t="shared" si="3"/>
        <v>0</v>
      </c>
      <c r="L26" s="373">
        <f t="shared" si="6"/>
        <v>0</v>
      </c>
      <c r="M26" s="373">
        <f t="shared" si="4"/>
        <v>124075.092</v>
      </c>
      <c r="N26" s="373">
        <f t="shared" si="7"/>
        <v>0</v>
      </c>
      <c r="O26" s="373">
        <f t="shared" si="5"/>
        <v>0</v>
      </c>
    </row>
    <row r="27" spans="1:15" s="374" customFormat="1">
      <c r="A27" s="615">
        <v>2260045</v>
      </c>
      <c r="B27" s="616" t="s">
        <v>1160</v>
      </c>
      <c r="C27" s="368">
        <v>132172.46799999999</v>
      </c>
      <c r="D27" s="369"/>
      <c r="E27" s="367">
        <v>0</v>
      </c>
      <c r="F27" s="370">
        <v>0</v>
      </c>
      <c r="G27" s="371">
        <f t="shared" si="0"/>
        <v>132172.46799999999</v>
      </c>
      <c r="H27" s="371">
        <f t="shared" si="1"/>
        <v>132172.46799999999</v>
      </c>
      <c r="I27" s="368">
        <v>0</v>
      </c>
      <c r="J27" s="372">
        <f t="shared" si="2"/>
        <v>132172.46799999999</v>
      </c>
      <c r="K27" s="371">
        <f t="shared" si="3"/>
        <v>0</v>
      </c>
      <c r="L27" s="373">
        <f t="shared" si="6"/>
        <v>0</v>
      </c>
      <c r="M27" s="373">
        <f t="shared" si="4"/>
        <v>132172.46799999999</v>
      </c>
      <c r="N27" s="373">
        <f t="shared" si="7"/>
        <v>0</v>
      </c>
      <c r="O27" s="373">
        <f t="shared" si="5"/>
        <v>0</v>
      </c>
    </row>
    <row r="28" spans="1:15" s="374" customFormat="1">
      <c r="A28" s="615">
        <v>2260010</v>
      </c>
      <c r="B28" s="616" t="s">
        <v>1160</v>
      </c>
      <c r="C28" s="368">
        <v>239294.65599999999</v>
      </c>
      <c r="D28" s="369"/>
      <c r="E28" s="367">
        <v>0</v>
      </c>
      <c r="F28" s="370">
        <v>0</v>
      </c>
      <c r="G28" s="371">
        <f t="shared" si="0"/>
        <v>239294.65599999999</v>
      </c>
      <c r="H28" s="371">
        <f t="shared" si="1"/>
        <v>239294.65599999999</v>
      </c>
      <c r="I28" s="368">
        <v>0</v>
      </c>
      <c r="J28" s="372">
        <f t="shared" si="2"/>
        <v>239294.65599999999</v>
      </c>
      <c r="K28" s="371">
        <f t="shared" si="3"/>
        <v>0</v>
      </c>
      <c r="L28" s="373">
        <f t="shared" si="6"/>
        <v>0</v>
      </c>
      <c r="M28" s="373">
        <f t="shared" si="4"/>
        <v>239294.65599999999</v>
      </c>
      <c r="N28" s="373">
        <f t="shared" si="7"/>
        <v>0</v>
      </c>
      <c r="O28" s="373">
        <f t="shared" si="5"/>
        <v>0</v>
      </c>
    </row>
    <row r="29" spans="1:15" s="374" customFormat="1">
      <c r="A29" s="615">
        <v>2260009</v>
      </c>
      <c r="B29" s="616" t="s">
        <v>1160</v>
      </c>
      <c r="C29" s="368">
        <v>273455.46100000001</v>
      </c>
      <c r="D29" s="369"/>
      <c r="E29" s="367">
        <v>0</v>
      </c>
      <c r="F29" s="370">
        <v>0</v>
      </c>
      <c r="G29" s="371">
        <f t="shared" si="0"/>
        <v>273455.46100000001</v>
      </c>
      <c r="H29" s="371">
        <f t="shared" si="1"/>
        <v>273455.46100000001</v>
      </c>
      <c r="I29" s="368">
        <v>0</v>
      </c>
      <c r="J29" s="372">
        <f t="shared" si="2"/>
        <v>273455.46100000001</v>
      </c>
      <c r="K29" s="371">
        <f t="shared" si="3"/>
        <v>0</v>
      </c>
      <c r="L29" s="373">
        <f t="shared" si="6"/>
        <v>0</v>
      </c>
      <c r="M29" s="373">
        <f t="shared" si="4"/>
        <v>273455.46100000001</v>
      </c>
      <c r="N29" s="373">
        <f t="shared" si="7"/>
        <v>0</v>
      </c>
      <c r="O29" s="373">
        <f t="shared" si="5"/>
        <v>0</v>
      </c>
    </row>
    <row r="30" spans="1:15" s="374" customFormat="1">
      <c r="A30" s="615">
        <v>2260052</v>
      </c>
      <c r="B30" s="616" t="s">
        <v>1160</v>
      </c>
      <c r="C30" s="368">
        <v>578990.71699999995</v>
      </c>
      <c r="D30" s="369"/>
      <c r="E30" s="367">
        <v>0</v>
      </c>
      <c r="F30" s="370">
        <v>0</v>
      </c>
      <c r="G30" s="371">
        <f t="shared" si="0"/>
        <v>578990.71699999995</v>
      </c>
      <c r="H30" s="371">
        <f t="shared" si="1"/>
        <v>578990.71699999995</v>
      </c>
      <c r="I30" s="368">
        <v>0</v>
      </c>
      <c r="J30" s="372">
        <f t="shared" si="2"/>
        <v>578990.71699999995</v>
      </c>
      <c r="K30" s="371">
        <f t="shared" si="3"/>
        <v>0</v>
      </c>
      <c r="L30" s="373">
        <f t="shared" si="6"/>
        <v>0</v>
      </c>
      <c r="M30" s="373">
        <f t="shared" si="4"/>
        <v>578990.71699999995</v>
      </c>
      <c r="N30" s="373">
        <f t="shared" si="7"/>
        <v>0</v>
      </c>
      <c r="O30" s="373">
        <f t="shared" si="5"/>
        <v>0</v>
      </c>
    </row>
    <row r="31" spans="1:15" s="374" customFormat="1">
      <c r="A31" s="615">
        <v>2260006</v>
      </c>
      <c r="B31" s="616" t="s">
        <v>1160</v>
      </c>
      <c r="C31" s="368">
        <v>445833.43300000002</v>
      </c>
      <c r="D31" s="369"/>
      <c r="E31" s="367">
        <v>0</v>
      </c>
      <c r="F31" s="370">
        <v>0</v>
      </c>
      <c r="G31" s="371">
        <f t="shared" si="0"/>
        <v>445833.43300000002</v>
      </c>
      <c r="H31" s="371">
        <f t="shared" si="1"/>
        <v>445833.43300000002</v>
      </c>
      <c r="I31" s="368">
        <v>0</v>
      </c>
      <c r="J31" s="372">
        <f t="shared" si="2"/>
        <v>445833.43300000002</v>
      </c>
      <c r="K31" s="371">
        <f t="shared" si="3"/>
        <v>0</v>
      </c>
      <c r="L31" s="373">
        <f t="shared" si="6"/>
        <v>0</v>
      </c>
      <c r="M31" s="373">
        <f t="shared" si="4"/>
        <v>445833.43300000002</v>
      </c>
      <c r="N31" s="373">
        <f t="shared" si="7"/>
        <v>0</v>
      </c>
      <c r="O31" s="373">
        <f t="shared" si="5"/>
        <v>0</v>
      </c>
    </row>
    <row r="32" spans="1:15" s="374" customFormat="1">
      <c r="A32" s="615">
        <v>2260048</v>
      </c>
      <c r="B32" s="616" t="s">
        <v>1160</v>
      </c>
      <c r="C32" s="368">
        <v>644500.52099999995</v>
      </c>
      <c r="D32" s="369"/>
      <c r="E32" s="367">
        <v>0</v>
      </c>
      <c r="F32" s="370">
        <v>0</v>
      </c>
      <c r="G32" s="371">
        <f t="shared" si="0"/>
        <v>644500.52099999995</v>
      </c>
      <c r="H32" s="371">
        <f t="shared" si="1"/>
        <v>644500.52099999995</v>
      </c>
      <c r="I32" s="368">
        <v>0</v>
      </c>
      <c r="J32" s="372">
        <f t="shared" si="2"/>
        <v>644500.52099999995</v>
      </c>
      <c r="K32" s="371">
        <f t="shared" si="3"/>
        <v>0</v>
      </c>
      <c r="L32" s="373">
        <f t="shared" si="6"/>
        <v>0</v>
      </c>
      <c r="M32" s="373">
        <f t="shared" si="4"/>
        <v>644500.52099999995</v>
      </c>
      <c r="N32" s="373">
        <f t="shared" si="7"/>
        <v>0</v>
      </c>
      <c r="O32" s="373">
        <f t="shared" si="5"/>
        <v>0</v>
      </c>
    </row>
    <row r="33" spans="1:15" s="374" customFormat="1">
      <c r="A33" s="615">
        <v>2260005</v>
      </c>
      <c r="B33" s="616" t="s">
        <v>1160</v>
      </c>
      <c r="C33" s="368">
        <v>790281.62199999997</v>
      </c>
      <c r="D33" s="369"/>
      <c r="E33" s="367">
        <v>0</v>
      </c>
      <c r="F33" s="370">
        <v>0</v>
      </c>
      <c r="G33" s="371">
        <f t="shared" si="0"/>
        <v>790281.62199999997</v>
      </c>
      <c r="H33" s="371">
        <f t="shared" si="1"/>
        <v>790281.62199999997</v>
      </c>
      <c r="I33" s="368">
        <v>0</v>
      </c>
      <c r="J33" s="372">
        <f t="shared" si="2"/>
        <v>790281.62199999997</v>
      </c>
      <c r="K33" s="371">
        <f t="shared" si="3"/>
        <v>0</v>
      </c>
      <c r="L33" s="373">
        <f t="shared" si="6"/>
        <v>0</v>
      </c>
      <c r="M33" s="373">
        <f t="shared" si="4"/>
        <v>790281.62199999997</v>
      </c>
      <c r="N33" s="373">
        <f t="shared" si="7"/>
        <v>0</v>
      </c>
      <c r="O33" s="373">
        <f t="shared" si="5"/>
        <v>0</v>
      </c>
    </row>
    <row r="34" spans="1:15" s="374" customFormat="1">
      <c r="A34" s="615">
        <v>2260020</v>
      </c>
      <c r="B34" s="616" t="s">
        <v>1160</v>
      </c>
      <c r="C34" s="368">
        <v>814292.37399999995</v>
      </c>
      <c r="D34" s="369"/>
      <c r="E34" s="367">
        <v>0</v>
      </c>
      <c r="F34" s="370">
        <v>0</v>
      </c>
      <c r="G34" s="371">
        <f t="shared" si="0"/>
        <v>814292.37399999995</v>
      </c>
      <c r="H34" s="371">
        <f t="shared" si="1"/>
        <v>814292.37399999995</v>
      </c>
      <c r="I34" s="368">
        <v>0</v>
      </c>
      <c r="J34" s="372">
        <f t="shared" si="2"/>
        <v>814292.37399999995</v>
      </c>
      <c r="K34" s="371">
        <f t="shared" si="3"/>
        <v>0</v>
      </c>
      <c r="L34" s="373">
        <f t="shared" si="6"/>
        <v>0</v>
      </c>
      <c r="M34" s="373">
        <f t="shared" si="4"/>
        <v>814292.37399999995</v>
      </c>
      <c r="N34" s="373">
        <f t="shared" si="7"/>
        <v>0</v>
      </c>
      <c r="O34" s="373">
        <f t="shared" si="5"/>
        <v>0</v>
      </c>
    </row>
    <row r="35" spans="1:15" s="374" customFormat="1">
      <c r="A35" s="615">
        <v>2260004</v>
      </c>
      <c r="B35" s="616" t="s">
        <v>1160</v>
      </c>
      <c r="C35" s="368">
        <v>1068657.2549999999</v>
      </c>
      <c r="D35" s="369"/>
      <c r="E35" s="367">
        <v>0</v>
      </c>
      <c r="F35" s="370">
        <v>0</v>
      </c>
      <c r="G35" s="371">
        <f t="shared" si="0"/>
        <v>1068657.2549999999</v>
      </c>
      <c r="H35" s="371">
        <f t="shared" si="1"/>
        <v>1068657.2549999999</v>
      </c>
      <c r="I35" s="368">
        <v>0</v>
      </c>
      <c r="J35" s="372">
        <f t="shared" si="2"/>
        <v>1068657.2549999999</v>
      </c>
      <c r="K35" s="371">
        <f t="shared" si="3"/>
        <v>0</v>
      </c>
      <c r="L35" s="373">
        <f t="shared" si="6"/>
        <v>0</v>
      </c>
      <c r="M35" s="373">
        <f t="shared" si="4"/>
        <v>1068657.2549999999</v>
      </c>
      <c r="N35" s="373">
        <f t="shared" si="7"/>
        <v>0</v>
      </c>
      <c r="O35" s="373">
        <f t="shared" si="5"/>
        <v>0</v>
      </c>
    </row>
    <row r="36" spans="1:15" s="374" customFormat="1">
      <c r="A36" s="615">
        <v>2260013</v>
      </c>
      <c r="B36" s="616" t="s">
        <v>1160</v>
      </c>
      <c r="C36" s="368">
        <v>1461323.325</v>
      </c>
      <c r="D36" s="369"/>
      <c r="E36" s="367">
        <v>0</v>
      </c>
      <c r="F36" s="370">
        <v>0</v>
      </c>
      <c r="G36" s="371">
        <f t="shared" si="0"/>
        <v>1461323.325</v>
      </c>
      <c r="H36" s="371">
        <f t="shared" si="1"/>
        <v>1461323.325</v>
      </c>
      <c r="I36" s="368">
        <v>0</v>
      </c>
      <c r="J36" s="372">
        <f t="shared" si="2"/>
        <v>1461323.325</v>
      </c>
      <c r="K36" s="371">
        <f t="shared" si="3"/>
        <v>0</v>
      </c>
      <c r="L36" s="373">
        <f t="shared" si="6"/>
        <v>0</v>
      </c>
      <c r="M36" s="373">
        <f t="shared" si="4"/>
        <v>1461323.325</v>
      </c>
      <c r="N36" s="373">
        <f t="shared" si="7"/>
        <v>0</v>
      </c>
      <c r="O36" s="373">
        <f t="shared" si="5"/>
        <v>0</v>
      </c>
    </row>
    <row r="37" spans="1:15" s="374" customFormat="1">
      <c r="A37" s="615">
        <v>2260003</v>
      </c>
      <c r="B37" s="616" t="s">
        <v>1160</v>
      </c>
      <c r="C37" s="368">
        <v>3114059.5129999998</v>
      </c>
      <c r="D37" s="369"/>
      <c r="E37" s="367">
        <v>0</v>
      </c>
      <c r="F37" s="370">
        <v>0</v>
      </c>
      <c r="G37" s="371">
        <f t="shared" si="0"/>
        <v>3114059.5129999998</v>
      </c>
      <c r="H37" s="371">
        <f t="shared" si="1"/>
        <v>3114059.5129999998</v>
      </c>
      <c r="I37" s="368">
        <v>0</v>
      </c>
      <c r="J37" s="372">
        <f t="shared" si="2"/>
        <v>3114059.5129999998</v>
      </c>
      <c r="K37" s="371">
        <f t="shared" si="3"/>
        <v>0</v>
      </c>
      <c r="L37" s="373">
        <f t="shared" si="6"/>
        <v>0</v>
      </c>
      <c r="M37" s="373">
        <f t="shared" si="4"/>
        <v>3114059.5129999998</v>
      </c>
      <c r="N37" s="373">
        <f t="shared" si="7"/>
        <v>0</v>
      </c>
      <c r="O37" s="373">
        <f t="shared" si="5"/>
        <v>0</v>
      </c>
    </row>
    <row r="38" spans="1:15" s="374" customFormat="1">
      <c r="A38" s="615">
        <v>2260017</v>
      </c>
      <c r="B38" s="616" t="s">
        <v>1160</v>
      </c>
      <c r="C38" s="368">
        <v>3278818.8390000002</v>
      </c>
      <c r="D38" s="369"/>
      <c r="E38" s="367">
        <v>0</v>
      </c>
      <c r="F38" s="370">
        <v>0</v>
      </c>
      <c r="G38" s="371">
        <f t="shared" si="0"/>
        <v>3278818.8390000002</v>
      </c>
      <c r="H38" s="371">
        <f t="shared" si="1"/>
        <v>3278818.8390000002</v>
      </c>
      <c r="I38" s="368">
        <v>0</v>
      </c>
      <c r="J38" s="372">
        <f t="shared" si="2"/>
        <v>3278818.8390000002</v>
      </c>
      <c r="K38" s="371">
        <f t="shared" si="3"/>
        <v>0</v>
      </c>
      <c r="L38" s="373">
        <f t="shared" si="6"/>
        <v>0</v>
      </c>
      <c r="M38" s="373">
        <f t="shared" si="4"/>
        <v>3278818.8390000002</v>
      </c>
      <c r="N38" s="373">
        <f t="shared" si="7"/>
        <v>0</v>
      </c>
      <c r="O38" s="373">
        <f t="shared" si="5"/>
        <v>0</v>
      </c>
    </row>
    <row r="39" spans="1:15" s="374" customFormat="1">
      <c r="A39" s="615">
        <v>2260002</v>
      </c>
      <c r="B39" s="616" t="s">
        <v>1160</v>
      </c>
      <c r="C39" s="368">
        <v>3502564.54</v>
      </c>
      <c r="D39" s="369"/>
      <c r="E39" s="367">
        <v>0</v>
      </c>
      <c r="F39" s="370">
        <v>0</v>
      </c>
      <c r="G39" s="371">
        <f t="shared" ref="G39:G70" si="8">+F39+C39</f>
        <v>3502564.54</v>
      </c>
      <c r="H39" s="371">
        <f t="shared" ref="H39:H70" si="9">+G39+D39</f>
        <v>3502564.54</v>
      </c>
      <c r="I39" s="368">
        <v>0</v>
      </c>
      <c r="J39" s="372">
        <f t="shared" ref="J39:J70" si="10">+I39+H39</f>
        <v>3502564.54</v>
      </c>
      <c r="K39" s="371">
        <f t="shared" ref="K39:K70" si="11">+G39-J39</f>
        <v>0</v>
      </c>
      <c r="L39" s="373">
        <f t="shared" si="6"/>
        <v>0</v>
      </c>
      <c r="M39" s="373">
        <f t="shared" ref="M39:M70" si="12">J39+L39</f>
        <v>3502564.54</v>
      </c>
      <c r="N39" s="373">
        <f t="shared" si="7"/>
        <v>0</v>
      </c>
      <c r="O39" s="373">
        <f t="shared" si="5"/>
        <v>0</v>
      </c>
    </row>
    <row r="40" spans="1:15" s="374" customFormat="1">
      <c r="A40" s="615">
        <v>2260018</v>
      </c>
      <c r="B40" s="616" t="s">
        <v>1160</v>
      </c>
      <c r="C40" s="368">
        <v>3829581.0950000002</v>
      </c>
      <c r="D40" s="369"/>
      <c r="E40" s="367">
        <v>0</v>
      </c>
      <c r="F40" s="370">
        <v>0</v>
      </c>
      <c r="G40" s="371">
        <f t="shared" si="8"/>
        <v>3829581.0950000002</v>
      </c>
      <c r="H40" s="371">
        <f t="shared" si="9"/>
        <v>3829581.0950000002</v>
      </c>
      <c r="I40" s="368">
        <v>0</v>
      </c>
      <c r="J40" s="372">
        <f t="shared" si="10"/>
        <v>3829581.0950000002</v>
      </c>
      <c r="K40" s="371">
        <f t="shared" si="11"/>
        <v>0</v>
      </c>
      <c r="L40" s="373">
        <f t="shared" si="6"/>
        <v>0</v>
      </c>
      <c r="M40" s="373">
        <f t="shared" si="12"/>
        <v>3829581.0950000002</v>
      </c>
      <c r="N40" s="373">
        <f t="shared" si="7"/>
        <v>0</v>
      </c>
      <c r="O40" s="373">
        <f t="shared" si="5"/>
        <v>0</v>
      </c>
    </row>
    <row r="41" spans="1:15" s="374" customFormat="1">
      <c r="A41" s="615">
        <v>2260007</v>
      </c>
      <c r="B41" s="616" t="s">
        <v>1160</v>
      </c>
      <c r="C41" s="368">
        <v>10863079.323999999</v>
      </c>
      <c r="D41" s="369"/>
      <c r="E41" s="367">
        <v>0</v>
      </c>
      <c r="F41" s="370">
        <v>0</v>
      </c>
      <c r="G41" s="371">
        <f t="shared" si="8"/>
        <v>10863079.323999999</v>
      </c>
      <c r="H41" s="371">
        <f t="shared" si="9"/>
        <v>10863079.323999999</v>
      </c>
      <c r="I41" s="368">
        <v>0</v>
      </c>
      <c r="J41" s="372">
        <f t="shared" si="10"/>
        <v>10863079.323999999</v>
      </c>
      <c r="K41" s="371">
        <f t="shared" si="11"/>
        <v>0</v>
      </c>
      <c r="L41" s="373">
        <f t="shared" si="6"/>
        <v>0</v>
      </c>
      <c r="M41" s="373">
        <f t="shared" si="12"/>
        <v>10863079.323999999</v>
      </c>
      <c r="N41" s="373">
        <f t="shared" si="7"/>
        <v>0</v>
      </c>
      <c r="O41" s="373">
        <f t="shared" si="5"/>
        <v>0</v>
      </c>
    </row>
    <row r="42" spans="1:15" s="374" customFormat="1">
      <c r="A42" s="615">
        <v>2260053</v>
      </c>
      <c r="B42" s="616" t="s">
        <v>1160</v>
      </c>
      <c r="C42" s="368">
        <v>1878656.6910000001</v>
      </c>
      <c r="D42" s="369"/>
      <c r="E42" s="367">
        <v>0</v>
      </c>
      <c r="F42" s="370">
        <v>0</v>
      </c>
      <c r="G42" s="371">
        <f t="shared" si="8"/>
        <v>1878656.6910000001</v>
      </c>
      <c r="H42" s="371">
        <f t="shared" si="9"/>
        <v>1878656.6910000001</v>
      </c>
      <c r="I42" s="368">
        <v>0</v>
      </c>
      <c r="J42" s="372">
        <f t="shared" si="10"/>
        <v>1878656.6910000001</v>
      </c>
      <c r="K42" s="371">
        <f t="shared" si="11"/>
        <v>0</v>
      </c>
      <c r="L42" s="373">
        <f t="shared" si="6"/>
        <v>0</v>
      </c>
      <c r="M42" s="373">
        <f t="shared" si="12"/>
        <v>1878656.6910000001</v>
      </c>
      <c r="N42" s="373">
        <f t="shared" si="7"/>
        <v>0</v>
      </c>
      <c r="O42" s="373">
        <f t="shared" si="5"/>
        <v>0</v>
      </c>
    </row>
    <row r="43" spans="1:15" s="374" customFormat="1">
      <c r="A43" s="615">
        <v>2260055</v>
      </c>
      <c r="B43" s="616" t="s">
        <v>1160</v>
      </c>
      <c r="C43" s="368">
        <v>2289931.6800000002</v>
      </c>
      <c r="D43" s="369"/>
      <c r="E43" s="367">
        <v>0</v>
      </c>
      <c r="F43" s="370">
        <v>0</v>
      </c>
      <c r="G43" s="371">
        <f t="shared" si="8"/>
        <v>2289931.6800000002</v>
      </c>
      <c r="H43" s="371">
        <f t="shared" si="9"/>
        <v>2289931.6800000002</v>
      </c>
      <c r="I43" s="368">
        <v>0</v>
      </c>
      <c r="J43" s="372">
        <f t="shared" si="10"/>
        <v>2289931.6800000002</v>
      </c>
      <c r="K43" s="371">
        <f t="shared" si="11"/>
        <v>0</v>
      </c>
      <c r="L43" s="373">
        <f t="shared" si="6"/>
        <v>0</v>
      </c>
      <c r="M43" s="373">
        <f t="shared" si="12"/>
        <v>2289931.6800000002</v>
      </c>
      <c r="N43" s="373">
        <f t="shared" si="7"/>
        <v>0</v>
      </c>
      <c r="O43" s="373">
        <f t="shared" si="5"/>
        <v>0</v>
      </c>
    </row>
    <row r="44" spans="1:15" s="374" customFormat="1">
      <c r="A44" s="615">
        <v>2260056</v>
      </c>
      <c r="B44" s="616" t="s">
        <v>1160</v>
      </c>
      <c r="C44" s="368">
        <v>135551.91099999999</v>
      </c>
      <c r="D44" s="369"/>
      <c r="E44" s="367">
        <v>0</v>
      </c>
      <c r="F44" s="370">
        <v>0</v>
      </c>
      <c r="G44" s="371">
        <f t="shared" si="8"/>
        <v>135551.91099999999</v>
      </c>
      <c r="H44" s="371">
        <f t="shared" si="9"/>
        <v>135551.91099999999</v>
      </c>
      <c r="I44" s="368">
        <v>0</v>
      </c>
      <c r="J44" s="372">
        <f t="shared" si="10"/>
        <v>135551.91099999999</v>
      </c>
      <c r="K44" s="371">
        <f t="shared" si="11"/>
        <v>0</v>
      </c>
      <c r="L44" s="373">
        <f t="shared" si="6"/>
        <v>0</v>
      </c>
      <c r="M44" s="373">
        <f t="shared" si="12"/>
        <v>135551.91099999999</v>
      </c>
      <c r="N44" s="373">
        <f t="shared" si="7"/>
        <v>0</v>
      </c>
      <c r="O44" s="373">
        <f t="shared" si="5"/>
        <v>0</v>
      </c>
    </row>
    <row r="45" spans="1:15" s="374" customFormat="1">
      <c r="A45" s="615">
        <v>2260057</v>
      </c>
      <c r="B45" s="616" t="s">
        <v>1160</v>
      </c>
      <c r="C45" s="368">
        <v>2225715.4240000001</v>
      </c>
      <c r="D45" s="369"/>
      <c r="E45" s="367">
        <v>0</v>
      </c>
      <c r="F45" s="370">
        <v>0</v>
      </c>
      <c r="G45" s="371">
        <f t="shared" si="8"/>
        <v>2225715.4240000001</v>
      </c>
      <c r="H45" s="371">
        <f t="shared" si="9"/>
        <v>2225715.4240000001</v>
      </c>
      <c r="I45" s="368">
        <v>0</v>
      </c>
      <c r="J45" s="372">
        <f t="shared" si="10"/>
        <v>2225715.4240000001</v>
      </c>
      <c r="K45" s="371">
        <f t="shared" si="11"/>
        <v>0</v>
      </c>
      <c r="L45" s="373">
        <f t="shared" si="6"/>
        <v>0</v>
      </c>
      <c r="M45" s="373">
        <f t="shared" si="12"/>
        <v>2225715.4240000001</v>
      </c>
      <c r="N45" s="373">
        <f t="shared" si="7"/>
        <v>0</v>
      </c>
      <c r="O45" s="373">
        <f t="shared" si="5"/>
        <v>0</v>
      </c>
    </row>
    <row r="46" spans="1:15" s="374" customFormat="1">
      <c r="A46" s="615">
        <v>2260058</v>
      </c>
      <c r="B46" s="616" t="s">
        <v>1160</v>
      </c>
      <c r="C46" s="368">
        <v>77736.959000000003</v>
      </c>
      <c r="D46" s="369"/>
      <c r="E46" s="367">
        <v>0</v>
      </c>
      <c r="F46" s="370">
        <v>0</v>
      </c>
      <c r="G46" s="371">
        <f t="shared" si="8"/>
        <v>77736.959000000003</v>
      </c>
      <c r="H46" s="371">
        <f t="shared" si="9"/>
        <v>77736.959000000003</v>
      </c>
      <c r="I46" s="368">
        <v>0</v>
      </c>
      <c r="J46" s="372">
        <f t="shared" si="10"/>
        <v>77736.959000000003</v>
      </c>
      <c r="K46" s="371">
        <f t="shared" si="11"/>
        <v>0</v>
      </c>
      <c r="L46" s="373">
        <f t="shared" si="6"/>
        <v>0</v>
      </c>
      <c r="M46" s="373">
        <f t="shared" si="12"/>
        <v>77736.959000000003</v>
      </c>
      <c r="N46" s="373">
        <f t="shared" si="7"/>
        <v>0</v>
      </c>
      <c r="O46" s="373">
        <f t="shared" si="5"/>
        <v>0</v>
      </c>
    </row>
    <row r="47" spans="1:15" s="374" customFormat="1">
      <c r="A47" s="615">
        <v>2260059</v>
      </c>
      <c r="B47" s="616" t="s">
        <v>1160</v>
      </c>
      <c r="C47" s="368">
        <v>45126.652999999998</v>
      </c>
      <c r="D47" s="369"/>
      <c r="E47" s="367">
        <v>0</v>
      </c>
      <c r="F47" s="370">
        <v>0</v>
      </c>
      <c r="G47" s="371">
        <f t="shared" si="8"/>
        <v>45126.652999999998</v>
      </c>
      <c r="H47" s="371">
        <f t="shared" si="9"/>
        <v>45126.652999999998</v>
      </c>
      <c r="I47" s="368">
        <v>0</v>
      </c>
      <c r="J47" s="372">
        <f t="shared" si="10"/>
        <v>45126.652999999998</v>
      </c>
      <c r="K47" s="371">
        <f t="shared" si="11"/>
        <v>0</v>
      </c>
      <c r="L47" s="373">
        <f t="shared" si="6"/>
        <v>0</v>
      </c>
      <c r="M47" s="373">
        <f t="shared" si="12"/>
        <v>45126.652999999998</v>
      </c>
      <c r="N47" s="373">
        <f t="shared" si="7"/>
        <v>0</v>
      </c>
      <c r="O47" s="373">
        <f t="shared" si="5"/>
        <v>0</v>
      </c>
    </row>
    <row r="48" spans="1:15" s="374" customFormat="1">
      <c r="A48" s="615">
        <v>2260060</v>
      </c>
      <c r="B48" s="616" t="s">
        <v>1160</v>
      </c>
      <c r="C48" s="368">
        <v>112816.144</v>
      </c>
      <c r="D48" s="369"/>
      <c r="E48" s="367">
        <v>0</v>
      </c>
      <c r="F48" s="370">
        <v>0</v>
      </c>
      <c r="G48" s="371">
        <f t="shared" si="8"/>
        <v>112816.144</v>
      </c>
      <c r="H48" s="371">
        <f t="shared" si="9"/>
        <v>112816.144</v>
      </c>
      <c r="I48" s="368">
        <v>0</v>
      </c>
      <c r="J48" s="372">
        <f t="shared" si="10"/>
        <v>112816.144</v>
      </c>
      <c r="K48" s="371">
        <f t="shared" si="11"/>
        <v>0</v>
      </c>
      <c r="L48" s="373">
        <f t="shared" si="6"/>
        <v>0</v>
      </c>
      <c r="M48" s="373">
        <f t="shared" si="12"/>
        <v>112816.144</v>
      </c>
      <c r="N48" s="373">
        <f t="shared" si="7"/>
        <v>0</v>
      </c>
      <c r="O48" s="373">
        <f t="shared" si="5"/>
        <v>0</v>
      </c>
    </row>
    <row r="49" spans="1:15" s="374" customFormat="1">
      <c r="A49" s="615">
        <v>2260061</v>
      </c>
      <c r="B49" s="616" t="s">
        <v>1160</v>
      </c>
      <c r="C49" s="368">
        <v>405936.66100000002</v>
      </c>
      <c r="D49" s="369"/>
      <c r="E49" s="367">
        <v>0</v>
      </c>
      <c r="F49" s="370">
        <v>0</v>
      </c>
      <c r="G49" s="371">
        <f t="shared" si="8"/>
        <v>405936.66100000002</v>
      </c>
      <c r="H49" s="371">
        <f t="shared" si="9"/>
        <v>405936.66100000002</v>
      </c>
      <c r="I49" s="368">
        <v>0</v>
      </c>
      <c r="J49" s="372">
        <f t="shared" si="10"/>
        <v>405936.66100000002</v>
      </c>
      <c r="K49" s="371">
        <f t="shared" si="11"/>
        <v>0</v>
      </c>
      <c r="L49" s="373">
        <f t="shared" si="6"/>
        <v>0</v>
      </c>
      <c r="M49" s="373">
        <f t="shared" si="12"/>
        <v>405936.66100000002</v>
      </c>
      <c r="N49" s="373">
        <f t="shared" si="7"/>
        <v>0</v>
      </c>
      <c r="O49" s="373">
        <f t="shared" si="5"/>
        <v>0</v>
      </c>
    </row>
    <row r="50" spans="1:15" s="374" customFormat="1">
      <c r="A50" s="615">
        <v>2260062</v>
      </c>
      <c r="B50" s="616" t="s">
        <v>1160</v>
      </c>
      <c r="C50" s="368">
        <v>1955330.6740000001</v>
      </c>
      <c r="D50" s="369"/>
      <c r="E50" s="367">
        <v>0</v>
      </c>
      <c r="F50" s="370">
        <v>0</v>
      </c>
      <c r="G50" s="371">
        <f t="shared" si="8"/>
        <v>1955330.6740000001</v>
      </c>
      <c r="H50" s="371">
        <f t="shared" si="9"/>
        <v>1955330.6740000001</v>
      </c>
      <c r="I50" s="368">
        <v>0</v>
      </c>
      <c r="J50" s="372">
        <f t="shared" si="10"/>
        <v>1955330.6740000001</v>
      </c>
      <c r="K50" s="371">
        <f t="shared" si="11"/>
        <v>0</v>
      </c>
      <c r="L50" s="373">
        <f t="shared" si="6"/>
        <v>0</v>
      </c>
      <c r="M50" s="373">
        <f t="shared" si="12"/>
        <v>1955330.6740000001</v>
      </c>
      <c r="N50" s="373">
        <f t="shared" si="7"/>
        <v>0</v>
      </c>
      <c r="O50" s="373">
        <f t="shared" si="5"/>
        <v>0</v>
      </c>
    </row>
    <row r="51" spans="1:15" s="374" customFormat="1">
      <c r="A51" s="615">
        <v>2260063</v>
      </c>
      <c r="B51" s="616" t="s">
        <v>1160</v>
      </c>
      <c r="C51" s="368">
        <v>123035.564</v>
      </c>
      <c r="D51" s="369"/>
      <c r="E51" s="367">
        <v>0</v>
      </c>
      <c r="F51" s="370">
        <v>0</v>
      </c>
      <c r="G51" s="371">
        <f t="shared" si="8"/>
        <v>123035.564</v>
      </c>
      <c r="H51" s="371">
        <f t="shared" si="9"/>
        <v>123035.564</v>
      </c>
      <c r="I51" s="368">
        <v>0</v>
      </c>
      <c r="J51" s="372">
        <f t="shared" si="10"/>
        <v>123035.564</v>
      </c>
      <c r="K51" s="371">
        <f t="shared" si="11"/>
        <v>0</v>
      </c>
      <c r="L51" s="373">
        <f t="shared" si="6"/>
        <v>0</v>
      </c>
      <c r="M51" s="373">
        <f t="shared" si="12"/>
        <v>123035.564</v>
      </c>
      <c r="N51" s="373">
        <f t="shared" si="7"/>
        <v>0</v>
      </c>
      <c r="O51" s="373">
        <f t="shared" si="5"/>
        <v>0</v>
      </c>
    </row>
    <row r="52" spans="1:15" s="374" customFormat="1">
      <c r="A52" s="615">
        <v>2260064</v>
      </c>
      <c r="B52" s="616" t="s">
        <v>1160</v>
      </c>
      <c r="C52" s="368">
        <v>271963.58199999999</v>
      </c>
      <c r="D52" s="369"/>
      <c r="E52" s="367">
        <v>0</v>
      </c>
      <c r="F52" s="370">
        <v>0</v>
      </c>
      <c r="G52" s="371">
        <f t="shared" si="8"/>
        <v>271963.58199999999</v>
      </c>
      <c r="H52" s="371">
        <f t="shared" si="9"/>
        <v>271963.58199999999</v>
      </c>
      <c r="I52" s="368">
        <v>0</v>
      </c>
      <c r="J52" s="372">
        <f t="shared" si="10"/>
        <v>271963.58199999999</v>
      </c>
      <c r="K52" s="371">
        <f t="shared" si="11"/>
        <v>0</v>
      </c>
      <c r="L52" s="373">
        <f t="shared" si="6"/>
        <v>0</v>
      </c>
      <c r="M52" s="373">
        <f t="shared" si="12"/>
        <v>271963.58199999999</v>
      </c>
      <c r="N52" s="373">
        <f t="shared" si="7"/>
        <v>0</v>
      </c>
      <c r="O52" s="373">
        <f t="shared" si="5"/>
        <v>0</v>
      </c>
    </row>
    <row r="53" spans="1:15" s="374" customFormat="1">
      <c r="A53" s="615">
        <v>2260065</v>
      </c>
      <c r="B53" s="616" t="s">
        <v>1160</v>
      </c>
      <c r="C53" s="368">
        <v>794791.45400000003</v>
      </c>
      <c r="D53" s="369"/>
      <c r="E53" s="367">
        <v>0</v>
      </c>
      <c r="F53" s="370">
        <v>0</v>
      </c>
      <c r="G53" s="371">
        <f t="shared" si="8"/>
        <v>794791.45400000003</v>
      </c>
      <c r="H53" s="371">
        <f t="shared" si="9"/>
        <v>794791.45400000003</v>
      </c>
      <c r="I53" s="368">
        <v>0</v>
      </c>
      <c r="J53" s="372">
        <f t="shared" si="10"/>
        <v>794791.45400000003</v>
      </c>
      <c r="K53" s="371">
        <f t="shared" si="11"/>
        <v>0</v>
      </c>
      <c r="L53" s="373">
        <f t="shared" si="6"/>
        <v>0</v>
      </c>
      <c r="M53" s="373">
        <f t="shared" si="12"/>
        <v>794791.45400000003</v>
      </c>
      <c r="N53" s="373">
        <f t="shared" si="7"/>
        <v>0</v>
      </c>
      <c r="O53" s="373">
        <f t="shared" si="5"/>
        <v>0</v>
      </c>
    </row>
    <row r="54" spans="1:15" s="374" customFormat="1">
      <c r="A54" s="615">
        <v>2260066</v>
      </c>
      <c r="B54" s="616" t="s">
        <v>1160</v>
      </c>
      <c r="C54" s="368">
        <v>722480.75300000003</v>
      </c>
      <c r="D54" s="369"/>
      <c r="E54" s="367">
        <v>0</v>
      </c>
      <c r="F54" s="370">
        <v>0</v>
      </c>
      <c r="G54" s="371">
        <f t="shared" si="8"/>
        <v>722480.75300000003</v>
      </c>
      <c r="H54" s="371">
        <f t="shared" si="9"/>
        <v>722480.75300000003</v>
      </c>
      <c r="I54" s="368">
        <v>0</v>
      </c>
      <c r="J54" s="372">
        <f t="shared" si="10"/>
        <v>722480.75300000003</v>
      </c>
      <c r="K54" s="371">
        <f t="shared" si="11"/>
        <v>0</v>
      </c>
      <c r="L54" s="373">
        <f t="shared" ref="L54:L85" si="13">K54</f>
        <v>0</v>
      </c>
      <c r="M54" s="373">
        <f t="shared" si="12"/>
        <v>722480.75300000003</v>
      </c>
      <c r="N54" s="373">
        <f t="shared" ref="N54:N85" si="14">E54-0</f>
        <v>0</v>
      </c>
      <c r="O54" s="373">
        <f t="shared" si="5"/>
        <v>0</v>
      </c>
    </row>
    <row r="55" spans="1:15" s="374" customFormat="1">
      <c r="A55" s="615">
        <v>2260067</v>
      </c>
      <c r="B55" s="616" t="s">
        <v>1160</v>
      </c>
      <c r="C55" s="368">
        <v>800131.73600000003</v>
      </c>
      <c r="D55" s="369"/>
      <c r="E55" s="367">
        <v>0</v>
      </c>
      <c r="F55" s="370">
        <v>0</v>
      </c>
      <c r="G55" s="371">
        <f t="shared" si="8"/>
        <v>800131.73600000003</v>
      </c>
      <c r="H55" s="371">
        <f t="shared" si="9"/>
        <v>800131.73600000003</v>
      </c>
      <c r="I55" s="368">
        <v>0</v>
      </c>
      <c r="J55" s="372">
        <f t="shared" si="10"/>
        <v>800131.73600000003</v>
      </c>
      <c r="K55" s="371">
        <f t="shared" si="11"/>
        <v>0</v>
      </c>
      <c r="L55" s="373">
        <f t="shared" si="13"/>
        <v>0</v>
      </c>
      <c r="M55" s="373">
        <f t="shared" si="12"/>
        <v>800131.73600000003</v>
      </c>
      <c r="N55" s="373">
        <f t="shared" si="14"/>
        <v>0</v>
      </c>
      <c r="O55" s="373">
        <f t="shared" si="5"/>
        <v>0</v>
      </c>
    </row>
    <row r="56" spans="1:15" s="374" customFormat="1">
      <c r="A56" s="615">
        <v>2260068</v>
      </c>
      <c r="B56" s="616" t="s">
        <v>1160</v>
      </c>
      <c r="C56" s="368">
        <v>277590.125</v>
      </c>
      <c r="D56" s="369"/>
      <c r="E56" s="367">
        <v>0</v>
      </c>
      <c r="F56" s="370">
        <v>0</v>
      </c>
      <c r="G56" s="371">
        <f t="shared" si="8"/>
        <v>277590.125</v>
      </c>
      <c r="H56" s="371">
        <f t="shared" si="9"/>
        <v>277590.125</v>
      </c>
      <c r="I56" s="368">
        <v>0</v>
      </c>
      <c r="J56" s="372">
        <f t="shared" si="10"/>
        <v>277590.125</v>
      </c>
      <c r="K56" s="371">
        <f t="shared" si="11"/>
        <v>0</v>
      </c>
      <c r="L56" s="373">
        <f t="shared" si="13"/>
        <v>0</v>
      </c>
      <c r="M56" s="373">
        <f t="shared" si="12"/>
        <v>277590.125</v>
      </c>
      <c r="N56" s="373">
        <f t="shared" si="14"/>
        <v>0</v>
      </c>
      <c r="O56" s="373">
        <f t="shared" si="5"/>
        <v>0</v>
      </c>
    </row>
    <row r="57" spans="1:15" s="374" customFormat="1">
      <c r="A57" s="615">
        <v>2260069</v>
      </c>
      <c r="B57" s="616" t="s">
        <v>1160</v>
      </c>
      <c r="C57" s="368">
        <v>69957.107999999993</v>
      </c>
      <c r="D57" s="369"/>
      <c r="E57" s="367">
        <v>0</v>
      </c>
      <c r="F57" s="370">
        <v>0</v>
      </c>
      <c r="G57" s="371">
        <f t="shared" si="8"/>
        <v>69957.107999999993</v>
      </c>
      <c r="H57" s="371">
        <f t="shared" si="9"/>
        <v>69957.107999999993</v>
      </c>
      <c r="I57" s="368">
        <v>0</v>
      </c>
      <c r="J57" s="372">
        <f t="shared" si="10"/>
        <v>69957.107999999993</v>
      </c>
      <c r="K57" s="371">
        <f t="shared" si="11"/>
        <v>0</v>
      </c>
      <c r="L57" s="373">
        <f t="shared" si="13"/>
        <v>0</v>
      </c>
      <c r="M57" s="373">
        <f t="shared" si="12"/>
        <v>69957.107999999993</v>
      </c>
      <c r="N57" s="373">
        <f t="shared" si="14"/>
        <v>0</v>
      </c>
      <c r="O57" s="373">
        <f t="shared" si="5"/>
        <v>0</v>
      </c>
    </row>
    <row r="58" spans="1:15" s="374" customFormat="1">
      <c r="A58" s="615">
        <v>2260070</v>
      </c>
      <c r="B58" s="616" t="s">
        <v>1160</v>
      </c>
      <c r="C58" s="368">
        <v>107189.601</v>
      </c>
      <c r="D58" s="369"/>
      <c r="E58" s="367">
        <v>0</v>
      </c>
      <c r="F58" s="370">
        <v>0</v>
      </c>
      <c r="G58" s="371">
        <f t="shared" si="8"/>
        <v>107189.601</v>
      </c>
      <c r="H58" s="371">
        <f t="shared" si="9"/>
        <v>107189.601</v>
      </c>
      <c r="I58" s="368">
        <v>0</v>
      </c>
      <c r="J58" s="372">
        <f t="shared" si="10"/>
        <v>107189.601</v>
      </c>
      <c r="K58" s="371">
        <f t="shared" si="11"/>
        <v>0</v>
      </c>
      <c r="L58" s="373">
        <f t="shared" si="13"/>
        <v>0</v>
      </c>
      <c r="M58" s="373">
        <f t="shared" si="12"/>
        <v>107189.601</v>
      </c>
      <c r="N58" s="373">
        <f t="shared" si="14"/>
        <v>0</v>
      </c>
      <c r="O58" s="373">
        <f t="shared" si="5"/>
        <v>0</v>
      </c>
    </row>
    <row r="59" spans="1:15" s="374" customFormat="1">
      <c r="A59" s="615">
        <v>2260071</v>
      </c>
      <c r="B59" s="616" t="s">
        <v>1160</v>
      </c>
      <c r="C59" s="368">
        <v>186419.416</v>
      </c>
      <c r="D59" s="369"/>
      <c r="E59" s="367">
        <v>0</v>
      </c>
      <c r="F59" s="370">
        <v>0</v>
      </c>
      <c r="G59" s="371">
        <f t="shared" si="8"/>
        <v>186419.416</v>
      </c>
      <c r="H59" s="371">
        <f t="shared" si="9"/>
        <v>186419.416</v>
      </c>
      <c r="I59" s="368">
        <v>0</v>
      </c>
      <c r="J59" s="372">
        <f t="shared" si="10"/>
        <v>186419.416</v>
      </c>
      <c r="K59" s="371">
        <f t="shared" si="11"/>
        <v>0</v>
      </c>
      <c r="L59" s="373">
        <f t="shared" si="13"/>
        <v>0</v>
      </c>
      <c r="M59" s="373">
        <f t="shared" si="12"/>
        <v>186419.416</v>
      </c>
      <c r="N59" s="373">
        <f t="shared" si="14"/>
        <v>0</v>
      </c>
      <c r="O59" s="373">
        <f t="shared" si="5"/>
        <v>0</v>
      </c>
    </row>
    <row r="60" spans="1:15" s="374" customFormat="1">
      <c r="A60" s="615">
        <v>2260072</v>
      </c>
      <c r="B60" s="616" t="s">
        <v>1160</v>
      </c>
      <c r="C60" s="368">
        <v>270643.65500000003</v>
      </c>
      <c r="D60" s="369"/>
      <c r="E60" s="367">
        <v>0</v>
      </c>
      <c r="F60" s="370">
        <v>0</v>
      </c>
      <c r="G60" s="371">
        <f t="shared" si="8"/>
        <v>270643.65500000003</v>
      </c>
      <c r="H60" s="371">
        <f t="shared" si="9"/>
        <v>270643.65500000003</v>
      </c>
      <c r="I60" s="368">
        <v>0</v>
      </c>
      <c r="J60" s="372">
        <f t="shared" si="10"/>
        <v>270643.65500000003</v>
      </c>
      <c r="K60" s="371">
        <f t="shared" si="11"/>
        <v>0</v>
      </c>
      <c r="L60" s="373">
        <f t="shared" si="13"/>
        <v>0</v>
      </c>
      <c r="M60" s="373">
        <f t="shared" si="12"/>
        <v>270643.65500000003</v>
      </c>
      <c r="N60" s="373">
        <f t="shared" si="14"/>
        <v>0</v>
      </c>
      <c r="O60" s="373">
        <f t="shared" si="5"/>
        <v>0</v>
      </c>
    </row>
    <row r="61" spans="1:15" s="374" customFormat="1">
      <c r="A61" s="615">
        <v>2260073</v>
      </c>
      <c r="B61" s="616" t="s">
        <v>1160</v>
      </c>
      <c r="C61" s="368">
        <v>395458.33600000001</v>
      </c>
      <c r="D61" s="369"/>
      <c r="E61" s="367">
        <v>0</v>
      </c>
      <c r="F61" s="370">
        <v>0</v>
      </c>
      <c r="G61" s="371">
        <f t="shared" si="8"/>
        <v>395458.33600000001</v>
      </c>
      <c r="H61" s="371">
        <f t="shared" si="9"/>
        <v>395458.33600000001</v>
      </c>
      <c r="I61" s="368">
        <v>0</v>
      </c>
      <c r="J61" s="372">
        <f t="shared" si="10"/>
        <v>395458.33600000001</v>
      </c>
      <c r="K61" s="371">
        <f t="shared" si="11"/>
        <v>0</v>
      </c>
      <c r="L61" s="373">
        <f t="shared" si="13"/>
        <v>0</v>
      </c>
      <c r="M61" s="373">
        <f t="shared" si="12"/>
        <v>395458.33600000001</v>
      </c>
      <c r="N61" s="373">
        <f t="shared" si="14"/>
        <v>0</v>
      </c>
      <c r="O61" s="373">
        <f t="shared" si="5"/>
        <v>0</v>
      </c>
    </row>
    <row r="62" spans="1:15" s="374" customFormat="1">
      <c r="A62" s="615">
        <v>2260074</v>
      </c>
      <c r="B62" s="616" t="s">
        <v>1160</v>
      </c>
      <c r="C62" s="368">
        <v>2062090.395</v>
      </c>
      <c r="D62" s="369"/>
      <c r="E62" s="367">
        <v>0</v>
      </c>
      <c r="F62" s="370">
        <v>0</v>
      </c>
      <c r="G62" s="371">
        <f t="shared" si="8"/>
        <v>2062090.395</v>
      </c>
      <c r="H62" s="371">
        <f t="shared" si="9"/>
        <v>2062090.395</v>
      </c>
      <c r="I62" s="368">
        <v>0</v>
      </c>
      <c r="J62" s="372">
        <f t="shared" si="10"/>
        <v>2062090.395</v>
      </c>
      <c r="K62" s="371">
        <f t="shared" si="11"/>
        <v>0</v>
      </c>
      <c r="L62" s="373">
        <f t="shared" si="13"/>
        <v>0</v>
      </c>
      <c r="M62" s="373">
        <f t="shared" si="12"/>
        <v>2062090.395</v>
      </c>
      <c r="N62" s="373">
        <f t="shared" si="14"/>
        <v>0</v>
      </c>
      <c r="O62" s="373">
        <f t="shared" si="5"/>
        <v>0</v>
      </c>
    </row>
    <row r="63" spans="1:15" s="374" customFormat="1">
      <c r="A63" s="615">
        <v>2260075</v>
      </c>
      <c r="B63" s="616" t="s">
        <v>1160</v>
      </c>
      <c r="C63" s="368">
        <v>135953.45800000001</v>
      </c>
      <c r="D63" s="369"/>
      <c r="E63" s="367">
        <v>0</v>
      </c>
      <c r="F63" s="370">
        <v>0</v>
      </c>
      <c r="G63" s="371">
        <f t="shared" si="8"/>
        <v>135953.45800000001</v>
      </c>
      <c r="H63" s="371">
        <f t="shared" si="9"/>
        <v>135953.45800000001</v>
      </c>
      <c r="I63" s="368">
        <v>0</v>
      </c>
      <c r="J63" s="372">
        <f t="shared" si="10"/>
        <v>135953.45800000001</v>
      </c>
      <c r="K63" s="371">
        <f t="shared" si="11"/>
        <v>0</v>
      </c>
      <c r="L63" s="373">
        <f t="shared" si="13"/>
        <v>0</v>
      </c>
      <c r="M63" s="373">
        <f t="shared" si="12"/>
        <v>135953.45800000001</v>
      </c>
      <c r="N63" s="373">
        <f t="shared" si="14"/>
        <v>0</v>
      </c>
      <c r="O63" s="373">
        <f t="shared" si="5"/>
        <v>0</v>
      </c>
    </row>
    <row r="64" spans="1:15" s="374" customFormat="1">
      <c r="A64" s="615">
        <v>2260076</v>
      </c>
      <c r="B64" s="616" t="s">
        <v>1160</v>
      </c>
      <c r="C64" s="368">
        <v>478189.71899999998</v>
      </c>
      <c r="D64" s="369"/>
      <c r="E64" s="367">
        <v>0</v>
      </c>
      <c r="F64" s="370">
        <v>0</v>
      </c>
      <c r="G64" s="371">
        <f t="shared" si="8"/>
        <v>478189.71899999998</v>
      </c>
      <c r="H64" s="371">
        <f t="shared" si="9"/>
        <v>478189.71899999998</v>
      </c>
      <c r="I64" s="368">
        <v>0</v>
      </c>
      <c r="J64" s="372">
        <f t="shared" si="10"/>
        <v>478189.71899999998</v>
      </c>
      <c r="K64" s="371">
        <f t="shared" si="11"/>
        <v>0</v>
      </c>
      <c r="L64" s="373">
        <f t="shared" si="13"/>
        <v>0</v>
      </c>
      <c r="M64" s="373">
        <f t="shared" si="12"/>
        <v>478189.71899999998</v>
      </c>
      <c r="N64" s="373">
        <f t="shared" si="14"/>
        <v>0</v>
      </c>
      <c r="O64" s="373">
        <f t="shared" si="5"/>
        <v>0</v>
      </c>
    </row>
    <row r="65" spans="1:15" s="374" customFormat="1">
      <c r="A65" s="615">
        <v>2260077</v>
      </c>
      <c r="B65" s="616" t="s">
        <v>1160</v>
      </c>
      <c r="C65" s="368">
        <v>136010.12400000001</v>
      </c>
      <c r="D65" s="369"/>
      <c r="E65" s="367">
        <v>0</v>
      </c>
      <c r="F65" s="370">
        <v>0</v>
      </c>
      <c r="G65" s="371">
        <f t="shared" si="8"/>
        <v>136010.12400000001</v>
      </c>
      <c r="H65" s="371">
        <f t="shared" si="9"/>
        <v>136010.12400000001</v>
      </c>
      <c r="I65" s="368">
        <v>0</v>
      </c>
      <c r="J65" s="372">
        <f t="shared" si="10"/>
        <v>136010.12400000001</v>
      </c>
      <c r="K65" s="371">
        <f t="shared" si="11"/>
        <v>0</v>
      </c>
      <c r="L65" s="373">
        <f t="shared" si="13"/>
        <v>0</v>
      </c>
      <c r="M65" s="373">
        <f t="shared" si="12"/>
        <v>136010.12400000001</v>
      </c>
      <c r="N65" s="373">
        <f t="shared" si="14"/>
        <v>0</v>
      </c>
      <c r="O65" s="373">
        <f t="shared" si="5"/>
        <v>0</v>
      </c>
    </row>
    <row r="66" spans="1:15" s="374" customFormat="1">
      <c r="A66" s="615">
        <v>2260078</v>
      </c>
      <c r="B66" s="616" t="s">
        <v>1160</v>
      </c>
      <c r="C66" s="368">
        <v>939185.21499999997</v>
      </c>
      <c r="D66" s="369"/>
      <c r="E66" s="367">
        <v>0</v>
      </c>
      <c r="F66" s="370">
        <v>0</v>
      </c>
      <c r="G66" s="371">
        <f t="shared" si="8"/>
        <v>939185.21499999997</v>
      </c>
      <c r="H66" s="371">
        <f t="shared" si="9"/>
        <v>939185.21499999997</v>
      </c>
      <c r="I66" s="368">
        <v>0</v>
      </c>
      <c r="J66" s="372">
        <f t="shared" si="10"/>
        <v>939185.21499999997</v>
      </c>
      <c r="K66" s="371">
        <f t="shared" si="11"/>
        <v>0</v>
      </c>
      <c r="L66" s="373">
        <f t="shared" si="13"/>
        <v>0</v>
      </c>
      <c r="M66" s="373">
        <f t="shared" si="12"/>
        <v>939185.21499999997</v>
      </c>
      <c r="N66" s="373">
        <f t="shared" si="14"/>
        <v>0</v>
      </c>
      <c r="O66" s="373">
        <f t="shared" si="5"/>
        <v>0</v>
      </c>
    </row>
    <row r="67" spans="1:15" s="374" customFormat="1">
      <c r="A67" s="615">
        <v>2260079</v>
      </c>
      <c r="B67" s="616" t="s">
        <v>1160</v>
      </c>
      <c r="C67" s="368">
        <v>562299.64899999998</v>
      </c>
      <c r="D67" s="369"/>
      <c r="E67" s="367">
        <v>0</v>
      </c>
      <c r="F67" s="370">
        <v>0</v>
      </c>
      <c r="G67" s="371">
        <f t="shared" si="8"/>
        <v>562299.64899999998</v>
      </c>
      <c r="H67" s="371">
        <f t="shared" si="9"/>
        <v>562299.64899999998</v>
      </c>
      <c r="I67" s="368">
        <v>0</v>
      </c>
      <c r="J67" s="372">
        <f t="shared" si="10"/>
        <v>562299.64899999998</v>
      </c>
      <c r="K67" s="371">
        <f t="shared" si="11"/>
        <v>0</v>
      </c>
      <c r="L67" s="373">
        <f t="shared" si="13"/>
        <v>0</v>
      </c>
      <c r="M67" s="373">
        <f t="shared" si="12"/>
        <v>562299.64899999998</v>
      </c>
      <c r="N67" s="373">
        <f t="shared" si="14"/>
        <v>0</v>
      </c>
      <c r="O67" s="373">
        <f t="shared" si="5"/>
        <v>0</v>
      </c>
    </row>
    <row r="68" spans="1:15" s="374" customFormat="1">
      <c r="A68" s="615">
        <v>2260080</v>
      </c>
      <c r="B68" s="616" t="s">
        <v>1160</v>
      </c>
      <c r="C68" s="368">
        <v>1541069.973</v>
      </c>
      <c r="D68" s="369"/>
      <c r="E68" s="367">
        <v>0</v>
      </c>
      <c r="F68" s="370">
        <v>0</v>
      </c>
      <c r="G68" s="371">
        <f t="shared" si="8"/>
        <v>1541069.973</v>
      </c>
      <c r="H68" s="371">
        <f t="shared" si="9"/>
        <v>1541069.973</v>
      </c>
      <c r="I68" s="368">
        <v>0</v>
      </c>
      <c r="J68" s="372">
        <f t="shared" si="10"/>
        <v>1541069.973</v>
      </c>
      <c r="K68" s="371">
        <f t="shared" si="11"/>
        <v>0</v>
      </c>
      <c r="L68" s="373">
        <f t="shared" si="13"/>
        <v>0</v>
      </c>
      <c r="M68" s="373">
        <f t="shared" si="12"/>
        <v>1541069.973</v>
      </c>
      <c r="N68" s="373">
        <f t="shared" si="14"/>
        <v>0</v>
      </c>
      <c r="O68" s="373">
        <f t="shared" si="5"/>
        <v>0</v>
      </c>
    </row>
    <row r="69" spans="1:15" s="374" customFormat="1">
      <c r="A69" s="615">
        <v>2260081</v>
      </c>
      <c r="B69" s="616" t="s">
        <v>1160</v>
      </c>
      <c r="C69" s="368">
        <v>264758.20699999999</v>
      </c>
      <c r="D69" s="369"/>
      <c r="E69" s="367">
        <v>0</v>
      </c>
      <c r="F69" s="370">
        <v>0</v>
      </c>
      <c r="G69" s="371">
        <f t="shared" si="8"/>
        <v>264758.20699999999</v>
      </c>
      <c r="H69" s="371">
        <f t="shared" si="9"/>
        <v>264758.20699999999</v>
      </c>
      <c r="I69" s="368">
        <v>0</v>
      </c>
      <c r="J69" s="372">
        <f t="shared" si="10"/>
        <v>264758.20699999999</v>
      </c>
      <c r="K69" s="371">
        <f t="shared" si="11"/>
        <v>0</v>
      </c>
      <c r="L69" s="373">
        <f t="shared" si="13"/>
        <v>0</v>
      </c>
      <c r="M69" s="373">
        <f t="shared" si="12"/>
        <v>264758.20699999999</v>
      </c>
      <c r="N69" s="373">
        <f t="shared" si="14"/>
        <v>0</v>
      </c>
      <c r="O69" s="373">
        <f t="shared" si="5"/>
        <v>0</v>
      </c>
    </row>
    <row r="70" spans="1:15" s="374" customFormat="1">
      <c r="A70" s="615">
        <v>2260082</v>
      </c>
      <c r="B70" s="616" t="s">
        <v>1160</v>
      </c>
      <c r="C70" s="368">
        <v>161387.69899999999</v>
      </c>
      <c r="D70" s="369"/>
      <c r="E70" s="367">
        <v>0</v>
      </c>
      <c r="F70" s="370">
        <v>0</v>
      </c>
      <c r="G70" s="371">
        <f t="shared" si="8"/>
        <v>161387.69899999999</v>
      </c>
      <c r="H70" s="371">
        <f t="shared" si="9"/>
        <v>161387.69899999999</v>
      </c>
      <c r="I70" s="368">
        <v>0</v>
      </c>
      <c r="J70" s="372">
        <f t="shared" si="10"/>
        <v>161387.69899999999</v>
      </c>
      <c r="K70" s="371">
        <f t="shared" si="11"/>
        <v>0</v>
      </c>
      <c r="L70" s="373">
        <f t="shared" si="13"/>
        <v>0</v>
      </c>
      <c r="M70" s="373">
        <f t="shared" si="12"/>
        <v>161387.69899999999</v>
      </c>
      <c r="N70" s="373">
        <f t="shared" si="14"/>
        <v>0</v>
      </c>
      <c r="O70" s="373">
        <f t="shared" si="5"/>
        <v>0</v>
      </c>
    </row>
    <row r="71" spans="1:15" s="374" customFormat="1">
      <c r="A71" s="615">
        <v>2260083</v>
      </c>
      <c r="B71" s="616" t="s">
        <v>1160</v>
      </c>
      <c r="C71" s="368">
        <v>150622.136</v>
      </c>
      <c r="D71" s="369"/>
      <c r="E71" s="367">
        <v>0</v>
      </c>
      <c r="F71" s="370">
        <v>0</v>
      </c>
      <c r="G71" s="371">
        <f t="shared" ref="G71:G89" si="15">+F71+C71</f>
        <v>150622.136</v>
      </c>
      <c r="H71" s="371">
        <f t="shared" ref="H71:H89" si="16">+G71+D71</f>
        <v>150622.136</v>
      </c>
      <c r="I71" s="368">
        <v>0</v>
      </c>
      <c r="J71" s="372">
        <f t="shared" ref="J71:J90" si="17">+I71+H71</f>
        <v>150622.136</v>
      </c>
      <c r="K71" s="371">
        <f t="shared" ref="K71:K89" si="18">+G71-J71</f>
        <v>0</v>
      </c>
      <c r="L71" s="373">
        <f t="shared" si="13"/>
        <v>0</v>
      </c>
      <c r="M71" s="373">
        <f t="shared" ref="M71:M89" si="19">J71+L71</f>
        <v>150622.136</v>
      </c>
      <c r="N71" s="373">
        <f t="shared" si="14"/>
        <v>0</v>
      </c>
      <c r="O71" s="373">
        <f t="shared" ref="O71:O134" si="20">G71-M71</f>
        <v>0</v>
      </c>
    </row>
    <row r="72" spans="1:15" s="374" customFormat="1">
      <c r="A72" s="615">
        <v>2260084</v>
      </c>
      <c r="B72" s="616" t="s">
        <v>1160</v>
      </c>
      <c r="C72" s="368">
        <v>160755.57999999999</v>
      </c>
      <c r="D72" s="369"/>
      <c r="E72" s="367">
        <v>0</v>
      </c>
      <c r="F72" s="370">
        <v>0</v>
      </c>
      <c r="G72" s="371">
        <f t="shared" si="15"/>
        <v>160755.57999999999</v>
      </c>
      <c r="H72" s="371">
        <f t="shared" si="16"/>
        <v>160755.57999999999</v>
      </c>
      <c r="I72" s="368">
        <v>0</v>
      </c>
      <c r="J72" s="372">
        <f t="shared" si="17"/>
        <v>160755.57999999999</v>
      </c>
      <c r="K72" s="371">
        <f t="shared" si="18"/>
        <v>0</v>
      </c>
      <c r="L72" s="373">
        <f t="shared" si="13"/>
        <v>0</v>
      </c>
      <c r="M72" s="373">
        <f t="shared" si="19"/>
        <v>160755.57999999999</v>
      </c>
      <c r="N72" s="373">
        <f t="shared" si="14"/>
        <v>0</v>
      </c>
      <c r="O72" s="373">
        <f t="shared" si="20"/>
        <v>0</v>
      </c>
    </row>
    <row r="73" spans="1:15" s="374" customFormat="1">
      <c r="A73" s="615">
        <v>2260085</v>
      </c>
      <c r="B73" s="616" t="s">
        <v>1160</v>
      </c>
      <c r="C73" s="368">
        <v>80836.98</v>
      </c>
      <c r="D73" s="369"/>
      <c r="E73" s="367">
        <v>0</v>
      </c>
      <c r="F73" s="370">
        <v>0</v>
      </c>
      <c r="G73" s="371">
        <f t="shared" si="15"/>
        <v>80836.98</v>
      </c>
      <c r="H73" s="371">
        <f t="shared" si="16"/>
        <v>80836.98</v>
      </c>
      <c r="I73" s="368">
        <v>0</v>
      </c>
      <c r="J73" s="372">
        <f t="shared" si="17"/>
        <v>80836.98</v>
      </c>
      <c r="K73" s="371">
        <f t="shared" si="18"/>
        <v>0</v>
      </c>
      <c r="L73" s="373">
        <f t="shared" si="13"/>
        <v>0</v>
      </c>
      <c r="M73" s="373">
        <f t="shared" si="19"/>
        <v>80836.98</v>
      </c>
      <c r="N73" s="373">
        <f t="shared" si="14"/>
        <v>0</v>
      </c>
      <c r="O73" s="373">
        <f t="shared" si="20"/>
        <v>0</v>
      </c>
    </row>
    <row r="74" spans="1:15" s="374" customFormat="1">
      <c r="A74" s="615">
        <v>2260086</v>
      </c>
      <c r="B74" s="616" t="s">
        <v>1160</v>
      </c>
      <c r="C74" s="368">
        <v>2599070.1120000002</v>
      </c>
      <c r="D74" s="369"/>
      <c r="E74" s="367">
        <v>0</v>
      </c>
      <c r="F74" s="370">
        <v>0</v>
      </c>
      <c r="G74" s="371">
        <f t="shared" si="15"/>
        <v>2599070.1120000002</v>
      </c>
      <c r="H74" s="371">
        <f t="shared" si="16"/>
        <v>2599070.1120000002</v>
      </c>
      <c r="I74" s="368">
        <v>0</v>
      </c>
      <c r="J74" s="372">
        <f t="shared" si="17"/>
        <v>2599070.1120000002</v>
      </c>
      <c r="K74" s="371">
        <f t="shared" si="18"/>
        <v>0</v>
      </c>
      <c r="L74" s="373">
        <f t="shared" si="13"/>
        <v>0</v>
      </c>
      <c r="M74" s="373">
        <f t="shared" si="19"/>
        <v>2599070.1120000002</v>
      </c>
      <c r="N74" s="373">
        <f t="shared" si="14"/>
        <v>0</v>
      </c>
      <c r="O74" s="373">
        <f t="shared" si="20"/>
        <v>0</v>
      </c>
    </row>
    <row r="75" spans="1:15" s="374" customFormat="1">
      <c r="A75" s="615">
        <v>2260087</v>
      </c>
      <c r="B75" s="616" t="s">
        <v>1160</v>
      </c>
      <c r="C75" s="368">
        <v>506235.48100000003</v>
      </c>
      <c r="D75" s="369"/>
      <c r="E75" s="367">
        <v>0</v>
      </c>
      <c r="F75" s="370">
        <v>0</v>
      </c>
      <c r="G75" s="371">
        <f t="shared" si="15"/>
        <v>506235.48100000003</v>
      </c>
      <c r="H75" s="371">
        <f t="shared" si="16"/>
        <v>506235.48100000003</v>
      </c>
      <c r="I75" s="368">
        <v>0</v>
      </c>
      <c r="J75" s="372">
        <f t="shared" si="17"/>
        <v>506235.48100000003</v>
      </c>
      <c r="K75" s="371">
        <f t="shared" si="18"/>
        <v>0</v>
      </c>
      <c r="L75" s="373">
        <f t="shared" si="13"/>
        <v>0</v>
      </c>
      <c r="M75" s="373">
        <f t="shared" si="19"/>
        <v>506235.48100000003</v>
      </c>
      <c r="N75" s="373">
        <f t="shared" si="14"/>
        <v>0</v>
      </c>
      <c r="O75" s="373">
        <f t="shared" si="20"/>
        <v>0</v>
      </c>
    </row>
    <row r="76" spans="1:15" s="374" customFormat="1">
      <c r="A76" s="615">
        <v>2260088</v>
      </c>
      <c r="B76" s="616" t="s">
        <v>1160</v>
      </c>
      <c r="C76" s="368">
        <v>42600.131000000001</v>
      </c>
      <c r="D76" s="369"/>
      <c r="E76" s="367">
        <v>0</v>
      </c>
      <c r="F76" s="370">
        <v>0</v>
      </c>
      <c r="G76" s="371">
        <f t="shared" si="15"/>
        <v>42600.131000000001</v>
      </c>
      <c r="H76" s="371">
        <f t="shared" si="16"/>
        <v>42600.131000000001</v>
      </c>
      <c r="I76" s="368">
        <v>0</v>
      </c>
      <c r="J76" s="372">
        <f t="shared" si="17"/>
        <v>42600.131000000001</v>
      </c>
      <c r="K76" s="371">
        <f t="shared" si="18"/>
        <v>0</v>
      </c>
      <c r="L76" s="373">
        <f t="shared" si="13"/>
        <v>0</v>
      </c>
      <c r="M76" s="373">
        <f t="shared" si="19"/>
        <v>42600.131000000001</v>
      </c>
      <c r="N76" s="373">
        <f t="shared" si="14"/>
        <v>0</v>
      </c>
      <c r="O76" s="373">
        <f t="shared" si="20"/>
        <v>0</v>
      </c>
    </row>
    <row r="77" spans="1:15" s="374" customFormat="1">
      <c r="A77" s="615">
        <v>2260089</v>
      </c>
      <c r="B77" s="616" t="s">
        <v>1160</v>
      </c>
      <c r="C77" s="368">
        <v>138364.69399999999</v>
      </c>
      <c r="D77" s="369"/>
      <c r="E77" s="367">
        <v>0</v>
      </c>
      <c r="F77" s="370">
        <v>0</v>
      </c>
      <c r="G77" s="371">
        <f t="shared" si="15"/>
        <v>138364.69399999999</v>
      </c>
      <c r="H77" s="371">
        <f t="shared" si="16"/>
        <v>138364.69399999999</v>
      </c>
      <c r="I77" s="368">
        <v>0</v>
      </c>
      <c r="J77" s="372">
        <f t="shared" si="17"/>
        <v>138364.69399999999</v>
      </c>
      <c r="K77" s="371">
        <f t="shared" si="18"/>
        <v>0</v>
      </c>
      <c r="L77" s="373">
        <f t="shared" si="13"/>
        <v>0</v>
      </c>
      <c r="M77" s="373">
        <f t="shared" si="19"/>
        <v>138364.69399999999</v>
      </c>
      <c r="N77" s="373">
        <f t="shared" si="14"/>
        <v>0</v>
      </c>
      <c r="O77" s="373">
        <f t="shared" si="20"/>
        <v>0</v>
      </c>
    </row>
    <row r="78" spans="1:15" s="374" customFormat="1">
      <c r="A78" s="615">
        <v>2260090</v>
      </c>
      <c r="B78" s="616" t="s">
        <v>1160</v>
      </c>
      <c r="C78" s="368">
        <v>371086.09399999998</v>
      </c>
      <c r="D78" s="369"/>
      <c r="E78" s="367">
        <v>0</v>
      </c>
      <c r="F78" s="370">
        <v>0</v>
      </c>
      <c r="G78" s="371">
        <f t="shared" si="15"/>
        <v>371086.09399999998</v>
      </c>
      <c r="H78" s="371">
        <f t="shared" si="16"/>
        <v>371086.09399999998</v>
      </c>
      <c r="I78" s="368">
        <v>0</v>
      </c>
      <c r="J78" s="372">
        <f t="shared" si="17"/>
        <v>371086.09399999998</v>
      </c>
      <c r="K78" s="371">
        <f t="shared" si="18"/>
        <v>0</v>
      </c>
      <c r="L78" s="373">
        <f t="shared" si="13"/>
        <v>0</v>
      </c>
      <c r="M78" s="373">
        <f t="shared" si="19"/>
        <v>371086.09399999998</v>
      </c>
      <c r="N78" s="373">
        <f t="shared" si="14"/>
        <v>0</v>
      </c>
      <c r="O78" s="373">
        <f t="shared" si="20"/>
        <v>0</v>
      </c>
    </row>
    <row r="79" spans="1:15" s="374" customFormat="1">
      <c r="A79" s="615">
        <v>2260092</v>
      </c>
      <c r="B79" s="616" t="s">
        <v>1160</v>
      </c>
      <c r="C79" s="368">
        <v>38494.777000000002</v>
      </c>
      <c r="D79" s="369"/>
      <c r="E79" s="367">
        <v>0</v>
      </c>
      <c r="F79" s="370">
        <v>0</v>
      </c>
      <c r="G79" s="371">
        <f t="shared" si="15"/>
        <v>38494.777000000002</v>
      </c>
      <c r="H79" s="371">
        <f t="shared" si="16"/>
        <v>38494.777000000002</v>
      </c>
      <c r="I79" s="368">
        <v>0</v>
      </c>
      <c r="J79" s="372">
        <f t="shared" si="17"/>
        <v>38494.777000000002</v>
      </c>
      <c r="K79" s="371">
        <f t="shared" si="18"/>
        <v>0</v>
      </c>
      <c r="L79" s="373">
        <f t="shared" si="13"/>
        <v>0</v>
      </c>
      <c r="M79" s="373">
        <f t="shared" si="19"/>
        <v>38494.777000000002</v>
      </c>
      <c r="N79" s="373">
        <f t="shared" si="14"/>
        <v>0</v>
      </c>
      <c r="O79" s="373">
        <f t="shared" si="20"/>
        <v>0</v>
      </c>
    </row>
    <row r="80" spans="1:15" s="374" customFormat="1">
      <c r="A80" s="615">
        <v>2260093</v>
      </c>
      <c r="B80" s="616" t="s">
        <v>1160</v>
      </c>
      <c r="C80" s="368">
        <v>44121.32</v>
      </c>
      <c r="D80" s="369"/>
      <c r="E80" s="367">
        <v>0</v>
      </c>
      <c r="F80" s="370">
        <v>0</v>
      </c>
      <c r="G80" s="371">
        <f t="shared" si="15"/>
        <v>44121.32</v>
      </c>
      <c r="H80" s="371">
        <f t="shared" si="16"/>
        <v>44121.32</v>
      </c>
      <c r="I80" s="368">
        <v>0</v>
      </c>
      <c r="J80" s="372">
        <f t="shared" si="17"/>
        <v>44121.32</v>
      </c>
      <c r="K80" s="371">
        <f t="shared" si="18"/>
        <v>0</v>
      </c>
      <c r="L80" s="373">
        <f t="shared" si="13"/>
        <v>0</v>
      </c>
      <c r="M80" s="373">
        <f t="shared" si="19"/>
        <v>44121.32</v>
      </c>
      <c r="N80" s="373">
        <f t="shared" si="14"/>
        <v>0</v>
      </c>
      <c r="O80" s="373">
        <f t="shared" si="20"/>
        <v>0</v>
      </c>
    </row>
    <row r="81" spans="1:15" s="374" customFormat="1">
      <c r="A81" s="615">
        <v>2260094</v>
      </c>
      <c r="B81" s="616" t="s">
        <v>1160</v>
      </c>
      <c r="C81" s="368">
        <v>890613.66</v>
      </c>
      <c r="D81" s="369"/>
      <c r="E81" s="367">
        <v>0</v>
      </c>
      <c r="F81" s="370">
        <v>0</v>
      </c>
      <c r="G81" s="371">
        <f t="shared" si="15"/>
        <v>890613.66</v>
      </c>
      <c r="H81" s="371">
        <f t="shared" si="16"/>
        <v>890613.66</v>
      </c>
      <c r="I81" s="368">
        <v>0</v>
      </c>
      <c r="J81" s="372">
        <f t="shared" si="17"/>
        <v>890613.66</v>
      </c>
      <c r="K81" s="371">
        <f t="shared" si="18"/>
        <v>0</v>
      </c>
      <c r="L81" s="373">
        <f t="shared" si="13"/>
        <v>0</v>
      </c>
      <c r="M81" s="373">
        <f t="shared" si="19"/>
        <v>890613.66</v>
      </c>
      <c r="N81" s="373">
        <f t="shared" si="14"/>
        <v>0</v>
      </c>
      <c r="O81" s="373">
        <f t="shared" si="20"/>
        <v>0</v>
      </c>
    </row>
    <row r="82" spans="1:15" s="374" customFormat="1">
      <c r="A82" s="615">
        <v>2260095</v>
      </c>
      <c r="B82" s="616" t="s">
        <v>1160</v>
      </c>
      <c r="C82" s="368">
        <v>1006903.039</v>
      </c>
      <c r="D82" s="369"/>
      <c r="E82" s="367">
        <v>0</v>
      </c>
      <c r="F82" s="370">
        <v>0</v>
      </c>
      <c r="G82" s="371">
        <f t="shared" si="15"/>
        <v>1006903.039</v>
      </c>
      <c r="H82" s="371">
        <f t="shared" si="16"/>
        <v>1006903.039</v>
      </c>
      <c r="I82" s="368">
        <v>0</v>
      </c>
      <c r="J82" s="372">
        <f t="shared" si="17"/>
        <v>1006903.039</v>
      </c>
      <c r="K82" s="371">
        <f t="shared" si="18"/>
        <v>0</v>
      </c>
      <c r="L82" s="373">
        <f t="shared" si="13"/>
        <v>0</v>
      </c>
      <c r="M82" s="373">
        <f t="shared" si="19"/>
        <v>1006903.039</v>
      </c>
      <c r="N82" s="373">
        <f t="shared" si="14"/>
        <v>0</v>
      </c>
      <c r="O82" s="373">
        <f t="shared" si="20"/>
        <v>0</v>
      </c>
    </row>
    <row r="83" spans="1:15" s="374" customFormat="1">
      <c r="A83" s="615">
        <v>2260096</v>
      </c>
      <c r="B83" s="616" t="s">
        <v>1160</v>
      </c>
      <c r="C83" s="368">
        <v>1095462.227</v>
      </c>
      <c r="D83" s="369"/>
      <c r="E83" s="367">
        <v>0</v>
      </c>
      <c r="F83" s="370">
        <v>0</v>
      </c>
      <c r="G83" s="371">
        <f t="shared" si="15"/>
        <v>1095462.227</v>
      </c>
      <c r="H83" s="371">
        <f t="shared" si="16"/>
        <v>1095462.227</v>
      </c>
      <c r="I83" s="368">
        <v>0</v>
      </c>
      <c r="J83" s="372">
        <f t="shared" si="17"/>
        <v>1095462.227</v>
      </c>
      <c r="K83" s="371">
        <f t="shared" si="18"/>
        <v>0</v>
      </c>
      <c r="L83" s="373">
        <f t="shared" si="13"/>
        <v>0</v>
      </c>
      <c r="M83" s="373">
        <f t="shared" si="19"/>
        <v>1095462.227</v>
      </c>
      <c r="N83" s="373">
        <f t="shared" si="14"/>
        <v>0</v>
      </c>
      <c r="O83" s="373">
        <f t="shared" si="20"/>
        <v>0</v>
      </c>
    </row>
    <row r="84" spans="1:15" s="374" customFormat="1">
      <c r="A84" s="615">
        <v>2260097</v>
      </c>
      <c r="B84" s="616" t="s">
        <v>1160</v>
      </c>
      <c r="C84" s="368">
        <v>3525423.409</v>
      </c>
      <c r="D84" s="369"/>
      <c r="E84" s="367">
        <v>0</v>
      </c>
      <c r="F84" s="370">
        <v>0</v>
      </c>
      <c r="G84" s="371">
        <f t="shared" si="15"/>
        <v>3525423.409</v>
      </c>
      <c r="H84" s="371">
        <f t="shared" si="16"/>
        <v>3525423.409</v>
      </c>
      <c r="I84" s="368">
        <v>0</v>
      </c>
      <c r="J84" s="372">
        <f t="shared" si="17"/>
        <v>3525423.409</v>
      </c>
      <c r="K84" s="371">
        <f t="shared" si="18"/>
        <v>0</v>
      </c>
      <c r="L84" s="373">
        <f t="shared" si="13"/>
        <v>0</v>
      </c>
      <c r="M84" s="373">
        <f t="shared" si="19"/>
        <v>3525423.409</v>
      </c>
      <c r="N84" s="373">
        <f t="shared" si="14"/>
        <v>0</v>
      </c>
      <c r="O84" s="373">
        <f t="shared" si="20"/>
        <v>0</v>
      </c>
    </row>
    <row r="85" spans="1:15" s="374" customFormat="1">
      <c r="A85" s="615">
        <v>2260098</v>
      </c>
      <c r="B85" s="616" t="s">
        <v>1160</v>
      </c>
      <c r="C85" s="368">
        <v>184898.22700000001</v>
      </c>
      <c r="D85" s="369"/>
      <c r="E85" s="367">
        <v>0</v>
      </c>
      <c r="F85" s="370">
        <v>0</v>
      </c>
      <c r="G85" s="371">
        <f t="shared" si="15"/>
        <v>184898.22700000001</v>
      </c>
      <c r="H85" s="371">
        <f t="shared" si="16"/>
        <v>184898.22700000001</v>
      </c>
      <c r="I85" s="368">
        <v>0</v>
      </c>
      <c r="J85" s="372">
        <f t="shared" si="17"/>
        <v>184898.22700000001</v>
      </c>
      <c r="K85" s="371">
        <f t="shared" si="18"/>
        <v>0</v>
      </c>
      <c r="L85" s="373">
        <f t="shared" si="13"/>
        <v>0</v>
      </c>
      <c r="M85" s="373">
        <f t="shared" si="19"/>
        <v>184898.22700000001</v>
      </c>
      <c r="N85" s="373">
        <f t="shared" si="14"/>
        <v>0</v>
      </c>
      <c r="O85" s="373">
        <f t="shared" si="20"/>
        <v>0</v>
      </c>
    </row>
    <row r="86" spans="1:15" s="374" customFormat="1">
      <c r="A86" s="615">
        <v>2260099</v>
      </c>
      <c r="B86" s="616" t="s">
        <v>1160</v>
      </c>
      <c r="C86" s="368">
        <v>1673492.5530000001</v>
      </c>
      <c r="D86" s="369"/>
      <c r="E86" s="367">
        <v>0</v>
      </c>
      <c r="F86" s="370">
        <v>0</v>
      </c>
      <c r="G86" s="371">
        <f t="shared" si="15"/>
        <v>1673492.5530000001</v>
      </c>
      <c r="H86" s="371">
        <f t="shared" si="16"/>
        <v>1673492.5530000001</v>
      </c>
      <c r="I86" s="368">
        <v>0</v>
      </c>
      <c r="J86" s="372">
        <f t="shared" si="17"/>
        <v>1673492.5530000001</v>
      </c>
      <c r="K86" s="371">
        <f t="shared" si="18"/>
        <v>0</v>
      </c>
      <c r="L86" s="373">
        <f t="shared" ref="L86:L93" si="21">K86</f>
        <v>0</v>
      </c>
      <c r="M86" s="373">
        <f t="shared" si="19"/>
        <v>1673492.5530000001</v>
      </c>
      <c r="N86" s="373">
        <f t="shared" ref="N86:N117" si="22">E86-0</f>
        <v>0</v>
      </c>
      <c r="O86" s="373">
        <f t="shared" si="20"/>
        <v>0</v>
      </c>
    </row>
    <row r="87" spans="1:15" s="374" customFormat="1">
      <c r="A87" s="615">
        <v>2260101</v>
      </c>
      <c r="B87" s="616" t="s">
        <v>1160</v>
      </c>
      <c r="C87" s="368">
        <v>187222.51</v>
      </c>
      <c r="D87" s="369"/>
      <c r="E87" s="367">
        <v>0</v>
      </c>
      <c r="F87" s="370">
        <v>0</v>
      </c>
      <c r="G87" s="371">
        <f t="shared" si="15"/>
        <v>187222.51</v>
      </c>
      <c r="H87" s="371">
        <f t="shared" si="16"/>
        <v>187222.51</v>
      </c>
      <c r="I87" s="368">
        <v>0</v>
      </c>
      <c r="J87" s="372">
        <f t="shared" si="17"/>
        <v>187222.51</v>
      </c>
      <c r="K87" s="371">
        <f t="shared" si="18"/>
        <v>0</v>
      </c>
      <c r="L87" s="373">
        <f t="shared" si="21"/>
        <v>0</v>
      </c>
      <c r="M87" s="373">
        <f t="shared" si="19"/>
        <v>187222.51</v>
      </c>
      <c r="N87" s="373">
        <f t="shared" si="22"/>
        <v>0</v>
      </c>
      <c r="O87" s="373">
        <f t="shared" si="20"/>
        <v>0</v>
      </c>
    </row>
    <row r="88" spans="1:15" s="374" customFormat="1">
      <c r="A88" s="615">
        <v>2260102</v>
      </c>
      <c r="B88" s="616" t="s">
        <v>1160</v>
      </c>
      <c r="C88" s="368">
        <v>104577.103</v>
      </c>
      <c r="D88" s="369"/>
      <c r="E88" s="367">
        <v>0</v>
      </c>
      <c r="F88" s="370">
        <v>0</v>
      </c>
      <c r="G88" s="371">
        <f t="shared" si="15"/>
        <v>104577.103</v>
      </c>
      <c r="H88" s="371">
        <f t="shared" si="16"/>
        <v>104577.103</v>
      </c>
      <c r="I88" s="368">
        <v>0</v>
      </c>
      <c r="J88" s="372">
        <f t="shared" si="17"/>
        <v>104577.103</v>
      </c>
      <c r="K88" s="371">
        <f t="shared" si="18"/>
        <v>0</v>
      </c>
      <c r="L88" s="373">
        <f t="shared" si="21"/>
        <v>0</v>
      </c>
      <c r="M88" s="373">
        <f t="shared" si="19"/>
        <v>104577.103</v>
      </c>
      <c r="N88" s="373">
        <f t="shared" si="22"/>
        <v>0</v>
      </c>
      <c r="O88" s="373">
        <f t="shared" si="20"/>
        <v>0</v>
      </c>
    </row>
    <row r="89" spans="1:15" s="374" customFormat="1">
      <c r="A89" s="615">
        <v>2260103</v>
      </c>
      <c r="B89" s="616" t="s">
        <v>1160</v>
      </c>
      <c r="C89" s="368">
        <v>154153.014</v>
      </c>
      <c r="D89" s="369"/>
      <c r="E89" s="367">
        <v>0</v>
      </c>
      <c r="F89" s="370">
        <v>0</v>
      </c>
      <c r="G89" s="371">
        <f t="shared" si="15"/>
        <v>154153.014</v>
      </c>
      <c r="H89" s="371">
        <f t="shared" si="16"/>
        <v>154153.014</v>
      </c>
      <c r="I89" s="368">
        <v>0</v>
      </c>
      <c r="J89" s="372">
        <f t="shared" si="17"/>
        <v>154153.014</v>
      </c>
      <c r="K89" s="371">
        <f t="shared" si="18"/>
        <v>0</v>
      </c>
      <c r="L89" s="373">
        <f t="shared" si="21"/>
        <v>0</v>
      </c>
      <c r="M89" s="373">
        <f t="shared" si="19"/>
        <v>154153.014</v>
      </c>
      <c r="N89" s="373">
        <f t="shared" si="22"/>
        <v>0</v>
      </c>
      <c r="O89" s="373">
        <f t="shared" si="20"/>
        <v>0</v>
      </c>
    </row>
    <row r="90" spans="1:15" s="374" customFormat="1">
      <c r="A90" s="615">
        <v>2260225</v>
      </c>
      <c r="B90" s="616" t="s">
        <v>1160</v>
      </c>
      <c r="C90" s="368">
        <v>253957.47200000001</v>
      </c>
      <c r="D90" s="369"/>
      <c r="E90" s="367">
        <v>0</v>
      </c>
      <c r="F90" s="370">
        <v>0</v>
      </c>
      <c r="G90" s="371">
        <f t="shared" ref="G90:G153" si="23">+F90+C90</f>
        <v>253957.47200000001</v>
      </c>
      <c r="H90" s="371">
        <v>253956</v>
      </c>
      <c r="I90" s="368">
        <v>0</v>
      </c>
      <c r="J90" s="372">
        <f t="shared" si="17"/>
        <v>253956</v>
      </c>
      <c r="K90" s="371">
        <v>0</v>
      </c>
      <c r="L90" s="373">
        <f t="shared" si="21"/>
        <v>0</v>
      </c>
      <c r="M90" s="373">
        <v>253956</v>
      </c>
      <c r="N90" s="373">
        <f t="shared" si="22"/>
        <v>0</v>
      </c>
      <c r="O90" s="373">
        <f t="shared" si="20"/>
        <v>1.4720000000088476</v>
      </c>
    </row>
    <row r="91" spans="1:15" s="374" customFormat="1">
      <c r="A91" s="615">
        <v>2260226</v>
      </c>
      <c r="B91" s="616" t="s">
        <v>1160</v>
      </c>
      <c r="C91" s="368">
        <v>841544.81200000003</v>
      </c>
      <c r="D91" s="369"/>
      <c r="E91" s="367">
        <v>0</v>
      </c>
      <c r="F91" s="370">
        <v>0</v>
      </c>
      <c r="G91" s="371">
        <f t="shared" si="23"/>
        <v>841544.81200000003</v>
      </c>
      <c r="H91" s="371">
        <v>841544</v>
      </c>
      <c r="I91" s="368">
        <v>0</v>
      </c>
      <c r="J91" s="372">
        <v>841544</v>
      </c>
      <c r="K91" s="371">
        <v>0</v>
      </c>
      <c r="L91" s="373">
        <f t="shared" si="21"/>
        <v>0</v>
      </c>
      <c r="M91" s="373">
        <f>J91+L91</f>
        <v>841544</v>
      </c>
      <c r="N91" s="373">
        <f t="shared" si="22"/>
        <v>0</v>
      </c>
      <c r="O91" s="373">
        <f t="shared" si="20"/>
        <v>0.81200000003445894</v>
      </c>
    </row>
    <row r="92" spans="1:15" s="374" customFormat="1">
      <c r="A92" s="615">
        <v>2260227</v>
      </c>
      <c r="B92" s="616" t="s">
        <v>1160</v>
      </c>
      <c r="C92" s="368">
        <v>1162886.9509999999</v>
      </c>
      <c r="D92" s="369"/>
      <c r="E92" s="367">
        <v>0</v>
      </c>
      <c r="F92" s="370">
        <v>0</v>
      </c>
      <c r="G92" s="371">
        <f t="shared" si="23"/>
        <v>1162886.9509999999</v>
      </c>
      <c r="H92" s="371">
        <v>1162886</v>
      </c>
      <c r="I92" s="368">
        <v>0</v>
      </c>
      <c r="J92" s="372">
        <f t="shared" ref="J92:J123" si="24">+I92+H92</f>
        <v>1162886</v>
      </c>
      <c r="K92" s="371">
        <v>0</v>
      </c>
      <c r="L92" s="373">
        <f t="shared" si="21"/>
        <v>0</v>
      </c>
      <c r="M92" s="373">
        <f>J92+L92</f>
        <v>1162886</v>
      </c>
      <c r="N92" s="373">
        <f t="shared" si="22"/>
        <v>0</v>
      </c>
      <c r="O92" s="373">
        <f t="shared" si="20"/>
        <v>0.950999999884516</v>
      </c>
    </row>
    <row r="93" spans="1:15" s="374" customFormat="1">
      <c r="A93" s="615">
        <v>2260228</v>
      </c>
      <c r="B93" s="616" t="s">
        <v>1160</v>
      </c>
      <c r="C93" s="368">
        <v>252346.399</v>
      </c>
      <c r="D93" s="369"/>
      <c r="E93" s="367">
        <v>0</v>
      </c>
      <c r="F93" s="370">
        <v>0</v>
      </c>
      <c r="G93" s="371">
        <f t="shared" si="23"/>
        <v>252346.399</v>
      </c>
      <c r="H93" s="371">
        <v>252345</v>
      </c>
      <c r="I93" s="368">
        <v>0</v>
      </c>
      <c r="J93" s="372">
        <f t="shared" si="24"/>
        <v>252345</v>
      </c>
      <c r="K93" s="371">
        <v>0</v>
      </c>
      <c r="L93" s="373">
        <f t="shared" si="21"/>
        <v>0</v>
      </c>
      <c r="M93" s="373">
        <v>252345</v>
      </c>
      <c r="N93" s="373">
        <f t="shared" si="22"/>
        <v>0</v>
      </c>
      <c r="O93" s="373">
        <f t="shared" si="20"/>
        <v>1.3990000000048894</v>
      </c>
    </row>
    <row r="94" spans="1:15" s="374" customFormat="1">
      <c r="A94" s="615">
        <v>2260229</v>
      </c>
      <c r="B94" s="616" t="s">
        <v>1160</v>
      </c>
      <c r="C94" s="368">
        <v>560022.26199999999</v>
      </c>
      <c r="D94" s="369"/>
      <c r="E94" s="367">
        <v>0</v>
      </c>
      <c r="F94" s="370">
        <v>0</v>
      </c>
      <c r="G94" s="371">
        <f t="shared" si="23"/>
        <v>560022.26199999999</v>
      </c>
      <c r="H94" s="371">
        <v>560021</v>
      </c>
      <c r="I94" s="368">
        <v>0</v>
      </c>
      <c r="J94" s="372">
        <f t="shared" si="24"/>
        <v>560021</v>
      </c>
      <c r="K94" s="371">
        <v>0</v>
      </c>
      <c r="L94" s="373">
        <v>0</v>
      </c>
      <c r="M94" s="373">
        <f t="shared" ref="M94:M125" si="25">J94+L94</f>
        <v>560021</v>
      </c>
      <c r="N94" s="373">
        <f t="shared" si="22"/>
        <v>0</v>
      </c>
      <c r="O94" s="373">
        <f t="shared" si="20"/>
        <v>1.2619999999878928</v>
      </c>
    </row>
    <row r="95" spans="1:15" s="374" customFormat="1">
      <c r="A95" s="615">
        <v>2260230</v>
      </c>
      <c r="B95" s="616" t="s">
        <v>1160</v>
      </c>
      <c r="C95" s="368">
        <v>1238126.6980000001</v>
      </c>
      <c r="D95" s="369"/>
      <c r="E95" s="367">
        <v>0</v>
      </c>
      <c r="F95" s="370">
        <v>0</v>
      </c>
      <c r="G95" s="371">
        <f t="shared" si="23"/>
        <v>1238126.6980000001</v>
      </c>
      <c r="H95" s="371">
        <v>1238126</v>
      </c>
      <c r="I95" s="368">
        <v>0</v>
      </c>
      <c r="J95" s="372">
        <f t="shared" si="24"/>
        <v>1238126</v>
      </c>
      <c r="K95" s="371">
        <v>0</v>
      </c>
      <c r="L95" s="373">
        <f t="shared" ref="L95:L130" si="26">K95</f>
        <v>0</v>
      </c>
      <c r="M95" s="373">
        <f t="shared" si="25"/>
        <v>1238126</v>
      </c>
      <c r="N95" s="373">
        <f t="shared" si="22"/>
        <v>0</v>
      </c>
      <c r="O95" s="373">
        <f t="shared" si="20"/>
        <v>0.69800000009126961</v>
      </c>
    </row>
    <row r="96" spans="1:15" s="374" customFormat="1">
      <c r="A96" s="615">
        <v>2260235</v>
      </c>
      <c r="B96" s="616" t="s">
        <v>1160</v>
      </c>
      <c r="C96" s="368">
        <v>62985.235999999997</v>
      </c>
      <c r="D96" s="369"/>
      <c r="E96" s="367">
        <v>0</v>
      </c>
      <c r="F96" s="370">
        <v>0</v>
      </c>
      <c r="G96" s="371">
        <f t="shared" si="23"/>
        <v>62985.235999999997</v>
      </c>
      <c r="H96" s="371">
        <v>62984</v>
      </c>
      <c r="I96" s="368">
        <v>0</v>
      </c>
      <c r="J96" s="372">
        <f t="shared" si="24"/>
        <v>62984</v>
      </c>
      <c r="K96" s="371">
        <v>0</v>
      </c>
      <c r="L96" s="373">
        <f t="shared" si="26"/>
        <v>0</v>
      </c>
      <c r="M96" s="373">
        <f t="shared" si="25"/>
        <v>62984</v>
      </c>
      <c r="N96" s="373">
        <f t="shared" si="22"/>
        <v>0</v>
      </c>
      <c r="O96" s="373">
        <f t="shared" si="20"/>
        <v>1.2359999999971478</v>
      </c>
    </row>
    <row r="97" spans="1:15" s="374" customFormat="1">
      <c r="A97" s="615">
        <v>2260236</v>
      </c>
      <c r="B97" s="616" t="s">
        <v>1160</v>
      </c>
      <c r="C97" s="368">
        <v>1044939.603</v>
      </c>
      <c r="D97" s="369"/>
      <c r="E97" s="367">
        <v>0</v>
      </c>
      <c r="F97" s="370">
        <v>0</v>
      </c>
      <c r="G97" s="371">
        <f t="shared" si="23"/>
        <v>1044939.603</v>
      </c>
      <c r="H97" s="371">
        <v>1044939</v>
      </c>
      <c r="I97" s="368">
        <v>0</v>
      </c>
      <c r="J97" s="372">
        <f t="shared" si="24"/>
        <v>1044939</v>
      </c>
      <c r="K97" s="371">
        <v>0</v>
      </c>
      <c r="L97" s="373">
        <f t="shared" si="26"/>
        <v>0</v>
      </c>
      <c r="M97" s="373">
        <f t="shared" si="25"/>
        <v>1044939</v>
      </c>
      <c r="N97" s="373">
        <f t="shared" si="22"/>
        <v>0</v>
      </c>
      <c r="O97" s="373">
        <f t="shared" si="20"/>
        <v>0.60300000000279397</v>
      </c>
    </row>
    <row r="98" spans="1:15" s="374" customFormat="1">
      <c r="A98" s="615">
        <v>2260238</v>
      </c>
      <c r="B98" s="616" t="s">
        <v>1160</v>
      </c>
      <c r="C98" s="368">
        <v>148198.19899999999</v>
      </c>
      <c r="D98" s="369"/>
      <c r="E98" s="367">
        <v>0</v>
      </c>
      <c r="F98" s="370">
        <v>0</v>
      </c>
      <c r="G98" s="371">
        <f t="shared" si="23"/>
        <v>148198.19899999999</v>
      </c>
      <c r="H98" s="371">
        <v>148197</v>
      </c>
      <c r="I98" s="368">
        <v>0</v>
      </c>
      <c r="J98" s="372">
        <f t="shared" si="24"/>
        <v>148197</v>
      </c>
      <c r="K98" s="371">
        <v>0</v>
      </c>
      <c r="L98" s="373">
        <f t="shared" si="26"/>
        <v>0</v>
      </c>
      <c r="M98" s="373">
        <f t="shared" si="25"/>
        <v>148197</v>
      </c>
      <c r="N98" s="373">
        <f t="shared" si="22"/>
        <v>0</v>
      </c>
      <c r="O98" s="373">
        <f t="shared" si="20"/>
        <v>1.1989999999932479</v>
      </c>
    </row>
    <row r="99" spans="1:15" s="374" customFormat="1">
      <c r="A99" s="615">
        <v>2260239</v>
      </c>
      <c r="B99" s="616" t="s">
        <v>1160</v>
      </c>
      <c r="C99" s="368">
        <v>135843.057</v>
      </c>
      <c r="D99" s="369"/>
      <c r="E99" s="367">
        <v>0</v>
      </c>
      <c r="F99" s="370">
        <v>0</v>
      </c>
      <c r="G99" s="371">
        <f t="shared" si="23"/>
        <v>135843.057</v>
      </c>
      <c r="H99" s="371">
        <v>135842</v>
      </c>
      <c r="I99" s="368">
        <v>0</v>
      </c>
      <c r="J99" s="372">
        <f t="shared" si="24"/>
        <v>135842</v>
      </c>
      <c r="K99" s="371">
        <v>0</v>
      </c>
      <c r="L99" s="373">
        <f t="shared" si="26"/>
        <v>0</v>
      </c>
      <c r="M99" s="373">
        <f t="shared" si="25"/>
        <v>135842</v>
      </c>
      <c r="N99" s="373">
        <f t="shared" si="22"/>
        <v>0</v>
      </c>
      <c r="O99" s="373">
        <f t="shared" si="20"/>
        <v>1.0570000000006985</v>
      </c>
    </row>
    <row r="100" spans="1:15" s="374" customFormat="1">
      <c r="A100" s="615">
        <v>2260240</v>
      </c>
      <c r="B100" s="616" t="s">
        <v>1160</v>
      </c>
      <c r="C100" s="368">
        <v>713256.89599999995</v>
      </c>
      <c r="D100" s="369"/>
      <c r="E100" s="367">
        <v>0</v>
      </c>
      <c r="F100" s="370">
        <v>0</v>
      </c>
      <c r="G100" s="371">
        <f t="shared" si="23"/>
        <v>713256.89599999995</v>
      </c>
      <c r="H100" s="371">
        <v>713256</v>
      </c>
      <c r="I100" s="368">
        <v>0</v>
      </c>
      <c r="J100" s="372">
        <f t="shared" si="24"/>
        <v>713256</v>
      </c>
      <c r="K100" s="371">
        <v>0</v>
      </c>
      <c r="L100" s="373">
        <f t="shared" si="26"/>
        <v>0</v>
      </c>
      <c r="M100" s="373">
        <f t="shared" si="25"/>
        <v>713256</v>
      </c>
      <c r="N100" s="373">
        <f t="shared" si="22"/>
        <v>0</v>
      </c>
      <c r="O100" s="373">
        <f t="shared" si="20"/>
        <v>0.89599999994970858</v>
      </c>
    </row>
    <row r="101" spans="1:15" s="374" customFormat="1">
      <c r="A101" s="615">
        <v>2260241</v>
      </c>
      <c r="B101" s="616" t="s">
        <v>1160</v>
      </c>
      <c r="C101" s="368">
        <v>830666.89399999997</v>
      </c>
      <c r="D101" s="369"/>
      <c r="E101" s="367">
        <v>0</v>
      </c>
      <c r="F101" s="370">
        <v>0</v>
      </c>
      <c r="G101" s="371">
        <f t="shared" si="23"/>
        <v>830666.89399999997</v>
      </c>
      <c r="H101" s="371">
        <v>830666</v>
      </c>
      <c r="I101" s="368">
        <v>0</v>
      </c>
      <c r="J101" s="372">
        <f t="shared" si="24"/>
        <v>830666</v>
      </c>
      <c r="K101" s="371">
        <v>0</v>
      </c>
      <c r="L101" s="373">
        <f t="shared" si="26"/>
        <v>0</v>
      </c>
      <c r="M101" s="373">
        <f t="shared" si="25"/>
        <v>830666</v>
      </c>
      <c r="N101" s="373">
        <f t="shared" si="22"/>
        <v>0</v>
      </c>
      <c r="O101" s="373">
        <f t="shared" si="20"/>
        <v>0.893999999971129</v>
      </c>
    </row>
    <row r="102" spans="1:15" s="374" customFormat="1">
      <c r="A102" s="615">
        <v>2260242</v>
      </c>
      <c r="B102" s="616" t="s">
        <v>1160</v>
      </c>
      <c r="C102" s="368">
        <v>1159662.851</v>
      </c>
      <c r="D102" s="369"/>
      <c r="E102" s="367">
        <v>0</v>
      </c>
      <c r="F102" s="370">
        <v>0</v>
      </c>
      <c r="G102" s="371">
        <f t="shared" si="23"/>
        <v>1159662.851</v>
      </c>
      <c r="H102" s="371">
        <v>1159662</v>
      </c>
      <c r="I102" s="368">
        <v>0</v>
      </c>
      <c r="J102" s="372">
        <f t="shared" si="24"/>
        <v>1159662</v>
      </c>
      <c r="K102" s="371">
        <v>0</v>
      </c>
      <c r="L102" s="373">
        <f t="shared" si="26"/>
        <v>0</v>
      </c>
      <c r="M102" s="373">
        <f t="shared" si="25"/>
        <v>1159662</v>
      </c>
      <c r="N102" s="373">
        <f t="shared" si="22"/>
        <v>0</v>
      </c>
      <c r="O102" s="373">
        <f t="shared" si="20"/>
        <v>0.85100000002421439</v>
      </c>
    </row>
    <row r="103" spans="1:15" s="374" customFormat="1">
      <c r="A103" s="615">
        <v>2260243</v>
      </c>
      <c r="B103" s="616" t="s">
        <v>1160</v>
      </c>
      <c r="C103" s="368">
        <v>370361.16</v>
      </c>
      <c r="D103" s="369"/>
      <c r="E103" s="367">
        <v>0</v>
      </c>
      <c r="F103" s="370">
        <v>0</v>
      </c>
      <c r="G103" s="371">
        <f t="shared" si="23"/>
        <v>370361.16</v>
      </c>
      <c r="H103" s="371">
        <v>370360</v>
      </c>
      <c r="I103" s="368">
        <v>0</v>
      </c>
      <c r="J103" s="372">
        <f t="shared" si="24"/>
        <v>370360</v>
      </c>
      <c r="K103" s="371">
        <v>0</v>
      </c>
      <c r="L103" s="373">
        <f t="shared" si="26"/>
        <v>0</v>
      </c>
      <c r="M103" s="373">
        <f t="shared" si="25"/>
        <v>370360</v>
      </c>
      <c r="N103" s="373">
        <f t="shared" si="22"/>
        <v>0</v>
      </c>
      <c r="O103" s="373">
        <f t="shared" si="20"/>
        <v>1.1599999999743886</v>
      </c>
    </row>
    <row r="104" spans="1:15" s="374" customFormat="1">
      <c r="A104" s="615">
        <v>2260244</v>
      </c>
      <c r="B104" s="616" t="s">
        <v>1160</v>
      </c>
      <c r="C104" s="368">
        <v>158709.742</v>
      </c>
      <c r="D104" s="369"/>
      <c r="E104" s="367">
        <v>0</v>
      </c>
      <c r="F104" s="370">
        <v>0</v>
      </c>
      <c r="G104" s="371">
        <f t="shared" si="23"/>
        <v>158709.742</v>
      </c>
      <c r="H104" s="371">
        <v>158709</v>
      </c>
      <c r="I104" s="368">
        <v>0</v>
      </c>
      <c r="J104" s="372">
        <f t="shared" si="24"/>
        <v>158709</v>
      </c>
      <c r="K104" s="371">
        <v>0</v>
      </c>
      <c r="L104" s="373">
        <f t="shared" si="26"/>
        <v>0</v>
      </c>
      <c r="M104" s="373">
        <f t="shared" si="25"/>
        <v>158709</v>
      </c>
      <c r="N104" s="373">
        <f t="shared" si="22"/>
        <v>0</v>
      </c>
      <c r="O104" s="373">
        <f t="shared" si="20"/>
        <v>0.74199999999837019</v>
      </c>
    </row>
    <row r="105" spans="1:15" s="374" customFormat="1">
      <c r="A105" s="615">
        <v>2260245</v>
      </c>
      <c r="B105" s="616" t="s">
        <v>1160</v>
      </c>
      <c r="C105" s="368">
        <v>233477.598</v>
      </c>
      <c r="D105" s="369"/>
      <c r="E105" s="367">
        <v>0</v>
      </c>
      <c r="F105" s="370">
        <v>0</v>
      </c>
      <c r="G105" s="371">
        <f t="shared" si="23"/>
        <v>233477.598</v>
      </c>
      <c r="H105" s="371">
        <v>233477</v>
      </c>
      <c r="I105" s="368">
        <v>0</v>
      </c>
      <c r="J105" s="372">
        <f t="shared" si="24"/>
        <v>233477</v>
      </c>
      <c r="K105" s="371">
        <v>0</v>
      </c>
      <c r="L105" s="373">
        <f t="shared" si="26"/>
        <v>0</v>
      </c>
      <c r="M105" s="373">
        <f t="shared" si="25"/>
        <v>233477</v>
      </c>
      <c r="N105" s="373">
        <f t="shared" si="22"/>
        <v>0</v>
      </c>
      <c r="O105" s="373">
        <f t="shared" si="20"/>
        <v>0.59799999999813735</v>
      </c>
    </row>
    <row r="106" spans="1:15" s="374" customFormat="1">
      <c r="A106" s="615">
        <v>2260246</v>
      </c>
      <c r="B106" s="616" t="s">
        <v>1160</v>
      </c>
      <c r="C106" s="368">
        <v>540147.15099999995</v>
      </c>
      <c r="D106" s="369"/>
      <c r="E106" s="367">
        <v>0</v>
      </c>
      <c r="F106" s="370">
        <v>0</v>
      </c>
      <c r="G106" s="371">
        <f t="shared" si="23"/>
        <v>540147.15099999995</v>
      </c>
      <c r="H106" s="371">
        <v>540146</v>
      </c>
      <c r="I106" s="368">
        <v>0</v>
      </c>
      <c r="J106" s="372">
        <f t="shared" si="24"/>
        <v>540146</v>
      </c>
      <c r="K106" s="371">
        <v>0</v>
      </c>
      <c r="L106" s="373">
        <f t="shared" si="26"/>
        <v>0</v>
      </c>
      <c r="M106" s="373">
        <f t="shared" si="25"/>
        <v>540146</v>
      </c>
      <c r="N106" s="373">
        <f t="shared" si="22"/>
        <v>0</v>
      </c>
      <c r="O106" s="373">
        <f t="shared" si="20"/>
        <v>1.1509999999543652</v>
      </c>
    </row>
    <row r="107" spans="1:15" s="374" customFormat="1">
      <c r="A107" s="615">
        <v>2260247</v>
      </c>
      <c r="B107" s="616" t="s">
        <v>1160</v>
      </c>
      <c r="C107" s="368">
        <v>136715.51800000001</v>
      </c>
      <c r="D107" s="369"/>
      <c r="E107" s="367">
        <v>0</v>
      </c>
      <c r="F107" s="370">
        <v>0</v>
      </c>
      <c r="G107" s="371">
        <f t="shared" si="23"/>
        <v>136715.51800000001</v>
      </c>
      <c r="H107" s="371">
        <v>136715</v>
      </c>
      <c r="I107" s="368">
        <v>0</v>
      </c>
      <c r="J107" s="372">
        <f t="shared" si="24"/>
        <v>136715</v>
      </c>
      <c r="K107" s="371">
        <v>0</v>
      </c>
      <c r="L107" s="373">
        <f t="shared" si="26"/>
        <v>0</v>
      </c>
      <c r="M107" s="373">
        <f t="shared" si="25"/>
        <v>136715</v>
      </c>
      <c r="N107" s="373">
        <f t="shared" si="22"/>
        <v>0</v>
      </c>
      <c r="O107" s="373">
        <f t="shared" si="20"/>
        <v>0.51800000001094304</v>
      </c>
    </row>
    <row r="108" spans="1:15" s="374" customFormat="1">
      <c r="A108" s="615">
        <v>2260248</v>
      </c>
      <c r="B108" s="616" t="s">
        <v>1160</v>
      </c>
      <c r="C108" s="368">
        <v>330742.83299999998</v>
      </c>
      <c r="D108" s="369"/>
      <c r="E108" s="367">
        <v>0</v>
      </c>
      <c r="F108" s="370">
        <v>0</v>
      </c>
      <c r="G108" s="371">
        <f t="shared" si="23"/>
        <v>330742.83299999998</v>
      </c>
      <c r="H108" s="371">
        <v>330742</v>
      </c>
      <c r="I108" s="368">
        <v>0</v>
      </c>
      <c r="J108" s="372">
        <f t="shared" si="24"/>
        <v>330742</v>
      </c>
      <c r="K108" s="371">
        <v>0</v>
      </c>
      <c r="L108" s="373">
        <f t="shared" si="26"/>
        <v>0</v>
      </c>
      <c r="M108" s="373">
        <f t="shared" si="25"/>
        <v>330742</v>
      </c>
      <c r="N108" s="373">
        <f t="shared" si="22"/>
        <v>0</v>
      </c>
      <c r="O108" s="373">
        <f t="shared" si="20"/>
        <v>0.83299999998416752</v>
      </c>
    </row>
    <row r="109" spans="1:15" s="374" customFormat="1">
      <c r="A109" s="615">
        <v>2260249</v>
      </c>
      <c r="B109" s="616" t="s">
        <v>1160</v>
      </c>
      <c r="C109" s="368">
        <v>112810.28200000001</v>
      </c>
      <c r="D109" s="369"/>
      <c r="E109" s="367">
        <v>0</v>
      </c>
      <c r="F109" s="370">
        <v>0</v>
      </c>
      <c r="G109" s="371">
        <f t="shared" si="23"/>
        <v>112810.28200000001</v>
      </c>
      <c r="H109" s="371">
        <v>112809</v>
      </c>
      <c r="I109" s="368">
        <v>0</v>
      </c>
      <c r="J109" s="372">
        <f t="shared" si="24"/>
        <v>112809</v>
      </c>
      <c r="K109" s="371">
        <v>0</v>
      </c>
      <c r="L109" s="373">
        <f t="shared" si="26"/>
        <v>0</v>
      </c>
      <c r="M109" s="373">
        <f t="shared" si="25"/>
        <v>112809</v>
      </c>
      <c r="N109" s="373">
        <f t="shared" si="22"/>
        <v>0</v>
      </c>
      <c r="O109" s="373">
        <f t="shared" si="20"/>
        <v>1.2820000000065193</v>
      </c>
    </row>
    <row r="110" spans="1:15" s="374" customFormat="1">
      <c r="A110" s="615">
        <v>2260250</v>
      </c>
      <c r="B110" s="616" t="s">
        <v>1160</v>
      </c>
      <c r="C110" s="368">
        <v>417936.17499999999</v>
      </c>
      <c r="D110" s="369"/>
      <c r="E110" s="367">
        <v>0</v>
      </c>
      <c r="F110" s="370">
        <v>0</v>
      </c>
      <c r="G110" s="371">
        <f t="shared" si="23"/>
        <v>417936.17499999999</v>
      </c>
      <c r="H110" s="371">
        <v>417935</v>
      </c>
      <c r="I110" s="368">
        <v>0</v>
      </c>
      <c r="J110" s="372">
        <f t="shared" si="24"/>
        <v>417935</v>
      </c>
      <c r="K110" s="371">
        <v>0</v>
      </c>
      <c r="L110" s="373">
        <f t="shared" si="26"/>
        <v>0</v>
      </c>
      <c r="M110" s="373">
        <f t="shared" si="25"/>
        <v>417935</v>
      </c>
      <c r="N110" s="373">
        <f t="shared" si="22"/>
        <v>0</v>
      </c>
      <c r="O110" s="373">
        <f t="shared" si="20"/>
        <v>1.1749999999883585</v>
      </c>
    </row>
    <row r="111" spans="1:15" s="374" customFormat="1">
      <c r="A111" s="615">
        <v>2260251</v>
      </c>
      <c r="B111" s="616" t="s">
        <v>1160</v>
      </c>
      <c r="C111" s="368">
        <v>823347.21</v>
      </c>
      <c r="D111" s="369"/>
      <c r="E111" s="367">
        <v>0</v>
      </c>
      <c r="F111" s="370">
        <v>0</v>
      </c>
      <c r="G111" s="371">
        <f t="shared" si="23"/>
        <v>823347.21</v>
      </c>
      <c r="H111" s="371">
        <v>823346</v>
      </c>
      <c r="I111" s="368">
        <v>0</v>
      </c>
      <c r="J111" s="372">
        <f t="shared" si="24"/>
        <v>823346</v>
      </c>
      <c r="K111" s="371">
        <v>0</v>
      </c>
      <c r="L111" s="373">
        <f t="shared" si="26"/>
        <v>0</v>
      </c>
      <c r="M111" s="373">
        <f t="shared" si="25"/>
        <v>823346</v>
      </c>
      <c r="N111" s="373">
        <f t="shared" si="22"/>
        <v>0</v>
      </c>
      <c r="O111" s="373">
        <f t="shared" si="20"/>
        <v>1.2099999999627471</v>
      </c>
    </row>
    <row r="112" spans="1:15" s="374" customFormat="1">
      <c r="A112" s="615">
        <v>2260252</v>
      </c>
      <c r="B112" s="616" t="s">
        <v>1160</v>
      </c>
      <c r="C112" s="368">
        <v>164884.38200000001</v>
      </c>
      <c r="D112" s="369"/>
      <c r="E112" s="367">
        <v>0</v>
      </c>
      <c r="F112" s="370">
        <v>0</v>
      </c>
      <c r="G112" s="371">
        <f t="shared" si="23"/>
        <v>164884.38200000001</v>
      </c>
      <c r="H112" s="371">
        <v>164883</v>
      </c>
      <c r="I112" s="368">
        <v>0</v>
      </c>
      <c r="J112" s="372">
        <f t="shared" si="24"/>
        <v>164883</v>
      </c>
      <c r="K112" s="371">
        <v>0</v>
      </c>
      <c r="L112" s="373">
        <f t="shared" si="26"/>
        <v>0</v>
      </c>
      <c r="M112" s="373">
        <f t="shared" si="25"/>
        <v>164883</v>
      </c>
      <c r="N112" s="373">
        <f t="shared" si="22"/>
        <v>0</v>
      </c>
      <c r="O112" s="373">
        <f t="shared" si="20"/>
        <v>1.38200000001234</v>
      </c>
    </row>
    <row r="113" spans="1:15" s="374" customFormat="1">
      <c r="A113" s="615">
        <v>2260253</v>
      </c>
      <c r="B113" s="616" t="s">
        <v>1160</v>
      </c>
      <c r="C113" s="368">
        <v>304252.45500000002</v>
      </c>
      <c r="D113" s="369"/>
      <c r="E113" s="367">
        <v>0</v>
      </c>
      <c r="F113" s="370">
        <v>0</v>
      </c>
      <c r="G113" s="371">
        <f t="shared" si="23"/>
        <v>304252.45500000002</v>
      </c>
      <c r="H113" s="371">
        <v>304251</v>
      </c>
      <c r="I113" s="368">
        <v>0</v>
      </c>
      <c r="J113" s="372">
        <f t="shared" si="24"/>
        <v>304251</v>
      </c>
      <c r="K113" s="371">
        <v>0</v>
      </c>
      <c r="L113" s="373">
        <f t="shared" si="26"/>
        <v>0</v>
      </c>
      <c r="M113" s="373">
        <f t="shared" si="25"/>
        <v>304251</v>
      </c>
      <c r="N113" s="373">
        <f t="shared" si="22"/>
        <v>0</v>
      </c>
      <c r="O113" s="373">
        <f t="shared" si="20"/>
        <v>1.4550000000162981</v>
      </c>
    </row>
    <row r="114" spans="1:15" s="374" customFormat="1">
      <c r="A114" s="615">
        <v>2260254</v>
      </c>
      <c r="B114" s="616" t="s">
        <v>1160</v>
      </c>
      <c r="C114" s="368">
        <v>351054.663</v>
      </c>
      <c r="D114" s="369"/>
      <c r="E114" s="367">
        <v>0</v>
      </c>
      <c r="F114" s="370">
        <v>0</v>
      </c>
      <c r="G114" s="371">
        <f t="shared" si="23"/>
        <v>351054.663</v>
      </c>
      <c r="H114" s="371">
        <v>351054</v>
      </c>
      <c r="I114" s="368">
        <v>0</v>
      </c>
      <c r="J114" s="372">
        <f t="shared" si="24"/>
        <v>351054</v>
      </c>
      <c r="K114" s="371">
        <v>0</v>
      </c>
      <c r="L114" s="373">
        <f t="shared" si="26"/>
        <v>0</v>
      </c>
      <c r="M114" s="373">
        <f t="shared" si="25"/>
        <v>351054</v>
      </c>
      <c r="N114" s="373">
        <f t="shared" si="22"/>
        <v>0</v>
      </c>
      <c r="O114" s="373">
        <f t="shared" si="20"/>
        <v>0.66300000000046566</v>
      </c>
    </row>
    <row r="115" spans="1:15" s="374" customFormat="1">
      <c r="A115" s="615">
        <v>2260255</v>
      </c>
      <c r="B115" s="616" t="s">
        <v>1160</v>
      </c>
      <c r="C115" s="368">
        <v>47708.864000000001</v>
      </c>
      <c r="D115" s="369"/>
      <c r="E115" s="367">
        <v>0</v>
      </c>
      <c r="F115" s="370">
        <v>0</v>
      </c>
      <c r="G115" s="371">
        <f t="shared" si="23"/>
        <v>47708.864000000001</v>
      </c>
      <c r="H115" s="371">
        <v>47708</v>
      </c>
      <c r="I115" s="368">
        <v>0</v>
      </c>
      <c r="J115" s="372">
        <f t="shared" si="24"/>
        <v>47708</v>
      </c>
      <c r="K115" s="371">
        <v>0</v>
      </c>
      <c r="L115" s="373">
        <f t="shared" si="26"/>
        <v>0</v>
      </c>
      <c r="M115" s="373">
        <f t="shared" si="25"/>
        <v>47708</v>
      </c>
      <c r="N115" s="373">
        <f t="shared" si="22"/>
        <v>0</v>
      </c>
      <c r="O115" s="373">
        <f t="shared" si="20"/>
        <v>0.86400000000139698</v>
      </c>
    </row>
    <row r="116" spans="1:15" s="374" customFormat="1">
      <c r="A116" s="615">
        <v>2260256</v>
      </c>
      <c r="B116" s="616" t="s">
        <v>1160</v>
      </c>
      <c r="C116" s="368">
        <v>1655660.3489999999</v>
      </c>
      <c r="D116" s="369"/>
      <c r="E116" s="367">
        <v>0</v>
      </c>
      <c r="F116" s="370">
        <v>0</v>
      </c>
      <c r="G116" s="371">
        <f t="shared" si="23"/>
        <v>1655660.3489999999</v>
      </c>
      <c r="H116" s="371">
        <v>1655659</v>
      </c>
      <c r="I116" s="368">
        <v>0</v>
      </c>
      <c r="J116" s="372">
        <f t="shared" si="24"/>
        <v>1655659</v>
      </c>
      <c r="K116" s="371">
        <v>0</v>
      </c>
      <c r="L116" s="373">
        <f t="shared" si="26"/>
        <v>0</v>
      </c>
      <c r="M116" s="373">
        <f t="shared" si="25"/>
        <v>1655659</v>
      </c>
      <c r="N116" s="373">
        <f t="shared" si="22"/>
        <v>0</v>
      </c>
      <c r="O116" s="373">
        <f t="shared" si="20"/>
        <v>1.3489999999292195</v>
      </c>
    </row>
    <row r="117" spans="1:15" s="374" customFormat="1">
      <c r="A117" s="615">
        <v>2260257</v>
      </c>
      <c r="B117" s="616" t="s">
        <v>1160</v>
      </c>
      <c r="C117" s="368">
        <v>184392.141</v>
      </c>
      <c r="D117" s="369"/>
      <c r="E117" s="367">
        <v>0</v>
      </c>
      <c r="F117" s="370">
        <v>0</v>
      </c>
      <c r="G117" s="371">
        <f t="shared" si="23"/>
        <v>184392.141</v>
      </c>
      <c r="H117" s="371">
        <v>184391</v>
      </c>
      <c r="I117" s="368">
        <v>0</v>
      </c>
      <c r="J117" s="372">
        <f t="shared" si="24"/>
        <v>184391</v>
      </c>
      <c r="K117" s="371">
        <v>0</v>
      </c>
      <c r="L117" s="373">
        <f t="shared" si="26"/>
        <v>0</v>
      </c>
      <c r="M117" s="373">
        <f t="shared" si="25"/>
        <v>184391</v>
      </c>
      <c r="N117" s="373">
        <f t="shared" si="22"/>
        <v>0</v>
      </c>
      <c r="O117" s="373">
        <f t="shared" si="20"/>
        <v>1.1410000000032596</v>
      </c>
    </row>
    <row r="118" spans="1:15" s="374" customFormat="1">
      <c r="A118" s="615">
        <v>2260258</v>
      </c>
      <c r="B118" s="616" t="s">
        <v>1160</v>
      </c>
      <c r="C118" s="368">
        <v>103946.93799999999</v>
      </c>
      <c r="D118" s="369"/>
      <c r="E118" s="367">
        <v>0</v>
      </c>
      <c r="F118" s="370">
        <v>0</v>
      </c>
      <c r="G118" s="371">
        <f t="shared" si="23"/>
        <v>103946.93799999999</v>
      </c>
      <c r="H118" s="371">
        <v>103946</v>
      </c>
      <c r="I118" s="368">
        <v>0</v>
      </c>
      <c r="J118" s="372">
        <f t="shared" si="24"/>
        <v>103946</v>
      </c>
      <c r="K118" s="371">
        <v>0</v>
      </c>
      <c r="L118" s="373">
        <f t="shared" si="26"/>
        <v>0</v>
      </c>
      <c r="M118" s="373">
        <f t="shared" si="25"/>
        <v>103946</v>
      </c>
      <c r="N118" s="373">
        <f t="shared" ref="N118:N130" si="27">E118-0</f>
        <v>0</v>
      </c>
      <c r="O118" s="373">
        <f t="shared" si="20"/>
        <v>0.9379999999946449</v>
      </c>
    </row>
    <row r="119" spans="1:15" s="374" customFormat="1">
      <c r="A119" s="615">
        <v>2260259</v>
      </c>
      <c r="B119" s="616" t="s">
        <v>1160</v>
      </c>
      <c r="C119" s="368">
        <v>1662845.2069999999</v>
      </c>
      <c r="D119" s="369"/>
      <c r="E119" s="367">
        <v>0</v>
      </c>
      <c r="F119" s="370">
        <v>0</v>
      </c>
      <c r="G119" s="371">
        <f t="shared" si="23"/>
        <v>1662845.2069999999</v>
      </c>
      <c r="H119" s="371">
        <v>1662844</v>
      </c>
      <c r="I119" s="368">
        <v>0</v>
      </c>
      <c r="J119" s="372">
        <f t="shared" si="24"/>
        <v>1662844</v>
      </c>
      <c r="K119" s="371">
        <v>0</v>
      </c>
      <c r="L119" s="373">
        <f t="shared" si="26"/>
        <v>0</v>
      </c>
      <c r="M119" s="373">
        <f t="shared" si="25"/>
        <v>1662844</v>
      </c>
      <c r="N119" s="373">
        <f t="shared" si="27"/>
        <v>0</v>
      </c>
      <c r="O119" s="373">
        <f t="shared" si="20"/>
        <v>1.2069999999366701</v>
      </c>
    </row>
    <row r="120" spans="1:15" s="374" customFormat="1">
      <c r="A120" s="615">
        <v>2260261</v>
      </c>
      <c r="B120" s="616" t="s">
        <v>1160</v>
      </c>
      <c r="C120" s="368">
        <v>71882.774999999994</v>
      </c>
      <c r="D120" s="369"/>
      <c r="E120" s="367">
        <v>0</v>
      </c>
      <c r="F120" s="370">
        <v>0</v>
      </c>
      <c r="G120" s="371">
        <f t="shared" si="23"/>
        <v>71882.774999999994</v>
      </c>
      <c r="H120" s="371">
        <v>71882</v>
      </c>
      <c r="I120" s="368">
        <v>0</v>
      </c>
      <c r="J120" s="372">
        <f t="shared" si="24"/>
        <v>71882</v>
      </c>
      <c r="K120" s="371">
        <v>0</v>
      </c>
      <c r="L120" s="373">
        <f t="shared" si="26"/>
        <v>0</v>
      </c>
      <c r="M120" s="373">
        <f t="shared" si="25"/>
        <v>71882</v>
      </c>
      <c r="N120" s="373">
        <f t="shared" si="27"/>
        <v>0</v>
      </c>
      <c r="O120" s="373">
        <f t="shared" si="20"/>
        <v>0.77499999999417923</v>
      </c>
    </row>
    <row r="121" spans="1:15" s="374" customFormat="1">
      <c r="A121" s="615">
        <v>2260263</v>
      </c>
      <c r="B121" s="616" t="s">
        <v>1160</v>
      </c>
      <c r="C121" s="368">
        <v>1619768.3</v>
      </c>
      <c r="D121" s="369"/>
      <c r="E121" s="367">
        <v>0</v>
      </c>
      <c r="F121" s="370">
        <v>0</v>
      </c>
      <c r="G121" s="371">
        <f t="shared" si="23"/>
        <v>1619768.3</v>
      </c>
      <c r="H121" s="371">
        <v>1619767</v>
      </c>
      <c r="I121" s="368">
        <v>0</v>
      </c>
      <c r="J121" s="372">
        <f t="shared" si="24"/>
        <v>1619767</v>
      </c>
      <c r="K121" s="371">
        <v>0</v>
      </c>
      <c r="L121" s="373">
        <f t="shared" si="26"/>
        <v>0</v>
      </c>
      <c r="M121" s="373">
        <f t="shared" si="25"/>
        <v>1619767</v>
      </c>
      <c r="N121" s="373">
        <f t="shared" si="27"/>
        <v>0</v>
      </c>
      <c r="O121" s="373">
        <f t="shared" si="20"/>
        <v>1.3000000000465661</v>
      </c>
    </row>
    <row r="122" spans="1:15" s="374" customFormat="1">
      <c r="A122" s="615">
        <v>2260264</v>
      </c>
      <c r="B122" s="616" t="s">
        <v>1160</v>
      </c>
      <c r="C122" s="368">
        <v>651144.12100000004</v>
      </c>
      <c r="D122" s="369"/>
      <c r="E122" s="367">
        <v>0</v>
      </c>
      <c r="F122" s="370">
        <v>0</v>
      </c>
      <c r="G122" s="371">
        <f t="shared" si="23"/>
        <v>651144.12100000004</v>
      </c>
      <c r="H122" s="371">
        <v>651143</v>
      </c>
      <c r="I122" s="368">
        <v>0</v>
      </c>
      <c r="J122" s="372">
        <f t="shared" si="24"/>
        <v>651143</v>
      </c>
      <c r="K122" s="371">
        <v>0</v>
      </c>
      <c r="L122" s="373">
        <f t="shared" si="26"/>
        <v>0</v>
      </c>
      <c r="M122" s="373">
        <f t="shared" si="25"/>
        <v>651143</v>
      </c>
      <c r="N122" s="373">
        <f t="shared" si="27"/>
        <v>0</v>
      </c>
      <c r="O122" s="373">
        <f t="shared" si="20"/>
        <v>1.1210000000428408</v>
      </c>
    </row>
    <row r="123" spans="1:15" s="374" customFormat="1">
      <c r="A123" s="615">
        <v>2260265</v>
      </c>
      <c r="B123" s="616" t="s">
        <v>1160</v>
      </c>
      <c r="C123" s="368">
        <v>576775.85800000001</v>
      </c>
      <c r="D123" s="369"/>
      <c r="E123" s="367">
        <v>0</v>
      </c>
      <c r="F123" s="370">
        <v>0</v>
      </c>
      <c r="G123" s="371">
        <f t="shared" si="23"/>
        <v>576775.85800000001</v>
      </c>
      <c r="H123" s="371">
        <v>576775</v>
      </c>
      <c r="I123" s="368">
        <v>0</v>
      </c>
      <c r="J123" s="372">
        <f t="shared" si="24"/>
        <v>576775</v>
      </c>
      <c r="K123" s="371">
        <v>0</v>
      </c>
      <c r="L123" s="373">
        <f t="shared" si="26"/>
        <v>0</v>
      </c>
      <c r="M123" s="373">
        <f t="shared" si="25"/>
        <v>576775</v>
      </c>
      <c r="N123" s="373">
        <f t="shared" si="27"/>
        <v>0</v>
      </c>
      <c r="O123" s="373">
        <f t="shared" si="20"/>
        <v>0.85800000000745058</v>
      </c>
    </row>
    <row r="124" spans="1:15" s="374" customFormat="1">
      <c r="A124" s="615">
        <v>2260266</v>
      </c>
      <c r="B124" s="616" t="s">
        <v>1160</v>
      </c>
      <c r="C124" s="368">
        <v>461918.761</v>
      </c>
      <c r="D124" s="369"/>
      <c r="E124" s="367">
        <v>0</v>
      </c>
      <c r="F124" s="370">
        <v>0</v>
      </c>
      <c r="G124" s="371">
        <f t="shared" si="23"/>
        <v>461918.761</v>
      </c>
      <c r="H124" s="371">
        <v>461918</v>
      </c>
      <c r="I124" s="368">
        <v>0</v>
      </c>
      <c r="J124" s="372">
        <f t="shared" ref="J124:J155" si="28">+I124+H124</f>
        <v>461918</v>
      </c>
      <c r="K124" s="371">
        <v>0</v>
      </c>
      <c r="L124" s="373">
        <f t="shared" si="26"/>
        <v>0</v>
      </c>
      <c r="M124" s="373">
        <f t="shared" si="25"/>
        <v>461918</v>
      </c>
      <c r="N124" s="373">
        <f t="shared" si="27"/>
        <v>0</v>
      </c>
      <c r="O124" s="373">
        <f t="shared" si="20"/>
        <v>0.76099999999860302</v>
      </c>
    </row>
    <row r="125" spans="1:15" s="374" customFormat="1">
      <c r="A125" s="615">
        <v>2260267</v>
      </c>
      <c r="B125" s="616" t="s">
        <v>1160</v>
      </c>
      <c r="C125" s="368">
        <v>1381289.439</v>
      </c>
      <c r="D125" s="369"/>
      <c r="E125" s="367">
        <v>0</v>
      </c>
      <c r="F125" s="370">
        <v>0</v>
      </c>
      <c r="G125" s="371">
        <f t="shared" si="23"/>
        <v>1381289.439</v>
      </c>
      <c r="H125" s="371">
        <v>1381288</v>
      </c>
      <c r="I125" s="368">
        <v>0</v>
      </c>
      <c r="J125" s="372">
        <f t="shared" si="28"/>
        <v>1381288</v>
      </c>
      <c r="K125" s="371">
        <v>0</v>
      </c>
      <c r="L125" s="373">
        <f t="shared" si="26"/>
        <v>0</v>
      </c>
      <c r="M125" s="373">
        <f t="shared" si="25"/>
        <v>1381288</v>
      </c>
      <c r="N125" s="373">
        <f t="shared" si="27"/>
        <v>0</v>
      </c>
      <c r="O125" s="373">
        <f t="shared" si="20"/>
        <v>1.4390000000130385</v>
      </c>
    </row>
    <row r="126" spans="1:15" s="374" customFormat="1">
      <c r="A126" s="615">
        <v>2260268</v>
      </c>
      <c r="B126" s="616" t="s">
        <v>1160</v>
      </c>
      <c r="C126" s="368">
        <v>1146032.7239999999</v>
      </c>
      <c r="D126" s="369"/>
      <c r="E126" s="367">
        <v>0</v>
      </c>
      <c r="F126" s="370">
        <v>0</v>
      </c>
      <c r="G126" s="371">
        <f t="shared" si="23"/>
        <v>1146032.7239999999</v>
      </c>
      <c r="H126" s="371">
        <v>1146032</v>
      </c>
      <c r="I126" s="368">
        <v>0</v>
      </c>
      <c r="J126" s="372">
        <f t="shared" si="28"/>
        <v>1146032</v>
      </c>
      <c r="K126" s="371">
        <v>0</v>
      </c>
      <c r="L126" s="373">
        <f t="shared" si="26"/>
        <v>0</v>
      </c>
      <c r="M126" s="373">
        <f t="shared" ref="M126:M157" si="29">J126+L126</f>
        <v>1146032</v>
      </c>
      <c r="N126" s="373">
        <f t="shared" si="27"/>
        <v>0</v>
      </c>
      <c r="O126" s="373">
        <f t="shared" si="20"/>
        <v>0.72399999992921948</v>
      </c>
    </row>
    <row r="127" spans="1:15" s="374" customFormat="1">
      <c r="A127" s="615">
        <v>2260269</v>
      </c>
      <c r="B127" s="616" t="s">
        <v>1160</v>
      </c>
      <c r="C127" s="368">
        <v>2612466.736</v>
      </c>
      <c r="D127" s="369"/>
      <c r="E127" s="367">
        <v>0</v>
      </c>
      <c r="F127" s="370">
        <v>0</v>
      </c>
      <c r="G127" s="371">
        <f t="shared" si="23"/>
        <v>2612466.736</v>
      </c>
      <c r="H127" s="371">
        <v>2612466</v>
      </c>
      <c r="I127" s="368">
        <v>0</v>
      </c>
      <c r="J127" s="372">
        <f t="shared" si="28"/>
        <v>2612466</v>
      </c>
      <c r="K127" s="371">
        <v>0</v>
      </c>
      <c r="L127" s="373">
        <f t="shared" si="26"/>
        <v>0</v>
      </c>
      <c r="M127" s="373">
        <f t="shared" si="29"/>
        <v>2612466</v>
      </c>
      <c r="N127" s="373">
        <f t="shared" si="27"/>
        <v>0</v>
      </c>
      <c r="O127" s="373">
        <f t="shared" si="20"/>
        <v>0.73600000003352761</v>
      </c>
    </row>
    <row r="128" spans="1:15" s="374" customFormat="1">
      <c r="A128" s="615">
        <v>2260270</v>
      </c>
      <c r="B128" s="616" t="s">
        <v>1160</v>
      </c>
      <c r="C128" s="368">
        <v>326344.37900000002</v>
      </c>
      <c r="D128" s="369"/>
      <c r="E128" s="367">
        <v>0</v>
      </c>
      <c r="F128" s="370">
        <v>0</v>
      </c>
      <c r="G128" s="371">
        <f t="shared" si="23"/>
        <v>326344.37900000002</v>
      </c>
      <c r="H128" s="371">
        <v>326343</v>
      </c>
      <c r="I128" s="368">
        <v>0</v>
      </c>
      <c r="J128" s="372">
        <f t="shared" si="28"/>
        <v>326343</v>
      </c>
      <c r="K128" s="371">
        <v>0</v>
      </c>
      <c r="L128" s="373">
        <f t="shared" si="26"/>
        <v>0</v>
      </c>
      <c r="M128" s="373">
        <f t="shared" si="29"/>
        <v>326343</v>
      </c>
      <c r="N128" s="373">
        <f t="shared" si="27"/>
        <v>0</v>
      </c>
      <c r="O128" s="373">
        <f t="shared" si="20"/>
        <v>1.3790000000153668</v>
      </c>
    </row>
    <row r="129" spans="1:15" s="374" customFormat="1">
      <c r="A129" s="615">
        <v>2260271</v>
      </c>
      <c r="B129" s="616" t="s">
        <v>1160</v>
      </c>
      <c r="C129" s="368">
        <v>809817.71400000004</v>
      </c>
      <c r="D129" s="369"/>
      <c r="E129" s="367">
        <v>0</v>
      </c>
      <c r="F129" s="370">
        <v>0</v>
      </c>
      <c r="G129" s="371">
        <f t="shared" si="23"/>
        <v>809817.71400000004</v>
      </c>
      <c r="H129" s="371">
        <v>809817</v>
      </c>
      <c r="I129" s="368">
        <v>0</v>
      </c>
      <c r="J129" s="372">
        <f t="shared" si="28"/>
        <v>809817</v>
      </c>
      <c r="K129" s="371">
        <v>0</v>
      </c>
      <c r="L129" s="373">
        <f t="shared" si="26"/>
        <v>0</v>
      </c>
      <c r="M129" s="373">
        <f t="shared" si="29"/>
        <v>809817</v>
      </c>
      <c r="N129" s="373">
        <f t="shared" si="27"/>
        <v>0</v>
      </c>
      <c r="O129" s="373">
        <f t="shared" si="20"/>
        <v>0.71400000003632158</v>
      </c>
    </row>
    <row r="130" spans="1:15" s="374" customFormat="1">
      <c r="A130" s="615">
        <v>2260132</v>
      </c>
      <c r="B130" s="616" t="s">
        <v>1160</v>
      </c>
      <c r="C130" s="368">
        <v>174923.057</v>
      </c>
      <c r="D130" s="369"/>
      <c r="E130" s="367">
        <v>0</v>
      </c>
      <c r="F130" s="370">
        <v>0</v>
      </c>
      <c r="G130" s="371">
        <f t="shared" si="23"/>
        <v>174923.057</v>
      </c>
      <c r="H130" s="371">
        <v>174922</v>
      </c>
      <c r="I130" s="368">
        <v>0</v>
      </c>
      <c r="J130" s="372">
        <f t="shared" si="28"/>
        <v>174922</v>
      </c>
      <c r="K130" s="371">
        <v>0</v>
      </c>
      <c r="L130" s="373">
        <f t="shared" si="26"/>
        <v>0</v>
      </c>
      <c r="M130" s="373">
        <f t="shared" si="29"/>
        <v>174922</v>
      </c>
      <c r="N130" s="373">
        <f t="shared" si="27"/>
        <v>0</v>
      </c>
      <c r="O130" s="373">
        <f t="shared" si="20"/>
        <v>1.0570000000006985</v>
      </c>
    </row>
    <row r="131" spans="1:15" s="374" customFormat="1">
      <c r="A131" s="615">
        <v>2260133</v>
      </c>
      <c r="B131" s="616"/>
      <c r="C131" s="368">
        <v>172707.22099999999</v>
      </c>
      <c r="D131" s="369"/>
      <c r="E131" s="367">
        <v>0</v>
      </c>
      <c r="F131" s="370">
        <v>0</v>
      </c>
      <c r="G131" s="371">
        <f t="shared" si="23"/>
        <v>172707.22099999999</v>
      </c>
      <c r="H131" s="371">
        <f t="shared" ref="H131:H136" si="30">+G131+D131</f>
        <v>172707.22099999999</v>
      </c>
      <c r="I131" s="368">
        <v>0</v>
      </c>
      <c r="J131" s="372">
        <f t="shared" si="28"/>
        <v>172707.22099999999</v>
      </c>
      <c r="K131" s="371">
        <f t="shared" ref="K131:K136" si="31">+G131-J131</f>
        <v>0</v>
      </c>
      <c r="L131" s="373">
        <v>0</v>
      </c>
      <c r="M131" s="373">
        <f t="shared" si="29"/>
        <v>172707.22099999999</v>
      </c>
      <c r="N131" s="373">
        <v>0</v>
      </c>
      <c r="O131" s="373">
        <f t="shared" si="20"/>
        <v>0</v>
      </c>
    </row>
    <row r="132" spans="1:15" s="374" customFormat="1">
      <c r="A132" s="615">
        <v>2260134</v>
      </c>
      <c r="B132" s="616"/>
      <c r="C132" s="368">
        <v>124494.22500000001</v>
      </c>
      <c r="D132" s="369"/>
      <c r="E132" s="367">
        <v>0</v>
      </c>
      <c r="F132" s="370">
        <v>0</v>
      </c>
      <c r="G132" s="371">
        <f t="shared" si="23"/>
        <v>124494.22500000001</v>
      </c>
      <c r="H132" s="371">
        <f t="shared" si="30"/>
        <v>124494.22500000001</v>
      </c>
      <c r="I132" s="368">
        <v>0</v>
      </c>
      <c r="J132" s="372">
        <f t="shared" si="28"/>
        <v>124494.22500000001</v>
      </c>
      <c r="K132" s="371">
        <f t="shared" si="31"/>
        <v>0</v>
      </c>
      <c r="L132" s="373">
        <v>0</v>
      </c>
      <c r="M132" s="373">
        <f t="shared" si="29"/>
        <v>124494.22500000001</v>
      </c>
      <c r="N132" s="373">
        <v>0</v>
      </c>
      <c r="O132" s="373">
        <f t="shared" si="20"/>
        <v>0</v>
      </c>
    </row>
    <row r="133" spans="1:15" s="374" customFormat="1">
      <c r="A133" s="615">
        <v>2260135</v>
      </c>
      <c r="B133" s="616"/>
      <c r="C133" s="368">
        <v>123285.67600000001</v>
      </c>
      <c r="D133" s="369"/>
      <c r="E133" s="367">
        <v>0</v>
      </c>
      <c r="F133" s="370">
        <v>0</v>
      </c>
      <c r="G133" s="371">
        <f t="shared" si="23"/>
        <v>123285.67600000001</v>
      </c>
      <c r="H133" s="371">
        <f t="shared" si="30"/>
        <v>123285.67600000001</v>
      </c>
      <c r="I133" s="368">
        <v>0</v>
      </c>
      <c r="J133" s="372">
        <f t="shared" si="28"/>
        <v>123285.67600000001</v>
      </c>
      <c r="K133" s="371">
        <f t="shared" si="31"/>
        <v>0</v>
      </c>
      <c r="L133" s="373">
        <v>0</v>
      </c>
      <c r="M133" s="373">
        <f t="shared" si="29"/>
        <v>123285.67600000001</v>
      </c>
      <c r="N133" s="373">
        <v>0</v>
      </c>
      <c r="O133" s="373">
        <f t="shared" si="20"/>
        <v>0</v>
      </c>
    </row>
    <row r="134" spans="1:15" s="374" customFormat="1">
      <c r="A134" s="615">
        <v>2260136</v>
      </c>
      <c r="B134" s="616"/>
      <c r="C134" s="368">
        <v>174755.01300000001</v>
      </c>
      <c r="D134" s="369"/>
      <c r="E134" s="367">
        <v>0</v>
      </c>
      <c r="F134" s="370">
        <v>0</v>
      </c>
      <c r="G134" s="371">
        <f t="shared" si="23"/>
        <v>174755.01300000001</v>
      </c>
      <c r="H134" s="371">
        <f t="shared" si="30"/>
        <v>174755.01300000001</v>
      </c>
      <c r="I134" s="368">
        <v>0</v>
      </c>
      <c r="J134" s="372">
        <f t="shared" si="28"/>
        <v>174755.01300000001</v>
      </c>
      <c r="K134" s="371">
        <f t="shared" si="31"/>
        <v>0</v>
      </c>
      <c r="L134" s="373">
        <v>0</v>
      </c>
      <c r="M134" s="373">
        <f t="shared" si="29"/>
        <v>174755.01300000001</v>
      </c>
      <c r="N134" s="373">
        <v>0</v>
      </c>
      <c r="O134" s="373">
        <f t="shared" si="20"/>
        <v>0</v>
      </c>
    </row>
    <row r="135" spans="1:15" s="374" customFormat="1">
      <c r="A135" s="615">
        <v>2260137</v>
      </c>
      <c r="B135" s="616"/>
      <c r="C135" s="368">
        <v>131947.758</v>
      </c>
      <c r="D135" s="369"/>
      <c r="E135" s="367">
        <v>0</v>
      </c>
      <c r="F135" s="370">
        <v>0</v>
      </c>
      <c r="G135" s="371">
        <f t="shared" si="23"/>
        <v>131947.758</v>
      </c>
      <c r="H135" s="371">
        <f t="shared" si="30"/>
        <v>131947.758</v>
      </c>
      <c r="I135" s="368">
        <v>0</v>
      </c>
      <c r="J135" s="372">
        <f t="shared" si="28"/>
        <v>131947.758</v>
      </c>
      <c r="K135" s="371">
        <f t="shared" si="31"/>
        <v>0</v>
      </c>
      <c r="L135" s="373">
        <v>0</v>
      </c>
      <c r="M135" s="373">
        <f t="shared" si="29"/>
        <v>131947.758</v>
      </c>
      <c r="N135" s="373">
        <v>0</v>
      </c>
      <c r="O135" s="373">
        <f t="shared" ref="O135:O198" si="32">G135-M135</f>
        <v>0</v>
      </c>
    </row>
    <row r="136" spans="1:15" s="374" customFormat="1">
      <c r="A136" s="615">
        <v>2260138</v>
      </c>
      <c r="B136" s="616"/>
      <c r="C136" s="368">
        <v>79336.308000000005</v>
      </c>
      <c r="D136" s="369"/>
      <c r="E136" s="367">
        <v>0</v>
      </c>
      <c r="F136" s="370">
        <v>0</v>
      </c>
      <c r="G136" s="371">
        <f t="shared" si="23"/>
        <v>79336.308000000005</v>
      </c>
      <c r="H136" s="371">
        <f t="shared" si="30"/>
        <v>79336.308000000005</v>
      </c>
      <c r="I136" s="368">
        <v>0</v>
      </c>
      <c r="J136" s="372">
        <f t="shared" si="28"/>
        <v>79336.308000000005</v>
      </c>
      <c r="K136" s="371">
        <f t="shared" si="31"/>
        <v>0</v>
      </c>
      <c r="L136" s="373">
        <v>0</v>
      </c>
      <c r="M136" s="373">
        <f t="shared" si="29"/>
        <v>79336.308000000005</v>
      </c>
      <c r="N136" s="373">
        <v>0</v>
      </c>
      <c r="O136" s="373">
        <f t="shared" si="32"/>
        <v>0</v>
      </c>
    </row>
    <row r="137" spans="1:15" s="374" customFormat="1">
      <c r="A137" s="615">
        <v>2260151</v>
      </c>
      <c r="B137" s="616" t="s">
        <v>1160</v>
      </c>
      <c r="C137" s="368">
        <v>146485.51800000001</v>
      </c>
      <c r="D137" s="369"/>
      <c r="E137" s="367">
        <v>0</v>
      </c>
      <c r="F137" s="370">
        <v>0</v>
      </c>
      <c r="G137" s="371">
        <f t="shared" si="23"/>
        <v>146485.51800000001</v>
      </c>
      <c r="H137" s="371">
        <v>146485</v>
      </c>
      <c r="I137" s="368">
        <v>0</v>
      </c>
      <c r="J137" s="372">
        <f t="shared" si="28"/>
        <v>146485</v>
      </c>
      <c r="K137" s="371">
        <v>0</v>
      </c>
      <c r="L137" s="373">
        <v>0</v>
      </c>
      <c r="M137" s="373">
        <f t="shared" si="29"/>
        <v>146485</v>
      </c>
      <c r="N137" s="373">
        <v>0</v>
      </c>
      <c r="O137" s="373">
        <f t="shared" si="32"/>
        <v>0.51800000001094304</v>
      </c>
    </row>
    <row r="138" spans="1:15" s="374" customFormat="1">
      <c r="A138" s="615">
        <v>2260152</v>
      </c>
      <c r="B138" s="616"/>
      <c r="C138" s="368">
        <v>1042085.786</v>
      </c>
      <c r="D138" s="369"/>
      <c r="E138" s="367">
        <v>0</v>
      </c>
      <c r="F138" s="370">
        <v>0</v>
      </c>
      <c r="G138" s="371">
        <f t="shared" si="23"/>
        <v>1042085.786</v>
      </c>
      <c r="H138" s="371">
        <f t="shared" ref="H138:H169" si="33">+G138+D138</f>
        <v>1042085.786</v>
      </c>
      <c r="I138" s="368">
        <v>0</v>
      </c>
      <c r="J138" s="372">
        <f t="shared" si="28"/>
        <v>1042085.786</v>
      </c>
      <c r="K138" s="371">
        <f t="shared" ref="K138:K169" si="34">+G138-J138</f>
        <v>0</v>
      </c>
      <c r="L138" s="373">
        <v>0</v>
      </c>
      <c r="M138" s="373">
        <f t="shared" si="29"/>
        <v>1042085.786</v>
      </c>
      <c r="N138" s="373">
        <v>0</v>
      </c>
      <c r="O138" s="373">
        <f t="shared" si="32"/>
        <v>0</v>
      </c>
    </row>
    <row r="139" spans="1:15" s="374" customFormat="1">
      <c r="A139" s="615">
        <v>2260153</v>
      </c>
      <c r="B139" s="616"/>
      <c r="C139" s="368">
        <v>2707750.6150000002</v>
      </c>
      <c r="D139" s="369"/>
      <c r="E139" s="367">
        <v>0</v>
      </c>
      <c r="F139" s="370">
        <v>0</v>
      </c>
      <c r="G139" s="371">
        <f t="shared" si="23"/>
        <v>2707750.6150000002</v>
      </c>
      <c r="H139" s="371">
        <f t="shared" si="33"/>
        <v>2707750.6150000002</v>
      </c>
      <c r="I139" s="368">
        <v>0</v>
      </c>
      <c r="J139" s="372">
        <f t="shared" si="28"/>
        <v>2707750.6150000002</v>
      </c>
      <c r="K139" s="371">
        <f t="shared" si="34"/>
        <v>0</v>
      </c>
      <c r="L139" s="373">
        <v>0</v>
      </c>
      <c r="M139" s="373">
        <f t="shared" si="29"/>
        <v>2707750.6150000002</v>
      </c>
      <c r="N139" s="373">
        <v>0</v>
      </c>
      <c r="O139" s="373">
        <f t="shared" si="32"/>
        <v>0</v>
      </c>
    </row>
    <row r="140" spans="1:15" s="374" customFormat="1">
      <c r="A140" s="615">
        <v>2260154</v>
      </c>
      <c r="B140" s="616"/>
      <c r="C140" s="368">
        <v>686297.55799999996</v>
      </c>
      <c r="D140" s="369"/>
      <c r="E140" s="367">
        <v>0</v>
      </c>
      <c r="F140" s="370">
        <v>0</v>
      </c>
      <c r="G140" s="371">
        <f t="shared" si="23"/>
        <v>686297.55799999996</v>
      </c>
      <c r="H140" s="371">
        <f t="shared" si="33"/>
        <v>686297.55799999996</v>
      </c>
      <c r="I140" s="368">
        <v>0</v>
      </c>
      <c r="J140" s="372">
        <f t="shared" si="28"/>
        <v>686297.55799999996</v>
      </c>
      <c r="K140" s="371">
        <f t="shared" si="34"/>
        <v>0</v>
      </c>
      <c r="L140" s="373">
        <v>0</v>
      </c>
      <c r="M140" s="373">
        <f t="shared" si="29"/>
        <v>686297.55799999996</v>
      </c>
      <c r="N140" s="373">
        <v>0</v>
      </c>
      <c r="O140" s="373">
        <f t="shared" si="32"/>
        <v>0</v>
      </c>
    </row>
    <row r="141" spans="1:15" s="374" customFormat="1">
      <c r="A141" s="615">
        <v>2260155</v>
      </c>
      <c r="B141" s="616"/>
      <c r="C141" s="368">
        <v>114288.48300000001</v>
      </c>
      <c r="D141" s="369"/>
      <c r="E141" s="367">
        <v>0</v>
      </c>
      <c r="F141" s="370">
        <v>0</v>
      </c>
      <c r="G141" s="371">
        <f t="shared" si="23"/>
        <v>114288.48300000001</v>
      </c>
      <c r="H141" s="371">
        <f t="shared" si="33"/>
        <v>114288.48300000001</v>
      </c>
      <c r="I141" s="368">
        <v>0</v>
      </c>
      <c r="J141" s="372">
        <f t="shared" si="28"/>
        <v>114288.48300000001</v>
      </c>
      <c r="K141" s="371">
        <f t="shared" si="34"/>
        <v>0</v>
      </c>
      <c r="L141" s="373">
        <v>0</v>
      </c>
      <c r="M141" s="373">
        <f t="shared" si="29"/>
        <v>114288.48300000001</v>
      </c>
      <c r="N141" s="373">
        <v>0</v>
      </c>
      <c r="O141" s="373">
        <f t="shared" si="32"/>
        <v>0</v>
      </c>
    </row>
    <row r="142" spans="1:15" s="374" customFormat="1">
      <c r="A142" s="615">
        <v>2260156</v>
      </c>
      <c r="B142" s="616"/>
      <c r="C142" s="368">
        <v>43445.235999999997</v>
      </c>
      <c r="D142" s="369"/>
      <c r="E142" s="367">
        <v>0</v>
      </c>
      <c r="F142" s="370">
        <v>0</v>
      </c>
      <c r="G142" s="371">
        <f t="shared" si="23"/>
        <v>43445.235999999997</v>
      </c>
      <c r="H142" s="371">
        <f t="shared" si="33"/>
        <v>43445.235999999997</v>
      </c>
      <c r="I142" s="368">
        <v>0</v>
      </c>
      <c r="J142" s="372">
        <f t="shared" si="28"/>
        <v>43445.235999999997</v>
      </c>
      <c r="K142" s="371">
        <f t="shared" si="34"/>
        <v>0</v>
      </c>
      <c r="L142" s="373">
        <v>0</v>
      </c>
      <c r="M142" s="373">
        <f t="shared" si="29"/>
        <v>43445.235999999997</v>
      </c>
      <c r="N142" s="373">
        <v>0</v>
      </c>
      <c r="O142" s="373">
        <f t="shared" si="32"/>
        <v>0</v>
      </c>
    </row>
    <row r="143" spans="1:15" s="374" customFormat="1">
      <c r="A143" s="615">
        <v>2260157</v>
      </c>
      <c r="B143" s="616"/>
      <c r="C143" s="368">
        <v>134465.48699999999</v>
      </c>
      <c r="D143" s="369"/>
      <c r="E143" s="367">
        <v>0</v>
      </c>
      <c r="F143" s="370">
        <v>0</v>
      </c>
      <c r="G143" s="371">
        <f t="shared" si="23"/>
        <v>134465.48699999999</v>
      </c>
      <c r="H143" s="371">
        <f t="shared" si="33"/>
        <v>134465.48699999999</v>
      </c>
      <c r="I143" s="368">
        <v>0</v>
      </c>
      <c r="J143" s="372">
        <f t="shared" si="28"/>
        <v>134465.48699999999</v>
      </c>
      <c r="K143" s="371">
        <f t="shared" si="34"/>
        <v>0</v>
      </c>
      <c r="L143" s="373">
        <v>0</v>
      </c>
      <c r="M143" s="373">
        <f t="shared" si="29"/>
        <v>134465.48699999999</v>
      </c>
      <c r="N143" s="373">
        <v>0</v>
      </c>
      <c r="O143" s="373">
        <f t="shared" si="32"/>
        <v>0</v>
      </c>
    </row>
    <row r="144" spans="1:15" s="374" customFormat="1">
      <c r="A144" s="615">
        <v>2260158</v>
      </c>
      <c r="B144" s="616"/>
      <c r="C144" s="368">
        <v>1763266.152</v>
      </c>
      <c r="D144" s="369"/>
      <c r="E144" s="367">
        <v>0</v>
      </c>
      <c r="F144" s="370">
        <v>0</v>
      </c>
      <c r="G144" s="371">
        <f t="shared" si="23"/>
        <v>1763266.152</v>
      </c>
      <c r="H144" s="371">
        <f t="shared" si="33"/>
        <v>1763266.152</v>
      </c>
      <c r="I144" s="368">
        <v>0</v>
      </c>
      <c r="J144" s="372">
        <f t="shared" si="28"/>
        <v>1763266.152</v>
      </c>
      <c r="K144" s="371">
        <f t="shared" si="34"/>
        <v>0</v>
      </c>
      <c r="L144" s="373">
        <v>0</v>
      </c>
      <c r="M144" s="373">
        <f t="shared" si="29"/>
        <v>1763266.152</v>
      </c>
      <c r="N144" s="373">
        <v>0</v>
      </c>
      <c r="O144" s="373">
        <f t="shared" si="32"/>
        <v>0</v>
      </c>
    </row>
    <row r="145" spans="1:15" s="374" customFormat="1">
      <c r="A145" s="615">
        <v>2260159</v>
      </c>
      <c r="B145" s="616"/>
      <c r="C145" s="368">
        <v>87931.953999999998</v>
      </c>
      <c r="D145" s="369"/>
      <c r="E145" s="367">
        <v>0</v>
      </c>
      <c r="F145" s="370">
        <v>0</v>
      </c>
      <c r="G145" s="371">
        <f t="shared" si="23"/>
        <v>87931.953999999998</v>
      </c>
      <c r="H145" s="371">
        <f t="shared" si="33"/>
        <v>87931.953999999998</v>
      </c>
      <c r="I145" s="368">
        <v>0</v>
      </c>
      <c r="J145" s="372">
        <f t="shared" si="28"/>
        <v>87931.953999999998</v>
      </c>
      <c r="K145" s="371">
        <f t="shared" si="34"/>
        <v>0</v>
      </c>
      <c r="L145" s="373">
        <v>0</v>
      </c>
      <c r="M145" s="373">
        <f t="shared" si="29"/>
        <v>87931.953999999998</v>
      </c>
      <c r="N145" s="373">
        <v>0</v>
      </c>
      <c r="O145" s="373">
        <f t="shared" si="32"/>
        <v>0</v>
      </c>
    </row>
    <row r="146" spans="1:15" s="374" customFormat="1">
      <c r="A146" s="615">
        <v>2260160</v>
      </c>
      <c r="B146" s="616"/>
      <c r="C146" s="368">
        <v>672363.58400000003</v>
      </c>
      <c r="D146" s="369"/>
      <c r="E146" s="367">
        <v>0</v>
      </c>
      <c r="F146" s="370">
        <v>0</v>
      </c>
      <c r="G146" s="371">
        <f t="shared" si="23"/>
        <v>672363.58400000003</v>
      </c>
      <c r="H146" s="371">
        <f t="shared" si="33"/>
        <v>672363.58400000003</v>
      </c>
      <c r="I146" s="368">
        <v>0</v>
      </c>
      <c r="J146" s="372">
        <f t="shared" si="28"/>
        <v>672363.58400000003</v>
      </c>
      <c r="K146" s="371">
        <f t="shared" si="34"/>
        <v>0</v>
      </c>
      <c r="L146" s="373">
        <v>0</v>
      </c>
      <c r="M146" s="373">
        <f t="shared" si="29"/>
        <v>672363.58400000003</v>
      </c>
      <c r="N146" s="373">
        <v>0</v>
      </c>
      <c r="O146" s="373">
        <f t="shared" si="32"/>
        <v>0</v>
      </c>
    </row>
    <row r="147" spans="1:15" s="374" customFormat="1">
      <c r="A147" s="615">
        <v>2260161</v>
      </c>
      <c r="B147" s="616"/>
      <c r="C147" s="368">
        <v>99615.896999999997</v>
      </c>
      <c r="D147" s="369"/>
      <c r="E147" s="367">
        <v>0</v>
      </c>
      <c r="F147" s="370">
        <v>0</v>
      </c>
      <c r="G147" s="371">
        <f t="shared" si="23"/>
        <v>99615.896999999997</v>
      </c>
      <c r="H147" s="371">
        <f t="shared" si="33"/>
        <v>99615.896999999997</v>
      </c>
      <c r="I147" s="368">
        <v>0</v>
      </c>
      <c r="J147" s="372">
        <f t="shared" si="28"/>
        <v>99615.896999999997</v>
      </c>
      <c r="K147" s="371">
        <f t="shared" si="34"/>
        <v>0</v>
      </c>
      <c r="L147" s="373">
        <v>0</v>
      </c>
      <c r="M147" s="373">
        <f t="shared" si="29"/>
        <v>99615.896999999997</v>
      </c>
      <c r="N147" s="373">
        <v>0</v>
      </c>
      <c r="O147" s="373">
        <f t="shared" si="32"/>
        <v>0</v>
      </c>
    </row>
    <row r="148" spans="1:15" s="374" customFormat="1">
      <c r="A148" s="615">
        <v>2260162</v>
      </c>
      <c r="B148" s="616"/>
      <c r="C148" s="368">
        <v>2776813.7680000002</v>
      </c>
      <c r="D148" s="369"/>
      <c r="E148" s="367">
        <v>0</v>
      </c>
      <c r="F148" s="370">
        <v>0</v>
      </c>
      <c r="G148" s="371">
        <f t="shared" si="23"/>
        <v>2776813.7680000002</v>
      </c>
      <c r="H148" s="371">
        <f t="shared" si="33"/>
        <v>2776813.7680000002</v>
      </c>
      <c r="I148" s="368">
        <v>0</v>
      </c>
      <c r="J148" s="372">
        <f t="shared" si="28"/>
        <v>2776813.7680000002</v>
      </c>
      <c r="K148" s="371">
        <f t="shared" si="34"/>
        <v>0</v>
      </c>
      <c r="L148" s="373">
        <v>0</v>
      </c>
      <c r="M148" s="373">
        <f t="shared" si="29"/>
        <v>2776813.7680000002</v>
      </c>
      <c r="N148" s="373">
        <v>0</v>
      </c>
      <c r="O148" s="373">
        <f t="shared" si="32"/>
        <v>0</v>
      </c>
    </row>
    <row r="149" spans="1:15" s="374" customFormat="1">
      <c r="A149" s="615">
        <v>2260163</v>
      </c>
      <c r="B149" s="616"/>
      <c r="C149" s="368">
        <v>251439.74299999999</v>
      </c>
      <c r="D149" s="369"/>
      <c r="E149" s="367">
        <v>0</v>
      </c>
      <c r="F149" s="370">
        <v>0</v>
      </c>
      <c r="G149" s="371">
        <f t="shared" si="23"/>
        <v>251439.74299999999</v>
      </c>
      <c r="H149" s="371">
        <f t="shared" si="33"/>
        <v>251439.74299999999</v>
      </c>
      <c r="I149" s="368">
        <v>0</v>
      </c>
      <c r="J149" s="372">
        <f t="shared" si="28"/>
        <v>251439.74299999999</v>
      </c>
      <c r="K149" s="371">
        <f t="shared" si="34"/>
        <v>0</v>
      </c>
      <c r="L149" s="373">
        <v>0</v>
      </c>
      <c r="M149" s="373">
        <f t="shared" si="29"/>
        <v>251439.74299999999</v>
      </c>
      <c r="N149" s="373">
        <v>0</v>
      </c>
      <c r="O149" s="373">
        <f t="shared" si="32"/>
        <v>0</v>
      </c>
    </row>
    <row r="150" spans="1:15" s="374" customFormat="1">
      <c r="A150" s="615">
        <v>2260164</v>
      </c>
      <c r="B150" s="616"/>
      <c r="C150" s="368">
        <v>61273.531999999999</v>
      </c>
      <c r="D150" s="369"/>
      <c r="E150" s="367">
        <v>0</v>
      </c>
      <c r="F150" s="370">
        <v>0</v>
      </c>
      <c r="G150" s="371">
        <f t="shared" si="23"/>
        <v>61273.531999999999</v>
      </c>
      <c r="H150" s="371">
        <f t="shared" si="33"/>
        <v>61273.531999999999</v>
      </c>
      <c r="I150" s="368">
        <v>0</v>
      </c>
      <c r="J150" s="372">
        <f t="shared" si="28"/>
        <v>61273.531999999999</v>
      </c>
      <c r="K150" s="371">
        <f t="shared" si="34"/>
        <v>0</v>
      </c>
      <c r="L150" s="373">
        <v>0</v>
      </c>
      <c r="M150" s="373">
        <f t="shared" si="29"/>
        <v>61273.531999999999</v>
      </c>
      <c r="N150" s="373">
        <v>0</v>
      </c>
      <c r="O150" s="373">
        <f t="shared" si="32"/>
        <v>0</v>
      </c>
    </row>
    <row r="151" spans="1:15" s="374" customFormat="1">
      <c r="A151" s="615">
        <v>2260165</v>
      </c>
      <c r="B151" s="616"/>
      <c r="C151" s="368">
        <v>87729.714999999997</v>
      </c>
      <c r="D151" s="369"/>
      <c r="E151" s="367">
        <v>0</v>
      </c>
      <c r="F151" s="370">
        <v>0</v>
      </c>
      <c r="G151" s="371">
        <f t="shared" si="23"/>
        <v>87729.714999999997</v>
      </c>
      <c r="H151" s="371">
        <f t="shared" si="33"/>
        <v>87729.714999999997</v>
      </c>
      <c r="I151" s="368">
        <v>0</v>
      </c>
      <c r="J151" s="372">
        <f t="shared" si="28"/>
        <v>87729.714999999997</v>
      </c>
      <c r="K151" s="371">
        <f t="shared" si="34"/>
        <v>0</v>
      </c>
      <c r="L151" s="373">
        <v>0</v>
      </c>
      <c r="M151" s="373">
        <f t="shared" si="29"/>
        <v>87729.714999999997</v>
      </c>
      <c r="N151" s="373">
        <v>0</v>
      </c>
      <c r="O151" s="373">
        <f t="shared" si="32"/>
        <v>0</v>
      </c>
    </row>
    <row r="152" spans="1:15" s="374" customFormat="1">
      <c r="A152" s="615">
        <v>2260166</v>
      </c>
      <c r="B152" s="616"/>
      <c r="C152" s="368">
        <v>192247.22099999999</v>
      </c>
      <c r="D152" s="369"/>
      <c r="E152" s="367">
        <v>0</v>
      </c>
      <c r="F152" s="370">
        <v>0</v>
      </c>
      <c r="G152" s="371">
        <f t="shared" si="23"/>
        <v>192247.22099999999</v>
      </c>
      <c r="H152" s="371">
        <f t="shared" si="33"/>
        <v>192247.22099999999</v>
      </c>
      <c r="I152" s="368">
        <v>0</v>
      </c>
      <c r="J152" s="372">
        <f t="shared" si="28"/>
        <v>192247.22099999999</v>
      </c>
      <c r="K152" s="371">
        <f t="shared" si="34"/>
        <v>0</v>
      </c>
      <c r="L152" s="373">
        <v>0</v>
      </c>
      <c r="M152" s="373">
        <f t="shared" si="29"/>
        <v>192247.22099999999</v>
      </c>
      <c r="N152" s="373">
        <v>0</v>
      </c>
      <c r="O152" s="373">
        <f t="shared" si="32"/>
        <v>0</v>
      </c>
    </row>
    <row r="153" spans="1:15" s="374" customFormat="1">
      <c r="A153" s="615">
        <v>2260167</v>
      </c>
      <c r="B153" s="616"/>
      <c r="C153" s="368">
        <v>601554.53200000001</v>
      </c>
      <c r="D153" s="369"/>
      <c r="E153" s="367">
        <v>0</v>
      </c>
      <c r="F153" s="370">
        <v>0</v>
      </c>
      <c r="G153" s="371">
        <f t="shared" si="23"/>
        <v>601554.53200000001</v>
      </c>
      <c r="H153" s="371">
        <f t="shared" si="33"/>
        <v>601554.53200000001</v>
      </c>
      <c r="I153" s="368">
        <v>0</v>
      </c>
      <c r="J153" s="372">
        <f t="shared" si="28"/>
        <v>601554.53200000001</v>
      </c>
      <c r="K153" s="371">
        <f t="shared" si="34"/>
        <v>0</v>
      </c>
      <c r="L153" s="373">
        <v>0</v>
      </c>
      <c r="M153" s="373">
        <f t="shared" si="29"/>
        <v>601554.53200000001</v>
      </c>
      <c r="N153" s="373">
        <v>0</v>
      </c>
      <c r="O153" s="373">
        <f t="shared" si="32"/>
        <v>0</v>
      </c>
    </row>
    <row r="154" spans="1:15" s="374" customFormat="1">
      <c r="A154" s="615">
        <v>2260168</v>
      </c>
      <c r="B154" s="616"/>
      <c r="C154" s="368">
        <v>187111.13200000001</v>
      </c>
      <c r="D154" s="369"/>
      <c r="E154" s="367">
        <v>0</v>
      </c>
      <c r="F154" s="370">
        <v>0</v>
      </c>
      <c r="G154" s="371">
        <f t="shared" ref="G154:G217" si="35">+F154+C154</f>
        <v>187111.13200000001</v>
      </c>
      <c r="H154" s="371">
        <f t="shared" si="33"/>
        <v>187111.13200000001</v>
      </c>
      <c r="I154" s="368">
        <v>0</v>
      </c>
      <c r="J154" s="372">
        <f t="shared" si="28"/>
        <v>187111.13200000001</v>
      </c>
      <c r="K154" s="371">
        <f t="shared" si="34"/>
        <v>0</v>
      </c>
      <c r="L154" s="373">
        <v>0</v>
      </c>
      <c r="M154" s="373">
        <f t="shared" si="29"/>
        <v>187111.13200000001</v>
      </c>
      <c r="N154" s="373">
        <v>0</v>
      </c>
      <c r="O154" s="373">
        <f t="shared" si="32"/>
        <v>0</v>
      </c>
    </row>
    <row r="155" spans="1:15" s="374" customFormat="1">
      <c r="A155" s="615">
        <v>2260169</v>
      </c>
      <c r="B155" s="616"/>
      <c r="C155" s="368">
        <v>673974.65700000001</v>
      </c>
      <c r="D155" s="369"/>
      <c r="E155" s="367">
        <v>0</v>
      </c>
      <c r="F155" s="370">
        <v>0</v>
      </c>
      <c r="G155" s="371">
        <f t="shared" si="35"/>
        <v>673974.65700000001</v>
      </c>
      <c r="H155" s="371">
        <f t="shared" si="33"/>
        <v>673974.65700000001</v>
      </c>
      <c r="I155" s="368">
        <v>0</v>
      </c>
      <c r="J155" s="372">
        <f t="shared" si="28"/>
        <v>673974.65700000001</v>
      </c>
      <c r="K155" s="371">
        <f t="shared" si="34"/>
        <v>0</v>
      </c>
      <c r="L155" s="373">
        <v>0</v>
      </c>
      <c r="M155" s="373">
        <f t="shared" si="29"/>
        <v>673974.65700000001</v>
      </c>
      <c r="N155" s="373">
        <v>0</v>
      </c>
      <c r="O155" s="373">
        <f t="shared" si="32"/>
        <v>0</v>
      </c>
    </row>
    <row r="156" spans="1:15" s="374" customFormat="1">
      <c r="A156" s="615">
        <v>2260170</v>
      </c>
      <c r="B156" s="616"/>
      <c r="C156" s="368">
        <v>300525.2</v>
      </c>
      <c r="D156" s="369"/>
      <c r="E156" s="367">
        <v>0</v>
      </c>
      <c r="F156" s="370">
        <v>0</v>
      </c>
      <c r="G156" s="371">
        <f t="shared" si="35"/>
        <v>300525.2</v>
      </c>
      <c r="H156" s="371">
        <f t="shared" si="33"/>
        <v>300525.2</v>
      </c>
      <c r="I156" s="368">
        <v>0</v>
      </c>
      <c r="J156" s="372">
        <f t="shared" ref="J156:J187" si="36">+I156+H156</f>
        <v>300525.2</v>
      </c>
      <c r="K156" s="371">
        <f t="shared" si="34"/>
        <v>0</v>
      </c>
      <c r="L156" s="373">
        <v>0</v>
      </c>
      <c r="M156" s="373">
        <f t="shared" si="29"/>
        <v>300525.2</v>
      </c>
      <c r="N156" s="373">
        <v>0</v>
      </c>
      <c r="O156" s="373">
        <f t="shared" si="32"/>
        <v>0</v>
      </c>
    </row>
    <row r="157" spans="1:15" s="374" customFormat="1">
      <c r="A157" s="615">
        <v>2260171</v>
      </c>
      <c r="B157" s="616"/>
      <c r="C157" s="368">
        <v>1353724.361</v>
      </c>
      <c r="D157" s="369"/>
      <c r="E157" s="367">
        <v>0</v>
      </c>
      <c r="F157" s="370">
        <v>0</v>
      </c>
      <c r="G157" s="371">
        <f t="shared" si="35"/>
        <v>1353724.361</v>
      </c>
      <c r="H157" s="371">
        <f t="shared" si="33"/>
        <v>1353724.361</v>
      </c>
      <c r="I157" s="368">
        <v>0</v>
      </c>
      <c r="J157" s="372">
        <f t="shared" si="36"/>
        <v>1353724.361</v>
      </c>
      <c r="K157" s="371">
        <f t="shared" si="34"/>
        <v>0</v>
      </c>
      <c r="L157" s="373">
        <v>0</v>
      </c>
      <c r="M157" s="373">
        <f t="shared" si="29"/>
        <v>1353724.361</v>
      </c>
      <c r="N157" s="373">
        <v>0</v>
      </c>
      <c r="O157" s="373">
        <f t="shared" si="32"/>
        <v>0</v>
      </c>
    </row>
    <row r="158" spans="1:15" s="374" customFormat="1">
      <c r="A158" s="615">
        <v>2260172</v>
      </c>
      <c r="B158" s="616"/>
      <c r="C158" s="368">
        <v>484211.94699999999</v>
      </c>
      <c r="D158" s="369"/>
      <c r="E158" s="367">
        <v>0</v>
      </c>
      <c r="F158" s="370">
        <v>0</v>
      </c>
      <c r="G158" s="371">
        <f t="shared" si="35"/>
        <v>484211.94699999999</v>
      </c>
      <c r="H158" s="371">
        <f t="shared" si="33"/>
        <v>484211.94699999999</v>
      </c>
      <c r="I158" s="368">
        <v>0</v>
      </c>
      <c r="J158" s="372">
        <f t="shared" si="36"/>
        <v>484211.94699999999</v>
      </c>
      <c r="K158" s="371">
        <f t="shared" si="34"/>
        <v>0</v>
      </c>
      <c r="L158" s="373">
        <v>0</v>
      </c>
      <c r="M158" s="373">
        <f t="shared" ref="M158:M189" si="37">J158+L158</f>
        <v>484211.94699999999</v>
      </c>
      <c r="N158" s="373">
        <v>0</v>
      </c>
      <c r="O158" s="373">
        <f t="shared" si="32"/>
        <v>0</v>
      </c>
    </row>
    <row r="159" spans="1:15" s="374" customFormat="1">
      <c r="A159" s="615">
        <v>2260173</v>
      </c>
      <c r="B159" s="616"/>
      <c r="C159" s="368">
        <v>2432876.5499999998</v>
      </c>
      <c r="D159" s="369"/>
      <c r="E159" s="367">
        <v>0</v>
      </c>
      <c r="F159" s="370">
        <v>0</v>
      </c>
      <c r="G159" s="371">
        <f t="shared" si="35"/>
        <v>2432876.5499999998</v>
      </c>
      <c r="H159" s="371">
        <f t="shared" si="33"/>
        <v>2432876.5499999998</v>
      </c>
      <c r="I159" s="368">
        <v>0</v>
      </c>
      <c r="J159" s="372">
        <f t="shared" si="36"/>
        <v>2432876.5499999998</v>
      </c>
      <c r="K159" s="371">
        <f t="shared" si="34"/>
        <v>0</v>
      </c>
      <c r="L159" s="373">
        <v>0</v>
      </c>
      <c r="M159" s="373">
        <f t="shared" si="37"/>
        <v>2432876.5499999998</v>
      </c>
      <c r="N159" s="373">
        <v>0</v>
      </c>
      <c r="O159" s="373">
        <f t="shared" si="32"/>
        <v>0</v>
      </c>
    </row>
    <row r="160" spans="1:15" s="374" customFormat="1">
      <c r="A160" s="615">
        <v>2260174</v>
      </c>
      <c r="B160" s="616"/>
      <c r="C160" s="368">
        <v>1106515.0279999999</v>
      </c>
      <c r="D160" s="369"/>
      <c r="E160" s="367">
        <v>0</v>
      </c>
      <c r="F160" s="370">
        <v>0</v>
      </c>
      <c r="G160" s="371">
        <f t="shared" si="35"/>
        <v>1106515.0279999999</v>
      </c>
      <c r="H160" s="371">
        <f t="shared" si="33"/>
        <v>1106515.0279999999</v>
      </c>
      <c r="I160" s="368">
        <v>0</v>
      </c>
      <c r="J160" s="372">
        <f t="shared" si="36"/>
        <v>1106515.0279999999</v>
      </c>
      <c r="K160" s="371">
        <f t="shared" si="34"/>
        <v>0</v>
      </c>
      <c r="L160" s="373">
        <v>0</v>
      </c>
      <c r="M160" s="373">
        <f t="shared" si="37"/>
        <v>1106515.0279999999</v>
      </c>
      <c r="N160" s="373">
        <v>0</v>
      </c>
      <c r="O160" s="373">
        <f t="shared" si="32"/>
        <v>0</v>
      </c>
    </row>
    <row r="161" spans="1:15" s="374" customFormat="1">
      <c r="A161" s="615">
        <v>2260175</v>
      </c>
      <c r="B161" s="616"/>
      <c r="C161" s="368">
        <v>446003.43099999998</v>
      </c>
      <c r="D161" s="369"/>
      <c r="E161" s="367">
        <v>0</v>
      </c>
      <c r="F161" s="370">
        <v>0</v>
      </c>
      <c r="G161" s="371">
        <f t="shared" si="35"/>
        <v>446003.43099999998</v>
      </c>
      <c r="H161" s="371">
        <f t="shared" si="33"/>
        <v>446003.43099999998</v>
      </c>
      <c r="I161" s="368">
        <v>0</v>
      </c>
      <c r="J161" s="372">
        <f t="shared" si="36"/>
        <v>446003.43099999998</v>
      </c>
      <c r="K161" s="371">
        <f t="shared" si="34"/>
        <v>0</v>
      </c>
      <c r="L161" s="373">
        <v>0</v>
      </c>
      <c r="M161" s="373">
        <f t="shared" si="37"/>
        <v>446003.43099999998</v>
      </c>
      <c r="N161" s="373">
        <v>0</v>
      </c>
      <c r="O161" s="373">
        <f t="shared" si="32"/>
        <v>0</v>
      </c>
    </row>
    <row r="162" spans="1:15" s="374" customFormat="1">
      <c r="A162" s="615">
        <v>2260176</v>
      </c>
      <c r="B162" s="616"/>
      <c r="C162" s="368">
        <v>244422.929</v>
      </c>
      <c r="D162" s="369"/>
      <c r="E162" s="367">
        <v>0</v>
      </c>
      <c r="F162" s="370">
        <v>0</v>
      </c>
      <c r="G162" s="371">
        <f t="shared" si="35"/>
        <v>244422.929</v>
      </c>
      <c r="H162" s="371">
        <f t="shared" si="33"/>
        <v>244422.929</v>
      </c>
      <c r="I162" s="368">
        <v>0</v>
      </c>
      <c r="J162" s="372">
        <f t="shared" si="36"/>
        <v>244422.929</v>
      </c>
      <c r="K162" s="371">
        <f t="shared" si="34"/>
        <v>0</v>
      </c>
      <c r="L162" s="373">
        <v>0</v>
      </c>
      <c r="M162" s="373">
        <f t="shared" si="37"/>
        <v>244422.929</v>
      </c>
      <c r="N162" s="373">
        <v>0</v>
      </c>
      <c r="O162" s="373">
        <f t="shared" si="32"/>
        <v>0</v>
      </c>
    </row>
    <row r="163" spans="1:15" s="374" customFormat="1">
      <c r="A163" s="615">
        <v>2260177</v>
      </c>
      <c r="B163" s="616"/>
      <c r="C163" s="368">
        <v>916617.49199999997</v>
      </c>
      <c r="D163" s="369"/>
      <c r="E163" s="367">
        <v>0</v>
      </c>
      <c r="F163" s="370">
        <v>0</v>
      </c>
      <c r="G163" s="371">
        <f t="shared" si="35"/>
        <v>916617.49199999997</v>
      </c>
      <c r="H163" s="371">
        <f t="shared" si="33"/>
        <v>916617.49199999997</v>
      </c>
      <c r="I163" s="368">
        <v>0</v>
      </c>
      <c r="J163" s="372">
        <f t="shared" si="36"/>
        <v>916617.49199999997</v>
      </c>
      <c r="K163" s="371">
        <f t="shared" si="34"/>
        <v>0</v>
      </c>
      <c r="L163" s="373">
        <v>0</v>
      </c>
      <c r="M163" s="373">
        <f t="shared" si="37"/>
        <v>916617.49199999997</v>
      </c>
      <c r="N163" s="373">
        <v>0</v>
      </c>
      <c r="O163" s="373">
        <f t="shared" si="32"/>
        <v>0</v>
      </c>
    </row>
    <row r="164" spans="1:15" s="374" customFormat="1">
      <c r="A164" s="615">
        <v>2260178</v>
      </c>
      <c r="B164" s="616"/>
      <c r="C164" s="368">
        <v>2156289.804</v>
      </c>
      <c r="D164" s="369"/>
      <c r="E164" s="367">
        <v>0</v>
      </c>
      <c r="F164" s="370">
        <v>0</v>
      </c>
      <c r="G164" s="371">
        <f t="shared" si="35"/>
        <v>2156289.804</v>
      </c>
      <c r="H164" s="371">
        <f t="shared" si="33"/>
        <v>2156289.804</v>
      </c>
      <c r="I164" s="368">
        <v>0</v>
      </c>
      <c r="J164" s="372">
        <f t="shared" si="36"/>
        <v>2156289.804</v>
      </c>
      <c r="K164" s="371">
        <f t="shared" si="34"/>
        <v>0</v>
      </c>
      <c r="L164" s="373">
        <v>0</v>
      </c>
      <c r="M164" s="373">
        <f t="shared" si="37"/>
        <v>2156289.804</v>
      </c>
      <c r="N164" s="373">
        <v>0</v>
      </c>
      <c r="O164" s="373">
        <f t="shared" si="32"/>
        <v>0</v>
      </c>
    </row>
    <row r="165" spans="1:15" s="374" customFormat="1">
      <c r="A165" s="615">
        <v>2260179</v>
      </c>
      <c r="B165" s="616"/>
      <c r="C165" s="368">
        <v>1524954.358</v>
      </c>
      <c r="D165" s="369"/>
      <c r="E165" s="367">
        <v>0</v>
      </c>
      <c r="F165" s="370">
        <v>0</v>
      </c>
      <c r="G165" s="371">
        <f t="shared" si="35"/>
        <v>1524954.358</v>
      </c>
      <c r="H165" s="371">
        <f t="shared" si="33"/>
        <v>1524954.358</v>
      </c>
      <c r="I165" s="368">
        <v>0</v>
      </c>
      <c r="J165" s="372">
        <f t="shared" si="36"/>
        <v>1524954.358</v>
      </c>
      <c r="K165" s="371">
        <f t="shared" si="34"/>
        <v>0</v>
      </c>
      <c r="L165" s="373">
        <v>0</v>
      </c>
      <c r="M165" s="373">
        <f t="shared" si="37"/>
        <v>1524954.358</v>
      </c>
      <c r="N165" s="373">
        <v>0</v>
      </c>
      <c r="O165" s="373">
        <f t="shared" si="32"/>
        <v>0</v>
      </c>
    </row>
    <row r="166" spans="1:15" s="374" customFormat="1">
      <c r="A166" s="615">
        <v>2260181</v>
      </c>
      <c r="B166" s="616"/>
      <c r="C166" s="368">
        <v>43243.974000000002</v>
      </c>
      <c r="D166" s="369"/>
      <c r="E166" s="367">
        <v>0</v>
      </c>
      <c r="F166" s="370">
        <v>0</v>
      </c>
      <c r="G166" s="371">
        <f t="shared" si="35"/>
        <v>43243.974000000002</v>
      </c>
      <c r="H166" s="371">
        <f t="shared" si="33"/>
        <v>43243.974000000002</v>
      </c>
      <c r="I166" s="368">
        <v>0</v>
      </c>
      <c r="J166" s="372">
        <f t="shared" si="36"/>
        <v>43243.974000000002</v>
      </c>
      <c r="K166" s="371">
        <f t="shared" si="34"/>
        <v>0</v>
      </c>
      <c r="L166" s="373">
        <v>0</v>
      </c>
      <c r="M166" s="373">
        <f t="shared" si="37"/>
        <v>43243.974000000002</v>
      </c>
      <c r="N166" s="373">
        <v>0</v>
      </c>
      <c r="O166" s="373">
        <f t="shared" si="32"/>
        <v>0</v>
      </c>
    </row>
    <row r="167" spans="1:15" s="374" customFormat="1">
      <c r="A167" s="615">
        <v>2260182</v>
      </c>
      <c r="B167" s="616"/>
      <c r="C167" s="368">
        <v>138494.63500000001</v>
      </c>
      <c r="D167" s="369"/>
      <c r="E167" s="367">
        <v>0</v>
      </c>
      <c r="F167" s="370">
        <v>0</v>
      </c>
      <c r="G167" s="371">
        <f t="shared" si="35"/>
        <v>138494.63500000001</v>
      </c>
      <c r="H167" s="371">
        <f t="shared" si="33"/>
        <v>138494.63500000001</v>
      </c>
      <c r="I167" s="368">
        <v>0</v>
      </c>
      <c r="J167" s="372">
        <f t="shared" si="36"/>
        <v>138494.63500000001</v>
      </c>
      <c r="K167" s="371">
        <f t="shared" si="34"/>
        <v>0</v>
      </c>
      <c r="L167" s="373">
        <v>0</v>
      </c>
      <c r="M167" s="373">
        <f t="shared" si="37"/>
        <v>138494.63500000001</v>
      </c>
      <c r="N167" s="373">
        <v>0</v>
      </c>
      <c r="O167" s="373">
        <f t="shared" si="32"/>
        <v>0</v>
      </c>
    </row>
    <row r="168" spans="1:15" s="374" customFormat="1">
      <c r="A168" s="615">
        <v>2260183</v>
      </c>
      <c r="B168" s="616"/>
      <c r="C168" s="368">
        <v>3363528.6469999999</v>
      </c>
      <c r="D168" s="369"/>
      <c r="E168" s="367">
        <v>0</v>
      </c>
      <c r="F168" s="370">
        <v>0</v>
      </c>
      <c r="G168" s="371">
        <f t="shared" si="35"/>
        <v>3363528.6469999999</v>
      </c>
      <c r="H168" s="371">
        <f t="shared" si="33"/>
        <v>3363528.6469999999</v>
      </c>
      <c r="I168" s="368">
        <v>0</v>
      </c>
      <c r="J168" s="372">
        <f t="shared" si="36"/>
        <v>3363528.6469999999</v>
      </c>
      <c r="K168" s="371">
        <f t="shared" si="34"/>
        <v>0</v>
      </c>
      <c r="L168" s="373">
        <v>0</v>
      </c>
      <c r="M168" s="373">
        <f t="shared" si="37"/>
        <v>3363528.6469999999</v>
      </c>
      <c r="N168" s="373">
        <v>0</v>
      </c>
      <c r="O168" s="373">
        <f t="shared" si="32"/>
        <v>0</v>
      </c>
    </row>
    <row r="169" spans="1:15" s="374" customFormat="1">
      <c r="A169" s="615">
        <v>2260184</v>
      </c>
      <c r="B169" s="616"/>
      <c r="C169" s="368">
        <v>6448690.4539999999</v>
      </c>
      <c r="D169" s="369"/>
      <c r="E169" s="367">
        <v>0</v>
      </c>
      <c r="F169" s="370">
        <v>0</v>
      </c>
      <c r="G169" s="371">
        <f t="shared" si="35"/>
        <v>6448690.4539999999</v>
      </c>
      <c r="H169" s="371">
        <f t="shared" si="33"/>
        <v>6448690.4539999999</v>
      </c>
      <c r="I169" s="368">
        <v>0</v>
      </c>
      <c r="J169" s="372">
        <f t="shared" si="36"/>
        <v>6448690.4539999999</v>
      </c>
      <c r="K169" s="371">
        <f t="shared" si="34"/>
        <v>0</v>
      </c>
      <c r="L169" s="373">
        <v>0</v>
      </c>
      <c r="M169" s="373">
        <f t="shared" si="37"/>
        <v>6448690.4539999999</v>
      </c>
      <c r="N169" s="373">
        <v>0</v>
      </c>
      <c r="O169" s="373">
        <f t="shared" si="32"/>
        <v>0</v>
      </c>
    </row>
    <row r="170" spans="1:15" s="374" customFormat="1">
      <c r="A170" s="615">
        <v>2260185</v>
      </c>
      <c r="B170" s="616"/>
      <c r="C170" s="368">
        <v>466921.00099999999</v>
      </c>
      <c r="D170" s="369"/>
      <c r="E170" s="367">
        <v>0</v>
      </c>
      <c r="F170" s="370">
        <v>0</v>
      </c>
      <c r="G170" s="371">
        <f t="shared" si="35"/>
        <v>466921.00099999999</v>
      </c>
      <c r="H170" s="371">
        <f t="shared" ref="H170:H201" si="38">+G170+D170</f>
        <v>466921.00099999999</v>
      </c>
      <c r="I170" s="368">
        <v>0</v>
      </c>
      <c r="J170" s="372">
        <f t="shared" si="36"/>
        <v>466921.00099999999</v>
      </c>
      <c r="K170" s="371">
        <f t="shared" ref="K170:K201" si="39">+G170-J170</f>
        <v>0</v>
      </c>
      <c r="L170" s="373">
        <v>0</v>
      </c>
      <c r="M170" s="373">
        <f t="shared" si="37"/>
        <v>466921.00099999999</v>
      </c>
      <c r="N170" s="373">
        <v>0</v>
      </c>
      <c r="O170" s="373">
        <f t="shared" si="32"/>
        <v>0</v>
      </c>
    </row>
    <row r="171" spans="1:15" s="374" customFormat="1">
      <c r="A171" s="615">
        <v>2260186</v>
      </c>
      <c r="B171" s="616"/>
      <c r="C171" s="368">
        <v>252379.617</v>
      </c>
      <c r="D171" s="369"/>
      <c r="E171" s="367">
        <v>0</v>
      </c>
      <c r="F171" s="370">
        <v>0</v>
      </c>
      <c r="G171" s="371">
        <f t="shared" si="35"/>
        <v>252379.617</v>
      </c>
      <c r="H171" s="371">
        <f t="shared" si="38"/>
        <v>252379.617</v>
      </c>
      <c r="I171" s="368">
        <v>0</v>
      </c>
      <c r="J171" s="372">
        <f t="shared" si="36"/>
        <v>252379.617</v>
      </c>
      <c r="K171" s="371">
        <f t="shared" si="39"/>
        <v>0</v>
      </c>
      <c r="L171" s="373">
        <v>0</v>
      </c>
      <c r="M171" s="373">
        <f t="shared" si="37"/>
        <v>252379.617</v>
      </c>
      <c r="N171" s="373">
        <v>0</v>
      </c>
      <c r="O171" s="373">
        <f t="shared" si="32"/>
        <v>0</v>
      </c>
    </row>
    <row r="172" spans="1:15" s="374" customFormat="1">
      <c r="A172" s="615">
        <v>2260187</v>
      </c>
      <c r="B172" s="616"/>
      <c r="C172" s="368">
        <v>121976.496</v>
      </c>
      <c r="D172" s="369"/>
      <c r="E172" s="367">
        <v>0</v>
      </c>
      <c r="F172" s="370">
        <v>0</v>
      </c>
      <c r="G172" s="371">
        <f t="shared" si="35"/>
        <v>121976.496</v>
      </c>
      <c r="H172" s="371">
        <f t="shared" si="38"/>
        <v>121976.496</v>
      </c>
      <c r="I172" s="368">
        <v>0</v>
      </c>
      <c r="J172" s="372">
        <f t="shared" si="36"/>
        <v>121976.496</v>
      </c>
      <c r="K172" s="371">
        <f t="shared" si="39"/>
        <v>0</v>
      </c>
      <c r="L172" s="373">
        <v>0</v>
      </c>
      <c r="M172" s="373">
        <f t="shared" si="37"/>
        <v>121976.496</v>
      </c>
      <c r="N172" s="373">
        <v>0</v>
      </c>
      <c r="O172" s="373">
        <f t="shared" si="32"/>
        <v>0</v>
      </c>
    </row>
    <row r="173" spans="1:15" s="374" customFormat="1">
      <c r="A173" s="615">
        <v>2260188</v>
      </c>
      <c r="B173" s="616"/>
      <c r="C173" s="368">
        <v>3565075.9309999999</v>
      </c>
      <c r="D173" s="369"/>
      <c r="E173" s="367">
        <v>0</v>
      </c>
      <c r="F173" s="370">
        <v>0</v>
      </c>
      <c r="G173" s="371">
        <f t="shared" si="35"/>
        <v>3565075.9309999999</v>
      </c>
      <c r="H173" s="371">
        <f t="shared" si="38"/>
        <v>3565075.9309999999</v>
      </c>
      <c r="I173" s="368">
        <v>0</v>
      </c>
      <c r="J173" s="372">
        <f t="shared" si="36"/>
        <v>3565075.9309999999</v>
      </c>
      <c r="K173" s="371">
        <f t="shared" si="39"/>
        <v>0</v>
      </c>
      <c r="L173" s="373">
        <v>0</v>
      </c>
      <c r="M173" s="373">
        <f t="shared" si="37"/>
        <v>3565075.9309999999</v>
      </c>
      <c r="N173" s="373">
        <v>0</v>
      </c>
      <c r="O173" s="373">
        <f t="shared" si="32"/>
        <v>0</v>
      </c>
    </row>
    <row r="174" spans="1:15" s="374" customFormat="1">
      <c r="A174" s="615">
        <v>2260190</v>
      </c>
      <c r="B174" s="616"/>
      <c r="C174" s="368">
        <v>454297.18400000001</v>
      </c>
      <c r="D174" s="369"/>
      <c r="E174" s="367">
        <v>0</v>
      </c>
      <c r="F174" s="370">
        <v>0</v>
      </c>
      <c r="G174" s="371">
        <f t="shared" si="35"/>
        <v>454297.18400000001</v>
      </c>
      <c r="H174" s="371">
        <f t="shared" si="38"/>
        <v>454297.18400000001</v>
      </c>
      <c r="I174" s="368">
        <v>0</v>
      </c>
      <c r="J174" s="372">
        <f t="shared" si="36"/>
        <v>454297.18400000001</v>
      </c>
      <c r="K174" s="371">
        <f t="shared" si="39"/>
        <v>0</v>
      </c>
      <c r="L174" s="373">
        <v>0</v>
      </c>
      <c r="M174" s="373">
        <f t="shared" si="37"/>
        <v>454297.18400000001</v>
      </c>
      <c r="N174" s="373">
        <v>0</v>
      </c>
      <c r="O174" s="373">
        <f t="shared" si="32"/>
        <v>0</v>
      </c>
    </row>
    <row r="175" spans="1:15" s="374" customFormat="1">
      <c r="A175" s="615">
        <v>2260193</v>
      </c>
      <c r="B175" s="616"/>
      <c r="C175" s="368">
        <v>173747.726</v>
      </c>
      <c r="D175" s="369"/>
      <c r="E175" s="367">
        <v>0</v>
      </c>
      <c r="F175" s="370">
        <v>0</v>
      </c>
      <c r="G175" s="371">
        <f t="shared" si="35"/>
        <v>173747.726</v>
      </c>
      <c r="H175" s="371">
        <f t="shared" si="38"/>
        <v>173747.726</v>
      </c>
      <c r="I175" s="368">
        <v>0</v>
      </c>
      <c r="J175" s="372">
        <f t="shared" si="36"/>
        <v>173747.726</v>
      </c>
      <c r="K175" s="371">
        <f t="shared" si="39"/>
        <v>0</v>
      </c>
      <c r="L175" s="373">
        <v>0</v>
      </c>
      <c r="M175" s="373">
        <f t="shared" si="37"/>
        <v>173747.726</v>
      </c>
      <c r="N175" s="373">
        <v>0</v>
      </c>
      <c r="O175" s="373">
        <f t="shared" si="32"/>
        <v>0</v>
      </c>
    </row>
    <row r="176" spans="1:15" s="374" customFormat="1">
      <c r="A176" s="615">
        <v>2260194</v>
      </c>
      <c r="B176" s="616"/>
      <c r="C176" s="368">
        <v>356997.75400000002</v>
      </c>
      <c r="D176" s="369"/>
      <c r="E176" s="367">
        <v>0</v>
      </c>
      <c r="F176" s="370">
        <v>0</v>
      </c>
      <c r="G176" s="371">
        <f t="shared" si="35"/>
        <v>356997.75400000002</v>
      </c>
      <c r="H176" s="371">
        <f t="shared" si="38"/>
        <v>356997.75400000002</v>
      </c>
      <c r="I176" s="368">
        <v>0</v>
      </c>
      <c r="J176" s="372">
        <f t="shared" si="36"/>
        <v>356997.75400000002</v>
      </c>
      <c r="K176" s="371">
        <f t="shared" si="39"/>
        <v>0</v>
      </c>
      <c r="L176" s="373">
        <v>0</v>
      </c>
      <c r="M176" s="373">
        <f t="shared" si="37"/>
        <v>356997.75400000002</v>
      </c>
      <c r="N176" s="373">
        <v>0</v>
      </c>
      <c r="O176" s="373">
        <f t="shared" si="32"/>
        <v>0</v>
      </c>
    </row>
    <row r="177" spans="1:15" s="374" customFormat="1">
      <c r="A177" s="615">
        <v>2260195</v>
      </c>
      <c r="B177" s="616"/>
      <c r="C177" s="368">
        <v>92800.345000000001</v>
      </c>
      <c r="D177" s="369"/>
      <c r="E177" s="367">
        <v>0</v>
      </c>
      <c r="F177" s="370">
        <v>0</v>
      </c>
      <c r="G177" s="371">
        <f t="shared" si="35"/>
        <v>92800.345000000001</v>
      </c>
      <c r="H177" s="371">
        <f t="shared" si="38"/>
        <v>92800.345000000001</v>
      </c>
      <c r="I177" s="368">
        <v>0</v>
      </c>
      <c r="J177" s="372">
        <f t="shared" si="36"/>
        <v>92800.345000000001</v>
      </c>
      <c r="K177" s="371">
        <f t="shared" si="39"/>
        <v>0</v>
      </c>
      <c r="L177" s="373">
        <v>0</v>
      </c>
      <c r="M177" s="373">
        <f t="shared" si="37"/>
        <v>92800.345000000001</v>
      </c>
      <c r="N177" s="373">
        <v>0</v>
      </c>
      <c r="O177" s="373">
        <f t="shared" si="32"/>
        <v>0</v>
      </c>
    </row>
    <row r="178" spans="1:15" s="374" customFormat="1">
      <c r="A178" s="615">
        <v>2260196</v>
      </c>
      <c r="B178" s="616"/>
      <c r="C178" s="368">
        <v>160922.647</v>
      </c>
      <c r="D178" s="369"/>
      <c r="E178" s="367">
        <v>0</v>
      </c>
      <c r="F178" s="370">
        <v>0</v>
      </c>
      <c r="G178" s="371">
        <f t="shared" si="35"/>
        <v>160922.647</v>
      </c>
      <c r="H178" s="371">
        <f t="shared" si="38"/>
        <v>160922.647</v>
      </c>
      <c r="I178" s="368">
        <v>0</v>
      </c>
      <c r="J178" s="372">
        <f t="shared" si="36"/>
        <v>160922.647</v>
      </c>
      <c r="K178" s="371">
        <f t="shared" si="39"/>
        <v>0</v>
      </c>
      <c r="L178" s="373">
        <v>0</v>
      </c>
      <c r="M178" s="373">
        <f t="shared" si="37"/>
        <v>160922.647</v>
      </c>
      <c r="N178" s="373">
        <v>0</v>
      </c>
      <c r="O178" s="373">
        <f t="shared" si="32"/>
        <v>0</v>
      </c>
    </row>
    <row r="179" spans="1:15" s="374" customFormat="1">
      <c r="A179" s="615">
        <v>2260197</v>
      </c>
      <c r="B179" s="616"/>
      <c r="C179" s="368">
        <v>80411.008000000002</v>
      </c>
      <c r="D179" s="369"/>
      <c r="E179" s="367">
        <v>0</v>
      </c>
      <c r="F179" s="370">
        <v>0</v>
      </c>
      <c r="G179" s="371">
        <f t="shared" si="35"/>
        <v>80411.008000000002</v>
      </c>
      <c r="H179" s="371">
        <f t="shared" si="38"/>
        <v>80411.008000000002</v>
      </c>
      <c r="I179" s="368">
        <v>0</v>
      </c>
      <c r="J179" s="372">
        <f t="shared" si="36"/>
        <v>80411.008000000002</v>
      </c>
      <c r="K179" s="371">
        <f t="shared" si="39"/>
        <v>0</v>
      </c>
      <c r="L179" s="373">
        <v>0</v>
      </c>
      <c r="M179" s="373">
        <f t="shared" si="37"/>
        <v>80411.008000000002</v>
      </c>
      <c r="N179" s="373">
        <v>0</v>
      </c>
      <c r="O179" s="373">
        <f t="shared" si="32"/>
        <v>0</v>
      </c>
    </row>
    <row r="180" spans="1:15" s="374" customFormat="1">
      <c r="A180" s="615">
        <v>2260198</v>
      </c>
      <c r="B180" s="616"/>
      <c r="C180" s="368">
        <v>81619.557000000001</v>
      </c>
      <c r="D180" s="369"/>
      <c r="E180" s="367">
        <v>0</v>
      </c>
      <c r="F180" s="370">
        <v>0</v>
      </c>
      <c r="G180" s="371">
        <f t="shared" si="35"/>
        <v>81619.557000000001</v>
      </c>
      <c r="H180" s="371">
        <f t="shared" si="38"/>
        <v>81619.557000000001</v>
      </c>
      <c r="I180" s="368">
        <v>0</v>
      </c>
      <c r="J180" s="372">
        <f t="shared" si="36"/>
        <v>81619.557000000001</v>
      </c>
      <c r="K180" s="371">
        <f t="shared" si="39"/>
        <v>0</v>
      </c>
      <c r="L180" s="373">
        <v>0</v>
      </c>
      <c r="M180" s="373">
        <f t="shared" si="37"/>
        <v>81619.557000000001</v>
      </c>
      <c r="N180" s="373">
        <v>0</v>
      </c>
      <c r="O180" s="373">
        <f t="shared" si="32"/>
        <v>0</v>
      </c>
    </row>
    <row r="181" spans="1:15" s="374" customFormat="1">
      <c r="A181" s="615">
        <v>2260199</v>
      </c>
      <c r="B181" s="616"/>
      <c r="C181" s="368">
        <v>1940673.72</v>
      </c>
      <c r="D181" s="369"/>
      <c r="E181" s="367">
        <v>0</v>
      </c>
      <c r="F181" s="370">
        <v>0</v>
      </c>
      <c r="G181" s="371">
        <f t="shared" si="35"/>
        <v>1940673.72</v>
      </c>
      <c r="H181" s="371">
        <f t="shared" si="38"/>
        <v>1940673.72</v>
      </c>
      <c r="I181" s="368">
        <v>0</v>
      </c>
      <c r="J181" s="372">
        <f t="shared" si="36"/>
        <v>1940673.72</v>
      </c>
      <c r="K181" s="371">
        <f t="shared" si="39"/>
        <v>0</v>
      </c>
      <c r="L181" s="373">
        <v>0</v>
      </c>
      <c r="M181" s="373">
        <f t="shared" si="37"/>
        <v>1940673.72</v>
      </c>
      <c r="N181" s="373">
        <v>0</v>
      </c>
      <c r="O181" s="373">
        <f t="shared" si="32"/>
        <v>0</v>
      </c>
    </row>
    <row r="182" spans="1:15" s="374" customFormat="1">
      <c r="A182" s="615">
        <v>2260200</v>
      </c>
      <c r="B182" s="616"/>
      <c r="C182" s="368">
        <v>206919.807</v>
      </c>
      <c r="D182" s="369"/>
      <c r="E182" s="367">
        <v>0</v>
      </c>
      <c r="F182" s="370">
        <v>0</v>
      </c>
      <c r="G182" s="371">
        <f t="shared" si="35"/>
        <v>206919.807</v>
      </c>
      <c r="H182" s="371">
        <f t="shared" si="38"/>
        <v>206919.807</v>
      </c>
      <c r="I182" s="368">
        <v>0</v>
      </c>
      <c r="J182" s="372">
        <f t="shared" si="36"/>
        <v>206919.807</v>
      </c>
      <c r="K182" s="371">
        <f t="shared" si="39"/>
        <v>0</v>
      </c>
      <c r="L182" s="373">
        <v>0</v>
      </c>
      <c r="M182" s="373">
        <f t="shared" si="37"/>
        <v>206919.807</v>
      </c>
      <c r="N182" s="373">
        <v>0</v>
      </c>
      <c r="O182" s="373">
        <f t="shared" si="32"/>
        <v>0</v>
      </c>
    </row>
    <row r="183" spans="1:15" s="374" customFormat="1">
      <c r="A183" s="615">
        <v>2260201</v>
      </c>
      <c r="B183" s="616"/>
      <c r="C183" s="368">
        <v>60568.137999999999</v>
      </c>
      <c r="D183" s="369"/>
      <c r="E183" s="367">
        <v>0</v>
      </c>
      <c r="F183" s="370">
        <v>0</v>
      </c>
      <c r="G183" s="371">
        <f t="shared" si="35"/>
        <v>60568.137999999999</v>
      </c>
      <c r="H183" s="371">
        <f t="shared" si="38"/>
        <v>60568.137999999999</v>
      </c>
      <c r="I183" s="368">
        <v>0</v>
      </c>
      <c r="J183" s="372">
        <f t="shared" si="36"/>
        <v>60568.137999999999</v>
      </c>
      <c r="K183" s="371">
        <f t="shared" si="39"/>
        <v>0</v>
      </c>
      <c r="L183" s="373">
        <v>0</v>
      </c>
      <c r="M183" s="373">
        <f t="shared" si="37"/>
        <v>60568.137999999999</v>
      </c>
      <c r="N183" s="373">
        <v>0</v>
      </c>
      <c r="O183" s="373">
        <f t="shared" si="32"/>
        <v>0</v>
      </c>
    </row>
    <row r="184" spans="1:15" s="374" customFormat="1">
      <c r="A184" s="615">
        <v>2260202</v>
      </c>
      <c r="B184" s="616"/>
      <c r="C184" s="368">
        <v>619450.24100000004</v>
      </c>
      <c r="D184" s="369"/>
      <c r="E184" s="367">
        <v>0</v>
      </c>
      <c r="F184" s="370">
        <v>0</v>
      </c>
      <c r="G184" s="371">
        <f t="shared" si="35"/>
        <v>619450.24100000004</v>
      </c>
      <c r="H184" s="371">
        <f t="shared" si="38"/>
        <v>619450.24100000004</v>
      </c>
      <c r="I184" s="368">
        <v>0</v>
      </c>
      <c r="J184" s="372">
        <f t="shared" si="36"/>
        <v>619450.24100000004</v>
      </c>
      <c r="K184" s="371">
        <f t="shared" si="39"/>
        <v>0</v>
      </c>
      <c r="L184" s="373">
        <v>0</v>
      </c>
      <c r="M184" s="373">
        <f t="shared" si="37"/>
        <v>619450.24100000004</v>
      </c>
      <c r="N184" s="373">
        <v>0</v>
      </c>
      <c r="O184" s="373">
        <f t="shared" si="32"/>
        <v>0</v>
      </c>
    </row>
    <row r="185" spans="1:15" s="374" customFormat="1">
      <c r="A185" s="615">
        <v>2260203</v>
      </c>
      <c r="B185" s="616"/>
      <c r="C185" s="368">
        <v>2909198.2450000001</v>
      </c>
      <c r="D185" s="369"/>
      <c r="E185" s="367">
        <v>0</v>
      </c>
      <c r="F185" s="370">
        <v>0</v>
      </c>
      <c r="G185" s="371">
        <f t="shared" si="35"/>
        <v>2909198.2450000001</v>
      </c>
      <c r="H185" s="371">
        <f t="shared" si="38"/>
        <v>2909198.2450000001</v>
      </c>
      <c r="I185" s="368">
        <v>0</v>
      </c>
      <c r="J185" s="372">
        <f t="shared" si="36"/>
        <v>2909198.2450000001</v>
      </c>
      <c r="K185" s="371">
        <f t="shared" si="39"/>
        <v>0</v>
      </c>
      <c r="L185" s="373">
        <v>0</v>
      </c>
      <c r="M185" s="373">
        <f t="shared" si="37"/>
        <v>2909198.2450000001</v>
      </c>
      <c r="N185" s="373">
        <v>0</v>
      </c>
      <c r="O185" s="373">
        <f t="shared" si="32"/>
        <v>0</v>
      </c>
    </row>
    <row r="186" spans="1:15" s="374" customFormat="1">
      <c r="A186" s="615">
        <v>2260204</v>
      </c>
      <c r="B186" s="616"/>
      <c r="C186" s="368">
        <v>691097.55900000001</v>
      </c>
      <c r="D186" s="369"/>
      <c r="E186" s="367">
        <v>0</v>
      </c>
      <c r="F186" s="370">
        <v>0</v>
      </c>
      <c r="G186" s="371">
        <f t="shared" si="35"/>
        <v>691097.55900000001</v>
      </c>
      <c r="H186" s="371">
        <f t="shared" si="38"/>
        <v>691097.55900000001</v>
      </c>
      <c r="I186" s="368">
        <v>0</v>
      </c>
      <c r="J186" s="372">
        <f t="shared" si="36"/>
        <v>691097.55900000001</v>
      </c>
      <c r="K186" s="371">
        <f t="shared" si="39"/>
        <v>0</v>
      </c>
      <c r="L186" s="373">
        <v>0</v>
      </c>
      <c r="M186" s="373">
        <f t="shared" si="37"/>
        <v>691097.55900000001</v>
      </c>
      <c r="N186" s="373">
        <v>0</v>
      </c>
      <c r="O186" s="373">
        <f t="shared" si="32"/>
        <v>0</v>
      </c>
    </row>
    <row r="187" spans="1:15" s="374" customFormat="1">
      <c r="A187" s="615">
        <v>2260205</v>
      </c>
      <c r="B187" s="616"/>
      <c r="C187" s="368">
        <v>60668.769</v>
      </c>
      <c r="D187" s="369"/>
      <c r="E187" s="367">
        <v>0</v>
      </c>
      <c r="F187" s="370">
        <v>0</v>
      </c>
      <c r="G187" s="371">
        <f t="shared" si="35"/>
        <v>60668.769</v>
      </c>
      <c r="H187" s="371">
        <f t="shared" si="38"/>
        <v>60668.769</v>
      </c>
      <c r="I187" s="368">
        <v>0</v>
      </c>
      <c r="J187" s="372">
        <f t="shared" si="36"/>
        <v>60668.769</v>
      </c>
      <c r="K187" s="371">
        <f t="shared" si="39"/>
        <v>0</v>
      </c>
      <c r="L187" s="373">
        <v>0</v>
      </c>
      <c r="M187" s="373">
        <f t="shared" si="37"/>
        <v>60668.769</v>
      </c>
      <c r="N187" s="373">
        <v>0</v>
      </c>
      <c r="O187" s="373">
        <f t="shared" si="32"/>
        <v>0</v>
      </c>
    </row>
    <row r="188" spans="1:15" s="374" customFormat="1">
      <c r="A188" s="615">
        <v>2260206</v>
      </c>
      <c r="B188" s="616"/>
      <c r="C188" s="368">
        <v>56741.228999999999</v>
      </c>
      <c r="D188" s="369"/>
      <c r="E188" s="367">
        <v>0</v>
      </c>
      <c r="F188" s="370">
        <v>0</v>
      </c>
      <c r="G188" s="371">
        <f t="shared" si="35"/>
        <v>56741.228999999999</v>
      </c>
      <c r="H188" s="371">
        <f t="shared" si="38"/>
        <v>56741.228999999999</v>
      </c>
      <c r="I188" s="368">
        <v>0</v>
      </c>
      <c r="J188" s="372">
        <f t="shared" ref="J188:J219" si="40">+I188+H188</f>
        <v>56741.228999999999</v>
      </c>
      <c r="K188" s="371">
        <f t="shared" si="39"/>
        <v>0</v>
      </c>
      <c r="L188" s="373">
        <v>0</v>
      </c>
      <c r="M188" s="373">
        <f t="shared" si="37"/>
        <v>56741.228999999999</v>
      </c>
      <c r="N188" s="373">
        <v>0</v>
      </c>
      <c r="O188" s="373">
        <f t="shared" si="32"/>
        <v>0</v>
      </c>
    </row>
    <row r="189" spans="1:15" s="374" customFormat="1">
      <c r="A189" s="615">
        <v>2260207</v>
      </c>
      <c r="B189" s="616"/>
      <c r="C189" s="368">
        <v>1505313.727</v>
      </c>
      <c r="D189" s="369"/>
      <c r="E189" s="367">
        <v>0</v>
      </c>
      <c r="F189" s="370">
        <v>0</v>
      </c>
      <c r="G189" s="371">
        <f t="shared" si="35"/>
        <v>1505313.727</v>
      </c>
      <c r="H189" s="371">
        <f t="shared" si="38"/>
        <v>1505313.727</v>
      </c>
      <c r="I189" s="368">
        <v>0</v>
      </c>
      <c r="J189" s="372">
        <f t="shared" si="40"/>
        <v>1505313.727</v>
      </c>
      <c r="K189" s="371">
        <f t="shared" si="39"/>
        <v>0</v>
      </c>
      <c r="L189" s="373">
        <v>0</v>
      </c>
      <c r="M189" s="373">
        <f t="shared" si="37"/>
        <v>1505313.727</v>
      </c>
      <c r="N189" s="373">
        <v>0</v>
      </c>
      <c r="O189" s="373">
        <f t="shared" si="32"/>
        <v>0</v>
      </c>
    </row>
    <row r="190" spans="1:15" s="374" customFormat="1">
      <c r="A190" s="615">
        <v>2260208</v>
      </c>
      <c r="B190" s="616"/>
      <c r="C190" s="368">
        <v>2708287.9649999999</v>
      </c>
      <c r="D190" s="369"/>
      <c r="E190" s="367">
        <v>0</v>
      </c>
      <c r="F190" s="370">
        <v>0</v>
      </c>
      <c r="G190" s="371">
        <f t="shared" si="35"/>
        <v>2708287.9649999999</v>
      </c>
      <c r="H190" s="371">
        <f t="shared" si="38"/>
        <v>2708287.9649999999</v>
      </c>
      <c r="I190" s="368">
        <v>0</v>
      </c>
      <c r="J190" s="372">
        <f t="shared" si="40"/>
        <v>2708287.9649999999</v>
      </c>
      <c r="K190" s="371">
        <f t="shared" si="39"/>
        <v>0</v>
      </c>
      <c r="L190" s="373">
        <v>0</v>
      </c>
      <c r="M190" s="373">
        <f t="shared" ref="M190:M221" si="41">J190+L190</f>
        <v>2708287.9649999999</v>
      </c>
      <c r="N190" s="373">
        <v>0</v>
      </c>
      <c r="O190" s="373">
        <f t="shared" si="32"/>
        <v>0</v>
      </c>
    </row>
    <row r="191" spans="1:15" s="374" customFormat="1">
      <c r="A191" s="615">
        <v>2260209</v>
      </c>
      <c r="B191" s="616"/>
      <c r="C191" s="368">
        <v>180866.14799999999</v>
      </c>
      <c r="D191" s="369"/>
      <c r="E191" s="367">
        <v>0</v>
      </c>
      <c r="F191" s="370">
        <v>0</v>
      </c>
      <c r="G191" s="371">
        <f t="shared" si="35"/>
        <v>180866.14799999999</v>
      </c>
      <c r="H191" s="371">
        <f t="shared" si="38"/>
        <v>180866.14799999999</v>
      </c>
      <c r="I191" s="368">
        <v>0</v>
      </c>
      <c r="J191" s="372">
        <f t="shared" si="40"/>
        <v>180866.14799999999</v>
      </c>
      <c r="K191" s="371">
        <f t="shared" si="39"/>
        <v>0</v>
      </c>
      <c r="L191" s="373">
        <v>0</v>
      </c>
      <c r="M191" s="373">
        <f t="shared" si="41"/>
        <v>180866.14799999999</v>
      </c>
      <c r="N191" s="373">
        <v>0</v>
      </c>
      <c r="O191" s="373">
        <f t="shared" si="32"/>
        <v>0</v>
      </c>
    </row>
    <row r="192" spans="1:15" s="374" customFormat="1">
      <c r="A192" s="615">
        <v>2260210</v>
      </c>
      <c r="B192" s="616"/>
      <c r="C192" s="368">
        <v>192650.72200000001</v>
      </c>
      <c r="D192" s="369"/>
      <c r="E192" s="367">
        <v>0</v>
      </c>
      <c r="F192" s="370">
        <v>0</v>
      </c>
      <c r="G192" s="371">
        <f t="shared" si="35"/>
        <v>192650.72200000001</v>
      </c>
      <c r="H192" s="371">
        <f t="shared" si="38"/>
        <v>192650.72200000001</v>
      </c>
      <c r="I192" s="368">
        <v>0</v>
      </c>
      <c r="J192" s="372">
        <f t="shared" si="40"/>
        <v>192650.72200000001</v>
      </c>
      <c r="K192" s="371">
        <f t="shared" si="39"/>
        <v>0</v>
      </c>
      <c r="L192" s="373">
        <v>0</v>
      </c>
      <c r="M192" s="373">
        <f t="shared" si="41"/>
        <v>192650.72200000001</v>
      </c>
      <c r="N192" s="373">
        <v>0</v>
      </c>
      <c r="O192" s="373">
        <f t="shared" si="32"/>
        <v>0</v>
      </c>
    </row>
    <row r="193" spans="1:15" s="374" customFormat="1">
      <c r="A193" s="615">
        <v>2260211</v>
      </c>
      <c r="B193" s="616"/>
      <c r="C193" s="368">
        <v>1580318.9939999999</v>
      </c>
      <c r="D193" s="369"/>
      <c r="E193" s="367">
        <v>0</v>
      </c>
      <c r="F193" s="370">
        <v>0</v>
      </c>
      <c r="G193" s="371">
        <f t="shared" si="35"/>
        <v>1580318.9939999999</v>
      </c>
      <c r="H193" s="371">
        <f t="shared" si="38"/>
        <v>1580318.9939999999</v>
      </c>
      <c r="I193" s="368">
        <v>0</v>
      </c>
      <c r="J193" s="372">
        <f t="shared" si="40"/>
        <v>1580318.9939999999</v>
      </c>
      <c r="K193" s="371">
        <f t="shared" si="39"/>
        <v>0</v>
      </c>
      <c r="L193" s="373">
        <v>0</v>
      </c>
      <c r="M193" s="373">
        <f t="shared" si="41"/>
        <v>1580318.9939999999</v>
      </c>
      <c r="N193" s="373">
        <v>0</v>
      </c>
      <c r="O193" s="373">
        <f t="shared" si="32"/>
        <v>0</v>
      </c>
    </row>
    <row r="194" spans="1:15" s="374" customFormat="1">
      <c r="A194" s="615">
        <v>2260212</v>
      </c>
      <c r="B194" s="616"/>
      <c r="C194" s="368">
        <v>1042891.811</v>
      </c>
      <c r="D194" s="369"/>
      <c r="E194" s="367">
        <v>0</v>
      </c>
      <c r="F194" s="370">
        <v>0</v>
      </c>
      <c r="G194" s="371">
        <f t="shared" si="35"/>
        <v>1042891.811</v>
      </c>
      <c r="H194" s="371">
        <f t="shared" si="38"/>
        <v>1042891.811</v>
      </c>
      <c r="I194" s="368">
        <v>0</v>
      </c>
      <c r="J194" s="372">
        <f t="shared" si="40"/>
        <v>1042891.811</v>
      </c>
      <c r="K194" s="371">
        <f t="shared" si="39"/>
        <v>0</v>
      </c>
      <c r="L194" s="373">
        <v>0</v>
      </c>
      <c r="M194" s="373">
        <f t="shared" si="41"/>
        <v>1042891.811</v>
      </c>
      <c r="N194" s="373">
        <v>0</v>
      </c>
      <c r="O194" s="373">
        <f t="shared" si="32"/>
        <v>0</v>
      </c>
    </row>
    <row r="195" spans="1:15" s="374" customFormat="1">
      <c r="A195" s="615">
        <v>2260213</v>
      </c>
      <c r="B195" s="616"/>
      <c r="C195" s="368">
        <v>500394.97499999998</v>
      </c>
      <c r="D195" s="369"/>
      <c r="E195" s="367">
        <v>0</v>
      </c>
      <c r="F195" s="370">
        <v>0</v>
      </c>
      <c r="G195" s="371">
        <f t="shared" si="35"/>
        <v>500394.97499999998</v>
      </c>
      <c r="H195" s="371">
        <f t="shared" si="38"/>
        <v>500394.97499999998</v>
      </c>
      <c r="I195" s="368">
        <v>0</v>
      </c>
      <c r="J195" s="372">
        <f t="shared" si="40"/>
        <v>500394.97499999998</v>
      </c>
      <c r="K195" s="371">
        <f t="shared" si="39"/>
        <v>0</v>
      </c>
      <c r="L195" s="373">
        <v>0</v>
      </c>
      <c r="M195" s="373">
        <f t="shared" si="41"/>
        <v>500394.97499999998</v>
      </c>
      <c r="N195" s="373">
        <v>0</v>
      </c>
      <c r="O195" s="373">
        <f t="shared" si="32"/>
        <v>0</v>
      </c>
    </row>
    <row r="196" spans="1:15" s="374" customFormat="1">
      <c r="A196" s="615">
        <v>2260214</v>
      </c>
      <c r="B196" s="616"/>
      <c r="C196" s="368">
        <v>366935.79800000001</v>
      </c>
      <c r="D196" s="369"/>
      <c r="E196" s="367">
        <v>0</v>
      </c>
      <c r="F196" s="370">
        <v>0</v>
      </c>
      <c r="G196" s="371">
        <f t="shared" si="35"/>
        <v>366935.79800000001</v>
      </c>
      <c r="H196" s="371">
        <f t="shared" si="38"/>
        <v>366935.79800000001</v>
      </c>
      <c r="I196" s="368">
        <v>0</v>
      </c>
      <c r="J196" s="372">
        <f t="shared" si="40"/>
        <v>366935.79800000001</v>
      </c>
      <c r="K196" s="371">
        <f t="shared" si="39"/>
        <v>0</v>
      </c>
      <c r="L196" s="373">
        <v>0</v>
      </c>
      <c r="M196" s="373">
        <f t="shared" si="41"/>
        <v>366935.79800000001</v>
      </c>
      <c r="N196" s="373">
        <v>0</v>
      </c>
      <c r="O196" s="373">
        <f t="shared" si="32"/>
        <v>0</v>
      </c>
    </row>
    <row r="197" spans="1:15" s="374" customFormat="1">
      <c r="A197" s="615">
        <v>2260215</v>
      </c>
      <c r="B197" s="616"/>
      <c r="C197" s="368">
        <v>315466.46100000001</v>
      </c>
      <c r="D197" s="369"/>
      <c r="E197" s="367">
        <v>0</v>
      </c>
      <c r="F197" s="370">
        <v>0</v>
      </c>
      <c r="G197" s="371">
        <f t="shared" si="35"/>
        <v>315466.46100000001</v>
      </c>
      <c r="H197" s="371">
        <f t="shared" si="38"/>
        <v>315466.46100000001</v>
      </c>
      <c r="I197" s="368">
        <v>0</v>
      </c>
      <c r="J197" s="372">
        <f t="shared" si="40"/>
        <v>315466.46100000001</v>
      </c>
      <c r="K197" s="371">
        <f t="shared" si="39"/>
        <v>0</v>
      </c>
      <c r="L197" s="373">
        <v>0</v>
      </c>
      <c r="M197" s="373">
        <f t="shared" si="41"/>
        <v>315466.46100000001</v>
      </c>
      <c r="N197" s="373">
        <v>0</v>
      </c>
      <c r="O197" s="373">
        <f t="shared" si="32"/>
        <v>0</v>
      </c>
    </row>
    <row r="198" spans="1:15" s="374" customFormat="1">
      <c r="A198" s="615">
        <v>2260216</v>
      </c>
      <c r="B198" s="616"/>
      <c r="C198" s="368">
        <v>1007067.175</v>
      </c>
      <c r="D198" s="369"/>
      <c r="E198" s="367">
        <v>0</v>
      </c>
      <c r="F198" s="370">
        <v>0</v>
      </c>
      <c r="G198" s="371">
        <f t="shared" si="35"/>
        <v>1007067.175</v>
      </c>
      <c r="H198" s="371">
        <f t="shared" si="38"/>
        <v>1007067.175</v>
      </c>
      <c r="I198" s="368">
        <v>0</v>
      </c>
      <c r="J198" s="372">
        <f t="shared" si="40"/>
        <v>1007067.175</v>
      </c>
      <c r="K198" s="371">
        <f t="shared" si="39"/>
        <v>0</v>
      </c>
      <c r="L198" s="373">
        <v>0</v>
      </c>
      <c r="M198" s="373">
        <f t="shared" si="41"/>
        <v>1007067.175</v>
      </c>
      <c r="N198" s="373">
        <v>0</v>
      </c>
      <c r="O198" s="373">
        <f t="shared" si="32"/>
        <v>0</v>
      </c>
    </row>
    <row r="199" spans="1:15" s="374" customFormat="1">
      <c r="A199" s="615">
        <v>2260217</v>
      </c>
      <c r="B199" s="616"/>
      <c r="C199" s="368">
        <v>477798.91899999999</v>
      </c>
      <c r="D199" s="369"/>
      <c r="E199" s="367">
        <v>0</v>
      </c>
      <c r="F199" s="370">
        <v>0</v>
      </c>
      <c r="G199" s="371">
        <f t="shared" si="35"/>
        <v>477798.91899999999</v>
      </c>
      <c r="H199" s="371">
        <f t="shared" si="38"/>
        <v>477798.91899999999</v>
      </c>
      <c r="I199" s="368">
        <v>0</v>
      </c>
      <c r="J199" s="372">
        <f t="shared" si="40"/>
        <v>477798.91899999999</v>
      </c>
      <c r="K199" s="371">
        <f t="shared" si="39"/>
        <v>0</v>
      </c>
      <c r="L199" s="373">
        <v>0</v>
      </c>
      <c r="M199" s="373">
        <f t="shared" si="41"/>
        <v>477798.91899999999</v>
      </c>
      <c r="N199" s="373">
        <v>0</v>
      </c>
      <c r="O199" s="373">
        <f t="shared" ref="O199:O262" si="42">G199-M199</f>
        <v>0</v>
      </c>
    </row>
    <row r="200" spans="1:15" s="374" customFormat="1">
      <c r="A200" s="615">
        <v>2260218</v>
      </c>
      <c r="B200" s="616"/>
      <c r="C200" s="368">
        <v>2762981.4019999998</v>
      </c>
      <c r="D200" s="369"/>
      <c r="E200" s="367">
        <v>0</v>
      </c>
      <c r="F200" s="370">
        <v>0</v>
      </c>
      <c r="G200" s="371">
        <f t="shared" si="35"/>
        <v>2762981.4019999998</v>
      </c>
      <c r="H200" s="371">
        <f t="shared" si="38"/>
        <v>2762981.4019999998</v>
      </c>
      <c r="I200" s="368">
        <v>0</v>
      </c>
      <c r="J200" s="372">
        <f t="shared" si="40"/>
        <v>2762981.4019999998</v>
      </c>
      <c r="K200" s="371">
        <f t="shared" si="39"/>
        <v>0</v>
      </c>
      <c r="L200" s="373">
        <v>0</v>
      </c>
      <c r="M200" s="373">
        <f t="shared" si="41"/>
        <v>2762981.4019999998</v>
      </c>
      <c r="N200" s="373">
        <v>0</v>
      </c>
      <c r="O200" s="373">
        <f t="shared" si="42"/>
        <v>0</v>
      </c>
    </row>
    <row r="201" spans="1:15" s="374" customFormat="1">
      <c r="A201" s="615">
        <v>2260219</v>
      </c>
      <c r="B201" s="616"/>
      <c r="C201" s="368">
        <v>1630949.088</v>
      </c>
      <c r="D201" s="369"/>
      <c r="E201" s="367">
        <v>0</v>
      </c>
      <c r="F201" s="370">
        <v>0</v>
      </c>
      <c r="G201" s="371">
        <f t="shared" si="35"/>
        <v>1630949.088</v>
      </c>
      <c r="H201" s="371">
        <f t="shared" si="38"/>
        <v>1630949.088</v>
      </c>
      <c r="I201" s="368">
        <v>0</v>
      </c>
      <c r="J201" s="372">
        <f t="shared" si="40"/>
        <v>1630949.088</v>
      </c>
      <c r="K201" s="371">
        <f t="shared" si="39"/>
        <v>0</v>
      </c>
      <c r="L201" s="373">
        <v>0</v>
      </c>
      <c r="M201" s="373">
        <f t="shared" si="41"/>
        <v>1630949.088</v>
      </c>
      <c r="N201" s="373">
        <v>0</v>
      </c>
      <c r="O201" s="373">
        <f t="shared" si="42"/>
        <v>0</v>
      </c>
    </row>
    <row r="202" spans="1:15" s="374" customFormat="1">
      <c r="A202" s="615">
        <v>2260220</v>
      </c>
      <c r="B202" s="616"/>
      <c r="C202" s="368">
        <v>272557.598</v>
      </c>
      <c r="D202" s="369"/>
      <c r="E202" s="367">
        <v>0</v>
      </c>
      <c r="F202" s="370">
        <v>0</v>
      </c>
      <c r="G202" s="371">
        <f t="shared" si="35"/>
        <v>272557.598</v>
      </c>
      <c r="H202" s="371">
        <f t="shared" ref="H202:H233" si="43">+G202+D202</f>
        <v>272557.598</v>
      </c>
      <c r="I202" s="368">
        <v>0</v>
      </c>
      <c r="J202" s="372">
        <f t="shared" si="40"/>
        <v>272557.598</v>
      </c>
      <c r="K202" s="371">
        <f t="shared" ref="K202:K233" si="44">+G202-J202</f>
        <v>0</v>
      </c>
      <c r="L202" s="373">
        <v>0</v>
      </c>
      <c r="M202" s="373">
        <f t="shared" si="41"/>
        <v>272557.598</v>
      </c>
      <c r="N202" s="373">
        <v>0</v>
      </c>
      <c r="O202" s="373">
        <f t="shared" si="42"/>
        <v>0</v>
      </c>
    </row>
    <row r="203" spans="1:15" s="374" customFormat="1">
      <c r="A203" s="615">
        <v>2260221</v>
      </c>
      <c r="B203" s="616"/>
      <c r="C203" s="368">
        <v>536856.61499999999</v>
      </c>
      <c r="D203" s="369"/>
      <c r="E203" s="367">
        <v>0</v>
      </c>
      <c r="F203" s="370">
        <v>0</v>
      </c>
      <c r="G203" s="371">
        <f t="shared" si="35"/>
        <v>536856.61499999999</v>
      </c>
      <c r="H203" s="371">
        <f t="shared" si="43"/>
        <v>536856.61499999999</v>
      </c>
      <c r="I203" s="368">
        <v>0</v>
      </c>
      <c r="J203" s="372">
        <f t="shared" si="40"/>
        <v>536856.61499999999</v>
      </c>
      <c r="K203" s="371">
        <f t="shared" si="44"/>
        <v>0</v>
      </c>
      <c r="L203" s="373">
        <v>0</v>
      </c>
      <c r="M203" s="373">
        <f t="shared" si="41"/>
        <v>536856.61499999999</v>
      </c>
      <c r="N203" s="373">
        <v>0</v>
      </c>
      <c r="O203" s="373">
        <f t="shared" si="42"/>
        <v>0</v>
      </c>
    </row>
    <row r="204" spans="1:15" s="374" customFormat="1">
      <c r="A204" s="615">
        <v>2260222</v>
      </c>
      <c r="B204" s="616"/>
      <c r="C204" s="368">
        <v>60064.983</v>
      </c>
      <c r="D204" s="369"/>
      <c r="E204" s="367">
        <v>0</v>
      </c>
      <c r="F204" s="370">
        <v>0</v>
      </c>
      <c r="G204" s="371">
        <f t="shared" si="35"/>
        <v>60064.983</v>
      </c>
      <c r="H204" s="371">
        <f t="shared" si="43"/>
        <v>60064.983</v>
      </c>
      <c r="I204" s="368">
        <v>0</v>
      </c>
      <c r="J204" s="372">
        <f t="shared" si="40"/>
        <v>60064.983</v>
      </c>
      <c r="K204" s="371">
        <f t="shared" si="44"/>
        <v>0</v>
      </c>
      <c r="L204" s="373">
        <v>0</v>
      </c>
      <c r="M204" s="373">
        <f t="shared" si="41"/>
        <v>60064.983</v>
      </c>
      <c r="N204" s="373">
        <v>0</v>
      </c>
      <c r="O204" s="373">
        <f t="shared" si="42"/>
        <v>0</v>
      </c>
    </row>
    <row r="205" spans="1:15" s="374" customFormat="1">
      <c r="A205" s="615">
        <v>2260223</v>
      </c>
      <c r="B205" s="616"/>
      <c r="C205" s="368">
        <v>2053752.6769999999</v>
      </c>
      <c r="D205" s="369"/>
      <c r="E205" s="367">
        <v>0</v>
      </c>
      <c r="F205" s="370">
        <v>0</v>
      </c>
      <c r="G205" s="371">
        <f t="shared" si="35"/>
        <v>2053752.6769999999</v>
      </c>
      <c r="H205" s="371">
        <f t="shared" si="43"/>
        <v>2053752.6769999999</v>
      </c>
      <c r="I205" s="368">
        <v>0</v>
      </c>
      <c r="J205" s="372">
        <f t="shared" si="40"/>
        <v>2053752.6769999999</v>
      </c>
      <c r="K205" s="371">
        <f t="shared" si="44"/>
        <v>0</v>
      </c>
      <c r="L205" s="373">
        <v>0</v>
      </c>
      <c r="M205" s="373">
        <f t="shared" si="41"/>
        <v>2053752.6769999999</v>
      </c>
      <c r="N205" s="373">
        <v>0</v>
      </c>
      <c r="O205" s="373">
        <f t="shared" si="42"/>
        <v>0</v>
      </c>
    </row>
    <row r="206" spans="1:15" s="374" customFormat="1">
      <c r="A206" s="615">
        <v>2260224</v>
      </c>
      <c r="B206" s="616"/>
      <c r="C206" s="368">
        <v>32164.794000000002</v>
      </c>
      <c r="D206" s="369"/>
      <c r="E206" s="367">
        <v>0</v>
      </c>
      <c r="F206" s="370">
        <v>0</v>
      </c>
      <c r="G206" s="371">
        <f t="shared" si="35"/>
        <v>32164.794000000002</v>
      </c>
      <c r="H206" s="371">
        <f t="shared" si="43"/>
        <v>32164.794000000002</v>
      </c>
      <c r="I206" s="368">
        <v>0</v>
      </c>
      <c r="J206" s="372">
        <f t="shared" si="40"/>
        <v>32164.794000000002</v>
      </c>
      <c r="K206" s="371">
        <f t="shared" si="44"/>
        <v>0</v>
      </c>
      <c r="L206" s="373">
        <v>0</v>
      </c>
      <c r="M206" s="373">
        <f t="shared" si="41"/>
        <v>32164.794000000002</v>
      </c>
      <c r="N206" s="373">
        <v>0</v>
      </c>
      <c r="O206" s="373">
        <f t="shared" si="42"/>
        <v>0</v>
      </c>
    </row>
    <row r="207" spans="1:15" s="374" customFormat="1">
      <c r="A207" s="615">
        <v>2260100</v>
      </c>
      <c r="B207" s="616" t="s">
        <v>1160</v>
      </c>
      <c r="C207" s="368">
        <v>80313.308000000005</v>
      </c>
      <c r="D207" s="369"/>
      <c r="E207" s="367">
        <v>0</v>
      </c>
      <c r="F207" s="370">
        <v>0</v>
      </c>
      <c r="G207" s="371">
        <f t="shared" si="35"/>
        <v>80313.308000000005</v>
      </c>
      <c r="H207" s="371">
        <f t="shared" si="43"/>
        <v>80313.308000000005</v>
      </c>
      <c r="I207" s="368">
        <v>0</v>
      </c>
      <c r="J207" s="372">
        <f t="shared" si="40"/>
        <v>80313.308000000005</v>
      </c>
      <c r="K207" s="371">
        <f t="shared" si="44"/>
        <v>0</v>
      </c>
      <c r="L207" s="373">
        <f t="shared" ref="L207:L234" si="45">K207</f>
        <v>0</v>
      </c>
      <c r="M207" s="373">
        <f t="shared" si="41"/>
        <v>80313.308000000005</v>
      </c>
      <c r="N207" s="373">
        <v>0</v>
      </c>
      <c r="O207" s="373">
        <f t="shared" si="42"/>
        <v>0</v>
      </c>
    </row>
    <row r="208" spans="1:15" s="374" customFormat="1">
      <c r="A208" s="615">
        <v>2260104</v>
      </c>
      <c r="B208" s="616" t="s">
        <v>1160</v>
      </c>
      <c r="C208" s="368">
        <v>1641915.9129999999</v>
      </c>
      <c r="D208" s="369"/>
      <c r="E208" s="367">
        <v>0</v>
      </c>
      <c r="F208" s="370">
        <v>0</v>
      </c>
      <c r="G208" s="371">
        <f t="shared" si="35"/>
        <v>1641915.9129999999</v>
      </c>
      <c r="H208" s="371">
        <f t="shared" si="43"/>
        <v>1641915.9129999999</v>
      </c>
      <c r="I208" s="368">
        <v>0</v>
      </c>
      <c r="J208" s="372">
        <f t="shared" si="40"/>
        <v>1641915.9129999999</v>
      </c>
      <c r="K208" s="371">
        <f t="shared" si="44"/>
        <v>0</v>
      </c>
      <c r="L208" s="373">
        <f t="shared" si="45"/>
        <v>0</v>
      </c>
      <c r="M208" s="373">
        <f t="shared" si="41"/>
        <v>1641915.9129999999</v>
      </c>
      <c r="N208" s="373">
        <v>0</v>
      </c>
      <c r="O208" s="373">
        <f t="shared" si="42"/>
        <v>0</v>
      </c>
    </row>
    <row r="209" spans="1:15" s="374" customFormat="1">
      <c r="A209" s="615">
        <v>2260105</v>
      </c>
      <c r="B209" s="616" t="s">
        <v>1160</v>
      </c>
      <c r="C209" s="368">
        <v>41883.012999999999</v>
      </c>
      <c r="D209" s="369"/>
      <c r="E209" s="367">
        <v>0</v>
      </c>
      <c r="F209" s="370">
        <v>0</v>
      </c>
      <c r="G209" s="371">
        <f t="shared" si="35"/>
        <v>41883.012999999999</v>
      </c>
      <c r="H209" s="371">
        <f t="shared" si="43"/>
        <v>41883.012999999999</v>
      </c>
      <c r="I209" s="368">
        <v>0</v>
      </c>
      <c r="J209" s="372">
        <f t="shared" si="40"/>
        <v>41883.012999999999</v>
      </c>
      <c r="K209" s="371">
        <f t="shared" si="44"/>
        <v>0</v>
      </c>
      <c r="L209" s="373">
        <f t="shared" si="45"/>
        <v>0</v>
      </c>
      <c r="M209" s="373">
        <f t="shared" si="41"/>
        <v>41883.012999999999</v>
      </c>
      <c r="N209" s="373">
        <v>0</v>
      </c>
      <c r="O209" s="373">
        <f t="shared" si="42"/>
        <v>0</v>
      </c>
    </row>
    <row r="210" spans="1:15" s="374" customFormat="1">
      <c r="A210" s="615">
        <v>2260106</v>
      </c>
      <c r="B210" s="616" t="s">
        <v>1160</v>
      </c>
      <c r="C210" s="368">
        <v>399194.38400000002</v>
      </c>
      <c r="D210" s="369"/>
      <c r="E210" s="367">
        <v>0</v>
      </c>
      <c r="F210" s="370">
        <v>0</v>
      </c>
      <c r="G210" s="371">
        <f t="shared" si="35"/>
        <v>399194.38400000002</v>
      </c>
      <c r="H210" s="371">
        <f t="shared" si="43"/>
        <v>399194.38400000002</v>
      </c>
      <c r="I210" s="368">
        <v>0</v>
      </c>
      <c r="J210" s="372">
        <f t="shared" si="40"/>
        <v>399194.38400000002</v>
      </c>
      <c r="K210" s="371">
        <f t="shared" si="44"/>
        <v>0</v>
      </c>
      <c r="L210" s="373">
        <f t="shared" si="45"/>
        <v>0</v>
      </c>
      <c r="M210" s="373">
        <f t="shared" si="41"/>
        <v>399194.38400000002</v>
      </c>
      <c r="N210" s="373">
        <v>0</v>
      </c>
      <c r="O210" s="373">
        <f t="shared" si="42"/>
        <v>0</v>
      </c>
    </row>
    <row r="211" spans="1:15" s="374" customFormat="1">
      <c r="A211" s="615">
        <v>2260107</v>
      </c>
      <c r="B211" s="616" t="s">
        <v>1160</v>
      </c>
      <c r="C211" s="368">
        <v>95050.376000000004</v>
      </c>
      <c r="D211" s="369"/>
      <c r="E211" s="367">
        <v>0</v>
      </c>
      <c r="F211" s="370">
        <v>0</v>
      </c>
      <c r="G211" s="371">
        <f t="shared" si="35"/>
        <v>95050.376000000004</v>
      </c>
      <c r="H211" s="371">
        <f t="shared" si="43"/>
        <v>95050.376000000004</v>
      </c>
      <c r="I211" s="368">
        <v>0</v>
      </c>
      <c r="J211" s="372">
        <f t="shared" si="40"/>
        <v>95050.376000000004</v>
      </c>
      <c r="K211" s="371">
        <f t="shared" si="44"/>
        <v>0</v>
      </c>
      <c r="L211" s="373">
        <f t="shared" si="45"/>
        <v>0</v>
      </c>
      <c r="M211" s="373">
        <f t="shared" si="41"/>
        <v>95050.376000000004</v>
      </c>
      <c r="N211" s="373">
        <v>0</v>
      </c>
      <c r="O211" s="373">
        <f t="shared" si="42"/>
        <v>0</v>
      </c>
    </row>
    <row r="212" spans="1:15" s="374" customFormat="1">
      <c r="A212" s="615">
        <v>2260108</v>
      </c>
      <c r="B212" s="616" t="s">
        <v>1160</v>
      </c>
      <c r="C212" s="368">
        <v>356278.68200000003</v>
      </c>
      <c r="D212" s="369"/>
      <c r="E212" s="367">
        <v>0</v>
      </c>
      <c r="F212" s="370">
        <v>0</v>
      </c>
      <c r="G212" s="371">
        <f t="shared" si="35"/>
        <v>356278.68200000003</v>
      </c>
      <c r="H212" s="371">
        <f t="shared" si="43"/>
        <v>356278.68200000003</v>
      </c>
      <c r="I212" s="368">
        <v>0</v>
      </c>
      <c r="J212" s="372">
        <f t="shared" si="40"/>
        <v>356278.68200000003</v>
      </c>
      <c r="K212" s="371">
        <f t="shared" si="44"/>
        <v>0</v>
      </c>
      <c r="L212" s="373">
        <f t="shared" si="45"/>
        <v>0</v>
      </c>
      <c r="M212" s="373">
        <f t="shared" si="41"/>
        <v>356278.68200000003</v>
      </c>
      <c r="N212" s="373">
        <v>0</v>
      </c>
      <c r="O212" s="373">
        <f t="shared" si="42"/>
        <v>0</v>
      </c>
    </row>
    <row r="213" spans="1:15" s="374" customFormat="1">
      <c r="A213" s="615">
        <v>2260109</v>
      </c>
      <c r="B213" s="616" t="s">
        <v>1160</v>
      </c>
      <c r="C213" s="368">
        <v>273128.16600000003</v>
      </c>
      <c r="D213" s="369"/>
      <c r="E213" s="367">
        <v>0</v>
      </c>
      <c r="F213" s="370">
        <v>0</v>
      </c>
      <c r="G213" s="371">
        <f t="shared" si="35"/>
        <v>273128.16600000003</v>
      </c>
      <c r="H213" s="371">
        <f t="shared" si="43"/>
        <v>273128.16600000003</v>
      </c>
      <c r="I213" s="368">
        <v>0</v>
      </c>
      <c r="J213" s="372">
        <f t="shared" si="40"/>
        <v>273128.16600000003</v>
      </c>
      <c r="K213" s="371">
        <f t="shared" si="44"/>
        <v>0</v>
      </c>
      <c r="L213" s="373">
        <f t="shared" si="45"/>
        <v>0</v>
      </c>
      <c r="M213" s="373">
        <f t="shared" si="41"/>
        <v>273128.16600000003</v>
      </c>
      <c r="N213" s="373">
        <v>0</v>
      </c>
      <c r="O213" s="373">
        <f t="shared" si="42"/>
        <v>0</v>
      </c>
    </row>
    <row r="214" spans="1:15" s="374" customFormat="1">
      <c r="A214" s="615">
        <v>2260110</v>
      </c>
      <c r="B214" s="616" t="s">
        <v>1160</v>
      </c>
      <c r="C214" s="368">
        <v>660946.36199999996</v>
      </c>
      <c r="D214" s="369"/>
      <c r="E214" s="367">
        <v>0</v>
      </c>
      <c r="F214" s="370">
        <v>0</v>
      </c>
      <c r="G214" s="371">
        <f t="shared" si="35"/>
        <v>660946.36199999996</v>
      </c>
      <c r="H214" s="371">
        <f t="shared" si="43"/>
        <v>660946.36199999996</v>
      </c>
      <c r="I214" s="368">
        <v>0</v>
      </c>
      <c r="J214" s="372">
        <f t="shared" si="40"/>
        <v>660946.36199999996</v>
      </c>
      <c r="K214" s="371">
        <f t="shared" si="44"/>
        <v>0</v>
      </c>
      <c r="L214" s="373">
        <f t="shared" si="45"/>
        <v>0</v>
      </c>
      <c r="M214" s="373">
        <f t="shared" si="41"/>
        <v>660946.36199999996</v>
      </c>
      <c r="N214" s="373">
        <v>0</v>
      </c>
      <c r="O214" s="373">
        <f t="shared" si="42"/>
        <v>0</v>
      </c>
    </row>
    <row r="215" spans="1:15" s="374" customFormat="1">
      <c r="A215" s="615">
        <v>2260111</v>
      </c>
      <c r="B215" s="616" t="s">
        <v>1160</v>
      </c>
      <c r="C215" s="368">
        <v>142899.92800000001</v>
      </c>
      <c r="D215" s="369"/>
      <c r="E215" s="367">
        <v>0</v>
      </c>
      <c r="F215" s="370">
        <v>0</v>
      </c>
      <c r="G215" s="371">
        <f t="shared" si="35"/>
        <v>142899.92800000001</v>
      </c>
      <c r="H215" s="371">
        <f t="shared" si="43"/>
        <v>142899.92800000001</v>
      </c>
      <c r="I215" s="368">
        <v>0</v>
      </c>
      <c r="J215" s="372">
        <f t="shared" si="40"/>
        <v>142899.92800000001</v>
      </c>
      <c r="K215" s="371">
        <f t="shared" si="44"/>
        <v>0</v>
      </c>
      <c r="L215" s="373">
        <f t="shared" si="45"/>
        <v>0</v>
      </c>
      <c r="M215" s="373">
        <f t="shared" si="41"/>
        <v>142899.92800000001</v>
      </c>
      <c r="N215" s="373">
        <v>0</v>
      </c>
      <c r="O215" s="373">
        <f t="shared" si="42"/>
        <v>0</v>
      </c>
    </row>
    <row r="216" spans="1:15" s="374" customFormat="1">
      <c r="A216" s="615">
        <v>2260112</v>
      </c>
      <c r="B216" s="616" t="s">
        <v>1160</v>
      </c>
      <c r="C216" s="368">
        <v>2359464.77</v>
      </c>
      <c r="D216" s="369"/>
      <c r="E216" s="367">
        <v>0</v>
      </c>
      <c r="F216" s="370">
        <v>0</v>
      </c>
      <c r="G216" s="371">
        <f t="shared" si="35"/>
        <v>2359464.77</v>
      </c>
      <c r="H216" s="371">
        <f t="shared" si="43"/>
        <v>2359464.77</v>
      </c>
      <c r="I216" s="368">
        <v>0</v>
      </c>
      <c r="J216" s="372">
        <f t="shared" si="40"/>
        <v>2359464.77</v>
      </c>
      <c r="K216" s="371">
        <f t="shared" si="44"/>
        <v>0</v>
      </c>
      <c r="L216" s="373">
        <f t="shared" si="45"/>
        <v>0</v>
      </c>
      <c r="M216" s="373">
        <f t="shared" si="41"/>
        <v>2359464.77</v>
      </c>
      <c r="N216" s="373">
        <v>0</v>
      </c>
      <c r="O216" s="373">
        <f t="shared" si="42"/>
        <v>0</v>
      </c>
    </row>
    <row r="217" spans="1:15" s="374" customFormat="1">
      <c r="A217" s="615">
        <v>2260113</v>
      </c>
      <c r="B217" s="616" t="s">
        <v>1160</v>
      </c>
      <c r="C217" s="368">
        <v>513113.56099999999</v>
      </c>
      <c r="D217" s="369"/>
      <c r="E217" s="367">
        <v>0</v>
      </c>
      <c r="F217" s="370">
        <v>0</v>
      </c>
      <c r="G217" s="371">
        <f t="shared" si="35"/>
        <v>513113.56099999999</v>
      </c>
      <c r="H217" s="371">
        <f t="shared" si="43"/>
        <v>513113.56099999999</v>
      </c>
      <c r="I217" s="368">
        <v>0</v>
      </c>
      <c r="J217" s="372">
        <f t="shared" si="40"/>
        <v>513113.56099999999</v>
      </c>
      <c r="K217" s="371">
        <f t="shared" si="44"/>
        <v>0</v>
      </c>
      <c r="L217" s="373">
        <f t="shared" si="45"/>
        <v>0</v>
      </c>
      <c r="M217" s="373">
        <f t="shared" si="41"/>
        <v>513113.56099999999</v>
      </c>
      <c r="N217" s="373">
        <v>0</v>
      </c>
      <c r="O217" s="373">
        <f t="shared" si="42"/>
        <v>0</v>
      </c>
    </row>
    <row r="218" spans="1:15" s="374" customFormat="1">
      <c r="A218" s="615">
        <v>2260114</v>
      </c>
      <c r="B218" s="616" t="s">
        <v>1160</v>
      </c>
      <c r="C218" s="368">
        <v>373481.69799999997</v>
      </c>
      <c r="D218" s="369"/>
      <c r="E218" s="367">
        <v>0</v>
      </c>
      <c r="F218" s="370">
        <v>0</v>
      </c>
      <c r="G218" s="371">
        <f t="shared" ref="G218:G281" si="46">+F218+C218</f>
        <v>373481.69799999997</v>
      </c>
      <c r="H218" s="371">
        <f t="shared" si="43"/>
        <v>373481.69799999997</v>
      </c>
      <c r="I218" s="368">
        <v>0</v>
      </c>
      <c r="J218" s="372">
        <f t="shared" si="40"/>
        <v>373481.69799999997</v>
      </c>
      <c r="K218" s="371">
        <f t="shared" si="44"/>
        <v>0</v>
      </c>
      <c r="L218" s="373">
        <f t="shared" si="45"/>
        <v>0</v>
      </c>
      <c r="M218" s="373">
        <f t="shared" si="41"/>
        <v>373481.69799999997</v>
      </c>
      <c r="N218" s="373">
        <v>0</v>
      </c>
      <c r="O218" s="373">
        <f t="shared" si="42"/>
        <v>0</v>
      </c>
    </row>
    <row r="219" spans="1:15" s="374" customFormat="1">
      <c r="A219" s="615">
        <v>2260115</v>
      </c>
      <c r="B219" s="616" t="s">
        <v>1160</v>
      </c>
      <c r="C219" s="368">
        <v>734939.45700000005</v>
      </c>
      <c r="D219" s="369"/>
      <c r="E219" s="367">
        <v>0</v>
      </c>
      <c r="F219" s="370">
        <v>0</v>
      </c>
      <c r="G219" s="371">
        <f t="shared" si="46"/>
        <v>734939.45700000005</v>
      </c>
      <c r="H219" s="371">
        <f t="shared" si="43"/>
        <v>734939.45700000005</v>
      </c>
      <c r="I219" s="368">
        <v>0</v>
      </c>
      <c r="J219" s="372">
        <f t="shared" si="40"/>
        <v>734939.45700000005</v>
      </c>
      <c r="K219" s="371">
        <f t="shared" si="44"/>
        <v>0</v>
      </c>
      <c r="L219" s="373">
        <f t="shared" si="45"/>
        <v>0</v>
      </c>
      <c r="M219" s="373">
        <f t="shared" si="41"/>
        <v>734939.45700000005</v>
      </c>
      <c r="N219" s="373">
        <v>0</v>
      </c>
      <c r="O219" s="373">
        <f t="shared" si="42"/>
        <v>0</v>
      </c>
    </row>
    <row r="220" spans="1:15" s="374" customFormat="1">
      <c r="A220" s="615">
        <v>2260116</v>
      </c>
      <c r="B220" s="616" t="s">
        <v>1160</v>
      </c>
      <c r="C220" s="368">
        <v>167255.56099999999</v>
      </c>
      <c r="D220" s="369"/>
      <c r="E220" s="367">
        <v>0</v>
      </c>
      <c r="F220" s="370">
        <v>0</v>
      </c>
      <c r="G220" s="371">
        <f t="shared" si="46"/>
        <v>167255.56099999999</v>
      </c>
      <c r="H220" s="371">
        <f t="shared" si="43"/>
        <v>167255.56099999999</v>
      </c>
      <c r="I220" s="368">
        <v>0</v>
      </c>
      <c r="J220" s="372">
        <f t="shared" ref="J220:J251" si="47">+I220+H220</f>
        <v>167255.56099999999</v>
      </c>
      <c r="K220" s="371">
        <f t="shared" si="44"/>
        <v>0</v>
      </c>
      <c r="L220" s="373">
        <f t="shared" si="45"/>
        <v>0</v>
      </c>
      <c r="M220" s="373">
        <f t="shared" si="41"/>
        <v>167255.56099999999</v>
      </c>
      <c r="N220" s="373">
        <v>0</v>
      </c>
      <c r="O220" s="373">
        <f t="shared" si="42"/>
        <v>0</v>
      </c>
    </row>
    <row r="221" spans="1:15" s="374" customFormat="1">
      <c r="A221" s="615">
        <v>2260117</v>
      </c>
      <c r="B221" s="616" t="s">
        <v>1160</v>
      </c>
      <c r="C221" s="368">
        <v>146753.21599999999</v>
      </c>
      <c r="D221" s="369"/>
      <c r="E221" s="367">
        <v>0</v>
      </c>
      <c r="F221" s="370">
        <v>0</v>
      </c>
      <c r="G221" s="371">
        <f t="shared" si="46"/>
        <v>146753.21599999999</v>
      </c>
      <c r="H221" s="371">
        <f t="shared" si="43"/>
        <v>146753.21599999999</v>
      </c>
      <c r="I221" s="368">
        <v>0</v>
      </c>
      <c r="J221" s="372">
        <f t="shared" si="47"/>
        <v>146753.21599999999</v>
      </c>
      <c r="K221" s="371">
        <f t="shared" si="44"/>
        <v>0</v>
      </c>
      <c r="L221" s="373">
        <f t="shared" si="45"/>
        <v>0</v>
      </c>
      <c r="M221" s="373">
        <f t="shared" si="41"/>
        <v>146753.21599999999</v>
      </c>
      <c r="N221" s="373">
        <v>0</v>
      </c>
      <c r="O221" s="373">
        <f t="shared" si="42"/>
        <v>0</v>
      </c>
    </row>
    <row r="222" spans="1:15" s="374" customFormat="1">
      <c r="A222" s="615">
        <v>2260118</v>
      </c>
      <c r="B222" s="616" t="s">
        <v>1160</v>
      </c>
      <c r="C222" s="368">
        <v>903520.80700000003</v>
      </c>
      <c r="D222" s="369"/>
      <c r="E222" s="367">
        <v>0</v>
      </c>
      <c r="F222" s="370">
        <v>0</v>
      </c>
      <c r="G222" s="371">
        <f t="shared" si="46"/>
        <v>903520.80700000003</v>
      </c>
      <c r="H222" s="371">
        <f t="shared" si="43"/>
        <v>903520.80700000003</v>
      </c>
      <c r="I222" s="368">
        <v>0</v>
      </c>
      <c r="J222" s="372">
        <f t="shared" si="47"/>
        <v>903520.80700000003</v>
      </c>
      <c r="K222" s="371">
        <f t="shared" si="44"/>
        <v>0</v>
      </c>
      <c r="L222" s="373">
        <f t="shared" si="45"/>
        <v>0</v>
      </c>
      <c r="M222" s="373">
        <f t="shared" ref="M222:M253" si="48">J222+L222</f>
        <v>903520.80700000003</v>
      </c>
      <c r="N222" s="373">
        <v>0</v>
      </c>
      <c r="O222" s="373">
        <f t="shared" si="42"/>
        <v>0</v>
      </c>
    </row>
    <row r="223" spans="1:15" s="374" customFormat="1">
      <c r="A223" s="615">
        <v>2260120</v>
      </c>
      <c r="B223" s="616" t="s">
        <v>1160</v>
      </c>
      <c r="C223" s="368">
        <v>78001.725999999995</v>
      </c>
      <c r="D223" s="369"/>
      <c r="E223" s="367">
        <v>0</v>
      </c>
      <c r="F223" s="370">
        <v>0</v>
      </c>
      <c r="G223" s="371">
        <f t="shared" si="46"/>
        <v>78001.725999999995</v>
      </c>
      <c r="H223" s="371">
        <f t="shared" si="43"/>
        <v>78001.725999999995</v>
      </c>
      <c r="I223" s="368">
        <v>0</v>
      </c>
      <c r="J223" s="372">
        <f t="shared" si="47"/>
        <v>78001.725999999995</v>
      </c>
      <c r="K223" s="371">
        <f t="shared" si="44"/>
        <v>0</v>
      </c>
      <c r="L223" s="373">
        <f t="shared" si="45"/>
        <v>0</v>
      </c>
      <c r="M223" s="373">
        <f t="shared" si="48"/>
        <v>78001.725999999995</v>
      </c>
      <c r="N223" s="373">
        <v>0</v>
      </c>
      <c r="O223" s="373">
        <f t="shared" si="42"/>
        <v>0</v>
      </c>
    </row>
    <row r="224" spans="1:15" s="374" customFormat="1">
      <c r="A224" s="615">
        <v>2260121</v>
      </c>
      <c r="B224" s="616" t="s">
        <v>1160</v>
      </c>
      <c r="C224" s="368">
        <v>208260.25099999999</v>
      </c>
      <c r="D224" s="369"/>
      <c r="E224" s="367">
        <v>0</v>
      </c>
      <c r="F224" s="370">
        <v>0</v>
      </c>
      <c r="G224" s="371">
        <f t="shared" si="46"/>
        <v>208260.25099999999</v>
      </c>
      <c r="H224" s="371">
        <f t="shared" si="43"/>
        <v>208260.25099999999</v>
      </c>
      <c r="I224" s="368">
        <v>0</v>
      </c>
      <c r="J224" s="372">
        <f t="shared" si="47"/>
        <v>208260.25099999999</v>
      </c>
      <c r="K224" s="371">
        <f t="shared" si="44"/>
        <v>0</v>
      </c>
      <c r="L224" s="373">
        <f t="shared" si="45"/>
        <v>0</v>
      </c>
      <c r="M224" s="373">
        <f t="shared" si="48"/>
        <v>208260.25099999999</v>
      </c>
      <c r="N224" s="373">
        <v>0</v>
      </c>
      <c r="O224" s="373">
        <f t="shared" si="42"/>
        <v>0</v>
      </c>
    </row>
    <row r="225" spans="1:15" s="374" customFormat="1">
      <c r="A225" s="615">
        <v>2260122</v>
      </c>
      <c r="B225" s="616" t="s">
        <v>1160</v>
      </c>
      <c r="C225" s="368">
        <v>266499.22100000002</v>
      </c>
      <c r="D225" s="369"/>
      <c r="E225" s="367">
        <v>0</v>
      </c>
      <c r="F225" s="370">
        <v>0</v>
      </c>
      <c r="G225" s="371">
        <f t="shared" si="46"/>
        <v>266499.22100000002</v>
      </c>
      <c r="H225" s="371">
        <f t="shared" si="43"/>
        <v>266499.22100000002</v>
      </c>
      <c r="I225" s="368">
        <v>0</v>
      </c>
      <c r="J225" s="372">
        <f t="shared" si="47"/>
        <v>266499.22100000002</v>
      </c>
      <c r="K225" s="371">
        <f t="shared" si="44"/>
        <v>0</v>
      </c>
      <c r="L225" s="373">
        <f t="shared" si="45"/>
        <v>0</v>
      </c>
      <c r="M225" s="373">
        <f t="shared" si="48"/>
        <v>266499.22100000002</v>
      </c>
      <c r="N225" s="373">
        <v>0</v>
      </c>
      <c r="O225" s="373">
        <f t="shared" si="42"/>
        <v>0</v>
      </c>
    </row>
    <row r="226" spans="1:15" s="374" customFormat="1">
      <c r="A226" s="615">
        <v>2260123</v>
      </c>
      <c r="B226" s="616" t="s">
        <v>1160</v>
      </c>
      <c r="C226" s="368">
        <v>70540.376999999993</v>
      </c>
      <c r="D226" s="369"/>
      <c r="E226" s="367">
        <v>0</v>
      </c>
      <c r="F226" s="370">
        <v>0</v>
      </c>
      <c r="G226" s="371">
        <f t="shared" si="46"/>
        <v>70540.376999999993</v>
      </c>
      <c r="H226" s="371">
        <f t="shared" si="43"/>
        <v>70540.376999999993</v>
      </c>
      <c r="I226" s="368">
        <v>0</v>
      </c>
      <c r="J226" s="372">
        <f t="shared" si="47"/>
        <v>70540.376999999993</v>
      </c>
      <c r="K226" s="371">
        <f t="shared" si="44"/>
        <v>0</v>
      </c>
      <c r="L226" s="373">
        <f t="shared" si="45"/>
        <v>0</v>
      </c>
      <c r="M226" s="373">
        <f t="shared" si="48"/>
        <v>70540.376999999993</v>
      </c>
      <c r="N226" s="373">
        <v>0</v>
      </c>
      <c r="O226" s="373">
        <f t="shared" si="42"/>
        <v>0</v>
      </c>
    </row>
    <row r="227" spans="1:15" s="374" customFormat="1">
      <c r="A227" s="615">
        <v>2260124</v>
      </c>
      <c r="B227" s="616" t="s">
        <v>1160</v>
      </c>
      <c r="C227" s="368">
        <v>123537.742</v>
      </c>
      <c r="D227" s="369"/>
      <c r="E227" s="367">
        <v>0</v>
      </c>
      <c r="F227" s="370">
        <v>0</v>
      </c>
      <c r="G227" s="371">
        <f t="shared" si="46"/>
        <v>123537.742</v>
      </c>
      <c r="H227" s="371">
        <f t="shared" si="43"/>
        <v>123537.742</v>
      </c>
      <c r="I227" s="368">
        <v>0</v>
      </c>
      <c r="J227" s="372">
        <f t="shared" si="47"/>
        <v>123537.742</v>
      </c>
      <c r="K227" s="371">
        <f t="shared" si="44"/>
        <v>0</v>
      </c>
      <c r="L227" s="373">
        <f t="shared" si="45"/>
        <v>0</v>
      </c>
      <c r="M227" s="373">
        <f t="shared" si="48"/>
        <v>123537.742</v>
      </c>
      <c r="N227" s="373">
        <v>0</v>
      </c>
      <c r="O227" s="373">
        <f t="shared" si="42"/>
        <v>0</v>
      </c>
    </row>
    <row r="228" spans="1:15" s="374" customFormat="1">
      <c r="A228" s="615">
        <v>2260125</v>
      </c>
      <c r="B228" s="616" t="s">
        <v>1160</v>
      </c>
      <c r="C228" s="368">
        <v>1371745.1259999999</v>
      </c>
      <c r="D228" s="369"/>
      <c r="E228" s="367">
        <v>0</v>
      </c>
      <c r="F228" s="370">
        <v>0</v>
      </c>
      <c r="G228" s="371">
        <f t="shared" si="46"/>
        <v>1371745.1259999999</v>
      </c>
      <c r="H228" s="371">
        <f t="shared" si="43"/>
        <v>1371745.1259999999</v>
      </c>
      <c r="I228" s="368">
        <v>0</v>
      </c>
      <c r="J228" s="372">
        <f t="shared" si="47"/>
        <v>1371745.1259999999</v>
      </c>
      <c r="K228" s="371">
        <f t="shared" si="44"/>
        <v>0</v>
      </c>
      <c r="L228" s="373">
        <f t="shared" si="45"/>
        <v>0</v>
      </c>
      <c r="M228" s="373">
        <f t="shared" si="48"/>
        <v>1371745.1259999999</v>
      </c>
      <c r="N228" s="373">
        <v>0</v>
      </c>
      <c r="O228" s="373">
        <f t="shared" si="42"/>
        <v>0</v>
      </c>
    </row>
    <row r="229" spans="1:15" s="374" customFormat="1">
      <c r="A229" s="615">
        <v>2260126</v>
      </c>
      <c r="B229" s="616" t="s">
        <v>1160</v>
      </c>
      <c r="C229" s="368">
        <v>3604280.9870000002</v>
      </c>
      <c r="D229" s="369"/>
      <c r="E229" s="367">
        <v>0</v>
      </c>
      <c r="F229" s="370">
        <v>0</v>
      </c>
      <c r="G229" s="371">
        <f t="shared" si="46"/>
        <v>3604280.9870000002</v>
      </c>
      <c r="H229" s="371">
        <f t="shared" si="43"/>
        <v>3604280.9870000002</v>
      </c>
      <c r="I229" s="368">
        <v>0</v>
      </c>
      <c r="J229" s="372">
        <f t="shared" si="47"/>
        <v>3604280.9870000002</v>
      </c>
      <c r="K229" s="371">
        <f t="shared" si="44"/>
        <v>0</v>
      </c>
      <c r="L229" s="373">
        <f t="shared" si="45"/>
        <v>0</v>
      </c>
      <c r="M229" s="373">
        <f t="shared" si="48"/>
        <v>3604280.9870000002</v>
      </c>
      <c r="N229" s="373">
        <v>0</v>
      </c>
      <c r="O229" s="373">
        <f t="shared" si="42"/>
        <v>0</v>
      </c>
    </row>
    <row r="230" spans="1:15" s="374" customFormat="1">
      <c r="A230" s="615">
        <v>2260127</v>
      </c>
      <c r="B230" s="616" t="s">
        <v>1160</v>
      </c>
      <c r="C230" s="368">
        <v>70417.274999999994</v>
      </c>
      <c r="D230" s="369"/>
      <c r="E230" s="367">
        <v>0</v>
      </c>
      <c r="F230" s="370">
        <v>0</v>
      </c>
      <c r="G230" s="371">
        <f t="shared" si="46"/>
        <v>70417.274999999994</v>
      </c>
      <c r="H230" s="371">
        <f t="shared" si="43"/>
        <v>70417.274999999994</v>
      </c>
      <c r="I230" s="368">
        <v>0</v>
      </c>
      <c r="J230" s="372">
        <f t="shared" si="47"/>
        <v>70417.274999999994</v>
      </c>
      <c r="K230" s="371">
        <f t="shared" si="44"/>
        <v>0</v>
      </c>
      <c r="L230" s="373">
        <f t="shared" si="45"/>
        <v>0</v>
      </c>
      <c r="M230" s="373">
        <f t="shared" si="48"/>
        <v>70417.274999999994</v>
      </c>
      <c r="N230" s="373">
        <v>0</v>
      </c>
      <c r="O230" s="373">
        <f t="shared" si="42"/>
        <v>0</v>
      </c>
    </row>
    <row r="231" spans="1:15" s="374" customFormat="1">
      <c r="A231" s="615">
        <v>2260128</v>
      </c>
      <c r="B231" s="616" t="s">
        <v>1160</v>
      </c>
      <c r="C231" s="368">
        <v>7755404.5060000001</v>
      </c>
      <c r="D231" s="369"/>
      <c r="E231" s="367">
        <v>0</v>
      </c>
      <c r="F231" s="370">
        <v>0</v>
      </c>
      <c r="G231" s="371">
        <f t="shared" si="46"/>
        <v>7755404.5060000001</v>
      </c>
      <c r="H231" s="371">
        <f t="shared" si="43"/>
        <v>7755404.5060000001</v>
      </c>
      <c r="I231" s="368">
        <v>0</v>
      </c>
      <c r="J231" s="372">
        <f t="shared" si="47"/>
        <v>7755404.5060000001</v>
      </c>
      <c r="K231" s="371">
        <f t="shared" si="44"/>
        <v>0</v>
      </c>
      <c r="L231" s="373">
        <f t="shared" si="45"/>
        <v>0</v>
      </c>
      <c r="M231" s="373">
        <f t="shared" si="48"/>
        <v>7755404.5060000001</v>
      </c>
      <c r="N231" s="373">
        <v>0</v>
      </c>
      <c r="O231" s="373">
        <f t="shared" si="42"/>
        <v>0</v>
      </c>
    </row>
    <row r="232" spans="1:15" s="374" customFormat="1">
      <c r="A232" s="615">
        <v>2260129</v>
      </c>
      <c r="B232" s="616" t="s">
        <v>1160</v>
      </c>
      <c r="C232" s="368">
        <v>402154.69400000002</v>
      </c>
      <c r="D232" s="369"/>
      <c r="E232" s="367">
        <v>0</v>
      </c>
      <c r="F232" s="370">
        <v>0</v>
      </c>
      <c r="G232" s="371">
        <f t="shared" si="46"/>
        <v>402154.69400000002</v>
      </c>
      <c r="H232" s="371">
        <f t="shared" si="43"/>
        <v>402154.69400000002</v>
      </c>
      <c r="I232" s="368">
        <v>0</v>
      </c>
      <c r="J232" s="372">
        <f t="shared" si="47"/>
        <v>402154.69400000002</v>
      </c>
      <c r="K232" s="371">
        <f t="shared" si="44"/>
        <v>0</v>
      </c>
      <c r="L232" s="373">
        <f t="shared" si="45"/>
        <v>0</v>
      </c>
      <c r="M232" s="373">
        <f t="shared" si="48"/>
        <v>402154.69400000002</v>
      </c>
      <c r="N232" s="373">
        <v>0</v>
      </c>
      <c r="O232" s="373">
        <f t="shared" si="42"/>
        <v>0</v>
      </c>
    </row>
    <row r="233" spans="1:15" s="374" customFormat="1">
      <c r="A233" s="615">
        <v>2260130</v>
      </c>
      <c r="B233" s="616" t="s">
        <v>1160</v>
      </c>
      <c r="C233" s="368">
        <v>1041858.145</v>
      </c>
      <c r="D233" s="369"/>
      <c r="E233" s="367">
        <v>0</v>
      </c>
      <c r="F233" s="370">
        <v>0</v>
      </c>
      <c r="G233" s="371">
        <f t="shared" si="46"/>
        <v>1041858.145</v>
      </c>
      <c r="H233" s="371">
        <f t="shared" si="43"/>
        <v>1041858.145</v>
      </c>
      <c r="I233" s="368">
        <v>0</v>
      </c>
      <c r="J233" s="372">
        <f t="shared" si="47"/>
        <v>1041858.145</v>
      </c>
      <c r="K233" s="371">
        <f t="shared" si="44"/>
        <v>0</v>
      </c>
      <c r="L233" s="373">
        <f t="shared" si="45"/>
        <v>0</v>
      </c>
      <c r="M233" s="373">
        <f t="shared" si="48"/>
        <v>1041858.145</v>
      </c>
      <c r="N233" s="373">
        <v>0</v>
      </c>
      <c r="O233" s="373">
        <f t="shared" si="42"/>
        <v>0</v>
      </c>
    </row>
    <row r="234" spans="1:15" s="374" customFormat="1">
      <c r="A234" s="615">
        <v>2260131</v>
      </c>
      <c r="B234" s="616" t="s">
        <v>1160</v>
      </c>
      <c r="C234" s="368">
        <v>135592.94500000001</v>
      </c>
      <c r="D234" s="369"/>
      <c r="E234" s="367">
        <v>0</v>
      </c>
      <c r="F234" s="370">
        <v>0</v>
      </c>
      <c r="G234" s="371">
        <f t="shared" si="46"/>
        <v>135592.94500000001</v>
      </c>
      <c r="H234" s="371">
        <f t="shared" ref="H234:H265" si="49">+G234+D234</f>
        <v>135592.94500000001</v>
      </c>
      <c r="I234" s="368">
        <v>0</v>
      </c>
      <c r="J234" s="372">
        <f t="shared" si="47"/>
        <v>135592.94500000001</v>
      </c>
      <c r="K234" s="371">
        <f t="shared" ref="K234:K265" si="50">+G234-J234</f>
        <v>0</v>
      </c>
      <c r="L234" s="373">
        <f t="shared" si="45"/>
        <v>0</v>
      </c>
      <c r="M234" s="373">
        <f t="shared" si="48"/>
        <v>135592.94500000001</v>
      </c>
      <c r="N234" s="373">
        <v>0</v>
      </c>
      <c r="O234" s="373">
        <f t="shared" si="42"/>
        <v>0</v>
      </c>
    </row>
    <row r="235" spans="1:15" s="374" customFormat="1">
      <c r="A235" s="615">
        <v>2260287</v>
      </c>
      <c r="B235" s="616"/>
      <c r="C235" s="368">
        <v>1355338.365</v>
      </c>
      <c r="D235" s="369"/>
      <c r="E235" s="367">
        <v>0</v>
      </c>
      <c r="F235" s="370">
        <v>0</v>
      </c>
      <c r="G235" s="371">
        <f t="shared" si="46"/>
        <v>1355338.365</v>
      </c>
      <c r="H235" s="371">
        <f t="shared" si="49"/>
        <v>1355338.365</v>
      </c>
      <c r="I235" s="368">
        <v>0</v>
      </c>
      <c r="J235" s="372">
        <f t="shared" si="47"/>
        <v>1355338.365</v>
      </c>
      <c r="K235" s="371">
        <f t="shared" si="50"/>
        <v>0</v>
      </c>
      <c r="L235" s="373">
        <v>0</v>
      </c>
      <c r="M235" s="373">
        <f t="shared" si="48"/>
        <v>1355338.365</v>
      </c>
      <c r="N235" s="373">
        <v>0</v>
      </c>
      <c r="O235" s="373">
        <f t="shared" si="42"/>
        <v>0</v>
      </c>
    </row>
    <row r="236" spans="1:15" s="374" customFormat="1">
      <c r="A236" s="615">
        <v>2260288</v>
      </c>
      <c r="B236" s="616"/>
      <c r="C236" s="368">
        <v>1048839.787</v>
      </c>
      <c r="D236" s="369"/>
      <c r="E236" s="367">
        <v>0</v>
      </c>
      <c r="F236" s="370">
        <v>0</v>
      </c>
      <c r="G236" s="371">
        <f t="shared" si="46"/>
        <v>1048839.787</v>
      </c>
      <c r="H236" s="371">
        <f t="shared" si="49"/>
        <v>1048839.787</v>
      </c>
      <c r="I236" s="368">
        <v>0</v>
      </c>
      <c r="J236" s="372">
        <f t="shared" si="47"/>
        <v>1048839.787</v>
      </c>
      <c r="K236" s="371">
        <f t="shared" si="50"/>
        <v>0</v>
      </c>
      <c r="L236" s="373">
        <v>0</v>
      </c>
      <c r="M236" s="373">
        <f t="shared" si="48"/>
        <v>1048839.787</v>
      </c>
      <c r="N236" s="373">
        <v>0</v>
      </c>
      <c r="O236" s="373">
        <f t="shared" si="42"/>
        <v>0</v>
      </c>
    </row>
    <row r="237" spans="1:15" s="374" customFormat="1">
      <c r="A237" s="615">
        <v>2260289</v>
      </c>
      <c r="B237" s="616"/>
      <c r="C237" s="368">
        <v>81148.642999999996</v>
      </c>
      <c r="D237" s="369"/>
      <c r="E237" s="367">
        <v>0</v>
      </c>
      <c r="F237" s="370">
        <v>0</v>
      </c>
      <c r="G237" s="371">
        <f t="shared" si="46"/>
        <v>81148.642999999996</v>
      </c>
      <c r="H237" s="371">
        <f t="shared" si="49"/>
        <v>81148.642999999996</v>
      </c>
      <c r="I237" s="368">
        <v>0</v>
      </c>
      <c r="J237" s="372">
        <f t="shared" si="47"/>
        <v>81148.642999999996</v>
      </c>
      <c r="K237" s="371">
        <f t="shared" si="50"/>
        <v>0</v>
      </c>
      <c r="L237" s="373">
        <v>0</v>
      </c>
      <c r="M237" s="373">
        <f t="shared" si="48"/>
        <v>81148.642999999996</v>
      </c>
      <c r="N237" s="373">
        <v>0</v>
      </c>
      <c r="O237" s="373">
        <f t="shared" si="42"/>
        <v>0</v>
      </c>
    </row>
    <row r="238" spans="1:15" s="374" customFormat="1">
      <c r="A238" s="615">
        <v>2260289</v>
      </c>
      <c r="B238" s="616"/>
      <c r="C238" s="368">
        <v>2768152.6630000002</v>
      </c>
      <c r="D238" s="369"/>
      <c r="E238" s="367">
        <v>0</v>
      </c>
      <c r="F238" s="370">
        <v>0</v>
      </c>
      <c r="G238" s="371">
        <f t="shared" si="46"/>
        <v>2768152.6630000002</v>
      </c>
      <c r="H238" s="371">
        <f t="shared" si="49"/>
        <v>2768152.6630000002</v>
      </c>
      <c r="I238" s="368">
        <v>0</v>
      </c>
      <c r="J238" s="372">
        <f t="shared" si="47"/>
        <v>2768152.6630000002</v>
      </c>
      <c r="K238" s="371">
        <f t="shared" si="50"/>
        <v>0</v>
      </c>
      <c r="L238" s="373">
        <v>0</v>
      </c>
      <c r="M238" s="373">
        <f t="shared" si="48"/>
        <v>2768152.6630000002</v>
      </c>
      <c r="N238" s="373">
        <v>0</v>
      </c>
      <c r="O238" s="373">
        <f t="shared" si="42"/>
        <v>0</v>
      </c>
    </row>
    <row r="239" spans="1:15" s="374" customFormat="1">
      <c r="A239" s="615">
        <v>2260289</v>
      </c>
      <c r="B239" s="616"/>
      <c r="C239" s="368">
        <v>4156284.0329999998</v>
      </c>
      <c r="D239" s="369"/>
      <c r="E239" s="367">
        <v>0</v>
      </c>
      <c r="F239" s="370">
        <v>0</v>
      </c>
      <c r="G239" s="371">
        <f t="shared" si="46"/>
        <v>4156284.0329999998</v>
      </c>
      <c r="H239" s="371">
        <f t="shared" si="49"/>
        <v>4156284.0329999998</v>
      </c>
      <c r="I239" s="368">
        <v>0</v>
      </c>
      <c r="J239" s="372">
        <f t="shared" si="47"/>
        <v>4156284.0329999998</v>
      </c>
      <c r="K239" s="371">
        <f t="shared" si="50"/>
        <v>0</v>
      </c>
      <c r="L239" s="373">
        <v>0</v>
      </c>
      <c r="M239" s="373">
        <f t="shared" si="48"/>
        <v>4156284.0329999998</v>
      </c>
      <c r="N239" s="373">
        <v>0</v>
      </c>
      <c r="O239" s="373">
        <f t="shared" si="42"/>
        <v>0</v>
      </c>
    </row>
    <row r="240" spans="1:15" s="374" customFormat="1">
      <c r="A240" s="615">
        <v>2260289</v>
      </c>
      <c r="B240" s="616"/>
      <c r="C240" s="368">
        <v>5248958.8789999997</v>
      </c>
      <c r="D240" s="369"/>
      <c r="E240" s="367">
        <v>0</v>
      </c>
      <c r="F240" s="370">
        <v>0</v>
      </c>
      <c r="G240" s="371">
        <f t="shared" si="46"/>
        <v>5248958.8789999997</v>
      </c>
      <c r="H240" s="371">
        <f t="shared" si="49"/>
        <v>5248958.8789999997</v>
      </c>
      <c r="I240" s="368">
        <v>0</v>
      </c>
      <c r="J240" s="372">
        <f t="shared" si="47"/>
        <v>5248958.8789999997</v>
      </c>
      <c r="K240" s="371">
        <f t="shared" si="50"/>
        <v>0</v>
      </c>
      <c r="L240" s="373">
        <v>0</v>
      </c>
      <c r="M240" s="373">
        <f t="shared" si="48"/>
        <v>5248958.8789999997</v>
      </c>
      <c r="N240" s="373">
        <v>0</v>
      </c>
      <c r="O240" s="373">
        <f t="shared" si="42"/>
        <v>0</v>
      </c>
    </row>
    <row r="241" spans="1:15" s="374" customFormat="1">
      <c r="A241" s="615">
        <v>2260289</v>
      </c>
      <c r="B241" s="616"/>
      <c r="C241" s="368">
        <v>1711017.169</v>
      </c>
      <c r="D241" s="369"/>
      <c r="E241" s="367">
        <v>0</v>
      </c>
      <c r="F241" s="370">
        <v>0</v>
      </c>
      <c r="G241" s="371">
        <f t="shared" si="46"/>
        <v>1711017.169</v>
      </c>
      <c r="H241" s="371">
        <f t="shared" si="49"/>
        <v>1711017.169</v>
      </c>
      <c r="I241" s="368">
        <v>0</v>
      </c>
      <c r="J241" s="372">
        <f t="shared" si="47"/>
        <v>1711017.169</v>
      </c>
      <c r="K241" s="371">
        <f t="shared" si="50"/>
        <v>0</v>
      </c>
      <c r="L241" s="373">
        <v>0</v>
      </c>
      <c r="M241" s="373">
        <f t="shared" si="48"/>
        <v>1711017.169</v>
      </c>
      <c r="N241" s="373">
        <v>0</v>
      </c>
      <c r="O241" s="373">
        <f t="shared" si="42"/>
        <v>0</v>
      </c>
    </row>
    <row r="242" spans="1:15" s="374" customFormat="1">
      <c r="A242" s="615">
        <v>2260289</v>
      </c>
      <c r="B242" s="616"/>
      <c r="C242" s="368">
        <v>1022345.501</v>
      </c>
      <c r="D242" s="369"/>
      <c r="E242" s="367">
        <v>0</v>
      </c>
      <c r="F242" s="370">
        <v>0</v>
      </c>
      <c r="G242" s="371">
        <f t="shared" si="46"/>
        <v>1022345.501</v>
      </c>
      <c r="H242" s="371">
        <f t="shared" si="49"/>
        <v>1022345.501</v>
      </c>
      <c r="I242" s="368">
        <v>0</v>
      </c>
      <c r="J242" s="372">
        <f t="shared" si="47"/>
        <v>1022345.501</v>
      </c>
      <c r="K242" s="371">
        <f t="shared" si="50"/>
        <v>0</v>
      </c>
      <c r="L242" s="373">
        <v>0</v>
      </c>
      <c r="M242" s="373">
        <f t="shared" si="48"/>
        <v>1022345.501</v>
      </c>
      <c r="N242" s="373">
        <v>0</v>
      </c>
      <c r="O242" s="373">
        <f t="shared" si="42"/>
        <v>0</v>
      </c>
    </row>
    <row r="243" spans="1:15" s="374" customFormat="1">
      <c r="A243" s="615">
        <v>2260289</v>
      </c>
      <c r="B243" s="616"/>
      <c r="C243" s="368">
        <v>2805700.727</v>
      </c>
      <c r="D243" s="369"/>
      <c r="E243" s="367">
        <v>0</v>
      </c>
      <c r="F243" s="370">
        <v>0</v>
      </c>
      <c r="G243" s="371">
        <f t="shared" si="46"/>
        <v>2805700.727</v>
      </c>
      <c r="H243" s="371">
        <f t="shared" si="49"/>
        <v>2805700.727</v>
      </c>
      <c r="I243" s="368">
        <v>0</v>
      </c>
      <c r="J243" s="372">
        <f t="shared" si="47"/>
        <v>2805700.727</v>
      </c>
      <c r="K243" s="371">
        <f t="shared" si="50"/>
        <v>0</v>
      </c>
      <c r="L243" s="373">
        <v>0</v>
      </c>
      <c r="M243" s="373">
        <f t="shared" si="48"/>
        <v>2805700.727</v>
      </c>
      <c r="N243" s="373">
        <v>0</v>
      </c>
      <c r="O243" s="373">
        <f t="shared" si="42"/>
        <v>0</v>
      </c>
    </row>
    <row r="244" spans="1:15" s="374" customFormat="1">
      <c r="A244" s="615">
        <v>2260289</v>
      </c>
      <c r="B244" s="616"/>
      <c r="C244" s="368">
        <v>192343.94399999999</v>
      </c>
      <c r="D244" s="369"/>
      <c r="E244" s="367">
        <v>0</v>
      </c>
      <c r="F244" s="370">
        <v>0</v>
      </c>
      <c r="G244" s="371">
        <f t="shared" si="46"/>
        <v>192343.94399999999</v>
      </c>
      <c r="H244" s="371">
        <f t="shared" si="49"/>
        <v>192343.94399999999</v>
      </c>
      <c r="I244" s="368">
        <v>0</v>
      </c>
      <c r="J244" s="372">
        <f t="shared" si="47"/>
        <v>192343.94399999999</v>
      </c>
      <c r="K244" s="371">
        <f t="shared" si="50"/>
        <v>0</v>
      </c>
      <c r="L244" s="373">
        <v>0</v>
      </c>
      <c r="M244" s="373">
        <f t="shared" si="48"/>
        <v>192343.94399999999</v>
      </c>
      <c r="N244" s="373">
        <v>0</v>
      </c>
      <c r="O244" s="373">
        <f t="shared" si="42"/>
        <v>0</v>
      </c>
    </row>
    <row r="245" spans="1:15" s="374" customFormat="1">
      <c r="A245" s="615">
        <v>2260289</v>
      </c>
      <c r="B245" s="616"/>
      <c r="C245" s="368">
        <v>1294831.7779999999</v>
      </c>
      <c r="D245" s="369"/>
      <c r="E245" s="367">
        <v>0</v>
      </c>
      <c r="F245" s="370">
        <v>0</v>
      </c>
      <c r="G245" s="371">
        <f t="shared" si="46"/>
        <v>1294831.7779999999</v>
      </c>
      <c r="H245" s="371">
        <f t="shared" si="49"/>
        <v>1294831.7779999999</v>
      </c>
      <c r="I245" s="368">
        <v>0</v>
      </c>
      <c r="J245" s="372">
        <f t="shared" si="47"/>
        <v>1294831.7779999999</v>
      </c>
      <c r="K245" s="371">
        <f t="shared" si="50"/>
        <v>0</v>
      </c>
      <c r="L245" s="373">
        <v>0</v>
      </c>
      <c r="M245" s="373">
        <f t="shared" si="48"/>
        <v>1294831.7779999999</v>
      </c>
      <c r="N245" s="373">
        <v>0</v>
      </c>
      <c r="O245" s="373">
        <f t="shared" si="42"/>
        <v>0</v>
      </c>
    </row>
    <row r="246" spans="1:15" s="374" customFormat="1">
      <c r="A246" s="615">
        <v>2260289</v>
      </c>
      <c r="B246" s="616"/>
      <c r="C246" s="368">
        <v>5716353.7249999996</v>
      </c>
      <c r="D246" s="369"/>
      <c r="E246" s="367">
        <v>0</v>
      </c>
      <c r="F246" s="370">
        <v>0</v>
      </c>
      <c r="G246" s="371">
        <f t="shared" si="46"/>
        <v>5716353.7249999996</v>
      </c>
      <c r="H246" s="371">
        <f t="shared" si="49"/>
        <v>5716353.7249999996</v>
      </c>
      <c r="I246" s="368">
        <v>0</v>
      </c>
      <c r="J246" s="372">
        <f t="shared" si="47"/>
        <v>5716353.7249999996</v>
      </c>
      <c r="K246" s="371">
        <f t="shared" si="50"/>
        <v>0</v>
      </c>
      <c r="L246" s="373">
        <v>0</v>
      </c>
      <c r="M246" s="373">
        <f t="shared" si="48"/>
        <v>5716353.7249999996</v>
      </c>
      <c r="N246" s="373">
        <v>0</v>
      </c>
      <c r="O246" s="373">
        <f t="shared" si="42"/>
        <v>0</v>
      </c>
    </row>
    <row r="247" spans="1:15" s="374" customFormat="1">
      <c r="A247" s="615">
        <v>2260289</v>
      </c>
      <c r="B247" s="616"/>
      <c r="C247" s="368">
        <v>319178.08399999997</v>
      </c>
      <c r="D247" s="369"/>
      <c r="E247" s="367">
        <v>0</v>
      </c>
      <c r="F247" s="370">
        <v>0</v>
      </c>
      <c r="G247" s="371">
        <f t="shared" si="46"/>
        <v>319178.08399999997</v>
      </c>
      <c r="H247" s="371">
        <f t="shared" si="49"/>
        <v>319178.08399999997</v>
      </c>
      <c r="I247" s="368">
        <v>0</v>
      </c>
      <c r="J247" s="372">
        <f t="shared" si="47"/>
        <v>319178.08399999997</v>
      </c>
      <c r="K247" s="371">
        <f t="shared" si="50"/>
        <v>0</v>
      </c>
      <c r="L247" s="373">
        <v>0</v>
      </c>
      <c r="M247" s="373">
        <f t="shared" si="48"/>
        <v>319178.08399999997</v>
      </c>
      <c r="N247" s="373">
        <v>0</v>
      </c>
      <c r="O247" s="373">
        <f t="shared" si="42"/>
        <v>0</v>
      </c>
    </row>
    <row r="248" spans="1:15" s="374" customFormat="1">
      <c r="A248" s="615">
        <v>2260289</v>
      </c>
      <c r="B248" s="616"/>
      <c r="C248" s="368">
        <v>1449319.9029999999</v>
      </c>
      <c r="D248" s="369"/>
      <c r="E248" s="367">
        <v>0</v>
      </c>
      <c r="F248" s="370">
        <v>0</v>
      </c>
      <c r="G248" s="371">
        <f t="shared" si="46"/>
        <v>1449319.9029999999</v>
      </c>
      <c r="H248" s="371">
        <f t="shared" si="49"/>
        <v>1449319.9029999999</v>
      </c>
      <c r="I248" s="368">
        <v>0</v>
      </c>
      <c r="J248" s="372">
        <f t="shared" si="47"/>
        <v>1449319.9029999999</v>
      </c>
      <c r="K248" s="371">
        <f t="shared" si="50"/>
        <v>0</v>
      </c>
      <c r="L248" s="373">
        <v>0</v>
      </c>
      <c r="M248" s="373">
        <f t="shared" si="48"/>
        <v>1449319.9029999999</v>
      </c>
      <c r="N248" s="373">
        <v>0</v>
      </c>
      <c r="O248" s="373">
        <f t="shared" si="42"/>
        <v>0</v>
      </c>
    </row>
    <row r="249" spans="1:15" s="374" customFormat="1">
      <c r="A249" s="615">
        <v>2260289</v>
      </c>
      <c r="B249" s="616"/>
      <c r="C249" s="368">
        <v>149648.06700000001</v>
      </c>
      <c r="D249" s="369"/>
      <c r="E249" s="367">
        <v>0</v>
      </c>
      <c r="F249" s="370">
        <v>0</v>
      </c>
      <c r="G249" s="371">
        <f t="shared" si="46"/>
        <v>149648.06700000001</v>
      </c>
      <c r="H249" s="371">
        <f t="shared" si="49"/>
        <v>149648.06700000001</v>
      </c>
      <c r="I249" s="368">
        <v>0</v>
      </c>
      <c r="J249" s="372">
        <f t="shared" si="47"/>
        <v>149648.06700000001</v>
      </c>
      <c r="K249" s="371">
        <f t="shared" si="50"/>
        <v>0</v>
      </c>
      <c r="L249" s="373">
        <v>0</v>
      </c>
      <c r="M249" s="373">
        <f t="shared" si="48"/>
        <v>149648.06700000001</v>
      </c>
      <c r="N249" s="373">
        <v>0</v>
      </c>
      <c r="O249" s="373">
        <f t="shared" si="42"/>
        <v>0</v>
      </c>
    </row>
    <row r="250" spans="1:15" s="374" customFormat="1">
      <c r="A250" s="615">
        <v>2260289</v>
      </c>
      <c r="B250" s="616"/>
      <c r="C250" s="368">
        <v>186161.48800000001</v>
      </c>
      <c r="D250" s="369"/>
      <c r="E250" s="367">
        <v>0</v>
      </c>
      <c r="F250" s="370">
        <v>0</v>
      </c>
      <c r="G250" s="371">
        <f t="shared" si="46"/>
        <v>186161.48800000001</v>
      </c>
      <c r="H250" s="371">
        <f t="shared" si="49"/>
        <v>186161.48800000001</v>
      </c>
      <c r="I250" s="368">
        <v>0</v>
      </c>
      <c r="J250" s="372">
        <f t="shared" si="47"/>
        <v>186161.48800000001</v>
      </c>
      <c r="K250" s="371">
        <f t="shared" si="50"/>
        <v>0</v>
      </c>
      <c r="L250" s="373">
        <v>0</v>
      </c>
      <c r="M250" s="373">
        <f t="shared" si="48"/>
        <v>186161.48800000001</v>
      </c>
      <c r="N250" s="373">
        <v>0</v>
      </c>
      <c r="O250" s="373">
        <f t="shared" si="42"/>
        <v>0</v>
      </c>
    </row>
    <row r="251" spans="1:15" s="374" customFormat="1">
      <c r="A251" s="615">
        <v>2260289</v>
      </c>
      <c r="B251" s="616"/>
      <c r="C251" s="368">
        <v>260499.46400000001</v>
      </c>
      <c r="D251" s="369"/>
      <c r="E251" s="367">
        <v>0</v>
      </c>
      <c r="F251" s="370">
        <v>0</v>
      </c>
      <c r="G251" s="371">
        <f t="shared" si="46"/>
        <v>260499.46400000001</v>
      </c>
      <c r="H251" s="371">
        <f t="shared" si="49"/>
        <v>260499.46400000001</v>
      </c>
      <c r="I251" s="368">
        <v>0</v>
      </c>
      <c r="J251" s="372">
        <f t="shared" si="47"/>
        <v>260499.46400000001</v>
      </c>
      <c r="K251" s="371">
        <f t="shared" si="50"/>
        <v>0</v>
      </c>
      <c r="L251" s="373">
        <v>0</v>
      </c>
      <c r="M251" s="373">
        <f t="shared" si="48"/>
        <v>260499.46400000001</v>
      </c>
      <c r="N251" s="373">
        <v>0</v>
      </c>
      <c r="O251" s="373">
        <f t="shared" si="42"/>
        <v>0</v>
      </c>
    </row>
    <row r="252" spans="1:15" s="374" customFormat="1">
      <c r="A252" s="615">
        <v>2260289</v>
      </c>
      <c r="B252" s="616"/>
      <c r="C252" s="368">
        <v>1869339.0419999999</v>
      </c>
      <c r="D252" s="369"/>
      <c r="E252" s="367">
        <v>0</v>
      </c>
      <c r="F252" s="370">
        <v>0</v>
      </c>
      <c r="G252" s="371">
        <f t="shared" si="46"/>
        <v>1869339.0419999999</v>
      </c>
      <c r="H252" s="371">
        <f t="shared" si="49"/>
        <v>1869339.0419999999</v>
      </c>
      <c r="I252" s="368">
        <v>0</v>
      </c>
      <c r="J252" s="372">
        <f t="shared" ref="J252:J283" si="51">+I252+H252</f>
        <v>1869339.0419999999</v>
      </c>
      <c r="K252" s="371">
        <f t="shared" si="50"/>
        <v>0</v>
      </c>
      <c r="L252" s="373">
        <v>0</v>
      </c>
      <c r="M252" s="373">
        <f t="shared" si="48"/>
        <v>1869339.0419999999</v>
      </c>
      <c r="N252" s="373">
        <v>0</v>
      </c>
      <c r="O252" s="373">
        <f t="shared" si="42"/>
        <v>0</v>
      </c>
    </row>
    <row r="253" spans="1:15" s="374" customFormat="1">
      <c r="A253" s="615">
        <v>2260289</v>
      </c>
      <c r="B253" s="616"/>
      <c r="C253" s="368">
        <v>167197.91800000001</v>
      </c>
      <c r="D253" s="369"/>
      <c r="E253" s="367">
        <v>0</v>
      </c>
      <c r="F253" s="370">
        <v>0</v>
      </c>
      <c r="G253" s="371">
        <f t="shared" si="46"/>
        <v>167197.91800000001</v>
      </c>
      <c r="H253" s="371">
        <f t="shared" si="49"/>
        <v>167197.91800000001</v>
      </c>
      <c r="I253" s="368">
        <v>0</v>
      </c>
      <c r="J253" s="372">
        <f t="shared" si="51"/>
        <v>167197.91800000001</v>
      </c>
      <c r="K253" s="371">
        <f t="shared" si="50"/>
        <v>0</v>
      </c>
      <c r="L253" s="373">
        <v>0</v>
      </c>
      <c r="M253" s="373">
        <f t="shared" si="48"/>
        <v>167197.91800000001</v>
      </c>
      <c r="N253" s="373">
        <v>0</v>
      </c>
      <c r="O253" s="373">
        <f t="shared" si="42"/>
        <v>0</v>
      </c>
    </row>
    <row r="254" spans="1:15" s="374" customFormat="1">
      <c r="A254" s="615">
        <v>2260289</v>
      </c>
      <c r="B254" s="616"/>
      <c r="C254" s="368">
        <v>160455.641</v>
      </c>
      <c r="D254" s="369"/>
      <c r="E254" s="367">
        <v>0</v>
      </c>
      <c r="F254" s="370">
        <v>0</v>
      </c>
      <c r="G254" s="371">
        <f t="shared" si="46"/>
        <v>160455.641</v>
      </c>
      <c r="H254" s="371">
        <f t="shared" si="49"/>
        <v>160455.641</v>
      </c>
      <c r="I254" s="368">
        <v>0</v>
      </c>
      <c r="J254" s="372">
        <f t="shared" si="51"/>
        <v>160455.641</v>
      </c>
      <c r="K254" s="371">
        <f t="shared" si="50"/>
        <v>0</v>
      </c>
      <c r="L254" s="373">
        <v>0</v>
      </c>
      <c r="M254" s="373">
        <f t="shared" ref="M254:M285" si="52">J254+L254</f>
        <v>160455.641</v>
      </c>
      <c r="N254" s="373">
        <v>0</v>
      </c>
      <c r="O254" s="373">
        <f t="shared" si="42"/>
        <v>0</v>
      </c>
    </row>
    <row r="255" spans="1:15" s="374" customFormat="1">
      <c r="A255" s="615">
        <v>2260289</v>
      </c>
      <c r="B255" s="616"/>
      <c r="C255" s="368">
        <v>2719591.855</v>
      </c>
      <c r="D255" s="369"/>
      <c r="E255" s="367">
        <v>0</v>
      </c>
      <c r="F255" s="370">
        <v>0</v>
      </c>
      <c r="G255" s="371">
        <f t="shared" si="46"/>
        <v>2719591.855</v>
      </c>
      <c r="H255" s="371">
        <f t="shared" si="49"/>
        <v>2719591.855</v>
      </c>
      <c r="I255" s="368">
        <v>0</v>
      </c>
      <c r="J255" s="372">
        <f t="shared" si="51"/>
        <v>2719591.855</v>
      </c>
      <c r="K255" s="371">
        <f t="shared" si="50"/>
        <v>0</v>
      </c>
      <c r="L255" s="373">
        <v>0</v>
      </c>
      <c r="M255" s="373">
        <f t="shared" si="52"/>
        <v>2719591.855</v>
      </c>
      <c r="N255" s="373">
        <v>0</v>
      </c>
      <c r="O255" s="373">
        <f t="shared" si="42"/>
        <v>0</v>
      </c>
    </row>
    <row r="256" spans="1:15" s="374" customFormat="1">
      <c r="A256" s="615">
        <v>2260289</v>
      </c>
      <c r="B256" s="616"/>
      <c r="C256" s="368">
        <v>568394.17500000005</v>
      </c>
      <c r="D256" s="369"/>
      <c r="E256" s="367">
        <v>0</v>
      </c>
      <c r="F256" s="370">
        <v>0</v>
      </c>
      <c r="G256" s="371">
        <f t="shared" si="46"/>
        <v>568394.17500000005</v>
      </c>
      <c r="H256" s="371">
        <f t="shared" si="49"/>
        <v>568394.17500000005</v>
      </c>
      <c r="I256" s="368">
        <v>0</v>
      </c>
      <c r="J256" s="372">
        <f t="shared" si="51"/>
        <v>568394.17500000005</v>
      </c>
      <c r="K256" s="371">
        <f t="shared" si="50"/>
        <v>0</v>
      </c>
      <c r="L256" s="373">
        <v>0</v>
      </c>
      <c r="M256" s="373">
        <f t="shared" si="52"/>
        <v>568394.17500000005</v>
      </c>
      <c r="N256" s="373">
        <v>0</v>
      </c>
      <c r="O256" s="373">
        <f t="shared" si="42"/>
        <v>0</v>
      </c>
    </row>
    <row r="257" spans="1:15" s="374" customFormat="1">
      <c r="A257" s="615">
        <v>2260289</v>
      </c>
      <c r="B257" s="616"/>
      <c r="C257" s="368">
        <v>5303203.8729999997</v>
      </c>
      <c r="D257" s="369"/>
      <c r="E257" s="367">
        <v>0</v>
      </c>
      <c r="F257" s="370">
        <v>0</v>
      </c>
      <c r="G257" s="371">
        <f t="shared" si="46"/>
        <v>5303203.8729999997</v>
      </c>
      <c r="H257" s="371">
        <f t="shared" si="49"/>
        <v>5303203.8729999997</v>
      </c>
      <c r="I257" s="368">
        <v>0</v>
      </c>
      <c r="J257" s="372">
        <f t="shared" si="51"/>
        <v>5303203.8729999997</v>
      </c>
      <c r="K257" s="371">
        <f t="shared" si="50"/>
        <v>0</v>
      </c>
      <c r="L257" s="373">
        <v>0</v>
      </c>
      <c r="M257" s="373">
        <f t="shared" si="52"/>
        <v>5303203.8729999997</v>
      </c>
      <c r="N257" s="373">
        <v>0</v>
      </c>
      <c r="O257" s="373">
        <f t="shared" si="42"/>
        <v>0</v>
      </c>
    </row>
    <row r="258" spans="1:15" s="374" customFormat="1">
      <c r="A258" s="615">
        <v>2260289</v>
      </c>
      <c r="B258" s="616"/>
      <c r="C258" s="368">
        <v>177453.48699999999</v>
      </c>
      <c r="D258" s="369"/>
      <c r="E258" s="367">
        <v>0</v>
      </c>
      <c r="F258" s="370">
        <v>0</v>
      </c>
      <c r="G258" s="371">
        <f t="shared" si="46"/>
        <v>177453.48699999999</v>
      </c>
      <c r="H258" s="371">
        <f t="shared" si="49"/>
        <v>177453.48699999999</v>
      </c>
      <c r="I258" s="368">
        <v>0</v>
      </c>
      <c r="J258" s="372">
        <f t="shared" si="51"/>
        <v>177453.48699999999</v>
      </c>
      <c r="K258" s="371">
        <f t="shared" si="50"/>
        <v>0</v>
      </c>
      <c r="L258" s="373">
        <v>0</v>
      </c>
      <c r="M258" s="373">
        <f t="shared" si="52"/>
        <v>177453.48699999999</v>
      </c>
      <c r="N258" s="373">
        <v>0</v>
      </c>
      <c r="O258" s="373">
        <f t="shared" si="42"/>
        <v>0</v>
      </c>
    </row>
    <row r="259" spans="1:15" s="374" customFormat="1">
      <c r="A259" s="615">
        <v>2260289</v>
      </c>
      <c r="B259" s="616"/>
      <c r="C259" s="368">
        <v>5303203.8729999997</v>
      </c>
      <c r="D259" s="369"/>
      <c r="E259" s="367">
        <v>0</v>
      </c>
      <c r="F259" s="370">
        <v>0</v>
      </c>
      <c r="G259" s="371">
        <f t="shared" si="46"/>
        <v>5303203.8729999997</v>
      </c>
      <c r="H259" s="371">
        <f t="shared" si="49"/>
        <v>5303203.8729999997</v>
      </c>
      <c r="I259" s="368">
        <v>0</v>
      </c>
      <c r="J259" s="372">
        <f t="shared" si="51"/>
        <v>5303203.8729999997</v>
      </c>
      <c r="K259" s="371">
        <f t="shared" si="50"/>
        <v>0</v>
      </c>
      <c r="L259" s="373">
        <v>0</v>
      </c>
      <c r="M259" s="373">
        <f t="shared" si="52"/>
        <v>5303203.8729999997</v>
      </c>
      <c r="N259" s="373">
        <v>0</v>
      </c>
      <c r="O259" s="373">
        <f t="shared" si="42"/>
        <v>0</v>
      </c>
    </row>
    <row r="260" spans="1:15" s="374" customFormat="1">
      <c r="A260" s="615">
        <v>2260289</v>
      </c>
      <c r="B260" s="616"/>
      <c r="C260" s="368">
        <v>915958.01699999999</v>
      </c>
      <c r="D260" s="369"/>
      <c r="E260" s="367">
        <v>0</v>
      </c>
      <c r="F260" s="370">
        <v>0</v>
      </c>
      <c r="G260" s="371">
        <f t="shared" si="46"/>
        <v>915958.01699999999</v>
      </c>
      <c r="H260" s="371">
        <f t="shared" si="49"/>
        <v>915958.01699999999</v>
      </c>
      <c r="I260" s="368">
        <v>0</v>
      </c>
      <c r="J260" s="372">
        <f t="shared" si="51"/>
        <v>915958.01699999999</v>
      </c>
      <c r="K260" s="371">
        <f t="shared" si="50"/>
        <v>0</v>
      </c>
      <c r="L260" s="373">
        <v>0</v>
      </c>
      <c r="M260" s="373">
        <f t="shared" si="52"/>
        <v>915958.01699999999</v>
      </c>
      <c r="N260" s="373">
        <v>0</v>
      </c>
      <c r="O260" s="373">
        <f t="shared" si="42"/>
        <v>0</v>
      </c>
    </row>
    <row r="261" spans="1:15" s="374" customFormat="1">
      <c r="A261" s="615">
        <v>2260289</v>
      </c>
      <c r="B261" s="616"/>
      <c r="C261" s="368">
        <v>294812.68099999998</v>
      </c>
      <c r="D261" s="369"/>
      <c r="E261" s="367">
        <v>0</v>
      </c>
      <c r="F261" s="370">
        <v>0</v>
      </c>
      <c r="G261" s="371">
        <f t="shared" si="46"/>
        <v>294812.68099999998</v>
      </c>
      <c r="H261" s="371">
        <f t="shared" si="49"/>
        <v>294812.68099999998</v>
      </c>
      <c r="I261" s="368">
        <v>0</v>
      </c>
      <c r="J261" s="372">
        <f t="shared" si="51"/>
        <v>294812.68099999998</v>
      </c>
      <c r="K261" s="371">
        <f t="shared" si="50"/>
        <v>0</v>
      </c>
      <c r="L261" s="373">
        <v>0</v>
      </c>
      <c r="M261" s="373">
        <f t="shared" si="52"/>
        <v>294812.68099999998</v>
      </c>
      <c r="N261" s="373">
        <v>0</v>
      </c>
      <c r="O261" s="373">
        <f t="shared" si="42"/>
        <v>0</v>
      </c>
    </row>
    <row r="262" spans="1:15" s="374" customFormat="1">
      <c r="A262" s="615">
        <v>2260289</v>
      </c>
      <c r="B262" s="616"/>
      <c r="C262" s="368">
        <v>236535.60800000001</v>
      </c>
      <c r="D262" s="369"/>
      <c r="E262" s="367">
        <v>0</v>
      </c>
      <c r="F262" s="370">
        <v>0</v>
      </c>
      <c r="G262" s="371">
        <f t="shared" si="46"/>
        <v>236535.60800000001</v>
      </c>
      <c r="H262" s="371">
        <f t="shared" si="49"/>
        <v>236535.60800000001</v>
      </c>
      <c r="I262" s="368">
        <v>0</v>
      </c>
      <c r="J262" s="372">
        <f t="shared" si="51"/>
        <v>236535.60800000001</v>
      </c>
      <c r="K262" s="371">
        <f t="shared" si="50"/>
        <v>0</v>
      </c>
      <c r="L262" s="373">
        <v>0</v>
      </c>
      <c r="M262" s="373">
        <f t="shared" si="52"/>
        <v>236535.60800000001</v>
      </c>
      <c r="N262" s="373">
        <v>0</v>
      </c>
      <c r="O262" s="373">
        <f t="shared" si="42"/>
        <v>0</v>
      </c>
    </row>
    <row r="263" spans="1:15" s="374" customFormat="1">
      <c r="A263" s="615">
        <v>2260289</v>
      </c>
      <c r="B263" s="616"/>
      <c r="C263" s="368">
        <v>51370.66</v>
      </c>
      <c r="D263" s="369"/>
      <c r="E263" s="367">
        <v>0</v>
      </c>
      <c r="F263" s="370">
        <v>0</v>
      </c>
      <c r="G263" s="371">
        <f t="shared" si="46"/>
        <v>51370.66</v>
      </c>
      <c r="H263" s="371">
        <f t="shared" si="49"/>
        <v>51370.66</v>
      </c>
      <c r="I263" s="368">
        <v>0</v>
      </c>
      <c r="J263" s="372">
        <f t="shared" si="51"/>
        <v>51370.66</v>
      </c>
      <c r="K263" s="371">
        <f t="shared" si="50"/>
        <v>0</v>
      </c>
      <c r="L263" s="373">
        <v>0</v>
      </c>
      <c r="M263" s="373">
        <f t="shared" si="52"/>
        <v>51370.66</v>
      </c>
      <c r="N263" s="373">
        <v>0</v>
      </c>
      <c r="O263" s="373">
        <f t="shared" ref="O263:O290" si="53">G263-M263</f>
        <v>0</v>
      </c>
    </row>
    <row r="264" spans="1:15" s="374" customFormat="1">
      <c r="A264" s="615">
        <v>2260289</v>
      </c>
      <c r="B264" s="616"/>
      <c r="C264" s="368">
        <v>68446.665999999997</v>
      </c>
      <c r="D264" s="369"/>
      <c r="E264" s="367">
        <v>0</v>
      </c>
      <c r="F264" s="370">
        <v>0</v>
      </c>
      <c r="G264" s="371">
        <f t="shared" si="46"/>
        <v>68446.665999999997</v>
      </c>
      <c r="H264" s="371">
        <f t="shared" si="49"/>
        <v>68446.665999999997</v>
      </c>
      <c r="I264" s="368">
        <v>0</v>
      </c>
      <c r="J264" s="372">
        <f t="shared" si="51"/>
        <v>68446.665999999997</v>
      </c>
      <c r="K264" s="371">
        <f t="shared" si="50"/>
        <v>0</v>
      </c>
      <c r="L264" s="373">
        <v>0</v>
      </c>
      <c r="M264" s="373">
        <f t="shared" si="52"/>
        <v>68446.665999999997</v>
      </c>
      <c r="N264" s="373">
        <v>0</v>
      </c>
      <c r="O264" s="373">
        <f t="shared" si="53"/>
        <v>0</v>
      </c>
    </row>
    <row r="265" spans="1:15" s="374" customFormat="1">
      <c r="A265" s="615">
        <v>2260289</v>
      </c>
      <c r="B265" s="616"/>
      <c r="C265" s="368">
        <v>620066.728</v>
      </c>
      <c r="D265" s="369"/>
      <c r="E265" s="367">
        <v>0</v>
      </c>
      <c r="F265" s="370">
        <v>0</v>
      </c>
      <c r="G265" s="371">
        <f t="shared" si="46"/>
        <v>620066.728</v>
      </c>
      <c r="H265" s="371">
        <f t="shared" si="49"/>
        <v>620066.728</v>
      </c>
      <c r="I265" s="368">
        <v>0</v>
      </c>
      <c r="J265" s="372">
        <f t="shared" si="51"/>
        <v>620066.728</v>
      </c>
      <c r="K265" s="371">
        <f t="shared" si="50"/>
        <v>0</v>
      </c>
      <c r="L265" s="373">
        <v>0</v>
      </c>
      <c r="M265" s="373">
        <f t="shared" si="52"/>
        <v>620066.728</v>
      </c>
      <c r="N265" s="373">
        <v>0</v>
      </c>
      <c r="O265" s="373">
        <f t="shared" si="53"/>
        <v>0</v>
      </c>
    </row>
    <row r="266" spans="1:15" s="374" customFormat="1">
      <c r="A266" s="615">
        <v>2260289</v>
      </c>
      <c r="B266" s="616"/>
      <c r="C266" s="368">
        <v>413377.49300000002</v>
      </c>
      <c r="D266" s="369"/>
      <c r="E266" s="367">
        <v>0</v>
      </c>
      <c r="F266" s="370">
        <v>0</v>
      </c>
      <c r="G266" s="371">
        <f t="shared" si="46"/>
        <v>413377.49300000002</v>
      </c>
      <c r="H266" s="371">
        <f t="shared" ref="H266:H286" si="54">+G266+D266</f>
        <v>413377.49300000002</v>
      </c>
      <c r="I266" s="368">
        <v>0</v>
      </c>
      <c r="J266" s="372">
        <f t="shared" si="51"/>
        <v>413377.49300000002</v>
      </c>
      <c r="K266" s="371">
        <f t="shared" ref="K266:K290" si="55">+G266-J266</f>
        <v>0</v>
      </c>
      <c r="L266" s="373">
        <v>0</v>
      </c>
      <c r="M266" s="373">
        <f t="shared" si="52"/>
        <v>413377.49300000002</v>
      </c>
      <c r="N266" s="373">
        <v>0</v>
      </c>
      <c r="O266" s="373">
        <f t="shared" si="53"/>
        <v>0</v>
      </c>
    </row>
    <row r="267" spans="1:15" s="374" customFormat="1">
      <c r="A267" s="615">
        <v>2260050</v>
      </c>
      <c r="B267" s="616" t="s">
        <v>1160</v>
      </c>
      <c r="C267" s="368">
        <v>275086.07400000002</v>
      </c>
      <c r="D267" s="369"/>
      <c r="E267" s="367">
        <v>0</v>
      </c>
      <c r="F267" s="370">
        <v>0</v>
      </c>
      <c r="G267" s="371">
        <f t="shared" si="46"/>
        <v>275086.07400000002</v>
      </c>
      <c r="H267" s="371">
        <f t="shared" si="54"/>
        <v>275086.07400000002</v>
      </c>
      <c r="I267" s="368">
        <v>0</v>
      </c>
      <c r="J267" s="372">
        <f t="shared" si="51"/>
        <v>275086.07400000002</v>
      </c>
      <c r="K267" s="371">
        <f t="shared" si="55"/>
        <v>0</v>
      </c>
      <c r="L267" s="373">
        <f t="shared" ref="L267:L286" si="56">K267</f>
        <v>0</v>
      </c>
      <c r="M267" s="373">
        <f t="shared" si="52"/>
        <v>275086.07400000002</v>
      </c>
      <c r="N267" s="373">
        <f t="shared" ref="N267:N286" si="57">E267-0</f>
        <v>0</v>
      </c>
      <c r="O267" s="373">
        <f t="shared" si="53"/>
        <v>0</v>
      </c>
    </row>
    <row r="268" spans="1:15" s="374" customFormat="1">
      <c r="A268" s="615">
        <v>2260051</v>
      </c>
      <c r="B268" s="616" t="s">
        <v>1160</v>
      </c>
      <c r="C268" s="368">
        <v>1374248.2</v>
      </c>
      <c r="D268" s="369"/>
      <c r="E268" s="367">
        <v>0</v>
      </c>
      <c r="F268" s="370">
        <v>0</v>
      </c>
      <c r="G268" s="371">
        <f t="shared" si="46"/>
        <v>1374248.2</v>
      </c>
      <c r="H268" s="371">
        <f t="shared" si="54"/>
        <v>1374248.2</v>
      </c>
      <c r="I268" s="368">
        <v>0</v>
      </c>
      <c r="J268" s="372">
        <f t="shared" si="51"/>
        <v>1374248.2</v>
      </c>
      <c r="K268" s="371">
        <f t="shared" si="55"/>
        <v>0</v>
      </c>
      <c r="L268" s="373">
        <f t="shared" si="56"/>
        <v>0</v>
      </c>
      <c r="M268" s="373">
        <f t="shared" si="52"/>
        <v>1374248.2</v>
      </c>
      <c r="N268" s="373">
        <f t="shared" si="57"/>
        <v>0</v>
      </c>
      <c r="O268" s="373">
        <f t="shared" si="53"/>
        <v>0</v>
      </c>
    </row>
    <row r="269" spans="1:15" s="374" customFormat="1">
      <c r="A269" s="615">
        <v>2260054</v>
      </c>
      <c r="B269" s="616" t="s">
        <v>1160</v>
      </c>
      <c r="C269" s="368">
        <v>1773494.365</v>
      </c>
      <c r="D269" s="369"/>
      <c r="E269" s="367">
        <v>0</v>
      </c>
      <c r="F269" s="370">
        <v>0</v>
      </c>
      <c r="G269" s="371">
        <f t="shared" si="46"/>
        <v>1773494.365</v>
      </c>
      <c r="H269" s="371">
        <f t="shared" si="54"/>
        <v>1773494.365</v>
      </c>
      <c r="I269" s="368">
        <v>0</v>
      </c>
      <c r="J269" s="372">
        <f t="shared" si="51"/>
        <v>1773494.365</v>
      </c>
      <c r="K269" s="371">
        <f t="shared" si="55"/>
        <v>0</v>
      </c>
      <c r="L269" s="373">
        <f t="shared" si="56"/>
        <v>0</v>
      </c>
      <c r="M269" s="373">
        <f t="shared" si="52"/>
        <v>1773494.365</v>
      </c>
      <c r="N269" s="373">
        <f t="shared" si="57"/>
        <v>0</v>
      </c>
      <c r="O269" s="373">
        <f t="shared" si="53"/>
        <v>0</v>
      </c>
    </row>
    <row r="270" spans="1:15" s="374" customFormat="1">
      <c r="A270" s="615">
        <v>2260001</v>
      </c>
      <c r="B270" s="616" t="s">
        <v>1160</v>
      </c>
      <c r="C270" s="368">
        <v>43312472.446999997</v>
      </c>
      <c r="D270" s="369"/>
      <c r="E270" s="367">
        <v>0</v>
      </c>
      <c r="F270" s="370">
        <v>0</v>
      </c>
      <c r="G270" s="371">
        <f t="shared" si="46"/>
        <v>43312472.446999997</v>
      </c>
      <c r="H270" s="371">
        <f t="shared" si="54"/>
        <v>43312472.446999997</v>
      </c>
      <c r="I270" s="368">
        <v>0</v>
      </c>
      <c r="J270" s="372">
        <f t="shared" si="51"/>
        <v>43312472.446999997</v>
      </c>
      <c r="K270" s="371">
        <f t="shared" si="55"/>
        <v>0</v>
      </c>
      <c r="L270" s="373">
        <f t="shared" si="56"/>
        <v>0</v>
      </c>
      <c r="M270" s="373">
        <f t="shared" si="52"/>
        <v>43312472.446999997</v>
      </c>
      <c r="N270" s="373">
        <f t="shared" si="57"/>
        <v>0</v>
      </c>
      <c r="O270" s="373">
        <f t="shared" si="53"/>
        <v>0</v>
      </c>
    </row>
    <row r="271" spans="1:15" s="374" customFormat="1">
      <c r="A271" s="615">
        <v>2260023</v>
      </c>
      <c r="B271" s="616" t="s">
        <v>1160</v>
      </c>
      <c r="C271" s="368">
        <v>1106218.02</v>
      </c>
      <c r="D271" s="369"/>
      <c r="E271" s="367">
        <v>0</v>
      </c>
      <c r="F271" s="370">
        <v>0</v>
      </c>
      <c r="G271" s="371">
        <f t="shared" si="46"/>
        <v>1106218.02</v>
      </c>
      <c r="H271" s="371">
        <f t="shared" si="54"/>
        <v>1106218.02</v>
      </c>
      <c r="I271" s="368">
        <v>0</v>
      </c>
      <c r="J271" s="372">
        <f t="shared" si="51"/>
        <v>1106218.02</v>
      </c>
      <c r="K271" s="371">
        <f t="shared" si="55"/>
        <v>0</v>
      </c>
      <c r="L271" s="373">
        <f t="shared" si="56"/>
        <v>0</v>
      </c>
      <c r="M271" s="373">
        <f t="shared" si="52"/>
        <v>1106218.02</v>
      </c>
      <c r="N271" s="373">
        <f t="shared" si="57"/>
        <v>0</v>
      </c>
      <c r="O271" s="373">
        <f t="shared" si="53"/>
        <v>0</v>
      </c>
    </row>
    <row r="272" spans="1:15" s="374" customFormat="1">
      <c r="A272" s="615">
        <v>2260024</v>
      </c>
      <c r="B272" s="616" t="s">
        <v>1160</v>
      </c>
      <c r="C272" s="368">
        <v>306880.58500000002</v>
      </c>
      <c r="D272" s="369"/>
      <c r="E272" s="367">
        <v>0</v>
      </c>
      <c r="F272" s="370">
        <v>0</v>
      </c>
      <c r="G272" s="371">
        <f t="shared" si="46"/>
        <v>306880.58500000002</v>
      </c>
      <c r="H272" s="371">
        <f t="shared" si="54"/>
        <v>306880.58500000002</v>
      </c>
      <c r="I272" s="368">
        <v>0</v>
      </c>
      <c r="J272" s="372">
        <f t="shared" si="51"/>
        <v>306880.58500000002</v>
      </c>
      <c r="K272" s="371">
        <f t="shared" si="55"/>
        <v>0</v>
      </c>
      <c r="L272" s="373">
        <f t="shared" si="56"/>
        <v>0</v>
      </c>
      <c r="M272" s="373">
        <f t="shared" si="52"/>
        <v>306880.58500000002</v>
      </c>
      <c r="N272" s="373">
        <f t="shared" si="57"/>
        <v>0</v>
      </c>
      <c r="O272" s="373">
        <f t="shared" si="53"/>
        <v>0</v>
      </c>
    </row>
    <row r="273" spans="1:15" s="374" customFormat="1">
      <c r="A273" s="615">
        <v>2260025</v>
      </c>
      <c r="B273" s="616" t="s">
        <v>1160</v>
      </c>
      <c r="C273" s="368">
        <v>275453.42599999998</v>
      </c>
      <c r="D273" s="369"/>
      <c r="E273" s="367">
        <v>0</v>
      </c>
      <c r="F273" s="370">
        <v>0</v>
      </c>
      <c r="G273" s="371">
        <f t="shared" si="46"/>
        <v>275453.42599999998</v>
      </c>
      <c r="H273" s="371">
        <f t="shared" si="54"/>
        <v>275453.42599999998</v>
      </c>
      <c r="I273" s="368">
        <v>0</v>
      </c>
      <c r="J273" s="372">
        <f t="shared" si="51"/>
        <v>275453.42599999998</v>
      </c>
      <c r="K273" s="371">
        <f t="shared" si="55"/>
        <v>0</v>
      </c>
      <c r="L273" s="373">
        <f t="shared" si="56"/>
        <v>0</v>
      </c>
      <c r="M273" s="373">
        <f t="shared" si="52"/>
        <v>275453.42599999998</v>
      </c>
      <c r="N273" s="373">
        <f t="shared" si="57"/>
        <v>0</v>
      </c>
      <c r="O273" s="373">
        <f t="shared" si="53"/>
        <v>0</v>
      </c>
    </row>
    <row r="274" spans="1:15" s="374" customFormat="1">
      <c r="A274" s="615">
        <v>2260029</v>
      </c>
      <c r="B274" s="616" t="s">
        <v>1160</v>
      </c>
      <c r="C274" s="368">
        <v>200290.86199999999</v>
      </c>
      <c r="D274" s="369"/>
      <c r="E274" s="367">
        <v>0</v>
      </c>
      <c r="F274" s="370">
        <v>0</v>
      </c>
      <c r="G274" s="371">
        <f t="shared" si="46"/>
        <v>200290.86199999999</v>
      </c>
      <c r="H274" s="371">
        <f t="shared" si="54"/>
        <v>200290.86199999999</v>
      </c>
      <c r="I274" s="368">
        <v>0</v>
      </c>
      <c r="J274" s="372">
        <f t="shared" si="51"/>
        <v>200290.86199999999</v>
      </c>
      <c r="K274" s="371">
        <f t="shared" si="55"/>
        <v>0</v>
      </c>
      <c r="L274" s="373">
        <f t="shared" si="56"/>
        <v>0</v>
      </c>
      <c r="M274" s="373">
        <f t="shared" si="52"/>
        <v>200290.86199999999</v>
      </c>
      <c r="N274" s="373">
        <f t="shared" si="57"/>
        <v>0</v>
      </c>
      <c r="O274" s="373">
        <f t="shared" si="53"/>
        <v>0</v>
      </c>
    </row>
    <row r="275" spans="1:15" s="374" customFormat="1">
      <c r="A275" s="615">
        <v>2260030</v>
      </c>
      <c r="B275" s="616" t="s">
        <v>1160</v>
      </c>
      <c r="C275" s="368">
        <v>14957185.123</v>
      </c>
      <c r="D275" s="369"/>
      <c r="E275" s="367">
        <v>0</v>
      </c>
      <c r="F275" s="370">
        <v>0</v>
      </c>
      <c r="G275" s="371">
        <f t="shared" si="46"/>
        <v>14957185.123</v>
      </c>
      <c r="H275" s="371">
        <f t="shared" si="54"/>
        <v>14957185.123</v>
      </c>
      <c r="I275" s="368">
        <v>0</v>
      </c>
      <c r="J275" s="372">
        <f t="shared" si="51"/>
        <v>14957185.123</v>
      </c>
      <c r="K275" s="371">
        <f t="shared" si="55"/>
        <v>0</v>
      </c>
      <c r="L275" s="373">
        <f t="shared" si="56"/>
        <v>0</v>
      </c>
      <c r="M275" s="373">
        <f t="shared" si="52"/>
        <v>14957185.123</v>
      </c>
      <c r="N275" s="373">
        <f t="shared" si="57"/>
        <v>0</v>
      </c>
      <c r="O275" s="373">
        <f t="shared" si="53"/>
        <v>0</v>
      </c>
    </row>
    <row r="276" spans="1:15" s="374" customFormat="1">
      <c r="A276" s="615">
        <v>2260031</v>
      </c>
      <c r="B276" s="616" t="s">
        <v>1160</v>
      </c>
      <c r="C276" s="368">
        <v>25641.365000000002</v>
      </c>
      <c r="D276" s="369"/>
      <c r="E276" s="367">
        <v>0</v>
      </c>
      <c r="F276" s="370">
        <v>0</v>
      </c>
      <c r="G276" s="371">
        <f t="shared" si="46"/>
        <v>25641.365000000002</v>
      </c>
      <c r="H276" s="371">
        <f t="shared" si="54"/>
        <v>25641.365000000002</v>
      </c>
      <c r="I276" s="368">
        <v>0</v>
      </c>
      <c r="J276" s="372">
        <f t="shared" si="51"/>
        <v>25641.365000000002</v>
      </c>
      <c r="K276" s="371">
        <f t="shared" si="55"/>
        <v>0</v>
      </c>
      <c r="L276" s="373">
        <f t="shared" si="56"/>
        <v>0</v>
      </c>
      <c r="M276" s="373">
        <f t="shared" si="52"/>
        <v>25641.365000000002</v>
      </c>
      <c r="N276" s="373">
        <f t="shared" si="57"/>
        <v>0</v>
      </c>
      <c r="O276" s="373">
        <f t="shared" si="53"/>
        <v>0</v>
      </c>
    </row>
    <row r="277" spans="1:15" s="374" customFormat="1">
      <c r="A277" s="615">
        <v>2260033</v>
      </c>
      <c r="B277" s="616" t="s">
        <v>1160</v>
      </c>
      <c r="C277" s="368">
        <v>428690.99099999998</v>
      </c>
      <c r="D277" s="369"/>
      <c r="E277" s="367">
        <v>0</v>
      </c>
      <c r="F277" s="370">
        <v>0</v>
      </c>
      <c r="G277" s="371">
        <f t="shared" si="46"/>
        <v>428690.99099999998</v>
      </c>
      <c r="H277" s="371">
        <f t="shared" si="54"/>
        <v>428690.99099999998</v>
      </c>
      <c r="I277" s="368">
        <v>0</v>
      </c>
      <c r="J277" s="372">
        <f t="shared" si="51"/>
        <v>428690.99099999998</v>
      </c>
      <c r="K277" s="371">
        <f t="shared" si="55"/>
        <v>0</v>
      </c>
      <c r="L277" s="373">
        <f t="shared" si="56"/>
        <v>0</v>
      </c>
      <c r="M277" s="373">
        <f t="shared" si="52"/>
        <v>428690.99099999998</v>
      </c>
      <c r="N277" s="373">
        <f t="shared" si="57"/>
        <v>0</v>
      </c>
      <c r="O277" s="373">
        <f t="shared" si="53"/>
        <v>0</v>
      </c>
    </row>
    <row r="278" spans="1:15" s="374" customFormat="1">
      <c r="A278" s="615">
        <v>2260034</v>
      </c>
      <c r="B278" s="616" t="s">
        <v>1160</v>
      </c>
      <c r="C278" s="368">
        <v>2918432.8489999999</v>
      </c>
      <c r="D278" s="369"/>
      <c r="E278" s="367">
        <v>0</v>
      </c>
      <c r="F278" s="370">
        <v>0</v>
      </c>
      <c r="G278" s="371">
        <f t="shared" si="46"/>
        <v>2918432.8489999999</v>
      </c>
      <c r="H278" s="371">
        <f t="shared" si="54"/>
        <v>2918432.8489999999</v>
      </c>
      <c r="I278" s="368">
        <v>0</v>
      </c>
      <c r="J278" s="372">
        <f t="shared" si="51"/>
        <v>2918432.8489999999</v>
      </c>
      <c r="K278" s="371">
        <f t="shared" si="55"/>
        <v>0</v>
      </c>
      <c r="L278" s="373">
        <f t="shared" si="56"/>
        <v>0</v>
      </c>
      <c r="M278" s="373">
        <f t="shared" si="52"/>
        <v>2918432.8489999999</v>
      </c>
      <c r="N278" s="373">
        <f t="shared" si="57"/>
        <v>0</v>
      </c>
      <c r="O278" s="373">
        <f t="shared" si="53"/>
        <v>0</v>
      </c>
    </row>
    <row r="279" spans="1:15" s="374" customFormat="1">
      <c r="A279" s="615">
        <v>2260035</v>
      </c>
      <c r="B279" s="616" t="s">
        <v>1160</v>
      </c>
      <c r="C279" s="368">
        <v>1382736.3759999999</v>
      </c>
      <c r="D279" s="369"/>
      <c r="E279" s="367">
        <v>0</v>
      </c>
      <c r="F279" s="370">
        <v>0</v>
      </c>
      <c r="G279" s="371">
        <f t="shared" si="46"/>
        <v>1382736.3759999999</v>
      </c>
      <c r="H279" s="371">
        <f t="shared" si="54"/>
        <v>1382736.3759999999</v>
      </c>
      <c r="I279" s="368">
        <v>0</v>
      </c>
      <c r="J279" s="372">
        <f t="shared" si="51"/>
        <v>1382736.3759999999</v>
      </c>
      <c r="K279" s="371">
        <f t="shared" si="55"/>
        <v>0</v>
      </c>
      <c r="L279" s="373">
        <f t="shared" si="56"/>
        <v>0</v>
      </c>
      <c r="M279" s="373">
        <f t="shared" si="52"/>
        <v>1382736.3759999999</v>
      </c>
      <c r="N279" s="373">
        <f t="shared" si="57"/>
        <v>0</v>
      </c>
      <c r="O279" s="373">
        <f t="shared" si="53"/>
        <v>0</v>
      </c>
    </row>
    <row r="280" spans="1:15" s="374" customFormat="1">
      <c r="A280" s="615">
        <v>2260036</v>
      </c>
      <c r="B280" s="616" t="s">
        <v>1160</v>
      </c>
      <c r="C280" s="368">
        <v>582515.73300000001</v>
      </c>
      <c r="D280" s="369"/>
      <c r="E280" s="367">
        <v>0</v>
      </c>
      <c r="F280" s="370">
        <v>0</v>
      </c>
      <c r="G280" s="371">
        <f t="shared" si="46"/>
        <v>582515.73300000001</v>
      </c>
      <c r="H280" s="371">
        <f t="shared" si="54"/>
        <v>582515.73300000001</v>
      </c>
      <c r="I280" s="368">
        <v>0</v>
      </c>
      <c r="J280" s="372">
        <f t="shared" si="51"/>
        <v>582515.73300000001</v>
      </c>
      <c r="K280" s="371">
        <f t="shared" si="55"/>
        <v>0</v>
      </c>
      <c r="L280" s="373">
        <f t="shared" si="56"/>
        <v>0</v>
      </c>
      <c r="M280" s="373">
        <f t="shared" si="52"/>
        <v>582515.73300000001</v>
      </c>
      <c r="N280" s="373">
        <f t="shared" si="57"/>
        <v>0</v>
      </c>
      <c r="O280" s="373">
        <f t="shared" si="53"/>
        <v>0</v>
      </c>
    </row>
    <row r="281" spans="1:15" s="374" customFormat="1">
      <c r="A281" s="615">
        <v>2260037</v>
      </c>
      <c r="B281" s="616" t="s">
        <v>1160</v>
      </c>
      <c r="C281" s="368">
        <v>237519.44699999999</v>
      </c>
      <c r="D281" s="369"/>
      <c r="E281" s="367">
        <v>0</v>
      </c>
      <c r="F281" s="370">
        <v>0</v>
      </c>
      <c r="G281" s="371">
        <f t="shared" si="46"/>
        <v>237519.44699999999</v>
      </c>
      <c r="H281" s="371">
        <f t="shared" si="54"/>
        <v>237519.44699999999</v>
      </c>
      <c r="I281" s="368">
        <v>0</v>
      </c>
      <c r="J281" s="372">
        <f t="shared" si="51"/>
        <v>237519.44699999999</v>
      </c>
      <c r="K281" s="371">
        <f t="shared" si="55"/>
        <v>0</v>
      </c>
      <c r="L281" s="373">
        <f t="shared" si="56"/>
        <v>0</v>
      </c>
      <c r="M281" s="373">
        <f t="shared" si="52"/>
        <v>237519.44699999999</v>
      </c>
      <c r="N281" s="373">
        <f t="shared" si="57"/>
        <v>0</v>
      </c>
      <c r="O281" s="373">
        <f t="shared" si="53"/>
        <v>0</v>
      </c>
    </row>
    <row r="282" spans="1:15" s="374" customFormat="1">
      <c r="A282" s="615">
        <v>2260038</v>
      </c>
      <c r="B282" s="616" t="s">
        <v>1160</v>
      </c>
      <c r="C282" s="368">
        <v>246117.04699999999</v>
      </c>
      <c r="D282" s="369"/>
      <c r="E282" s="367">
        <v>0</v>
      </c>
      <c r="F282" s="370">
        <v>0</v>
      </c>
      <c r="G282" s="371">
        <f t="shared" ref="G282:G290" si="58">+F282+C282</f>
        <v>246117.04699999999</v>
      </c>
      <c r="H282" s="371">
        <f t="shared" si="54"/>
        <v>246117.04699999999</v>
      </c>
      <c r="I282" s="368">
        <v>0</v>
      </c>
      <c r="J282" s="372">
        <f t="shared" si="51"/>
        <v>246117.04699999999</v>
      </c>
      <c r="K282" s="371">
        <f t="shared" si="55"/>
        <v>0</v>
      </c>
      <c r="L282" s="373">
        <f t="shared" si="56"/>
        <v>0</v>
      </c>
      <c r="M282" s="373">
        <f t="shared" si="52"/>
        <v>246117.04699999999</v>
      </c>
      <c r="N282" s="373">
        <f t="shared" si="57"/>
        <v>0</v>
      </c>
      <c r="O282" s="373">
        <f t="shared" si="53"/>
        <v>0</v>
      </c>
    </row>
    <row r="283" spans="1:15" s="374" customFormat="1">
      <c r="A283" s="615">
        <v>2260039</v>
      </c>
      <c r="B283" s="616" t="s">
        <v>1160</v>
      </c>
      <c r="C283" s="368">
        <v>44031.436000000002</v>
      </c>
      <c r="D283" s="369"/>
      <c r="E283" s="367">
        <v>0</v>
      </c>
      <c r="F283" s="370">
        <v>0</v>
      </c>
      <c r="G283" s="371">
        <f t="shared" si="58"/>
        <v>44031.436000000002</v>
      </c>
      <c r="H283" s="371">
        <f t="shared" si="54"/>
        <v>44031.436000000002</v>
      </c>
      <c r="I283" s="368">
        <v>0</v>
      </c>
      <c r="J283" s="372">
        <f t="shared" si="51"/>
        <v>44031.436000000002</v>
      </c>
      <c r="K283" s="371">
        <f t="shared" si="55"/>
        <v>0</v>
      </c>
      <c r="L283" s="373">
        <f t="shared" si="56"/>
        <v>0</v>
      </c>
      <c r="M283" s="373">
        <f t="shared" si="52"/>
        <v>44031.436000000002</v>
      </c>
      <c r="N283" s="373">
        <f t="shared" si="57"/>
        <v>0</v>
      </c>
      <c r="O283" s="373">
        <f t="shared" si="53"/>
        <v>0</v>
      </c>
    </row>
    <row r="284" spans="1:15" s="374" customFormat="1">
      <c r="A284" s="615">
        <v>2260040</v>
      </c>
      <c r="B284" s="616" t="s">
        <v>1160</v>
      </c>
      <c r="C284" s="368">
        <v>432089.97399999999</v>
      </c>
      <c r="D284" s="369"/>
      <c r="E284" s="367">
        <v>0</v>
      </c>
      <c r="F284" s="370">
        <v>0</v>
      </c>
      <c r="G284" s="371">
        <f t="shared" si="58"/>
        <v>432089.97399999999</v>
      </c>
      <c r="H284" s="371">
        <f t="shared" si="54"/>
        <v>432089.97399999999</v>
      </c>
      <c r="I284" s="368">
        <v>0</v>
      </c>
      <c r="J284" s="372">
        <f t="shared" ref="J284:J290" si="59">+I284+H284</f>
        <v>432089.97399999999</v>
      </c>
      <c r="K284" s="371">
        <f t="shared" si="55"/>
        <v>0</v>
      </c>
      <c r="L284" s="373">
        <f t="shared" si="56"/>
        <v>0</v>
      </c>
      <c r="M284" s="373">
        <f t="shared" si="52"/>
        <v>432089.97399999999</v>
      </c>
      <c r="N284" s="373">
        <f t="shared" si="57"/>
        <v>0</v>
      </c>
      <c r="O284" s="373">
        <f t="shared" si="53"/>
        <v>0</v>
      </c>
    </row>
    <row r="285" spans="1:15" s="374" customFormat="1">
      <c r="A285" s="615">
        <v>2260042</v>
      </c>
      <c r="B285" s="616" t="s">
        <v>1160</v>
      </c>
      <c r="C285" s="368">
        <v>63157.188000000002</v>
      </c>
      <c r="D285" s="369"/>
      <c r="E285" s="367">
        <v>0</v>
      </c>
      <c r="F285" s="370">
        <v>0</v>
      </c>
      <c r="G285" s="371">
        <f t="shared" si="58"/>
        <v>63157.188000000002</v>
      </c>
      <c r="H285" s="371">
        <f t="shared" si="54"/>
        <v>63157.188000000002</v>
      </c>
      <c r="I285" s="368">
        <v>0</v>
      </c>
      <c r="J285" s="372">
        <f t="shared" si="59"/>
        <v>63157.188000000002</v>
      </c>
      <c r="K285" s="371">
        <f t="shared" si="55"/>
        <v>0</v>
      </c>
      <c r="L285" s="373">
        <f t="shared" si="56"/>
        <v>0</v>
      </c>
      <c r="M285" s="373">
        <f t="shared" si="52"/>
        <v>63157.188000000002</v>
      </c>
      <c r="N285" s="373">
        <f t="shared" si="57"/>
        <v>0</v>
      </c>
      <c r="O285" s="373">
        <f t="shared" si="53"/>
        <v>0</v>
      </c>
    </row>
    <row r="286" spans="1:15" s="374" customFormat="1">
      <c r="A286" s="615">
        <v>2260043</v>
      </c>
      <c r="B286" s="616" t="s">
        <v>1160</v>
      </c>
      <c r="C286" s="368">
        <v>145358.06</v>
      </c>
      <c r="D286" s="369"/>
      <c r="E286" s="367">
        <v>0</v>
      </c>
      <c r="F286" s="370">
        <v>0</v>
      </c>
      <c r="G286" s="371">
        <f t="shared" si="58"/>
        <v>145358.06</v>
      </c>
      <c r="H286" s="371">
        <f t="shared" si="54"/>
        <v>145358.06</v>
      </c>
      <c r="I286" s="368">
        <v>0</v>
      </c>
      <c r="J286" s="372">
        <f t="shared" si="59"/>
        <v>145358.06</v>
      </c>
      <c r="K286" s="371">
        <f t="shared" si="55"/>
        <v>0</v>
      </c>
      <c r="L286" s="373">
        <f t="shared" si="56"/>
        <v>0</v>
      </c>
      <c r="M286" s="373">
        <f t="shared" ref="M286:M290" si="60">J286+L286</f>
        <v>145358.06</v>
      </c>
      <c r="N286" s="373">
        <f t="shared" si="57"/>
        <v>0</v>
      </c>
      <c r="O286" s="373">
        <f t="shared" si="53"/>
        <v>0</v>
      </c>
    </row>
    <row r="287" spans="1:15" s="374" customFormat="1">
      <c r="A287" s="615">
        <v>2260290</v>
      </c>
      <c r="B287" s="616"/>
      <c r="C287" s="368">
        <v>1656586.5807581998</v>
      </c>
      <c r="D287" s="369"/>
      <c r="E287" s="367">
        <v>12</v>
      </c>
      <c r="F287" s="370">
        <f>+C287*$F$4</f>
        <v>0</v>
      </c>
      <c r="G287" s="371">
        <f t="shared" si="58"/>
        <v>1656586.5807581998</v>
      </c>
      <c r="H287" s="373">
        <v>1656586.5807581998</v>
      </c>
      <c r="I287" s="368">
        <f>H287*$I$4</f>
        <v>0</v>
      </c>
      <c r="J287" s="372">
        <f t="shared" si="59"/>
        <v>1656586.5807581998</v>
      </c>
      <c r="K287" s="371">
        <f t="shared" si="55"/>
        <v>0</v>
      </c>
      <c r="L287" s="373">
        <f>K287/E287*12</f>
        <v>0</v>
      </c>
      <c r="M287" s="373">
        <f t="shared" si="60"/>
        <v>1656586.5807581998</v>
      </c>
      <c r="N287" s="373">
        <f>E287-12</f>
        <v>0</v>
      </c>
      <c r="O287" s="373">
        <f t="shared" si="53"/>
        <v>0</v>
      </c>
    </row>
    <row r="288" spans="1:15" s="374" customFormat="1">
      <c r="A288" s="615">
        <v>2260292</v>
      </c>
      <c r="B288" s="616"/>
      <c r="C288" s="368">
        <v>1734542.506878925</v>
      </c>
      <c r="D288" s="369"/>
      <c r="E288" s="367">
        <v>12</v>
      </c>
      <c r="F288" s="370">
        <f>+C288*$F$4</f>
        <v>0</v>
      </c>
      <c r="G288" s="371">
        <f t="shared" si="58"/>
        <v>1734542.506878925</v>
      </c>
      <c r="H288" s="373">
        <v>1734542.506878925</v>
      </c>
      <c r="I288" s="368">
        <f>H288*$I$4</f>
        <v>0</v>
      </c>
      <c r="J288" s="372">
        <f t="shared" si="59"/>
        <v>1734542.506878925</v>
      </c>
      <c r="K288" s="371">
        <f t="shared" si="55"/>
        <v>0</v>
      </c>
      <c r="L288" s="373">
        <f>K288/E288*12</f>
        <v>0</v>
      </c>
      <c r="M288" s="373">
        <f t="shared" si="60"/>
        <v>1734542.506878925</v>
      </c>
      <c r="N288" s="373">
        <f>E288-12</f>
        <v>0</v>
      </c>
      <c r="O288" s="373">
        <f t="shared" si="53"/>
        <v>0</v>
      </c>
    </row>
    <row r="289" spans="1:15" s="374" customFormat="1">
      <c r="A289" s="615">
        <v>2260294</v>
      </c>
      <c r="B289" s="616"/>
      <c r="C289" s="368">
        <v>2059195.3368515752</v>
      </c>
      <c r="D289" s="369"/>
      <c r="E289" s="367">
        <v>12</v>
      </c>
      <c r="F289" s="370">
        <f>+C289*$F$4</f>
        <v>0</v>
      </c>
      <c r="G289" s="371">
        <f t="shared" si="58"/>
        <v>2059195.3368515752</v>
      </c>
      <c r="H289" s="373">
        <v>2059195.3368515752</v>
      </c>
      <c r="I289" s="368">
        <f>H289*$I$4</f>
        <v>0</v>
      </c>
      <c r="J289" s="372">
        <f t="shared" si="59"/>
        <v>2059195.3368515752</v>
      </c>
      <c r="K289" s="371">
        <f t="shared" si="55"/>
        <v>0</v>
      </c>
      <c r="L289" s="373">
        <f>K289/E289*12</f>
        <v>0</v>
      </c>
      <c r="M289" s="373">
        <f t="shared" si="60"/>
        <v>2059195.3368515752</v>
      </c>
      <c r="N289" s="373">
        <f>E289-12</f>
        <v>0</v>
      </c>
      <c r="O289" s="373">
        <f t="shared" si="53"/>
        <v>0</v>
      </c>
    </row>
    <row r="290" spans="1:15" s="374" customFormat="1">
      <c r="A290" s="615">
        <v>2260295</v>
      </c>
      <c r="B290" s="616"/>
      <c r="C290" s="368">
        <v>4133220.9709999999</v>
      </c>
      <c r="D290" s="369"/>
      <c r="E290" s="367">
        <v>0</v>
      </c>
      <c r="F290" s="370">
        <v>0</v>
      </c>
      <c r="G290" s="371">
        <f t="shared" si="58"/>
        <v>4133220.9709999999</v>
      </c>
      <c r="H290" s="368">
        <v>1722175</v>
      </c>
      <c r="I290" s="368">
        <v>0</v>
      </c>
      <c r="J290" s="372">
        <f t="shared" si="59"/>
        <v>1722175</v>
      </c>
      <c r="K290" s="371">
        <f t="shared" si="55"/>
        <v>2411045.9709999999</v>
      </c>
      <c r="L290" s="373">
        <v>0</v>
      </c>
      <c r="M290" s="373">
        <f t="shared" si="60"/>
        <v>1722175</v>
      </c>
      <c r="N290" s="373">
        <v>0</v>
      </c>
      <c r="O290" s="373">
        <f t="shared" si="53"/>
        <v>2411045.9709999999</v>
      </c>
    </row>
    <row r="291" spans="1:15" s="374" customFormat="1">
      <c r="A291" s="615"/>
      <c r="B291" s="616" t="s">
        <v>1159</v>
      </c>
      <c r="C291" s="368">
        <v>-4133221</v>
      </c>
      <c r="D291" s="369"/>
      <c r="E291" s="367">
        <v>0</v>
      </c>
      <c r="F291" s="370">
        <v>0</v>
      </c>
      <c r="G291" s="371">
        <v>-4133221</v>
      </c>
      <c r="H291" s="368">
        <v>-1722175</v>
      </c>
      <c r="I291" s="368"/>
      <c r="J291" s="372">
        <v>-1722175</v>
      </c>
      <c r="K291" s="371">
        <v>-2411046</v>
      </c>
      <c r="L291" s="373">
        <v>0</v>
      </c>
      <c r="M291" s="373">
        <v>-1722175</v>
      </c>
      <c r="N291" s="373">
        <v>0</v>
      </c>
      <c r="O291" s="373">
        <v>-2411046</v>
      </c>
    </row>
    <row r="292" spans="1:15" s="374" customFormat="1">
      <c r="A292" s="615">
        <v>2260139</v>
      </c>
      <c r="B292" s="615" t="s">
        <v>1158</v>
      </c>
      <c r="C292" s="368">
        <v>101827.67195295</v>
      </c>
      <c r="D292" s="369"/>
      <c r="E292" s="367">
        <v>8</v>
      </c>
      <c r="F292" s="370">
        <f t="shared" ref="F292:F323" si="61">+C292*$F$4</f>
        <v>0</v>
      </c>
      <c r="G292" s="371">
        <f t="shared" ref="G292:G323" si="62">+F292+C292</f>
        <v>101827.67195295</v>
      </c>
      <c r="H292" s="368">
        <v>101827.67195295</v>
      </c>
      <c r="I292" s="368">
        <f t="shared" ref="I292:I323" si="63">H292*$I$4</f>
        <v>0</v>
      </c>
      <c r="J292" s="372">
        <f t="shared" ref="J292:J323" si="64">+I292+H292</f>
        <v>101827.67195295</v>
      </c>
      <c r="K292" s="371">
        <f t="shared" ref="K292:K323" si="65">+G292-J292</f>
        <v>0</v>
      </c>
      <c r="L292" s="373">
        <f>K292/E292*8</f>
        <v>0</v>
      </c>
      <c r="M292" s="373">
        <f t="shared" ref="M292:M323" si="66">J292+L292</f>
        <v>101827.67195295</v>
      </c>
      <c r="N292" s="373">
        <f>E292-8</f>
        <v>0</v>
      </c>
      <c r="O292" s="373">
        <f t="shared" ref="O292:O323" si="67">G292-M292</f>
        <v>0</v>
      </c>
    </row>
    <row r="293" spans="1:15" s="374" customFormat="1">
      <c r="A293" s="615">
        <v>2260300</v>
      </c>
      <c r="B293" s="615" t="s">
        <v>1157</v>
      </c>
      <c r="C293" s="368">
        <v>596201.61235844996</v>
      </c>
      <c r="D293" s="369"/>
      <c r="E293" s="367">
        <v>2</v>
      </c>
      <c r="F293" s="370">
        <f t="shared" si="61"/>
        <v>0</v>
      </c>
      <c r="G293" s="371">
        <f t="shared" si="62"/>
        <v>596201.61235844996</v>
      </c>
      <c r="H293" s="368">
        <v>596201.61235844996</v>
      </c>
      <c r="I293" s="368">
        <f t="shared" si="63"/>
        <v>0</v>
      </c>
      <c r="J293" s="372">
        <f t="shared" si="64"/>
        <v>596201.61235844996</v>
      </c>
      <c r="K293" s="371">
        <f t="shared" si="65"/>
        <v>0</v>
      </c>
      <c r="L293" s="373">
        <f>K293/E293*2</f>
        <v>0</v>
      </c>
      <c r="M293" s="373">
        <f t="shared" si="66"/>
        <v>596201.61235844996</v>
      </c>
      <c r="N293" s="373">
        <f>E293-2</f>
        <v>0</v>
      </c>
      <c r="O293" s="373">
        <f t="shared" si="67"/>
        <v>0</v>
      </c>
    </row>
    <row r="294" spans="1:15" s="374" customFormat="1">
      <c r="A294" s="615">
        <v>2260300</v>
      </c>
      <c r="B294" s="615" t="s">
        <v>1156</v>
      </c>
      <c r="C294" s="368">
        <v>293922.236190025</v>
      </c>
      <c r="D294" s="369"/>
      <c r="E294" s="367">
        <v>3</v>
      </c>
      <c r="F294" s="370">
        <f t="shared" si="61"/>
        <v>0</v>
      </c>
      <c r="G294" s="371">
        <f t="shared" si="62"/>
        <v>293922.236190025</v>
      </c>
      <c r="H294" s="368">
        <v>293922.236190025</v>
      </c>
      <c r="I294" s="368">
        <f t="shared" si="63"/>
        <v>0</v>
      </c>
      <c r="J294" s="372">
        <f t="shared" si="64"/>
        <v>293922.236190025</v>
      </c>
      <c r="K294" s="371">
        <f t="shared" si="65"/>
        <v>0</v>
      </c>
      <c r="L294" s="373">
        <f t="shared" ref="L294:L299" si="68">K294/E294*3</f>
        <v>0</v>
      </c>
      <c r="M294" s="373">
        <f t="shared" si="66"/>
        <v>293922.236190025</v>
      </c>
      <c r="N294" s="373">
        <f t="shared" ref="N294:N299" si="69">E294-3</f>
        <v>0</v>
      </c>
      <c r="O294" s="373">
        <f t="shared" si="67"/>
        <v>0</v>
      </c>
    </row>
    <row r="295" spans="1:15" s="374" customFormat="1">
      <c r="A295" s="615">
        <v>2260300</v>
      </c>
      <c r="B295" s="615" t="s">
        <v>1155</v>
      </c>
      <c r="C295" s="368">
        <v>200920.96095480002</v>
      </c>
      <c r="D295" s="369"/>
      <c r="E295" s="367">
        <v>3</v>
      </c>
      <c r="F295" s="370">
        <f t="shared" si="61"/>
        <v>0</v>
      </c>
      <c r="G295" s="371">
        <f t="shared" si="62"/>
        <v>200920.96095480002</v>
      </c>
      <c r="H295" s="368">
        <v>200920.96095480002</v>
      </c>
      <c r="I295" s="368">
        <f t="shared" si="63"/>
        <v>0</v>
      </c>
      <c r="J295" s="372">
        <f t="shared" si="64"/>
        <v>200920.96095480002</v>
      </c>
      <c r="K295" s="371">
        <f t="shared" si="65"/>
        <v>0</v>
      </c>
      <c r="L295" s="373">
        <f t="shared" si="68"/>
        <v>0</v>
      </c>
      <c r="M295" s="373">
        <f t="shared" si="66"/>
        <v>200920.96095480002</v>
      </c>
      <c r="N295" s="373">
        <f t="shared" si="69"/>
        <v>0</v>
      </c>
      <c r="O295" s="373">
        <f t="shared" si="67"/>
        <v>0</v>
      </c>
    </row>
    <row r="296" spans="1:15" s="374" customFormat="1">
      <c r="A296" s="615">
        <v>2260300</v>
      </c>
      <c r="B296" s="615" t="s">
        <v>1154</v>
      </c>
      <c r="C296" s="368">
        <v>2988699.29420265</v>
      </c>
      <c r="D296" s="369"/>
      <c r="E296" s="367">
        <v>3</v>
      </c>
      <c r="F296" s="370">
        <f t="shared" si="61"/>
        <v>0</v>
      </c>
      <c r="G296" s="371">
        <f t="shared" si="62"/>
        <v>2988699.29420265</v>
      </c>
      <c r="H296" s="368">
        <v>2988699.29420265</v>
      </c>
      <c r="I296" s="368">
        <f t="shared" si="63"/>
        <v>0</v>
      </c>
      <c r="J296" s="372">
        <f t="shared" si="64"/>
        <v>2988699.29420265</v>
      </c>
      <c r="K296" s="371">
        <f t="shared" si="65"/>
        <v>0</v>
      </c>
      <c r="L296" s="373">
        <f t="shared" si="68"/>
        <v>0</v>
      </c>
      <c r="M296" s="373">
        <f t="shared" si="66"/>
        <v>2988699.29420265</v>
      </c>
      <c r="N296" s="373">
        <f t="shared" si="69"/>
        <v>0</v>
      </c>
      <c r="O296" s="373">
        <f t="shared" si="67"/>
        <v>0</v>
      </c>
    </row>
    <row r="297" spans="1:15" s="374" customFormat="1">
      <c r="A297" s="615">
        <v>2260300</v>
      </c>
      <c r="B297" s="615" t="s">
        <v>1153</v>
      </c>
      <c r="C297" s="368">
        <v>2191713.023844725</v>
      </c>
      <c r="D297" s="369"/>
      <c r="E297" s="367">
        <v>3</v>
      </c>
      <c r="F297" s="370">
        <f t="shared" si="61"/>
        <v>0</v>
      </c>
      <c r="G297" s="371">
        <f t="shared" si="62"/>
        <v>2191713.023844725</v>
      </c>
      <c r="H297" s="368">
        <v>2191713.023844725</v>
      </c>
      <c r="I297" s="368">
        <f t="shared" si="63"/>
        <v>0</v>
      </c>
      <c r="J297" s="372">
        <f t="shared" si="64"/>
        <v>2191713.023844725</v>
      </c>
      <c r="K297" s="371">
        <f t="shared" si="65"/>
        <v>0</v>
      </c>
      <c r="L297" s="373">
        <f t="shared" si="68"/>
        <v>0</v>
      </c>
      <c r="M297" s="373">
        <f t="shared" si="66"/>
        <v>2191713.023844725</v>
      </c>
      <c r="N297" s="373">
        <f t="shared" si="69"/>
        <v>0</v>
      </c>
      <c r="O297" s="373">
        <f t="shared" si="67"/>
        <v>0</v>
      </c>
    </row>
    <row r="298" spans="1:15" s="374" customFormat="1">
      <c r="A298" s="615">
        <v>2260300</v>
      </c>
      <c r="B298" s="615" t="s">
        <v>1152</v>
      </c>
      <c r="C298" s="368">
        <v>562758.48571680009</v>
      </c>
      <c r="D298" s="369"/>
      <c r="E298" s="367">
        <v>3</v>
      </c>
      <c r="F298" s="370">
        <f t="shared" si="61"/>
        <v>0</v>
      </c>
      <c r="G298" s="371">
        <f t="shared" si="62"/>
        <v>562758.48571680009</v>
      </c>
      <c r="H298" s="368">
        <v>562758.48571680009</v>
      </c>
      <c r="I298" s="368">
        <f t="shared" si="63"/>
        <v>0</v>
      </c>
      <c r="J298" s="372">
        <f t="shared" si="64"/>
        <v>562758.48571680009</v>
      </c>
      <c r="K298" s="371">
        <f t="shared" si="65"/>
        <v>0</v>
      </c>
      <c r="L298" s="373">
        <f t="shared" si="68"/>
        <v>0</v>
      </c>
      <c r="M298" s="373">
        <f t="shared" si="66"/>
        <v>562758.48571680009</v>
      </c>
      <c r="N298" s="373">
        <f t="shared" si="69"/>
        <v>0</v>
      </c>
      <c r="O298" s="373">
        <f t="shared" si="67"/>
        <v>0</v>
      </c>
    </row>
    <row r="299" spans="1:15" s="374" customFormat="1">
      <c r="A299" s="615">
        <v>2260300</v>
      </c>
      <c r="B299" s="615" t="s">
        <v>1151</v>
      </c>
      <c r="C299" s="368">
        <v>622540.337634</v>
      </c>
      <c r="D299" s="369"/>
      <c r="E299" s="367">
        <v>3</v>
      </c>
      <c r="F299" s="370">
        <f t="shared" si="61"/>
        <v>0</v>
      </c>
      <c r="G299" s="371">
        <f t="shared" si="62"/>
        <v>622540.337634</v>
      </c>
      <c r="H299" s="368">
        <v>622540.337634</v>
      </c>
      <c r="I299" s="368">
        <f t="shared" si="63"/>
        <v>0</v>
      </c>
      <c r="J299" s="372">
        <f t="shared" si="64"/>
        <v>622540.337634</v>
      </c>
      <c r="K299" s="371">
        <f t="shared" si="65"/>
        <v>0</v>
      </c>
      <c r="L299" s="373">
        <f t="shared" si="68"/>
        <v>0</v>
      </c>
      <c r="M299" s="373">
        <f t="shared" si="66"/>
        <v>622540.337634</v>
      </c>
      <c r="N299" s="373">
        <f t="shared" si="69"/>
        <v>0</v>
      </c>
      <c r="O299" s="373">
        <f t="shared" si="67"/>
        <v>0</v>
      </c>
    </row>
    <row r="300" spans="1:15" s="374" customFormat="1">
      <c r="A300" s="615">
        <v>2260300</v>
      </c>
      <c r="B300" s="615" t="s">
        <v>1150</v>
      </c>
      <c r="C300" s="368">
        <v>186595.62439819999</v>
      </c>
      <c r="D300" s="369"/>
      <c r="E300" s="367">
        <v>4</v>
      </c>
      <c r="F300" s="370">
        <f t="shared" si="61"/>
        <v>0</v>
      </c>
      <c r="G300" s="371">
        <f t="shared" si="62"/>
        <v>186595.62439819999</v>
      </c>
      <c r="H300" s="368">
        <v>186595.62439819999</v>
      </c>
      <c r="I300" s="368">
        <f t="shared" si="63"/>
        <v>0</v>
      </c>
      <c r="J300" s="372">
        <f t="shared" si="64"/>
        <v>186595.62439819999</v>
      </c>
      <c r="K300" s="371">
        <f t="shared" si="65"/>
        <v>0</v>
      </c>
      <c r="L300" s="373">
        <f>K300/E300*4</f>
        <v>0</v>
      </c>
      <c r="M300" s="373">
        <f t="shared" si="66"/>
        <v>186595.62439819999</v>
      </c>
      <c r="N300" s="373">
        <f>E300-4</f>
        <v>0</v>
      </c>
      <c r="O300" s="373">
        <f t="shared" si="67"/>
        <v>0</v>
      </c>
    </row>
    <row r="301" spans="1:15" s="374" customFormat="1">
      <c r="A301" s="615">
        <v>2260300</v>
      </c>
      <c r="B301" s="615" t="s">
        <v>1149</v>
      </c>
      <c r="C301" s="368">
        <v>5749892.3082786752</v>
      </c>
      <c r="D301" s="369"/>
      <c r="E301" s="367">
        <v>4</v>
      </c>
      <c r="F301" s="370">
        <f t="shared" si="61"/>
        <v>0</v>
      </c>
      <c r="G301" s="371">
        <f t="shared" si="62"/>
        <v>5749892.3082786752</v>
      </c>
      <c r="H301" s="368">
        <v>5749892.3082786752</v>
      </c>
      <c r="I301" s="368">
        <f t="shared" si="63"/>
        <v>0</v>
      </c>
      <c r="J301" s="372">
        <f t="shared" si="64"/>
        <v>5749892.3082786752</v>
      </c>
      <c r="K301" s="371">
        <f t="shared" si="65"/>
        <v>0</v>
      </c>
      <c r="L301" s="373">
        <f>K301/E301*4</f>
        <v>0</v>
      </c>
      <c r="M301" s="373">
        <f t="shared" si="66"/>
        <v>5749892.3082786752</v>
      </c>
      <c r="N301" s="373">
        <f>E301-4</f>
        <v>0</v>
      </c>
      <c r="O301" s="373">
        <f t="shared" si="67"/>
        <v>0</v>
      </c>
    </row>
    <row r="302" spans="1:15" s="374" customFormat="1">
      <c r="A302" s="615">
        <v>2260300</v>
      </c>
      <c r="B302" s="615" t="s">
        <v>1148</v>
      </c>
      <c r="C302" s="368">
        <v>2963793.3106788751</v>
      </c>
      <c r="D302" s="369"/>
      <c r="E302" s="367">
        <v>4</v>
      </c>
      <c r="F302" s="370">
        <f t="shared" si="61"/>
        <v>0</v>
      </c>
      <c r="G302" s="371">
        <f t="shared" si="62"/>
        <v>2963793.3106788751</v>
      </c>
      <c r="H302" s="368">
        <v>2963793.3106788751</v>
      </c>
      <c r="I302" s="368">
        <f t="shared" si="63"/>
        <v>0</v>
      </c>
      <c r="J302" s="372">
        <f t="shared" si="64"/>
        <v>2963793.3106788751</v>
      </c>
      <c r="K302" s="371">
        <f t="shared" si="65"/>
        <v>0</v>
      </c>
      <c r="L302" s="373">
        <f>K302/E302*4</f>
        <v>0</v>
      </c>
      <c r="M302" s="373">
        <f t="shared" si="66"/>
        <v>2963793.3106788751</v>
      </c>
      <c r="N302" s="373">
        <f>E302-4</f>
        <v>0</v>
      </c>
      <c r="O302" s="373">
        <f t="shared" si="67"/>
        <v>0</v>
      </c>
    </row>
    <row r="303" spans="1:15" s="374" customFormat="1">
      <c r="A303" s="615">
        <v>2260300</v>
      </c>
      <c r="B303" s="615" t="s">
        <v>1147</v>
      </c>
      <c r="C303" s="368">
        <v>2173448.4278311753</v>
      </c>
      <c r="D303" s="369"/>
      <c r="E303" s="367">
        <v>4</v>
      </c>
      <c r="F303" s="370">
        <f t="shared" si="61"/>
        <v>0</v>
      </c>
      <c r="G303" s="371">
        <f t="shared" si="62"/>
        <v>2173448.4278311753</v>
      </c>
      <c r="H303" s="368">
        <v>2173448.4278311753</v>
      </c>
      <c r="I303" s="368">
        <f t="shared" si="63"/>
        <v>0</v>
      </c>
      <c r="J303" s="372">
        <f t="shared" si="64"/>
        <v>2173448.4278311753</v>
      </c>
      <c r="K303" s="371">
        <f t="shared" si="65"/>
        <v>0</v>
      </c>
      <c r="L303" s="373">
        <f>K303/E303*4</f>
        <v>0</v>
      </c>
      <c r="M303" s="373">
        <f t="shared" si="66"/>
        <v>2173448.4278311753</v>
      </c>
      <c r="N303" s="373">
        <f>E303-4</f>
        <v>0</v>
      </c>
      <c r="O303" s="373">
        <f t="shared" si="67"/>
        <v>0</v>
      </c>
    </row>
    <row r="304" spans="1:15" s="374" customFormat="1">
      <c r="A304" s="615">
        <v>2260300</v>
      </c>
      <c r="B304" s="615" t="s">
        <v>1146</v>
      </c>
      <c r="C304" s="368">
        <v>621985.76148752507</v>
      </c>
      <c r="D304" s="369"/>
      <c r="E304" s="367">
        <v>4</v>
      </c>
      <c r="F304" s="370">
        <f t="shared" si="61"/>
        <v>0</v>
      </c>
      <c r="G304" s="371">
        <f t="shared" si="62"/>
        <v>621985.76148752507</v>
      </c>
      <c r="H304" s="368">
        <v>621985.76148752507</v>
      </c>
      <c r="I304" s="368">
        <f t="shared" si="63"/>
        <v>0</v>
      </c>
      <c r="J304" s="372">
        <f t="shared" si="64"/>
        <v>621985.76148752507</v>
      </c>
      <c r="K304" s="371">
        <f t="shared" si="65"/>
        <v>0</v>
      </c>
      <c r="L304" s="373">
        <f>K304/E304*4</f>
        <v>0</v>
      </c>
      <c r="M304" s="373">
        <f t="shared" si="66"/>
        <v>621985.76148752507</v>
      </c>
      <c r="N304" s="373">
        <f>E304-4</f>
        <v>0</v>
      </c>
      <c r="O304" s="373">
        <f t="shared" si="67"/>
        <v>0</v>
      </c>
    </row>
    <row r="305" spans="1:15" s="374" customFormat="1">
      <c r="A305" s="615">
        <v>2260300</v>
      </c>
      <c r="B305" s="615" t="s">
        <v>1145</v>
      </c>
      <c r="C305" s="368">
        <v>228544.679740475</v>
      </c>
      <c r="D305" s="369"/>
      <c r="E305" s="367">
        <v>5</v>
      </c>
      <c r="F305" s="370">
        <f t="shared" si="61"/>
        <v>0</v>
      </c>
      <c r="G305" s="371">
        <f t="shared" si="62"/>
        <v>228544.679740475</v>
      </c>
      <c r="H305" s="368">
        <v>228544.679740475</v>
      </c>
      <c r="I305" s="368">
        <f t="shared" si="63"/>
        <v>0</v>
      </c>
      <c r="J305" s="372">
        <f t="shared" si="64"/>
        <v>228544.679740475</v>
      </c>
      <c r="K305" s="371">
        <f t="shared" si="65"/>
        <v>0</v>
      </c>
      <c r="L305" s="373">
        <f>K305/E305*5</f>
        <v>0</v>
      </c>
      <c r="M305" s="373">
        <f t="shared" si="66"/>
        <v>228544.679740475</v>
      </c>
      <c r="N305" s="373">
        <f>E305-5</f>
        <v>0</v>
      </c>
      <c r="O305" s="373">
        <f t="shared" si="67"/>
        <v>0</v>
      </c>
    </row>
    <row r="306" spans="1:15" s="374" customFormat="1">
      <c r="A306" s="615">
        <v>2260300</v>
      </c>
      <c r="B306" s="615" t="s">
        <v>1144</v>
      </c>
      <c r="C306" s="368">
        <v>228545.72022105003</v>
      </c>
      <c r="D306" s="369"/>
      <c r="E306" s="367">
        <v>5</v>
      </c>
      <c r="F306" s="370">
        <f t="shared" si="61"/>
        <v>0</v>
      </c>
      <c r="G306" s="371">
        <f t="shared" si="62"/>
        <v>228545.72022105003</v>
      </c>
      <c r="H306" s="368">
        <v>228545.72022105003</v>
      </c>
      <c r="I306" s="368">
        <f t="shared" si="63"/>
        <v>0</v>
      </c>
      <c r="J306" s="372">
        <f t="shared" si="64"/>
        <v>228545.72022105003</v>
      </c>
      <c r="K306" s="371">
        <f t="shared" si="65"/>
        <v>0</v>
      </c>
      <c r="L306" s="373">
        <f>K306/E306*5</f>
        <v>0</v>
      </c>
      <c r="M306" s="373">
        <f t="shared" si="66"/>
        <v>228545.72022105003</v>
      </c>
      <c r="N306" s="373">
        <f>E306-5</f>
        <v>0</v>
      </c>
      <c r="O306" s="373">
        <f t="shared" si="67"/>
        <v>0</v>
      </c>
    </row>
    <row r="307" spans="1:15" s="374" customFormat="1">
      <c r="A307" s="615">
        <v>2260300</v>
      </c>
      <c r="B307" s="615" t="s">
        <v>1143</v>
      </c>
      <c r="C307" s="368">
        <v>294612.07481124997</v>
      </c>
      <c r="D307" s="369"/>
      <c r="E307" s="367">
        <v>5</v>
      </c>
      <c r="F307" s="370">
        <f t="shared" si="61"/>
        <v>0</v>
      </c>
      <c r="G307" s="371">
        <f t="shared" si="62"/>
        <v>294612.07481124997</v>
      </c>
      <c r="H307" s="368">
        <v>294612.07481124997</v>
      </c>
      <c r="I307" s="368">
        <f t="shared" si="63"/>
        <v>0</v>
      </c>
      <c r="J307" s="372">
        <f t="shared" si="64"/>
        <v>294612.07481124997</v>
      </c>
      <c r="K307" s="371">
        <f t="shared" si="65"/>
        <v>0</v>
      </c>
      <c r="L307" s="373">
        <f>K307/E307*5</f>
        <v>0</v>
      </c>
      <c r="M307" s="373">
        <f t="shared" si="66"/>
        <v>294612.07481124997</v>
      </c>
      <c r="N307" s="373">
        <f>E307-5</f>
        <v>0</v>
      </c>
      <c r="O307" s="373">
        <f t="shared" si="67"/>
        <v>0</v>
      </c>
    </row>
    <row r="308" spans="1:15" s="374" customFormat="1">
      <c r="A308" s="615">
        <v>2260300</v>
      </c>
      <c r="B308" s="615" t="s">
        <v>1142</v>
      </c>
      <c r="C308" s="368">
        <v>338869.95654945</v>
      </c>
      <c r="D308" s="369"/>
      <c r="E308" s="367">
        <v>5</v>
      </c>
      <c r="F308" s="370">
        <f t="shared" si="61"/>
        <v>0</v>
      </c>
      <c r="G308" s="371">
        <f t="shared" si="62"/>
        <v>338869.95654945</v>
      </c>
      <c r="H308" s="368">
        <v>338869.95654945</v>
      </c>
      <c r="I308" s="368">
        <f t="shared" si="63"/>
        <v>0</v>
      </c>
      <c r="J308" s="372">
        <f t="shared" si="64"/>
        <v>338869.95654945</v>
      </c>
      <c r="K308" s="371">
        <f t="shared" si="65"/>
        <v>0</v>
      </c>
      <c r="L308" s="373">
        <f>K308/E308*5</f>
        <v>0</v>
      </c>
      <c r="M308" s="373">
        <f t="shared" si="66"/>
        <v>338869.95654945</v>
      </c>
      <c r="N308" s="373">
        <f>E308-5</f>
        <v>0</v>
      </c>
      <c r="O308" s="373">
        <f t="shared" si="67"/>
        <v>0</v>
      </c>
    </row>
    <row r="309" spans="1:15" s="374" customFormat="1">
      <c r="A309" s="615">
        <v>2260300</v>
      </c>
      <c r="B309" s="615" t="s">
        <v>1141</v>
      </c>
      <c r="C309" s="368">
        <v>528451.7601979</v>
      </c>
      <c r="D309" s="369"/>
      <c r="E309" s="367">
        <v>5</v>
      </c>
      <c r="F309" s="370">
        <f t="shared" si="61"/>
        <v>0</v>
      </c>
      <c r="G309" s="371">
        <f t="shared" si="62"/>
        <v>528451.7601979</v>
      </c>
      <c r="H309" s="368">
        <v>528451.7601979</v>
      </c>
      <c r="I309" s="368">
        <f t="shared" si="63"/>
        <v>0</v>
      </c>
      <c r="J309" s="372">
        <f t="shared" si="64"/>
        <v>528451.7601979</v>
      </c>
      <c r="K309" s="371">
        <f t="shared" si="65"/>
        <v>0</v>
      </c>
      <c r="L309" s="373">
        <f>K309/E309*5</f>
        <v>0</v>
      </c>
      <c r="M309" s="373">
        <f t="shared" si="66"/>
        <v>528451.7601979</v>
      </c>
      <c r="N309" s="373">
        <f>E309-5</f>
        <v>0</v>
      </c>
      <c r="O309" s="373">
        <f t="shared" si="67"/>
        <v>0</v>
      </c>
    </row>
    <row r="310" spans="1:15" s="374" customFormat="1">
      <c r="A310" s="615">
        <v>2260300</v>
      </c>
      <c r="B310" s="615" t="s">
        <v>1140</v>
      </c>
      <c r="C310" s="368">
        <v>248192.07443819998</v>
      </c>
      <c r="D310" s="369"/>
      <c r="E310" s="367">
        <v>6</v>
      </c>
      <c r="F310" s="370">
        <f t="shared" si="61"/>
        <v>0</v>
      </c>
      <c r="G310" s="371">
        <f t="shared" si="62"/>
        <v>248192.07443819998</v>
      </c>
      <c r="H310" s="368">
        <v>248192.07443819998</v>
      </c>
      <c r="I310" s="368">
        <f t="shared" si="63"/>
        <v>0</v>
      </c>
      <c r="J310" s="372">
        <f t="shared" si="64"/>
        <v>248192.07443819998</v>
      </c>
      <c r="K310" s="371">
        <f t="shared" si="65"/>
        <v>0</v>
      </c>
      <c r="L310" s="373">
        <f t="shared" ref="L310:L316" si="70">K310/E310*6</f>
        <v>0</v>
      </c>
      <c r="M310" s="373">
        <f t="shared" si="66"/>
        <v>248192.07443819998</v>
      </c>
      <c r="N310" s="373">
        <f t="shared" ref="N310:N316" si="71">E310-6</f>
        <v>0</v>
      </c>
      <c r="O310" s="373">
        <f t="shared" si="67"/>
        <v>0</v>
      </c>
    </row>
    <row r="311" spans="1:15" s="374" customFormat="1">
      <c r="A311" s="615">
        <v>2260300</v>
      </c>
      <c r="B311" s="615" t="s">
        <v>1139</v>
      </c>
      <c r="C311" s="368">
        <v>457195.48849959997</v>
      </c>
      <c r="D311" s="369"/>
      <c r="E311" s="367">
        <v>6</v>
      </c>
      <c r="F311" s="370">
        <f t="shared" si="61"/>
        <v>0</v>
      </c>
      <c r="G311" s="371">
        <f t="shared" si="62"/>
        <v>457195.48849959997</v>
      </c>
      <c r="H311" s="368">
        <v>457195.48849959997</v>
      </c>
      <c r="I311" s="368">
        <f t="shared" si="63"/>
        <v>0</v>
      </c>
      <c r="J311" s="372">
        <f t="shared" si="64"/>
        <v>457195.48849959997</v>
      </c>
      <c r="K311" s="371">
        <f t="shared" si="65"/>
        <v>0</v>
      </c>
      <c r="L311" s="373">
        <f t="shared" si="70"/>
        <v>0</v>
      </c>
      <c r="M311" s="373">
        <f t="shared" si="66"/>
        <v>457195.48849959997</v>
      </c>
      <c r="N311" s="373">
        <f t="shared" si="71"/>
        <v>0</v>
      </c>
      <c r="O311" s="373">
        <f t="shared" si="67"/>
        <v>0</v>
      </c>
    </row>
    <row r="312" spans="1:15" s="374" customFormat="1">
      <c r="A312" s="615">
        <v>2260300</v>
      </c>
      <c r="B312" s="617" t="s">
        <v>1138</v>
      </c>
      <c r="C312" s="368">
        <v>3302417.713812625</v>
      </c>
      <c r="D312" s="369"/>
      <c r="E312" s="367">
        <v>6</v>
      </c>
      <c r="F312" s="370">
        <f t="shared" si="61"/>
        <v>0</v>
      </c>
      <c r="G312" s="371">
        <f t="shared" si="62"/>
        <v>3302417.713812625</v>
      </c>
      <c r="H312" s="368">
        <v>3302417.713812625</v>
      </c>
      <c r="I312" s="368">
        <f t="shared" si="63"/>
        <v>0</v>
      </c>
      <c r="J312" s="372">
        <f t="shared" si="64"/>
        <v>3302417.713812625</v>
      </c>
      <c r="K312" s="371">
        <f t="shared" si="65"/>
        <v>0</v>
      </c>
      <c r="L312" s="373">
        <f t="shared" si="70"/>
        <v>0</v>
      </c>
      <c r="M312" s="373">
        <f t="shared" si="66"/>
        <v>3302417.713812625</v>
      </c>
      <c r="N312" s="373">
        <f t="shared" si="71"/>
        <v>0</v>
      </c>
      <c r="O312" s="373">
        <f t="shared" si="67"/>
        <v>0</v>
      </c>
    </row>
    <row r="313" spans="1:15" s="374" customFormat="1">
      <c r="A313" s="615">
        <v>2260300</v>
      </c>
      <c r="B313" s="615" t="s">
        <v>1137</v>
      </c>
      <c r="C313" s="368">
        <v>245281.85026992499</v>
      </c>
      <c r="D313" s="369"/>
      <c r="E313" s="367">
        <v>6</v>
      </c>
      <c r="F313" s="370">
        <f t="shared" si="61"/>
        <v>0</v>
      </c>
      <c r="G313" s="371">
        <f t="shared" si="62"/>
        <v>245281.85026992499</v>
      </c>
      <c r="H313" s="368">
        <v>245281.85026992499</v>
      </c>
      <c r="I313" s="368">
        <f t="shared" si="63"/>
        <v>0</v>
      </c>
      <c r="J313" s="372">
        <f t="shared" si="64"/>
        <v>245281.85026992499</v>
      </c>
      <c r="K313" s="371">
        <f t="shared" si="65"/>
        <v>0</v>
      </c>
      <c r="L313" s="373">
        <f t="shared" si="70"/>
        <v>0</v>
      </c>
      <c r="M313" s="373">
        <f t="shared" si="66"/>
        <v>245281.85026992499</v>
      </c>
      <c r="N313" s="373">
        <f t="shared" si="71"/>
        <v>0</v>
      </c>
      <c r="O313" s="373">
        <f t="shared" si="67"/>
        <v>0</v>
      </c>
    </row>
    <row r="314" spans="1:15" s="374" customFormat="1">
      <c r="A314" s="615">
        <v>2260300</v>
      </c>
      <c r="B314" s="615" t="s">
        <v>1136</v>
      </c>
      <c r="C314" s="368">
        <v>1945136.8157394999</v>
      </c>
      <c r="D314" s="369"/>
      <c r="E314" s="367">
        <v>6</v>
      </c>
      <c r="F314" s="370">
        <f t="shared" si="61"/>
        <v>0</v>
      </c>
      <c r="G314" s="371">
        <f t="shared" si="62"/>
        <v>1945136.8157394999</v>
      </c>
      <c r="H314" s="368">
        <v>1945136.8157394999</v>
      </c>
      <c r="I314" s="368">
        <f t="shared" si="63"/>
        <v>0</v>
      </c>
      <c r="J314" s="372">
        <f t="shared" si="64"/>
        <v>1945136.8157394999</v>
      </c>
      <c r="K314" s="371">
        <f t="shared" si="65"/>
        <v>0</v>
      </c>
      <c r="L314" s="373">
        <f t="shared" si="70"/>
        <v>0</v>
      </c>
      <c r="M314" s="373">
        <f t="shared" si="66"/>
        <v>1945136.8157394999</v>
      </c>
      <c r="N314" s="373">
        <f t="shared" si="71"/>
        <v>0</v>
      </c>
      <c r="O314" s="373">
        <f t="shared" si="67"/>
        <v>0</v>
      </c>
    </row>
    <row r="315" spans="1:15" s="374" customFormat="1">
      <c r="A315" s="615">
        <v>2260300</v>
      </c>
      <c r="B315" s="615" t="s">
        <v>1135</v>
      </c>
      <c r="C315" s="368">
        <v>228597.74424979999</v>
      </c>
      <c r="D315" s="369"/>
      <c r="E315" s="367">
        <v>6</v>
      </c>
      <c r="F315" s="370">
        <f t="shared" si="61"/>
        <v>0</v>
      </c>
      <c r="G315" s="371">
        <f t="shared" si="62"/>
        <v>228597.74424979999</v>
      </c>
      <c r="H315" s="368">
        <v>228597.74424979999</v>
      </c>
      <c r="I315" s="368">
        <f t="shared" si="63"/>
        <v>0</v>
      </c>
      <c r="J315" s="372">
        <f t="shared" si="64"/>
        <v>228597.74424979999</v>
      </c>
      <c r="K315" s="371">
        <f t="shared" si="65"/>
        <v>0</v>
      </c>
      <c r="L315" s="373">
        <f t="shared" si="70"/>
        <v>0</v>
      </c>
      <c r="M315" s="373">
        <f t="shared" si="66"/>
        <v>228597.74424979999</v>
      </c>
      <c r="N315" s="373">
        <f t="shared" si="71"/>
        <v>0</v>
      </c>
      <c r="O315" s="373">
        <f t="shared" si="67"/>
        <v>0</v>
      </c>
    </row>
    <row r="316" spans="1:15" s="374" customFormat="1">
      <c r="A316" s="615">
        <v>2260300</v>
      </c>
      <c r="B316" s="615" t="s">
        <v>1134</v>
      </c>
      <c r="C316" s="368">
        <v>49287.564837749997</v>
      </c>
      <c r="D316" s="369"/>
      <c r="E316" s="367">
        <v>6</v>
      </c>
      <c r="F316" s="370">
        <f t="shared" si="61"/>
        <v>0</v>
      </c>
      <c r="G316" s="371">
        <f t="shared" si="62"/>
        <v>49287.564837749997</v>
      </c>
      <c r="H316" s="368">
        <v>49287.564837749997</v>
      </c>
      <c r="I316" s="368">
        <f t="shared" si="63"/>
        <v>0</v>
      </c>
      <c r="J316" s="372">
        <f t="shared" si="64"/>
        <v>49287.564837749997</v>
      </c>
      <c r="K316" s="371">
        <f t="shared" si="65"/>
        <v>0</v>
      </c>
      <c r="L316" s="373">
        <f t="shared" si="70"/>
        <v>0</v>
      </c>
      <c r="M316" s="373">
        <f t="shared" si="66"/>
        <v>49287.564837749997</v>
      </c>
      <c r="N316" s="373">
        <f t="shared" si="71"/>
        <v>0</v>
      </c>
      <c r="O316" s="373">
        <f t="shared" si="67"/>
        <v>0</v>
      </c>
    </row>
    <row r="317" spans="1:15" s="374" customFormat="1">
      <c r="A317" s="615">
        <v>2260300</v>
      </c>
      <c r="B317" s="615" t="s">
        <v>1133</v>
      </c>
      <c r="C317" s="368">
        <v>375344.00310607499</v>
      </c>
      <c r="D317" s="369"/>
      <c r="E317" s="367">
        <v>7</v>
      </c>
      <c r="F317" s="370">
        <f t="shared" si="61"/>
        <v>0</v>
      </c>
      <c r="G317" s="371">
        <f t="shared" si="62"/>
        <v>375344.00310607499</v>
      </c>
      <c r="H317" s="368">
        <v>375344.00310607499</v>
      </c>
      <c r="I317" s="368">
        <f t="shared" si="63"/>
        <v>0</v>
      </c>
      <c r="J317" s="372">
        <f t="shared" si="64"/>
        <v>375344.00310607499</v>
      </c>
      <c r="K317" s="371">
        <f t="shared" si="65"/>
        <v>0</v>
      </c>
      <c r="L317" s="373">
        <f>K317/E317*7</f>
        <v>0</v>
      </c>
      <c r="M317" s="373">
        <f t="shared" si="66"/>
        <v>375344.00310607499</v>
      </c>
      <c r="N317" s="373">
        <f>E317-7</f>
        <v>0</v>
      </c>
      <c r="O317" s="373">
        <f t="shared" si="67"/>
        <v>0</v>
      </c>
    </row>
    <row r="318" spans="1:15" s="374" customFormat="1">
      <c r="A318" s="615">
        <v>2260300</v>
      </c>
      <c r="B318" s="615" t="s">
        <v>1132</v>
      </c>
      <c r="C318" s="368">
        <v>73403.823605099999</v>
      </c>
      <c r="D318" s="369"/>
      <c r="E318" s="367">
        <v>7</v>
      </c>
      <c r="F318" s="370">
        <f t="shared" si="61"/>
        <v>0</v>
      </c>
      <c r="G318" s="371">
        <f t="shared" si="62"/>
        <v>73403.823605099999</v>
      </c>
      <c r="H318" s="368">
        <v>73403.823605099999</v>
      </c>
      <c r="I318" s="368">
        <f t="shared" si="63"/>
        <v>0</v>
      </c>
      <c r="J318" s="372">
        <f t="shared" si="64"/>
        <v>73403.823605099999</v>
      </c>
      <c r="K318" s="371">
        <f t="shared" si="65"/>
        <v>0</v>
      </c>
      <c r="L318" s="373">
        <f>K318/E318*7</f>
        <v>0</v>
      </c>
      <c r="M318" s="373">
        <f t="shared" si="66"/>
        <v>73403.823605099999</v>
      </c>
      <c r="N318" s="373">
        <f>E318-7</f>
        <v>0</v>
      </c>
      <c r="O318" s="373">
        <f t="shared" si="67"/>
        <v>0</v>
      </c>
    </row>
    <row r="319" spans="1:15" s="374" customFormat="1">
      <c r="A319" s="615">
        <v>2260300</v>
      </c>
      <c r="B319" s="615" t="s">
        <v>1131</v>
      </c>
      <c r="C319" s="368">
        <v>703880.94706519996</v>
      </c>
      <c r="D319" s="369"/>
      <c r="E319" s="367">
        <v>8</v>
      </c>
      <c r="F319" s="370">
        <f t="shared" si="61"/>
        <v>0</v>
      </c>
      <c r="G319" s="371">
        <f t="shared" si="62"/>
        <v>703880.94706519996</v>
      </c>
      <c r="H319" s="368">
        <v>703880.94706519996</v>
      </c>
      <c r="I319" s="368">
        <f t="shared" si="63"/>
        <v>0</v>
      </c>
      <c r="J319" s="372">
        <f t="shared" si="64"/>
        <v>703880.94706519996</v>
      </c>
      <c r="K319" s="371">
        <f t="shared" si="65"/>
        <v>0</v>
      </c>
      <c r="L319" s="373">
        <f>K319/E319*8</f>
        <v>0</v>
      </c>
      <c r="M319" s="373">
        <f t="shared" si="66"/>
        <v>703880.94706519996</v>
      </c>
      <c r="N319" s="373">
        <f>E319-8</f>
        <v>0</v>
      </c>
      <c r="O319" s="373">
        <f t="shared" si="67"/>
        <v>0</v>
      </c>
    </row>
    <row r="320" spans="1:15" s="374" customFormat="1">
      <c r="A320" s="615">
        <v>2260300</v>
      </c>
      <c r="B320" s="615" t="s">
        <v>1130</v>
      </c>
      <c r="C320" s="368">
        <v>152740.46744885002</v>
      </c>
      <c r="D320" s="369"/>
      <c r="E320" s="367">
        <v>8</v>
      </c>
      <c r="F320" s="370">
        <f t="shared" si="61"/>
        <v>0</v>
      </c>
      <c r="G320" s="371">
        <f t="shared" si="62"/>
        <v>152740.46744885002</v>
      </c>
      <c r="H320" s="368">
        <v>152740.46744885002</v>
      </c>
      <c r="I320" s="368">
        <f t="shared" si="63"/>
        <v>0</v>
      </c>
      <c r="J320" s="372">
        <f t="shared" si="64"/>
        <v>152740.46744885002</v>
      </c>
      <c r="K320" s="371">
        <f t="shared" si="65"/>
        <v>0</v>
      </c>
      <c r="L320" s="373">
        <f>K320/E320*8</f>
        <v>0</v>
      </c>
      <c r="M320" s="373">
        <f t="shared" si="66"/>
        <v>152740.46744885002</v>
      </c>
      <c r="N320" s="373">
        <f>E320-8</f>
        <v>0</v>
      </c>
      <c r="O320" s="373">
        <f t="shared" si="67"/>
        <v>0</v>
      </c>
    </row>
    <row r="321" spans="1:15" s="374" customFormat="1">
      <c r="A321" s="615">
        <v>2260300</v>
      </c>
      <c r="B321" s="615" t="s">
        <v>1129</v>
      </c>
      <c r="C321" s="368">
        <v>383179.86231639999</v>
      </c>
      <c r="D321" s="369"/>
      <c r="E321" s="367">
        <v>9</v>
      </c>
      <c r="F321" s="370">
        <f t="shared" si="61"/>
        <v>0</v>
      </c>
      <c r="G321" s="371">
        <f t="shared" si="62"/>
        <v>383179.86231639999</v>
      </c>
      <c r="H321" s="368">
        <v>383179.86231639999</v>
      </c>
      <c r="I321" s="368">
        <f t="shared" si="63"/>
        <v>0</v>
      </c>
      <c r="J321" s="372">
        <f t="shared" si="64"/>
        <v>383179.86231639999</v>
      </c>
      <c r="K321" s="371">
        <f t="shared" si="65"/>
        <v>0</v>
      </c>
      <c r="L321" s="373">
        <f>K321/E321*9</f>
        <v>0</v>
      </c>
      <c r="M321" s="373">
        <f t="shared" si="66"/>
        <v>383179.86231639999</v>
      </c>
      <c r="N321" s="373">
        <f>E321-9</f>
        <v>0</v>
      </c>
      <c r="O321" s="373">
        <f t="shared" si="67"/>
        <v>0</v>
      </c>
    </row>
    <row r="322" spans="1:15" s="374" customFormat="1">
      <c r="A322" s="615">
        <v>2260300</v>
      </c>
      <c r="B322" s="615" t="s">
        <v>1128</v>
      </c>
      <c r="C322" s="368">
        <v>19045.996925374999</v>
      </c>
      <c r="D322" s="369"/>
      <c r="E322" s="367">
        <v>9</v>
      </c>
      <c r="F322" s="370">
        <f t="shared" si="61"/>
        <v>0</v>
      </c>
      <c r="G322" s="371">
        <f t="shared" si="62"/>
        <v>19045.996925374999</v>
      </c>
      <c r="H322" s="368">
        <v>19045.996925374999</v>
      </c>
      <c r="I322" s="368">
        <f t="shared" si="63"/>
        <v>0</v>
      </c>
      <c r="J322" s="372">
        <f t="shared" si="64"/>
        <v>19045.996925374999</v>
      </c>
      <c r="K322" s="371">
        <f t="shared" si="65"/>
        <v>0</v>
      </c>
      <c r="L322" s="373">
        <f>K322/E322*9</f>
        <v>0</v>
      </c>
      <c r="M322" s="373">
        <f t="shared" si="66"/>
        <v>19045.996925374999</v>
      </c>
      <c r="N322" s="373">
        <f>E322-9</f>
        <v>0</v>
      </c>
      <c r="O322" s="373">
        <f t="shared" si="67"/>
        <v>0</v>
      </c>
    </row>
    <row r="323" spans="1:15" s="374" customFormat="1">
      <c r="A323" s="615">
        <v>2260300</v>
      </c>
      <c r="B323" s="615" t="s">
        <v>1127</v>
      </c>
      <c r="C323" s="368">
        <v>35240.036594675003</v>
      </c>
      <c r="D323" s="369"/>
      <c r="E323" s="367">
        <v>9</v>
      </c>
      <c r="F323" s="370">
        <f t="shared" si="61"/>
        <v>0</v>
      </c>
      <c r="G323" s="371">
        <f t="shared" si="62"/>
        <v>35240.036594675003</v>
      </c>
      <c r="H323" s="368">
        <v>35240.036594675003</v>
      </c>
      <c r="I323" s="368">
        <f t="shared" si="63"/>
        <v>0</v>
      </c>
      <c r="J323" s="372">
        <f t="shared" si="64"/>
        <v>35240.036594675003</v>
      </c>
      <c r="K323" s="371">
        <f t="shared" si="65"/>
        <v>0</v>
      </c>
      <c r="L323" s="373">
        <f>K323/E323*9</f>
        <v>0</v>
      </c>
      <c r="M323" s="373">
        <f t="shared" si="66"/>
        <v>35240.036594675003</v>
      </c>
      <c r="N323" s="373">
        <f>E323-9</f>
        <v>0</v>
      </c>
      <c r="O323" s="373">
        <f t="shared" si="67"/>
        <v>0</v>
      </c>
    </row>
    <row r="324" spans="1:15" s="374" customFormat="1">
      <c r="A324" s="615">
        <v>2260300</v>
      </c>
      <c r="B324" s="615" t="s">
        <v>1126</v>
      </c>
      <c r="C324" s="368">
        <v>523090.16379492503</v>
      </c>
      <c r="D324" s="369"/>
      <c r="E324" s="367">
        <v>9</v>
      </c>
      <c r="F324" s="370">
        <f t="shared" ref="F324:F347" si="72">+C324*$F$4</f>
        <v>0</v>
      </c>
      <c r="G324" s="371">
        <f t="shared" ref="G324:G347" si="73">+F324+C324</f>
        <v>523090.16379492503</v>
      </c>
      <c r="H324" s="368">
        <v>523090.16379492503</v>
      </c>
      <c r="I324" s="368">
        <f t="shared" ref="I324:I347" si="74">H324*$I$4</f>
        <v>0</v>
      </c>
      <c r="J324" s="372">
        <f t="shared" ref="J324:J347" si="75">+I324+H324</f>
        <v>523090.16379492503</v>
      </c>
      <c r="K324" s="371">
        <f t="shared" ref="K324:K347" si="76">+G324-J324</f>
        <v>0</v>
      </c>
      <c r="L324" s="373">
        <f>K324/E324*9</f>
        <v>0</v>
      </c>
      <c r="M324" s="373">
        <f t="shared" ref="M324:M350" si="77">J324+L324</f>
        <v>523090.16379492503</v>
      </c>
      <c r="N324" s="373">
        <f>E324-9</f>
        <v>0</v>
      </c>
      <c r="O324" s="373">
        <f t="shared" ref="O324:O350" si="78">G324-M324</f>
        <v>0</v>
      </c>
    </row>
    <row r="325" spans="1:15" s="374" customFormat="1">
      <c r="A325" s="615">
        <v>2260300</v>
      </c>
      <c r="B325" s="615" t="s">
        <v>1125</v>
      </c>
      <c r="C325" s="368">
        <v>1034876.54662305</v>
      </c>
      <c r="D325" s="369"/>
      <c r="E325" s="367">
        <v>10</v>
      </c>
      <c r="F325" s="370">
        <f t="shared" si="72"/>
        <v>0</v>
      </c>
      <c r="G325" s="371">
        <f t="shared" si="73"/>
        <v>1034876.54662305</v>
      </c>
      <c r="H325" s="368">
        <v>1034876.54662305</v>
      </c>
      <c r="I325" s="368">
        <f t="shared" si="74"/>
        <v>0</v>
      </c>
      <c r="J325" s="372">
        <f t="shared" si="75"/>
        <v>1034876.54662305</v>
      </c>
      <c r="K325" s="371">
        <f t="shared" si="76"/>
        <v>0</v>
      </c>
      <c r="L325" s="373">
        <f>K325/E325*10</f>
        <v>0</v>
      </c>
      <c r="M325" s="373">
        <f t="shared" si="77"/>
        <v>1034876.54662305</v>
      </c>
      <c r="N325" s="373">
        <f>E325-10</f>
        <v>0</v>
      </c>
      <c r="O325" s="373">
        <f t="shared" si="78"/>
        <v>0</v>
      </c>
    </row>
    <row r="326" spans="1:15" s="374" customFormat="1">
      <c r="A326" s="615">
        <v>2260300</v>
      </c>
      <c r="B326" s="615" t="s">
        <v>1124</v>
      </c>
      <c r="C326" s="368">
        <v>21604.5386593</v>
      </c>
      <c r="D326" s="369"/>
      <c r="E326" s="367">
        <v>10</v>
      </c>
      <c r="F326" s="370">
        <f t="shared" si="72"/>
        <v>0</v>
      </c>
      <c r="G326" s="371">
        <f t="shared" si="73"/>
        <v>21604.5386593</v>
      </c>
      <c r="H326" s="368">
        <v>21604.5386593</v>
      </c>
      <c r="I326" s="368">
        <f t="shared" si="74"/>
        <v>0</v>
      </c>
      <c r="J326" s="372">
        <f t="shared" si="75"/>
        <v>21604.5386593</v>
      </c>
      <c r="K326" s="371">
        <f t="shared" si="76"/>
        <v>0</v>
      </c>
      <c r="L326" s="373">
        <f>K326/E326*10</f>
        <v>0</v>
      </c>
      <c r="M326" s="373">
        <f t="shared" si="77"/>
        <v>21604.5386593</v>
      </c>
      <c r="N326" s="373">
        <f>E326-10</f>
        <v>0</v>
      </c>
      <c r="O326" s="373">
        <f t="shared" si="78"/>
        <v>0</v>
      </c>
    </row>
    <row r="327" spans="1:15" s="374" customFormat="1">
      <c r="A327" s="615">
        <v>2260300</v>
      </c>
      <c r="B327" s="615" t="s">
        <v>1124</v>
      </c>
      <c r="C327" s="368">
        <v>21604.5386593</v>
      </c>
      <c r="D327" s="369"/>
      <c r="E327" s="367">
        <v>10</v>
      </c>
      <c r="F327" s="370">
        <f t="shared" si="72"/>
        <v>0</v>
      </c>
      <c r="G327" s="371">
        <f t="shared" si="73"/>
        <v>21604.5386593</v>
      </c>
      <c r="H327" s="368">
        <v>21604.5386593</v>
      </c>
      <c r="I327" s="368">
        <f t="shared" si="74"/>
        <v>0</v>
      </c>
      <c r="J327" s="372">
        <f t="shared" si="75"/>
        <v>21604.5386593</v>
      </c>
      <c r="K327" s="371">
        <f t="shared" si="76"/>
        <v>0</v>
      </c>
      <c r="L327" s="373">
        <f>K327/E327*10</f>
        <v>0</v>
      </c>
      <c r="M327" s="373">
        <f t="shared" si="77"/>
        <v>21604.5386593</v>
      </c>
      <c r="N327" s="373">
        <f>E327-10</f>
        <v>0</v>
      </c>
      <c r="O327" s="373">
        <f t="shared" si="78"/>
        <v>0</v>
      </c>
    </row>
    <row r="328" spans="1:15" s="374" customFormat="1">
      <c r="A328" s="615">
        <v>2260300</v>
      </c>
      <c r="B328" s="615" t="s">
        <v>1123</v>
      </c>
      <c r="C328" s="368">
        <v>219559.08949477499</v>
      </c>
      <c r="D328" s="369"/>
      <c r="E328" s="367">
        <v>10</v>
      </c>
      <c r="F328" s="370">
        <f t="shared" si="72"/>
        <v>0</v>
      </c>
      <c r="G328" s="371">
        <f t="shared" si="73"/>
        <v>219559.08949477499</v>
      </c>
      <c r="H328" s="368">
        <v>219559.08949477499</v>
      </c>
      <c r="I328" s="368">
        <f t="shared" si="74"/>
        <v>0</v>
      </c>
      <c r="J328" s="372">
        <f t="shared" si="75"/>
        <v>219559.08949477499</v>
      </c>
      <c r="K328" s="371">
        <f t="shared" si="76"/>
        <v>0</v>
      </c>
      <c r="L328" s="373">
        <f>K328/E328*10</f>
        <v>0</v>
      </c>
      <c r="M328" s="373">
        <f t="shared" si="77"/>
        <v>219559.08949477499</v>
      </c>
      <c r="N328" s="373">
        <f>E328-10</f>
        <v>0</v>
      </c>
      <c r="O328" s="373">
        <f t="shared" si="78"/>
        <v>0</v>
      </c>
    </row>
    <row r="329" spans="1:15" s="374" customFormat="1">
      <c r="A329" s="615">
        <v>2260300</v>
      </c>
      <c r="B329" s="615" t="s">
        <v>1114</v>
      </c>
      <c r="C329" s="368">
        <v>237148.41361514997</v>
      </c>
      <c r="D329" s="369"/>
      <c r="E329" s="367">
        <v>10</v>
      </c>
      <c r="F329" s="370">
        <f t="shared" si="72"/>
        <v>0</v>
      </c>
      <c r="G329" s="371">
        <f t="shared" si="73"/>
        <v>237148.41361514997</v>
      </c>
      <c r="H329" s="368">
        <v>237148.41361514997</v>
      </c>
      <c r="I329" s="368">
        <f t="shared" si="74"/>
        <v>0</v>
      </c>
      <c r="J329" s="372">
        <f t="shared" si="75"/>
        <v>237148.41361514997</v>
      </c>
      <c r="K329" s="371">
        <f t="shared" si="76"/>
        <v>0</v>
      </c>
      <c r="L329" s="373">
        <f>K329/E329*10</f>
        <v>0</v>
      </c>
      <c r="M329" s="373">
        <f t="shared" si="77"/>
        <v>237148.41361514997</v>
      </c>
      <c r="N329" s="373">
        <f>E329-10</f>
        <v>0</v>
      </c>
      <c r="O329" s="373">
        <f t="shared" si="78"/>
        <v>0</v>
      </c>
    </row>
    <row r="330" spans="1:15" s="374" customFormat="1">
      <c r="A330" s="615">
        <v>2260300</v>
      </c>
      <c r="B330" s="615" t="s">
        <v>1114</v>
      </c>
      <c r="C330" s="368">
        <v>326877.37744200003</v>
      </c>
      <c r="D330" s="369"/>
      <c r="E330" s="367">
        <v>11</v>
      </c>
      <c r="F330" s="370">
        <f t="shared" si="72"/>
        <v>0</v>
      </c>
      <c r="G330" s="371">
        <f t="shared" si="73"/>
        <v>326877.37744200003</v>
      </c>
      <c r="H330" s="368">
        <v>326877.37744200003</v>
      </c>
      <c r="I330" s="368">
        <f t="shared" si="74"/>
        <v>0</v>
      </c>
      <c r="J330" s="372">
        <f t="shared" si="75"/>
        <v>326877.37744200003</v>
      </c>
      <c r="K330" s="371">
        <f t="shared" si="76"/>
        <v>0</v>
      </c>
      <c r="L330" s="373">
        <f>K330/E330*11</f>
        <v>0</v>
      </c>
      <c r="M330" s="373">
        <f t="shared" si="77"/>
        <v>326877.37744200003</v>
      </c>
      <c r="N330" s="373">
        <f>E330-11</f>
        <v>0</v>
      </c>
      <c r="O330" s="373">
        <f t="shared" si="78"/>
        <v>0</v>
      </c>
    </row>
    <row r="331" spans="1:15" s="374" customFormat="1">
      <c r="A331" s="615">
        <v>2260300</v>
      </c>
      <c r="B331" s="615" t="s">
        <v>1122</v>
      </c>
      <c r="C331" s="368">
        <v>117367.249340575</v>
      </c>
      <c r="D331" s="369"/>
      <c r="E331" s="367">
        <v>11</v>
      </c>
      <c r="F331" s="370">
        <f t="shared" si="72"/>
        <v>0</v>
      </c>
      <c r="G331" s="371">
        <f t="shared" si="73"/>
        <v>117367.249340575</v>
      </c>
      <c r="H331" s="368">
        <v>117367.249340575</v>
      </c>
      <c r="I331" s="368">
        <f t="shared" si="74"/>
        <v>0</v>
      </c>
      <c r="J331" s="372">
        <f t="shared" si="75"/>
        <v>117367.249340575</v>
      </c>
      <c r="K331" s="371">
        <f t="shared" si="76"/>
        <v>0</v>
      </c>
      <c r="L331" s="373">
        <f>K331/E331*11</f>
        <v>0</v>
      </c>
      <c r="M331" s="373">
        <f t="shared" si="77"/>
        <v>117367.249340575</v>
      </c>
      <c r="N331" s="373">
        <f>E331-11</f>
        <v>0</v>
      </c>
      <c r="O331" s="373">
        <f t="shared" si="78"/>
        <v>0</v>
      </c>
    </row>
    <row r="332" spans="1:15" s="374" customFormat="1">
      <c r="A332" s="615">
        <v>2260300</v>
      </c>
      <c r="B332" s="615" t="s">
        <v>1121</v>
      </c>
      <c r="C332" s="368">
        <v>98272.349828174993</v>
      </c>
      <c r="D332" s="369"/>
      <c r="E332" s="367">
        <v>12</v>
      </c>
      <c r="F332" s="370">
        <f t="shared" si="72"/>
        <v>0</v>
      </c>
      <c r="G332" s="371">
        <f t="shared" si="73"/>
        <v>98272.349828174993</v>
      </c>
      <c r="H332" s="368">
        <v>98272.349828174993</v>
      </c>
      <c r="I332" s="368">
        <f t="shared" si="74"/>
        <v>0</v>
      </c>
      <c r="J332" s="372">
        <f t="shared" si="75"/>
        <v>98272.349828174993</v>
      </c>
      <c r="K332" s="371">
        <f t="shared" si="76"/>
        <v>0</v>
      </c>
      <c r="L332" s="373">
        <f t="shared" ref="L332:L341" si="79">K332/E332*12</f>
        <v>0</v>
      </c>
      <c r="M332" s="373">
        <f t="shared" si="77"/>
        <v>98272.349828174993</v>
      </c>
      <c r="N332" s="373">
        <f t="shared" ref="N332:N341" si="80">E332-12</f>
        <v>0</v>
      </c>
      <c r="O332" s="373">
        <f t="shared" si="78"/>
        <v>0</v>
      </c>
    </row>
    <row r="333" spans="1:15" s="374" customFormat="1">
      <c r="A333" s="615">
        <v>2260300</v>
      </c>
      <c r="B333" s="615" t="s">
        <v>1120</v>
      </c>
      <c r="C333" s="368">
        <v>302519.72718125</v>
      </c>
      <c r="D333" s="369"/>
      <c r="E333" s="367">
        <v>12</v>
      </c>
      <c r="F333" s="370">
        <f t="shared" si="72"/>
        <v>0</v>
      </c>
      <c r="G333" s="371">
        <f t="shared" si="73"/>
        <v>302519.72718125</v>
      </c>
      <c r="H333" s="368">
        <v>302519.72718125</v>
      </c>
      <c r="I333" s="368">
        <f t="shared" si="74"/>
        <v>0</v>
      </c>
      <c r="J333" s="372">
        <f t="shared" si="75"/>
        <v>302519.72718125</v>
      </c>
      <c r="K333" s="371">
        <f t="shared" si="76"/>
        <v>0</v>
      </c>
      <c r="L333" s="373">
        <f t="shared" si="79"/>
        <v>0</v>
      </c>
      <c r="M333" s="373">
        <f t="shared" si="77"/>
        <v>302519.72718125</v>
      </c>
      <c r="N333" s="373">
        <f t="shared" si="80"/>
        <v>0</v>
      </c>
      <c r="O333" s="373">
        <f t="shared" si="78"/>
        <v>0</v>
      </c>
    </row>
    <row r="334" spans="1:15" s="374" customFormat="1">
      <c r="A334" s="615">
        <v>2260300</v>
      </c>
      <c r="B334" s="615" t="s">
        <v>1119</v>
      </c>
      <c r="C334" s="368">
        <v>40537.123201999995</v>
      </c>
      <c r="D334" s="369"/>
      <c r="E334" s="367">
        <v>12</v>
      </c>
      <c r="F334" s="370">
        <f t="shared" si="72"/>
        <v>0</v>
      </c>
      <c r="G334" s="371">
        <f t="shared" si="73"/>
        <v>40537.123201999995</v>
      </c>
      <c r="H334" s="368">
        <v>40537.123201999995</v>
      </c>
      <c r="I334" s="368">
        <f t="shared" si="74"/>
        <v>0</v>
      </c>
      <c r="J334" s="372">
        <f t="shared" si="75"/>
        <v>40537.123201999995</v>
      </c>
      <c r="K334" s="371">
        <f t="shared" si="76"/>
        <v>0</v>
      </c>
      <c r="L334" s="373">
        <f t="shared" si="79"/>
        <v>0</v>
      </c>
      <c r="M334" s="373">
        <f t="shared" si="77"/>
        <v>40537.123201999995</v>
      </c>
      <c r="N334" s="373">
        <f t="shared" si="80"/>
        <v>0</v>
      </c>
      <c r="O334" s="373">
        <f t="shared" si="78"/>
        <v>0</v>
      </c>
    </row>
    <row r="335" spans="1:15" s="374" customFormat="1">
      <c r="A335" s="615">
        <v>2260300</v>
      </c>
      <c r="B335" s="615" t="s">
        <v>1119</v>
      </c>
      <c r="C335" s="368">
        <v>16106.639300999999</v>
      </c>
      <c r="D335" s="369"/>
      <c r="E335" s="367">
        <v>12</v>
      </c>
      <c r="F335" s="370">
        <f t="shared" si="72"/>
        <v>0</v>
      </c>
      <c r="G335" s="371">
        <f t="shared" si="73"/>
        <v>16106.639300999999</v>
      </c>
      <c r="H335" s="368">
        <v>16106.639300999999</v>
      </c>
      <c r="I335" s="368">
        <f t="shared" si="74"/>
        <v>0</v>
      </c>
      <c r="J335" s="372">
        <f t="shared" si="75"/>
        <v>16106.639300999999</v>
      </c>
      <c r="K335" s="371">
        <f t="shared" si="76"/>
        <v>0</v>
      </c>
      <c r="L335" s="373">
        <f t="shared" si="79"/>
        <v>0</v>
      </c>
      <c r="M335" s="373">
        <f t="shared" si="77"/>
        <v>16106.639300999999</v>
      </c>
      <c r="N335" s="373">
        <f t="shared" si="80"/>
        <v>0</v>
      </c>
      <c r="O335" s="373">
        <f t="shared" si="78"/>
        <v>0</v>
      </c>
    </row>
    <row r="336" spans="1:15" s="374" customFormat="1">
      <c r="A336" s="615">
        <v>2260300</v>
      </c>
      <c r="B336" s="615" t="s">
        <v>1118</v>
      </c>
      <c r="C336" s="368">
        <v>115286.28819057501</v>
      </c>
      <c r="D336" s="369"/>
      <c r="E336" s="367">
        <v>12</v>
      </c>
      <c r="F336" s="370">
        <f t="shared" si="72"/>
        <v>0</v>
      </c>
      <c r="G336" s="371">
        <f t="shared" si="73"/>
        <v>115286.28819057501</v>
      </c>
      <c r="H336" s="368">
        <v>115286.28819057501</v>
      </c>
      <c r="I336" s="368">
        <f t="shared" si="74"/>
        <v>0</v>
      </c>
      <c r="J336" s="372">
        <f t="shared" si="75"/>
        <v>115286.28819057501</v>
      </c>
      <c r="K336" s="371">
        <f t="shared" si="76"/>
        <v>0</v>
      </c>
      <c r="L336" s="373">
        <f t="shared" si="79"/>
        <v>0</v>
      </c>
      <c r="M336" s="373">
        <f t="shared" si="77"/>
        <v>115286.28819057501</v>
      </c>
      <c r="N336" s="373">
        <f t="shared" si="80"/>
        <v>0</v>
      </c>
      <c r="O336" s="373">
        <f t="shared" si="78"/>
        <v>0</v>
      </c>
    </row>
    <row r="337" spans="1:15" s="374" customFormat="1">
      <c r="A337" s="615">
        <v>2260300</v>
      </c>
      <c r="B337" s="615" t="s">
        <v>1117</v>
      </c>
      <c r="C337" s="368">
        <v>239450.99712762499</v>
      </c>
      <c r="D337" s="369"/>
      <c r="E337" s="367">
        <v>12</v>
      </c>
      <c r="F337" s="370">
        <f t="shared" si="72"/>
        <v>0</v>
      </c>
      <c r="G337" s="371">
        <f t="shared" si="73"/>
        <v>239450.99712762499</v>
      </c>
      <c r="H337" s="368">
        <v>239450.99712762499</v>
      </c>
      <c r="I337" s="368">
        <f t="shared" si="74"/>
        <v>0</v>
      </c>
      <c r="J337" s="372">
        <f t="shared" si="75"/>
        <v>239450.99712762499</v>
      </c>
      <c r="K337" s="371">
        <f t="shared" si="76"/>
        <v>0</v>
      </c>
      <c r="L337" s="373">
        <f t="shared" si="79"/>
        <v>0</v>
      </c>
      <c r="M337" s="373">
        <f t="shared" si="77"/>
        <v>239450.99712762499</v>
      </c>
      <c r="N337" s="373">
        <f t="shared" si="80"/>
        <v>0</v>
      </c>
      <c r="O337" s="373">
        <f t="shared" si="78"/>
        <v>0</v>
      </c>
    </row>
    <row r="338" spans="1:15" s="374" customFormat="1">
      <c r="A338" s="615">
        <v>2260300</v>
      </c>
      <c r="B338" s="615" t="s">
        <v>1116</v>
      </c>
      <c r="C338" s="368">
        <v>43336.015948749999</v>
      </c>
      <c r="D338" s="369"/>
      <c r="E338" s="367">
        <v>12</v>
      </c>
      <c r="F338" s="370">
        <f t="shared" si="72"/>
        <v>0</v>
      </c>
      <c r="G338" s="371">
        <f t="shared" si="73"/>
        <v>43336.015948749999</v>
      </c>
      <c r="H338" s="368">
        <v>43336.015948749999</v>
      </c>
      <c r="I338" s="368">
        <f t="shared" si="74"/>
        <v>0</v>
      </c>
      <c r="J338" s="372">
        <f t="shared" si="75"/>
        <v>43336.015948749999</v>
      </c>
      <c r="K338" s="371">
        <f t="shared" si="76"/>
        <v>0</v>
      </c>
      <c r="L338" s="373">
        <f t="shared" si="79"/>
        <v>0</v>
      </c>
      <c r="M338" s="373">
        <f t="shared" si="77"/>
        <v>43336.015948749999</v>
      </c>
      <c r="N338" s="373">
        <f t="shared" si="80"/>
        <v>0</v>
      </c>
      <c r="O338" s="373">
        <f t="shared" si="78"/>
        <v>0</v>
      </c>
    </row>
    <row r="339" spans="1:15" s="374" customFormat="1">
      <c r="A339" s="615">
        <v>2260300</v>
      </c>
      <c r="B339" s="615" t="s">
        <v>1115</v>
      </c>
      <c r="C339" s="368">
        <v>1794111.0602782501</v>
      </c>
      <c r="D339" s="369"/>
      <c r="E339" s="367">
        <v>12</v>
      </c>
      <c r="F339" s="370">
        <f t="shared" si="72"/>
        <v>0</v>
      </c>
      <c r="G339" s="371">
        <f t="shared" si="73"/>
        <v>1794111.0602782501</v>
      </c>
      <c r="H339" s="368">
        <v>1794111.0602782501</v>
      </c>
      <c r="I339" s="368">
        <f t="shared" si="74"/>
        <v>0</v>
      </c>
      <c r="J339" s="372">
        <f t="shared" si="75"/>
        <v>1794111.0602782501</v>
      </c>
      <c r="K339" s="371">
        <f t="shared" si="76"/>
        <v>0</v>
      </c>
      <c r="L339" s="373">
        <f t="shared" si="79"/>
        <v>0</v>
      </c>
      <c r="M339" s="373">
        <f t="shared" si="77"/>
        <v>1794111.0602782501</v>
      </c>
      <c r="N339" s="373">
        <f t="shared" si="80"/>
        <v>0</v>
      </c>
      <c r="O339" s="373">
        <f t="shared" si="78"/>
        <v>0</v>
      </c>
    </row>
    <row r="340" spans="1:15" s="374" customFormat="1">
      <c r="A340" s="615">
        <v>2260300</v>
      </c>
      <c r="B340" s="615" t="s">
        <v>1114</v>
      </c>
      <c r="C340" s="368">
        <v>123817.188425</v>
      </c>
      <c r="D340" s="369"/>
      <c r="E340" s="367">
        <v>12</v>
      </c>
      <c r="F340" s="370">
        <f t="shared" si="72"/>
        <v>0</v>
      </c>
      <c r="G340" s="371">
        <f t="shared" si="73"/>
        <v>123817.188425</v>
      </c>
      <c r="H340" s="368">
        <v>123817.188425</v>
      </c>
      <c r="I340" s="368">
        <f t="shared" si="74"/>
        <v>0</v>
      </c>
      <c r="J340" s="372">
        <f t="shared" si="75"/>
        <v>123817.188425</v>
      </c>
      <c r="K340" s="371">
        <f t="shared" si="76"/>
        <v>0</v>
      </c>
      <c r="L340" s="373">
        <f t="shared" si="79"/>
        <v>0</v>
      </c>
      <c r="M340" s="373">
        <f t="shared" si="77"/>
        <v>123817.188425</v>
      </c>
      <c r="N340" s="373">
        <f t="shared" si="80"/>
        <v>0</v>
      </c>
      <c r="O340" s="373">
        <f t="shared" si="78"/>
        <v>0</v>
      </c>
    </row>
    <row r="341" spans="1:15" s="374" customFormat="1">
      <c r="A341" s="615">
        <v>2260300</v>
      </c>
      <c r="B341" s="615" t="s">
        <v>1114</v>
      </c>
      <c r="C341" s="368">
        <v>762713.88069799996</v>
      </c>
      <c r="D341" s="369"/>
      <c r="E341" s="367">
        <v>12</v>
      </c>
      <c r="F341" s="370">
        <f t="shared" si="72"/>
        <v>0</v>
      </c>
      <c r="G341" s="371">
        <f t="shared" si="73"/>
        <v>762713.88069799996</v>
      </c>
      <c r="H341" s="368">
        <v>762713.88069799996</v>
      </c>
      <c r="I341" s="368">
        <f t="shared" si="74"/>
        <v>0</v>
      </c>
      <c r="J341" s="372">
        <f t="shared" si="75"/>
        <v>762713.88069799996</v>
      </c>
      <c r="K341" s="371">
        <f t="shared" si="76"/>
        <v>0</v>
      </c>
      <c r="L341" s="373">
        <f t="shared" si="79"/>
        <v>0</v>
      </c>
      <c r="M341" s="373">
        <f t="shared" si="77"/>
        <v>762713.88069799996</v>
      </c>
      <c r="N341" s="373">
        <f t="shared" si="80"/>
        <v>0</v>
      </c>
      <c r="O341" s="373">
        <f t="shared" si="78"/>
        <v>0</v>
      </c>
    </row>
    <row r="342" spans="1:15" s="374" customFormat="1">
      <c r="A342" s="615">
        <v>2260556</v>
      </c>
      <c r="B342" s="615" t="s">
        <v>1113</v>
      </c>
      <c r="C342" s="368">
        <v>131713.39550867499</v>
      </c>
      <c r="D342" s="369"/>
      <c r="E342" s="367">
        <v>6</v>
      </c>
      <c r="F342" s="370">
        <f t="shared" si="72"/>
        <v>0</v>
      </c>
      <c r="G342" s="371">
        <f t="shared" si="73"/>
        <v>131713.39550867499</v>
      </c>
      <c r="H342" s="368">
        <v>131713.39550867499</v>
      </c>
      <c r="I342" s="368">
        <f t="shared" si="74"/>
        <v>0</v>
      </c>
      <c r="J342" s="372">
        <f t="shared" si="75"/>
        <v>131713.39550867499</v>
      </c>
      <c r="K342" s="371">
        <f t="shared" si="76"/>
        <v>0</v>
      </c>
      <c r="L342" s="373">
        <f>K342/E342*6</f>
        <v>0</v>
      </c>
      <c r="M342" s="373">
        <f t="shared" si="77"/>
        <v>131713.39550867499</v>
      </c>
      <c r="N342" s="373">
        <f>E342-6</f>
        <v>0</v>
      </c>
      <c r="O342" s="373">
        <f t="shared" si="78"/>
        <v>0</v>
      </c>
    </row>
    <row r="343" spans="1:15" s="374" customFormat="1">
      <c r="A343" s="615">
        <v>2260556</v>
      </c>
      <c r="B343" s="615" t="s">
        <v>1112</v>
      </c>
      <c r="C343" s="368">
        <v>216201.45867924998</v>
      </c>
      <c r="D343" s="369"/>
      <c r="E343" s="367">
        <v>6</v>
      </c>
      <c r="F343" s="370">
        <f t="shared" si="72"/>
        <v>0</v>
      </c>
      <c r="G343" s="371">
        <f t="shared" si="73"/>
        <v>216201.45867924998</v>
      </c>
      <c r="H343" s="368">
        <v>216201.45867924998</v>
      </c>
      <c r="I343" s="368">
        <f t="shared" si="74"/>
        <v>0</v>
      </c>
      <c r="J343" s="372">
        <f t="shared" si="75"/>
        <v>216201.45867924998</v>
      </c>
      <c r="K343" s="371">
        <f t="shared" si="76"/>
        <v>0</v>
      </c>
      <c r="L343" s="373">
        <f>K343/E343*6</f>
        <v>0</v>
      </c>
      <c r="M343" s="373">
        <f t="shared" si="77"/>
        <v>216201.45867924998</v>
      </c>
      <c r="N343" s="373">
        <f>E343-6</f>
        <v>0</v>
      </c>
      <c r="O343" s="373">
        <f t="shared" si="78"/>
        <v>0</v>
      </c>
    </row>
    <row r="344" spans="1:15" s="374" customFormat="1">
      <c r="A344" s="615">
        <v>2260556</v>
      </c>
      <c r="B344" s="615" t="s">
        <v>1111</v>
      </c>
      <c r="C344" s="368">
        <v>5178775.6421029</v>
      </c>
      <c r="D344" s="369"/>
      <c r="E344" s="367">
        <v>7</v>
      </c>
      <c r="F344" s="370">
        <f t="shared" si="72"/>
        <v>0</v>
      </c>
      <c r="G344" s="371">
        <f t="shared" si="73"/>
        <v>5178775.6421029</v>
      </c>
      <c r="H344" s="368">
        <v>5178775.6421029</v>
      </c>
      <c r="I344" s="368">
        <f t="shared" si="74"/>
        <v>0</v>
      </c>
      <c r="J344" s="372">
        <f t="shared" si="75"/>
        <v>5178775.6421029</v>
      </c>
      <c r="K344" s="371">
        <f t="shared" si="76"/>
        <v>0</v>
      </c>
      <c r="L344" s="373">
        <f>K344/E344*7</f>
        <v>0</v>
      </c>
      <c r="M344" s="373">
        <f t="shared" si="77"/>
        <v>5178775.6421029</v>
      </c>
      <c r="N344" s="373">
        <f>E344-7</f>
        <v>0</v>
      </c>
      <c r="O344" s="373">
        <f t="shared" si="78"/>
        <v>0</v>
      </c>
    </row>
    <row r="345" spans="1:15" s="374" customFormat="1">
      <c r="A345" s="615">
        <v>2260556</v>
      </c>
      <c r="B345" s="615" t="s">
        <v>1110</v>
      </c>
      <c r="C345" s="368">
        <v>336709.91887574998</v>
      </c>
      <c r="D345" s="369"/>
      <c r="E345" s="367">
        <v>10</v>
      </c>
      <c r="F345" s="370">
        <f t="shared" si="72"/>
        <v>0</v>
      </c>
      <c r="G345" s="371">
        <f t="shared" si="73"/>
        <v>336709.91887574998</v>
      </c>
      <c r="H345" s="368">
        <v>336709.91887574998</v>
      </c>
      <c r="I345" s="368">
        <f t="shared" si="74"/>
        <v>0</v>
      </c>
      <c r="J345" s="372">
        <f t="shared" si="75"/>
        <v>336709.91887574998</v>
      </c>
      <c r="K345" s="371">
        <f t="shared" si="76"/>
        <v>0</v>
      </c>
      <c r="L345" s="373">
        <f>K345/E345*10</f>
        <v>0</v>
      </c>
      <c r="M345" s="373">
        <f t="shared" si="77"/>
        <v>336709.91887574998</v>
      </c>
      <c r="N345" s="373">
        <f>E345-10</f>
        <v>0</v>
      </c>
      <c r="O345" s="373">
        <f t="shared" si="78"/>
        <v>0</v>
      </c>
    </row>
    <row r="346" spans="1:15" s="374" customFormat="1">
      <c r="A346" s="615">
        <v>2260500</v>
      </c>
      <c r="B346" s="615" t="s">
        <v>1109</v>
      </c>
      <c r="C346" s="368">
        <v>99828.908768375011</v>
      </c>
      <c r="D346" s="369"/>
      <c r="E346" s="367">
        <v>7</v>
      </c>
      <c r="F346" s="370">
        <f t="shared" si="72"/>
        <v>0</v>
      </c>
      <c r="G346" s="371">
        <f t="shared" si="73"/>
        <v>99828.908768375011</v>
      </c>
      <c r="H346" s="368">
        <v>99828.908768375011</v>
      </c>
      <c r="I346" s="368">
        <f t="shared" si="74"/>
        <v>0</v>
      </c>
      <c r="J346" s="372">
        <f t="shared" si="75"/>
        <v>99828.908768375011</v>
      </c>
      <c r="K346" s="371">
        <f t="shared" si="76"/>
        <v>0</v>
      </c>
      <c r="L346" s="373">
        <f>K346/E346*7</f>
        <v>0</v>
      </c>
      <c r="M346" s="373">
        <f t="shared" si="77"/>
        <v>99828.908768375011</v>
      </c>
      <c r="N346" s="373">
        <f>E346-7</f>
        <v>0</v>
      </c>
      <c r="O346" s="373">
        <f t="shared" si="78"/>
        <v>0</v>
      </c>
    </row>
    <row r="347" spans="1:15" s="374" customFormat="1">
      <c r="A347" s="615">
        <v>2260500</v>
      </c>
      <c r="B347" s="615" t="s">
        <v>1108</v>
      </c>
      <c r="C347" s="368">
        <v>62845.026729999998</v>
      </c>
      <c r="D347" s="369"/>
      <c r="E347" s="367">
        <v>10</v>
      </c>
      <c r="F347" s="370">
        <f t="shared" si="72"/>
        <v>0</v>
      </c>
      <c r="G347" s="371">
        <f t="shared" si="73"/>
        <v>62845.026729999998</v>
      </c>
      <c r="H347" s="368">
        <v>62845.026729999998</v>
      </c>
      <c r="I347" s="368">
        <f t="shared" si="74"/>
        <v>0</v>
      </c>
      <c r="J347" s="372">
        <f t="shared" si="75"/>
        <v>62845.026729999998</v>
      </c>
      <c r="K347" s="371">
        <f t="shared" si="76"/>
        <v>0</v>
      </c>
      <c r="L347" s="373">
        <f>K347/E347*10</f>
        <v>0</v>
      </c>
      <c r="M347" s="373">
        <f t="shared" si="77"/>
        <v>62845.026729999998</v>
      </c>
      <c r="N347" s="373">
        <f>E347-10</f>
        <v>0</v>
      </c>
      <c r="O347" s="373">
        <f t="shared" si="78"/>
        <v>0</v>
      </c>
    </row>
    <row r="348" spans="1:15">
      <c r="A348" s="317">
        <v>2260300</v>
      </c>
      <c r="B348" s="317" t="s">
        <v>1107</v>
      </c>
      <c r="C348" s="318">
        <v>-2939274</v>
      </c>
      <c r="D348" s="319"/>
      <c r="E348" s="319">
        <v>0</v>
      </c>
      <c r="F348" s="320">
        <v>0</v>
      </c>
      <c r="G348" s="321">
        <v>-2939274</v>
      </c>
      <c r="H348" s="313">
        <v>0</v>
      </c>
      <c r="I348" s="318">
        <v>0</v>
      </c>
      <c r="J348" s="322">
        <v>0</v>
      </c>
      <c r="K348" s="321">
        <v>-2939274</v>
      </c>
      <c r="L348" s="321">
        <f>+H348-K3150</f>
        <v>0</v>
      </c>
      <c r="M348" s="321">
        <f t="shared" si="77"/>
        <v>0</v>
      </c>
      <c r="N348" s="321">
        <v>0</v>
      </c>
      <c r="O348" s="321">
        <f t="shared" si="78"/>
        <v>-2939274</v>
      </c>
    </row>
    <row r="349" spans="1:15" s="374" customFormat="1">
      <c r="A349" s="615">
        <v>2260300</v>
      </c>
      <c r="B349" s="615" t="s">
        <v>1106</v>
      </c>
      <c r="C349" s="368">
        <v>33057.108348324997</v>
      </c>
      <c r="D349" s="369"/>
      <c r="E349" s="367">
        <v>12</v>
      </c>
      <c r="F349" s="370">
        <f>+C349*$F$4</f>
        <v>0</v>
      </c>
      <c r="G349" s="371">
        <f>+F349+C349</f>
        <v>33057.108348324997</v>
      </c>
      <c r="H349" s="368">
        <v>33057.108348324997</v>
      </c>
      <c r="I349" s="368">
        <f>H349*$I$4</f>
        <v>0</v>
      </c>
      <c r="J349" s="372">
        <f>+I349+H349</f>
        <v>33057.108348324997</v>
      </c>
      <c r="K349" s="371">
        <f>+G349-J349</f>
        <v>0</v>
      </c>
      <c r="L349" s="373">
        <f>K349/E349*12</f>
        <v>0</v>
      </c>
      <c r="M349" s="373">
        <f t="shared" si="77"/>
        <v>33057.108348324997</v>
      </c>
      <c r="N349" s="373">
        <f>E349-12</f>
        <v>0</v>
      </c>
      <c r="O349" s="373">
        <f t="shared" si="78"/>
        <v>0</v>
      </c>
    </row>
    <row r="350" spans="1:15" s="374" customFormat="1">
      <c r="A350" s="615">
        <v>2260300</v>
      </c>
      <c r="B350" s="615" t="s">
        <v>1105</v>
      </c>
      <c r="C350" s="368">
        <v>88420.039263500003</v>
      </c>
      <c r="D350" s="369"/>
      <c r="E350" s="367">
        <v>12</v>
      </c>
      <c r="F350" s="370">
        <f>+C350*$F$4</f>
        <v>0</v>
      </c>
      <c r="G350" s="371">
        <f>+F350+C350</f>
        <v>88420.039263500003</v>
      </c>
      <c r="H350" s="368">
        <v>88420.039263500003</v>
      </c>
      <c r="I350" s="368">
        <f>H350*$I$4</f>
        <v>0</v>
      </c>
      <c r="J350" s="372">
        <f>+I350+H350</f>
        <v>88420.039263500003</v>
      </c>
      <c r="K350" s="371">
        <f>+G350-J350</f>
        <v>0</v>
      </c>
      <c r="L350" s="373">
        <f>K350/E350*12</f>
        <v>0</v>
      </c>
      <c r="M350" s="373">
        <f t="shared" si="77"/>
        <v>88420.039263500003</v>
      </c>
      <c r="N350" s="373">
        <f>E350-12</f>
        <v>0</v>
      </c>
      <c r="O350" s="373">
        <f t="shared" si="78"/>
        <v>0</v>
      </c>
    </row>
    <row r="351" spans="1:15">
      <c r="C351" s="323">
        <f>SUM(C7:C350)</f>
        <v>346683403.71953326</v>
      </c>
      <c r="D351" s="323"/>
      <c r="E351" s="323"/>
      <c r="F351" s="323">
        <f t="shared" ref="F351:M351" si="81">SUM(F7:F350)</f>
        <v>0</v>
      </c>
      <c r="G351" s="323">
        <f t="shared" si="81"/>
        <v>346683403.71953326</v>
      </c>
      <c r="H351" s="323">
        <f t="shared" si="81"/>
        <v>349622635.36853331</v>
      </c>
      <c r="I351" s="323">
        <f t="shared" si="81"/>
        <v>0</v>
      </c>
      <c r="J351" s="323">
        <f t="shared" si="81"/>
        <v>349622635.36853331</v>
      </c>
      <c r="K351" s="323">
        <f t="shared" si="81"/>
        <v>-2939274.0290000001</v>
      </c>
      <c r="L351" s="323">
        <f t="shared" si="81"/>
        <v>0</v>
      </c>
      <c r="M351" s="323">
        <f t="shared" si="81"/>
        <v>349622635.36853331</v>
      </c>
      <c r="N351" s="323"/>
      <c r="O351" s="323">
        <f>SUM(O7:O350)</f>
        <v>-2939231.6490000002</v>
      </c>
    </row>
    <row r="353" spans="1:15" s="374" customFormat="1">
      <c r="A353" s="367">
        <v>22600000</v>
      </c>
      <c r="B353" s="367" t="s">
        <v>1102</v>
      </c>
      <c r="C353" s="368">
        <v>99473.06015182499</v>
      </c>
      <c r="D353" s="369"/>
      <c r="E353" s="367">
        <v>1</v>
      </c>
      <c r="F353" s="370">
        <f t="shared" ref="F353:F384" si="82">+C353*$F$4</f>
        <v>0</v>
      </c>
      <c r="G353" s="371">
        <f t="shared" ref="G353:G384" si="83">+F353+C353</f>
        <v>99473.06015182499</v>
      </c>
      <c r="H353" s="368">
        <v>99473.06015182499</v>
      </c>
      <c r="I353" s="368">
        <f t="shared" ref="I353:I384" si="84">H353*$I$4</f>
        <v>0</v>
      </c>
      <c r="J353" s="372">
        <f t="shared" ref="J353:J384" si="85">+I353+H353</f>
        <v>99473.06015182499</v>
      </c>
      <c r="K353" s="371">
        <f t="shared" ref="K353:K384" si="86">+G353-J353</f>
        <v>0</v>
      </c>
      <c r="L353" s="373">
        <f>K353/E353*1</f>
        <v>0</v>
      </c>
      <c r="M353" s="373">
        <f t="shared" ref="M353:M384" si="87">J353+L353</f>
        <v>99473.06015182499</v>
      </c>
      <c r="N353" s="373">
        <f>E353-1</f>
        <v>0</v>
      </c>
      <c r="O353" s="373">
        <f t="shared" ref="O353:O384" si="88">G353-M353</f>
        <v>0</v>
      </c>
    </row>
    <row r="354" spans="1:15" s="374" customFormat="1">
      <c r="A354" s="367">
        <v>22600000</v>
      </c>
      <c r="B354" s="367" t="s">
        <v>1102</v>
      </c>
      <c r="C354" s="368">
        <v>95780.329627675004</v>
      </c>
      <c r="D354" s="369"/>
      <c r="E354" s="367">
        <v>1</v>
      </c>
      <c r="F354" s="370">
        <f t="shared" si="82"/>
        <v>0</v>
      </c>
      <c r="G354" s="371">
        <f t="shared" si="83"/>
        <v>95780.329627675004</v>
      </c>
      <c r="H354" s="368">
        <v>95780.329627675004</v>
      </c>
      <c r="I354" s="368">
        <f t="shared" si="84"/>
        <v>0</v>
      </c>
      <c r="J354" s="372">
        <f t="shared" si="85"/>
        <v>95780.329627675004</v>
      </c>
      <c r="K354" s="371">
        <f t="shared" si="86"/>
        <v>0</v>
      </c>
      <c r="L354" s="373">
        <f>K354/E354*1</f>
        <v>0</v>
      </c>
      <c r="M354" s="373">
        <f t="shared" si="87"/>
        <v>95780.329627675004</v>
      </c>
      <c r="N354" s="373">
        <f>E354-1</f>
        <v>0</v>
      </c>
      <c r="O354" s="373">
        <f t="shared" si="88"/>
        <v>0</v>
      </c>
    </row>
    <row r="355" spans="1:15" s="374" customFormat="1">
      <c r="A355" s="367">
        <v>22600001</v>
      </c>
      <c r="B355" s="367" t="s">
        <v>1102</v>
      </c>
      <c r="C355" s="368">
        <v>369747.01953875</v>
      </c>
      <c r="D355" s="369"/>
      <c r="E355" s="367">
        <v>1</v>
      </c>
      <c r="F355" s="370">
        <f t="shared" si="82"/>
        <v>0</v>
      </c>
      <c r="G355" s="371">
        <f t="shared" si="83"/>
        <v>369747.01953875</v>
      </c>
      <c r="H355" s="368">
        <v>369747.01953875</v>
      </c>
      <c r="I355" s="368">
        <f t="shared" si="84"/>
        <v>0</v>
      </c>
      <c r="J355" s="372">
        <f t="shared" si="85"/>
        <v>369747.01953875</v>
      </c>
      <c r="K355" s="371">
        <f t="shared" si="86"/>
        <v>0</v>
      </c>
      <c r="L355" s="373">
        <f>K355/E355*1</f>
        <v>0</v>
      </c>
      <c r="M355" s="373">
        <f t="shared" si="87"/>
        <v>369747.01953875</v>
      </c>
      <c r="N355" s="373">
        <f>E355-1</f>
        <v>0</v>
      </c>
      <c r="O355" s="373">
        <f t="shared" si="88"/>
        <v>0</v>
      </c>
    </row>
    <row r="356" spans="1:15" s="374" customFormat="1">
      <c r="A356" s="367">
        <v>22600000</v>
      </c>
      <c r="B356" s="367" t="s">
        <v>1102</v>
      </c>
      <c r="C356" s="368">
        <v>1089152.7653335</v>
      </c>
      <c r="D356" s="369"/>
      <c r="E356" s="367">
        <v>2</v>
      </c>
      <c r="F356" s="370">
        <f t="shared" si="82"/>
        <v>0</v>
      </c>
      <c r="G356" s="371">
        <f t="shared" si="83"/>
        <v>1089152.7653335</v>
      </c>
      <c r="H356" s="368">
        <v>1089152.7653335</v>
      </c>
      <c r="I356" s="368">
        <f t="shared" si="84"/>
        <v>0</v>
      </c>
      <c r="J356" s="372">
        <f t="shared" si="85"/>
        <v>1089152.7653335</v>
      </c>
      <c r="K356" s="371">
        <f t="shared" si="86"/>
        <v>0</v>
      </c>
      <c r="L356" s="373">
        <f>K356/E356*2</f>
        <v>0</v>
      </c>
      <c r="M356" s="373">
        <f t="shared" si="87"/>
        <v>1089152.7653335</v>
      </c>
      <c r="N356" s="373">
        <f>E356-2</f>
        <v>0</v>
      </c>
      <c r="O356" s="373">
        <f t="shared" si="88"/>
        <v>0</v>
      </c>
    </row>
    <row r="357" spans="1:15" s="374" customFormat="1">
      <c r="A357" s="367">
        <v>22600000</v>
      </c>
      <c r="B357" s="367" t="s">
        <v>1102</v>
      </c>
      <c r="C357" s="368">
        <v>88446.280247500006</v>
      </c>
      <c r="D357" s="369"/>
      <c r="E357" s="367">
        <v>2</v>
      </c>
      <c r="F357" s="370">
        <f t="shared" si="82"/>
        <v>0</v>
      </c>
      <c r="G357" s="371">
        <f t="shared" si="83"/>
        <v>88446.280247500006</v>
      </c>
      <c r="H357" s="368">
        <v>88446.280247500006</v>
      </c>
      <c r="I357" s="368">
        <f t="shared" si="84"/>
        <v>0</v>
      </c>
      <c r="J357" s="372">
        <f t="shared" si="85"/>
        <v>88446.280247500006</v>
      </c>
      <c r="K357" s="371">
        <f t="shared" si="86"/>
        <v>0</v>
      </c>
      <c r="L357" s="373">
        <f>K357/E357*2</f>
        <v>0</v>
      </c>
      <c r="M357" s="373">
        <f t="shared" si="87"/>
        <v>88446.280247500006</v>
      </c>
      <c r="N357" s="373">
        <f>E357-2</f>
        <v>0</v>
      </c>
      <c r="O357" s="373">
        <f t="shared" si="88"/>
        <v>0</v>
      </c>
    </row>
    <row r="358" spans="1:15" s="374" customFormat="1">
      <c r="A358" s="367">
        <v>22600000</v>
      </c>
      <c r="B358" s="367" t="s">
        <v>1102</v>
      </c>
      <c r="C358" s="368">
        <v>393179.28533264995</v>
      </c>
      <c r="D358" s="369"/>
      <c r="E358" s="367">
        <v>2</v>
      </c>
      <c r="F358" s="370">
        <f t="shared" si="82"/>
        <v>0</v>
      </c>
      <c r="G358" s="371">
        <f t="shared" si="83"/>
        <v>393179.28533264995</v>
      </c>
      <c r="H358" s="368">
        <v>393179.28533264995</v>
      </c>
      <c r="I358" s="368">
        <f t="shared" si="84"/>
        <v>0</v>
      </c>
      <c r="J358" s="372">
        <f t="shared" si="85"/>
        <v>393179.28533264995</v>
      </c>
      <c r="K358" s="371">
        <f t="shared" si="86"/>
        <v>0</v>
      </c>
      <c r="L358" s="373">
        <f>K358/E358*2</f>
        <v>0</v>
      </c>
      <c r="M358" s="373">
        <f t="shared" si="87"/>
        <v>393179.28533264995</v>
      </c>
      <c r="N358" s="373">
        <f>E358-2</f>
        <v>0</v>
      </c>
      <c r="O358" s="373">
        <f t="shared" si="88"/>
        <v>0</v>
      </c>
    </row>
    <row r="359" spans="1:15" s="374" customFormat="1">
      <c r="A359" s="367">
        <v>22600000</v>
      </c>
      <c r="B359" s="367" t="s">
        <v>1102</v>
      </c>
      <c r="C359" s="368">
        <v>8283139.12555</v>
      </c>
      <c r="D359" s="369"/>
      <c r="E359" s="367">
        <v>3</v>
      </c>
      <c r="F359" s="370">
        <f t="shared" si="82"/>
        <v>0</v>
      </c>
      <c r="G359" s="371">
        <f t="shared" si="83"/>
        <v>8283139.12555</v>
      </c>
      <c r="H359" s="368">
        <v>8283139.12555</v>
      </c>
      <c r="I359" s="368">
        <f t="shared" si="84"/>
        <v>0</v>
      </c>
      <c r="J359" s="372">
        <f t="shared" si="85"/>
        <v>8283139.12555</v>
      </c>
      <c r="K359" s="371">
        <f t="shared" si="86"/>
        <v>0</v>
      </c>
      <c r="L359" s="373">
        <f t="shared" ref="L359:L371" si="89">K359/E359*3</f>
        <v>0</v>
      </c>
      <c r="M359" s="373">
        <f t="shared" si="87"/>
        <v>8283139.12555</v>
      </c>
      <c r="N359" s="373">
        <f t="shared" ref="N359:N371" si="90">E359-3</f>
        <v>0</v>
      </c>
      <c r="O359" s="373">
        <f t="shared" si="88"/>
        <v>0</v>
      </c>
    </row>
    <row r="360" spans="1:15" s="374" customFormat="1">
      <c r="A360" s="367">
        <v>22600000</v>
      </c>
      <c r="B360" s="367" t="s">
        <v>1102</v>
      </c>
      <c r="C360" s="368">
        <v>2761045.6651999997</v>
      </c>
      <c r="D360" s="369"/>
      <c r="E360" s="367">
        <v>3</v>
      </c>
      <c r="F360" s="370">
        <f t="shared" si="82"/>
        <v>0</v>
      </c>
      <c r="G360" s="371">
        <f t="shared" si="83"/>
        <v>2761045.6651999997</v>
      </c>
      <c r="H360" s="368">
        <v>2761045.6651999997</v>
      </c>
      <c r="I360" s="368">
        <f t="shared" si="84"/>
        <v>0</v>
      </c>
      <c r="J360" s="372">
        <f t="shared" si="85"/>
        <v>2761045.6651999997</v>
      </c>
      <c r="K360" s="371">
        <f t="shared" si="86"/>
        <v>0</v>
      </c>
      <c r="L360" s="373">
        <f t="shared" si="89"/>
        <v>0</v>
      </c>
      <c r="M360" s="373">
        <f t="shared" si="87"/>
        <v>2761045.6651999997</v>
      </c>
      <c r="N360" s="373">
        <f t="shared" si="90"/>
        <v>0</v>
      </c>
      <c r="O360" s="373">
        <f t="shared" si="88"/>
        <v>0</v>
      </c>
    </row>
    <row r="361" spans="1:15" s="374" customFormat="1">
      <c r="A361" s="367">
        <v>22600000</v>
      </c>
      <c r="B361" s="367" t="s">
        <v>1102</v>
      </c>
      <c r="C361" s="368">
        <v>912470.58</v>
      </c>
      <c r="D361" s="369"/>
      <c r="E361" s="367">
        <v>3</v>
      </c>
      <c r="F361" s="370">
        <f t="shared" si="82"/>
        <v>0</v>
      </c>
      <c r="G361" s="371">
        <f t="shared" si="83"/>
        <v>912470.58</v>
      </c>
      <c r="H361" s="368">
        <v>912470.58</v>
      </c>
      <c r="I361" s="368">
        <f t="shared" si="84"/>
        <v>0</v>
      </c>
      <c r="J361" s="372">
        <f t="shared" si="85"/>
        <v>912470.58</v>
      </c>
      <c r="K361" s="371">
        <f t="shared" si="86"/>
        <v>0</v>
      </c>
      <c r="L361" s="373">
        <f t="shared" si="89"/>
        <v>0</v>
      </c>
      <c r="M361" s="373">
        <f t="shared" si="87"/>
        <v>912470.58</v>
      </c>
      <c r="N361" s="373">
        <f t="shared" si="90"/>
        <v>0</v>
      </c>
      <c r="O361" s="373">
        <f t="shared" si="88"/>
        <v>0</v>
      </c>
    </row>
    <row r="362" spans="1:15" s="374" customFormat="1">
      <c r="A362" s="367">
        <v>22600000</v>
      </c>
      <c r="B362" s="367" t="s">
        <v>1102</v>
      </c>
      <c r="C362" s="368">
        <v>64856.977500000001</v>
      </c>
      <c r="D362" s="369"/>
      <c r="E362" s="367">
        <v>3</v>
      </c>
      <c r="F362" s="370">
        <f t="shared" si="82"/>
        <v>0</v>
      </c>
      <c r="G362" s="371">
        <f t="shared" si="83"/>
        <v>64856.977500000001</v>
      </c>
      <c r="H362" s="368">
        <v>64856.977500000001</v>
      </c>
      <c r="I362" s="368">
        <f t="shared" si="84"/>
        <v>0</v>
      </c>
      <c r="J362" s="372">
        <f t="shared" si="85"/>
        <v>64856.977500000001</v>
      </c>
      <c r="K362" s="371">
        <f t="shared" si="86"/>
        <v>0</v>
      </c>
      <c r="L362" s="373">
        <f t="shared" si="89"/>
        <v>0</v>
      </c>
      <c r="M362" s="373">
        <f t="shared" si="87"/>
        <v>64856.977500000001</v>
      </c>
      <c r="N362" s="373">
        <f t="shared" si="90"/>
        <v>0</v>
      </c>
      <c r="O362" s="373">
        <f t="shared" si="88"/>
        <v>0</v>
      </c>
    </row>
    <row r="363" spans="1:15" s="374" customFormat="1">
      <c r="A363" s="367">
        <v>22600000</v>
      </c>
      <c r="B363" s="367" t="s">
        <v>1102</v>
      </c>
      <c r="C363" s="368">
        <v>277449.41694999998</v>
      </c>
      <c r="D363" s="369"/>
      <c r="E363" s="367">
        <v>3</v>
      </c>
      <c r="F363" s="370">
        <f t="shared" si="82"/>
        <v>0</v>
      </c>
      <c r="G363" s="371">
        <f t="shared" si="83"/>
        <v>277449.41694999998</v>
      </c>
      <c r="H363" s="368">
        <v>277449.41694999998</v>
      </c>
      <c r="I363" s="368">
        <f t="shared" si="84"/>
        <v>0</v>
      </c>
      <c r="J363" s="372">
        <f t="shared" si="85"/>
        <v>277449.41694999998</v>
      </c>
      <c r="K363" s="371">
        <f t="shared" si="86"/>
        <v>0</v>
      </c>
      <c r="L363" s="373">
        <f t="shared" si="89"/>
        <v>0</v>
      </c>
      <c r="M363" s="373">
        <f t="shared" si="87"/>
        <v>277449.41694999998</v>
      </c>
      <c r="N363" s="373">
        <f t="shared" si="90"/>
        <v>0</v>
      </c>
      <c r="O363" s="373">
        <f t="shared" si="88"/>
        <v>0</v>
      </c>
    </row>
    <row r="364" spans="1:15" s="374" customFormat="1">
      <c r="A364" s="367">
        <v>22600000</v>
      </c>
      <c r="B364" s="367" t="s">
        <v>1102</v>
      </c>
      <c r="C364" s="368">
        <v>676471.05502500001</v>
      </c>
      <c r="D364" s="369"/>
      <c r="E364" s="367">
        <v>3</v>
      </c>
      <c r="F364" s="370">
        <f t="shared" si="82"/>
        <v>0</v>
      </c>
      <c r="G364" s="371">
        <f t="shared" si="83"/>
        <v>676471.05502500001</v>
      </c>
      <c r="H364" s="368">
        <v>676471.05502500001</v>
      </c>
      <c r="I364" s="368">
        <f t="shared" si="84"/>
        <v>0</v>
      </c>
      <c r="J364" s="372">
        <f t="shared" si="85"/>
        <v>676471.05502500001</v>
      </c>
      <c r="K364" s="371">
        <f t="shared" si="86"/>
        <v>0</v>
      </c>
      <c r="L364" s="373">
        <f t="shared" si="89"/>
        <v>0</v>
      </c>
      <c r="M364" s="373">
        <f t="shared" si="87"/>
        <v>676471.05502500001</v>
      </c>
      <c r="N364" s="373">
        <f t="shared" si="90"/>
        <v>0</v>
      </c>
      <c r="O364" s="373">
        <f t="shared" si="88"/>
        <v>0</v>
      </c>
    </row>
    <row r="365" spans="1:15" s="374" customFormat="1">
      <c r="A365" s="367">
        <v>22600000</v>
      </c>
      <c r="B365" s="367" t="s">
        <v>1102</v>
      </c>
      <c r="C365" s="368">
        <v>711510.86247499997</v>
      </c>
      <c r="D365" s="369"/>
      <c r="E365" s="367">
        <v>3</v>
      </c>
      <c r="F365" s="370">
        <f t="shared" si="82"/>
        <v>0</v>
      </c>
      <c r="G365" s="371">
        <f t="shared" si="83"/>
        <v>711510.86247499997</v>
      </c>
      <c r="H365" s="368">
        <v>711510.86247499997</v>
      </c>
      <c r="I365" s="368">
        <f t="shared" si="84"/>
        <v>0</v>
      </c>
      <c r="J365" s="372">
        <f t="shared" si="85"/>
        <v>711510.86247499997</v>
      </c>
      <c r="K365" s="371">
        <f t="shared" si="86"/>
        <v>0</v>
      </c>
      <c r="L365" s="373">
        <f t="shared" si="89"/>
        <v>0</v>
      </c>
      <c r="M365" s="373">
        <f t="shared" si="87"/>
        <v>711510.86247499997</v>
      </c>
      <c r="N365" s="373">
        <f t="shared" si="90"/>
        <v>0</v>
      </c>
      <c r="O365" s="373">
        <f t="shared" si="88"/>
        <v>0</v>
      </c>
    </row>
    <row r="366" spans="1:15" s="374" customFormat="1">
      <c r="A366" s="367">
        <v>22600000</v>
      </c>
      <c r="B366" s="367" t="s">
        <v>1102</v>
      </c>
      <c r="C366" s="368">
        <v>620986.92249999999</v>
      </c>
      <c r="D366" s="369"/>
      <c r="E366" s="367">
        <v>3</v>
      </c>
      <c r="F366" s="370">
        <f t="shared" si="82"/>
        <v>0</v>
      </c>
      <c r="G366" s="371">
        <f t="shared" si="83"/>
        <v>620986.92249999999</v>
      </c>
      <c r="H366" s="368">
        <v>620986.92249999999</v>
      </c>
      <c r="I366" s="368">
        <f t="shared" si="84"/>
        <v>0</v>
      </c>
      <c r="J366" s="372">
        <f t="shared" si="85"/>
        <v>620986.92249999999</v>
      </c>
      <c r="K366" s="371">
        <f t="shared" si="86"/>
        <v>0</v>
      </c>
      <c r="L366" s="373">
        <f t="shared" si="89"/>
        <v>0</v>
      </c>
      <c r="M366" s="373">
        <f t="shared" si="87"/>
        <v>620986.92249999999</v>
      </c>
      <c r="N366" s="373">
        <f t="shared" si="90"/>
        <v>0</v>
      </c>
      <c r="O366" s="373">
        <f t="shared" si="88"/>
        <v>0</v>
      </c>
    </row>
    <row r="367" spans="1:15" s="374" customFormat="1">
      <c r="A367" s="367">
        <v>22600000</v>
      </c>
      <c r="B367" s="367" t="s">
        <v>1102</v>
      </c>
      <c r="C367" s="368">
        <v>82940.252999999997</v>
      </c>
      <c r="D367" s="369"/>
      <c r="E367" s="367">
        <v>3</v>
      </c>
      <c r="F367" s="370">
        <f t="shared" si="82"/>
        <v>0</v>
      </c>
      <c r="G367" s="371">
        <f t="shared" si="83"/>
        <v>82940.252999999997</v>
      </c>
      <c r="H367" s="368">
        <v>82940.252999999997</v>
      </c>
      <c r="I367" s="368">
        <f t="shared" si="84"/>
        <v>0</v>
      </c>
      <c r="J367" s="372">
        <f t="shared" si="85"/>
        <v>82940.252999999997</v>
      </c>
      <c r="K367" s="371">
        <f t="shared" si="86"/>
        <v>0</v>
      </c>
      <c r="L367" s="373">
        <f t="shared" si="89"/>
        <v>0</v>
      </c>
      <c r="M367" s="373">
        <f t="shared" si="87"/>
        <v>82940.252999999997</v>
      </c>
      <c r="N367" s="373">
        <f t="shared" si="90"/>
        <v>0</v>
      </c>
      <c r="O367" s="373">
        <f t="shared" si="88"/>
        <v>0</v>
      </c>
    </row>
    <row r="368" spans="1:15" s="374" customFormat="1">
      <c r="A368" s="367">
        <v>22600001</v>
      </c>
      <c r="B368" s="367" t="s">
        <v>1102</v>
      </c>
      <c r="C368" s="368">
        <v>147202.97444999998</v>
      </c>
      <c r="D368" s="369"/>
      <c r="E368" s="367">
        <v>3</v>
      </c>
      <c r="F368" s="370">
        <f t="shared" si="82"/>
        <v>0</v>
      </c>
      <c r="G368" s="371">
        <f t="shared" si="83"/>
        <v>147202.97444999998</v>
      </c>
      <c r="H368" s="368">
        <v>147202.97444999998</v>
      </c>
      <c r="I368" s="368">
        <f t="shared" si="84"/>
        <v>0</v>
      </c>
      <c r="J368" s="372">
        <f t="shared" si="85"/>
        <v>147202.97444999998</v>
      </c>
      <c r="K368" s="371">
        <f t="shared" si="86"/>
        <v>0</v>
      </c>
      <c r="L368" s="373">
        <f t="shared" si="89"/>
        <v>0</v>
      </c>
      <c r="M368" s="373">
        <f t="shared" si="87"/>
        <v>147202.97444999998</v>
      </c>
      <c r="N368" s="373">
        <f t="shared" si="90"/>
        <v>0</v>
      </c>
      <c r="O368" s="373">
        <f t="shared" si="88"/>
        <v>0</v>
      </c>
    </row>
    <row r="369" spans="1:15" s="374" customFormat="1">
      <c r="A369" s="367">
        <v>22600002</v>
      </c>
      <c r="B369" s="367" t="s">
        <v>1102</v>
      </c>
      <c r="C369" s="368">
        <v>483328.25400000002</v>
      </c>
      <c r="D369" s="369"/>
      <c r="E369" s="367">
        <v>3</v>
      </c>
      <c r="F369" s="370">
        <f t="shared" si="82"/>
        <v>0</v>
      </c>
      <c r="G369" s="371">
        <f t="shared" si="83"/>
        <v>483328.25400000002</v>
      </c>
      <c r="H369" s="368">
        <v>483328.25400000002</v>
      </c>
      <c r="I369" s="368">
        <f t="shared" si="84"/>
        <v>0</v>
      </c>
      <c r="J369" s="372">
        <f t="shared" si="85"/>
        <v>483328.25400000002</v>
      </c>
      <c r="K369" s="371">
        <f t="shared" si="86"/>
        <v>0</v>
      </c>
      <c r="L369" s="373">
        <f t="shared" si="89"/>
        <v>0</v>
      </c>
      <c r="M369" s="373">
        <f t="shared" si="87"/>
        <v>483328.25400000002</v>
      </c>
      <c r="N369" s="373">
        <f t="shared" si="90"/>
        <v>0</v>
      </c>
      <c r="O369" s="373">
        <f t="shared" si="88"/>
        <v>0</v>
      </c>
    </row>
    <row r="370" spans="1:15" s="374" customFormat="1">
      <c r="A370" s="367">
        <v>22600000</v>
      </c>
      <c r="B370" s="367" t="s">
        <v>1102</v>
      </c>
      <c r="C370" s="368">
        <v>2761045.6651999997</v>
      </c>
      <c r="D370" s="369"/>
      <c r="E370" s="367">
        <v>3</v>
      </c>
      <c r="F370" s="370">
        <f t="shared" si="82"/>
        <v>0</v>
      </c>
      <c r="G370" s="371">
        <f t="shared" si="83"/>
        <v>2761045.6651999997</v>
      </c>
      <c r="H370" s="368">
        <v>2761045.6651999997</v>
      </c>
      <c r="I370" s="368">
        <f t="shared" si="84"/>
        <v>0</v>
      </c>
      <c r="J370" s="372">
        <f t="shared" si="85"/>
        <v>2761045.6651999997</v>
      </c>
      <c r="K370" s="371">
        <f t="shared" si="86"/>
        <v>0</v>
      </c>
      <c r="L370" s="373">
        <f t="shared" si="89"/>
        <v>0</v>
      </c>
      <c r="M370" s="373">
        <f t="shared" si="87"/>
        <v>2761045.6651999997</v>
      </c>
      <c r="N370" s="373">
        <f t="shared" si="90"/>
        <v>0</v>
      </c>
      <c r="O370" s="373">
        <f t="shared" si="88"/>
        <v>0</v>
      </c>
    </row>
    <row r="371" spans="1:15" s="374" customFormat="1">
      <c r="A371" s="367">
        <v>22600000</v>
      </c>
      <c r="B371" s="367" t="s">
        <v>1102</v>
      </c>
      <c r="C371" s="368">
        <v>2761045.6651999997</v>
      </c>
      <c r="D371" s="369"/>
      <c r="E371" s="367">
        <v>3</v>
      </c>
      <c r="F371" s="370">
        <f t="shared" si="82"/>
        <v>0</v>
      </c>
      <c r="G371" s="371">
        <f t="shared" si="83"/>
        <v>2761045.6651999997</v>
      </c>
      <c r="H371" s="368">
        <v>2761045.6651999997</v>
      </c>
      <c r="I371" s="368">
        <f t="shared" si="84"/>
        <v>0</v>
      </c>
      <c r="J371" s="372">
        <f t="shared" si="85"/>
        <v>2761045.6651999997</v>
      </c>
      <c r="K371" s="371">
        <f t="shared" si="86"/>
        <v>0</v>
      </c>
      <c r="L371" s="373">
        <f t="shared" si="89"/>
        <v>0</v>
      </c>
      <c r="M371" s="373">
        <f t="shared" si="87"/>
        <v>2761045.6651999997</v>
      </c>
      <c r="N371" s="373">
        <f t="shared" si="90"/>
        <v>0</v>
      </c>
      <c r="O371" s="373">
        <f t="shared" si="88"/>
        <v>0</v>
      </c>
    </row>
    <row r="372" spans="1:15" s="374" customFormat="1">
      <c r="A372" s="367">
        <v>22600000</v>
      </c>
      <c r="B372" s="367" t="s">
        <v>1102</v>
      </c>
      <c r="C372" s="368">
        <v>1647615.1078211002</v>
      </c>
      <c r="D372" s="369"/>
      <c r="E372" s="367">
        <v>4</v>
      </c>
      <c r="F372" s="370">
        <f t="shared" si="82"/>
        <v>0</v>
      </c>
      <c r="G372" s="371">
        <f t="shared" si="83"/>
        <v>1647615.1078211002</v>
      </c>
      <c r="H372" s="368">
        <v>1647615.1078211002</v>
      </c>
      <c r="I372" s="368">
        <f t="shared" si="84"/>
        <v>0</v>
      </c>
      <c r="J372" s="372">
        <f t="shared" si="85"/>
        <v>1647615.1078211002</v>
      </c>
      <c r="K372" s="371">
        <f t="shared" si="86"/>
        <v>0</v>
      </c>
      <c r="L372" s="373">
        <f>K372/E372*4</f>
        <v>0</v>
      </c>
      <c r="M372" s="373">
        <f t="shared" si="87"/>
        <v>1647615.1078211002</v>
      </c>
      <c r="N372" s="373">
        <f>E372-4</f>
        <v>0</v>
      </c>
      <c r="O372" s="373">
        <f t="shared" si="88"/>
        <v>0</v>
      </c>
    </row>
    <row r="373" spans="1:15" s="374" customFormat="1">
      <c r="A373" s="367">
        <v>22600000</v>
      </c>
      <c r="B373" s="367" t="s">
        <v>1102</v>
      </c>
      <c r="C373" s="368">
        <v>506294.43987499998</v>
      </c>
      <c r="D373" s="369"/>
      <c r="E373" s="367">
        <v>3</v>
      </c>
      <c r="F373" s="370">
        <f t="shared" si="82"/>
        <v>0</v>
      </c>
      <c r="G373" s="371">
        <f t="shared" si="83"/>
        <v>506294.43987499998</v>
      </c>
      <c r="H373" s="368">
        <v>506294.43987499998</v>
      </c>
      <c r="I373" s="368">
        <f t="shared" si="84"/>
        <v>0</v>
      </c>
      <c r="J373" s="372">
        <f t="shared" si="85"/>
        <v>506294.43987499998</v>
      </c>
      <c r="K373" s="371">
        <f t="shared" si="86"/>
        <v>0</v>
      </c>
      <c r="L373" s="373">
        <f>K373/E373*3</f>
        <v>0</v>
      </c>
      <c r="M373" s="373">
        <f t="shared" si="87"/>
        <v>506294.43987499998</v>
      </c>
      <c r="N373" s="373">
        <f>E373-3</f>
        <v>0</v>
      </c>
      <c r="O373" s="373">
        <f t="shared" si="88"/>
        <v>0</v>
      </c>
    </row>
    <row r="374" spans="1:15" s="374" customFormat="1">
      <c r="A374" s="367">
        <v>22600000</v>
      </c>
      <c r="B374" s="367" t="s">
        <v>1102</v>
      </c>
      <c r="C374" s="368">
        <v>508566.11142312502</v>
      </c>
      <c r="D374" s="369"/>
      <c r="E374" s="367">
        <v>4</v>
      </c>
      <c r="F374" s="370">
        <f t="shared" si="82"/>
        <v>0</v>
      </c>
      <c r="G374" s="371">
        <f t="shared" si="83"/>
        <v>508566.11142312502</v>
      </c>
      <c r="H374" s="368">
        <v>508566.11142312502</v>
      </c>
      <c r="I374" s="368">
        <f t="shared" si="84"/>
        <v>0</v>
      </c>
      <c r="J374" s="372">
        <f t="shared" si="85"/>
        <v>508566.11142312502</v>
      </c>
      <c r="K374" s="371">
        <f t="shared" si="86"/>
        <v>0</v>
      </c>
      <c r="L374" s="373">
        <f>K374/E374*4</f>
        <v>0</v>
      </c>
      <c r="M374" s="373">
        <f t="shared" si="87"/>
        <v>508566.11142312502</v>
      </c>
      <c r="N374" s="373">
        <f>E374-4</f>
        <v>0</v>
      </c>
      <c r="O374" s="373">
        <f t="shared" si="88"/>
        <v>0</v>
      </c>
    </row>
    <row r="375" spans="1:15" s="374" customFormat="1">
      <c r="A375" s="367">
        <v>22600000</v>
      </c>
      <c r="B375" s="367" t="s">
        <v>1102</v>
      </c>
      <c r="C375" s="368">
        <v>219852.18232950001</v>
      </c>
      <c r="D375" s="369"/>
      <c r="E375" s="367">
        <v>4</v>
      </c>
      <c r="F375" s="370">
        <f t="shared" si="82"/>
        <v>0</v>
      </c>
      <c r="G375" s="371">
        <f t="shared" si="83"/>
        <v>219852.18232950001</v>
      </c>
      <c r="H375" s="368">
        <v>219852.18232950001</v>
      </c>
      <c r="I375" s="368">
        <f t="shared" si="84"/>
        <v>0</v>
      </c>
      <c r="J375" s="372">
        <f t="shared" si="85"/>
        <v>219852.18232950001</v>
      </c>
      <c r="K375" s="371">
        <f t="shared" si="86"/>
        <v>0</v>
      </c>
      <c r="L375" s="373">
        <f>K375/E375*4</f>
        <v>0</v>
      </c>
      <c r="M375" s="373">
        <f t="shared" si="87"/>
        <v>219852.18232950001</v>
      </c>
      <c r="N375" s="373">
        <f>E375-4</f>
        <v>0</v>
      </c>
      <c r="O375" s="373">
        <f t="shared" si="88"/>
        <v>0</v>
      </c>
    </row>
    <row r="376" spans="1:15" s="374" customFormat="1">
      <c r="A376" s="367">
        <v>22600000</v>
      </c>
      <c r="B376" s="367" t="s">
        <v>1102</v>
      </c>
      <c r="C376" s="368">
        <v>1680100.2692157249</v>
      </c>
      <c r="D376" s="369"/>
      <c r="E376" s="367">
        <v>4</v>
      </c>
      <c r="F376" s="370">
        <f t="shared" si="82"/>
        <v>0</v>
      </c>
      <c r="G376" s="371">
        <f t="shared" si="83"/>
        <v>1680100.2692157249</v>
      </c>
      <c r="H376" s="368">
        <v>1680100.2692157249</v>
      </c>
      <c r="I376" s="368">
        <f t="shared" si="84"/>
        <v>0</v>
      </c>
      <c r="J376" s="372">
        <f t="shared" si="85"/>
        <v>1680100.2692157249</v>
      </c>
      <c r="K376" s="371">
        <f t="shared" si="86"/>
        <v>0</v>
      </c>
      <c r="L376" s="373">
        <f>K376/E376*4</f>
        <v>0</v>
      </c>
      <c r="M376" s="373">
        <f t="shared" si="87"/>
        <v>1680100.2692157249</v>
      </c>
      <c r="N376" s="373">
        <f>E376-4</f>
        <v>0</v>
      </c>
      <c r="O376" s="373">
        <f t="shared" si="88"/>
        <v>0</v>
      </c>
    </row>
    <row r="377" spans="1:15" s="374" customFormat="1">
      <c r="A377" s="367">
        <v>22600000</v>
      </c>
      <c r="B377" s="367" t="s">
        <v>1102</v>
      </c>
      <c r="C377" s="368">
        <v>585413.50613132503</v>
      </c>
      <c r="D377" s="369"/>
      <c r="E377" s="367">
        <v>4</v>
      </c>
      <c r="F377" s="370">
        <f t="shared" si="82"/>
        <v>0</v>
      </c>
      <c r="G377" s="371">
        <f t="shared" si="83"/>
        <v>585413.50613132503</v>
      </c>
      <c r="H377" s="368">
        <v>585413.50613132503</v>
      </c>
      <c r="I377" s="368">
        <f t="shared" si="84"/>
        <v>0</v>
      </c>
      <c r="J377" s="372">
        <f t="shared" si="85"/>
        <v>585413.50613132503</v>
      </c>
      <c r="K377" s="371">
        <f t="shared" si="86"/>
        <v>0</v>
      </c>
      <c r="L377" s="373">
        <f>K377/E377*4</f>
        <v>0</v>
      </c>
      <c r="M377" s="373">
        <f t="shared" si="87"/>
        <v>585413.50613132503</v>
      </c>
      <c r="N377" s="373">
        <f>E377-4</f>
        <v>0</v>
      </c>
      <c r="O377" s="373">
        <f t="shared" si="88"/>
        <v>0</v>
      </c>
    </row>
    <row r="378" spans="1:15" s="374" customFormat="1">
      <c r="A378" s="367">
        <v>22600000</v>
      </c>
      <c r="B378" s="367" t="s">
        <v>1102</v>
      </c>
      <c r="C378" s="368">
        <v>104344.81278374999</v>
      </c>
      <c r="D378" s="369"/>
      <c r="E378" s="367">
        <v>5</v>
      </c>
      <c r="F378" s="370">
        <f t="shared" si="82"/>
        <v>0</v>
      </c>
      <c r="G378" s="371">
        <f t="shared" si="83"/>
        <v>104344.81278374999</v>
      </c>
      <c r="H378" s="368">
        <v>104344.81278374999</v>
      </c>
      <c r="I378" s="368">
        <f t="shared" si="84"/>
        <v>0</v>
      </c>
      <c r="J378" s="372">
        <f t="shared" si="85"/>
        <v>104344.81278374999</v>
      </c>
      <c r="K378" s="371">
        <f t="shared" si="86"/>
        <v>0</v>
      </c>
      <c r="L378" s="373">
        <f>K378/E378*5</f>
        <v>0</v>
      </c>
      <c r="M378" s="373">
        <f t="shared" si="87"/>
        <v>104344.81278374999</v>
      </c>
      <c r="N378" s="373">
        <f>E378-5</f>
        <v>0</v>
      </c>
      <c r="O378" s="373">
        <f t="shared" si="88"/>
        <v>0</v>
      </c>
    </row>
    <row r="379" spans="1:15" s="374" customFormat="1">
      <c r="A379" s="367">
        <v>22600000</v>
      </c>
      <c r="B379" s="367" t="s">
        <v>1102</v>
      </c>
      <c r="C379" s="368">
        <v>112337.39371507498</v>
      </c>
      <c r="D379" s="369"/>
      <c r="E379" s="367">
        <v>4</v>
      </c>
      <c r="F379" s="370">
        <f t="shared" si="82"/>
        <v>0</v>
      </c>
      <c r="G379" s="371">
        <f t="shared" si="83"/>
        <v>112337.39371507498</v>
      </c>
      <c r="H379" s="368">
        <v>112337.39371507498</v>
      </c>
      <c r="I379" s="368">
        <f t="shared" si="84"/>
        <v>0</v>
      </c>
      <c r="J379" s="372">
        <f t="shared" si="85"/>
        <v>112337.39371507498</v>
      </c>
      <c r="K379" s="371">
        <f t="shared" si="86"/>
        <v>0</v>
      </c>
      <c r="L379" s="373">
        <f t="shared" ref="L379:L390" si="91">K379/E379*4</f>
        <v>0</v>
      </c>
      <c r="M379" s="373">
        <f t="shared" si="87"/>
        <v>112337.39371507498</v>
      </c>
      <c r="N379" s="373">
        <f t="shared" ref="N379:N390" si="92">E379-4</f>
        <v>0</v>
      </c>
      <c r="O379" s="373">
        <f t="shared" si="88"/>
        <v>0</v>
      </c>
    </row>
    <row r="380" spans="1:15" s="374" customFormat="1">
      <c r="A380" s="367">
        <v>22600000</v>
      </c>
      <c r="B380" s="367" t="s">
        <v>1102</v>
      </c>
      <c r="C380" s="368">
        <v>277759.54405984998</v>
      </c>
      <c r="D380" s="369"/>
      <c r="E380" s="367">
        <v>4</v>
      </c>
      <c r="F380" s="370">
        <f t="shared" si="82"/>
        <v>0</v>
      </c>
      <c r="G380" s="371">
        <f t="shared" si="83"/>
        <v>277759.54405984998</v>
      </c>
      <c r="H380" s="368">
        <v>277759.54405984998</v>
      </c>
      <c r="I380" s="368">
        <f t="shared" si="84"/>
        <v>0</v>
      </c>
      <c r="J380" s="372">
        <f t="shared" si="85"/>
        <v>277759.54405984998</v>
      </c>
      <c r="K380" s="371">
        <f t="shared" si="86"/>
        <v>0</v>
      </c>
      <c r="L380" s="373">
        <f t="shared" si="91"/>
        <v>0</v>
      </c>
      <c r="M380" s="373">
        <f t="shared" si="87"/>
        <v>277759.54405984998</v>
      </c>
      <c r="N380" s="373">
        <f t="shared" si="92"/>
        <v>0</v>
      </c>
      <c r="O380" s="373">
        <f t="shared" si="88"/>
        <v>0</v>
      </c>
    </row>
    <row r="381" spans="1:15" s="374" customFormat="1">
      <c r="A381" s="367">
        <v>22600000</v>
      </c>
      <c r="B381" s="367" t="s">
        <v>1102</v>
      </c>
      <c r="C381" s="368">
        <v>252678.17512819998</v>
      </c>
      <c r="D381" s="369"/>
      <c r="E381" s="367">
        <v>4</v>
      </c>
      <c r="F381" s="370">
        <f t="shared" si="82"/>
        <v>0</v>
      </c>
      <c r="G381" s="371">
        <f t="shared" si="83"/>
        <v>252678.17512819998</v>
      </c>
      <c r="H381" s="368">
        <v>252678.17512819998</v>
      </c>
      <c r="I381" s="368">
        <f t="shared" si="84"/>
        <v>0</v>
      </c>
      <c r="J381" s="372">
        <f t="shared" si="85"/>
        <v>252678.17512819998</v>
      </c>
      <c r="K381" s="371">
        <f t="shared" si="86"/>
        <v>0</v>
      </c>
      <c r="L381" s="373">
        <f t="shared" si="91"/>
        <v>0</v>
      </c>
      <c r="M381" s="373">
        <f t="shared" si="87"/>
        <v>252678.17512819998</v>
      </c>
      <c r="N381" s="373">
        <f t="shared" si="92"/>
        <v>0</v>
      </c>
      <c r="O381" s="373">
        <f t="shared" si="88"/>
        <v>0</v>
      </c>
    </row>
    <row r="382" spans="1:15" s="374" customFormat="1">
      <c r="A382" s="367">
        <v>22600000</v>
      </c>
      <c r="B382" s="367" t="s">
        <v>1102</v>
      </c>
      <c r="C382" s="368">
        <v>268497.63646562496</v>
      </c>
      <c r="D382" s="369"/>
      <c r="E382" s="367">
        <v>4</v>
      </c>
      <c r="F382" s="370">
        <f t="shared" si="82"/>
        <v>0</v>
      </c>
      <c r="G382" s="371">
        <f t="shared" si="83"/>
        <v>268497.63646562496</v>
      </c>
      <c r="H382" s="368">
        <v>268497.63646562496</v>
      </c>
      <c r="I382" s="368">
        <f t="shared" si="84"/>
        <v>0</v>
      </c>
      <c r="J382" s="372">
        <f t="shared" si="85"/>
        <v>268497.63646562496</v>
      </c>
      <c r="K382" s="371">
        <f t="shared" si="86"/>
        <v>0</v>
      </c>
      <c r="L382" s="373">
        <f t="shared" si="91"/>
        <v>0</v>
      </c>
      <c r="M382" s="373">
        <f t="shared" si="87"/>
        <v>268497.63646562496</v>
      </c>
      <c r="N382" s="373">
        <f t="shared" si="92"/>
        <v>0</v>
      </c>
      <c r="O382" s="373">
        <f t="shared" si="88"/>
        <v>0</v>
      </c>
    </row>
    <row r="383" spans="1:15" s="374" customFormat="1">
      <c r="A383" s="367">
        <v>22600000</v>
      </c>
      <c r="B383" s="367" t="s">
        <v>1102</v>
      </c>
      <c r="C383" s="368">
        <v>118138.96004487501</v>
      </c>
      <c r="D383" s="369"/>
      <c r="E383" s="367">
        <v>4</v>
      </c>
      <c r="F383" s="370">
        <f t="shared" si="82"/>
        <v>0</v>
      </c>
      <c r="G383" s="371">
        <f t="shared" si="83"/>
        <v>118138.96004487501</v>
      </c>
      <c r="H383" s="368">
        <v>118138.96004487501</v>
      </c>
      <c r="I383" s="368">
        <f t="shared" si="84"/>
        <v>0</v>
      </c>
      <c r="J383" s="372">
        <f t="shared" si="85"/>
        <v>118138.96004487501</v>
      </c>
      <c r="K383" s="371">
        <f t="shared" si="86"/>
        <v>0</v>
      </c>
      <c r="L383" s="373">
        <f t="shared" si="91"/>
        <v>0</v>
      </c>
      <c r="M383" s="373">
        <f t="shared" si="87"/>
        <v>118138.96004487501</v>
      </c>
      <c r="N383" s="373">
        <f t="shared" si="92"/>
        <v>0</v>
      </c>
      <c r="O383" s="373">
        <f t="shared" si="88"/>
        <v>0</v>
      </c>
    </row>
    <row r="384" spans="1:15" s="374" customFormat="1">
      <c r="A384" s="367">
        <v>22600000</v>
      </c>
      <c r="B384" s="367" t="s">
        <v>1102</v>
      </c>
      <c r="C384" s="368">
        <v>451076.02926225</v>
      </c>
      <c r="D384" s="369"/>
      <c r="E384" s="367">
        <v>4</v>
      </c>
      <c r="F384" s="370">
        <f t="shared" si="82"/>
        <v>0</v>
      </c>
      <c r="G384" s="371">
        <f t="shared" si="83"/>
        <v>451076.02926225</v>
      </c>
      <c r="H384" s="368">
        <v>451076.02926225</v>
      </c>
      <c r="I384" s="368">
        <f t="shared" si="84"/>
        <v>0</v>
      </c>
      <c r="J384" s="372">
        <f t="shared" si="85"/>
        <v>451076.02926225</v>
      </c>
      <c r="K384" s="371">
        <f t="shared" si="86"/>
        <v>0</v>
      </c>
      <c r="L384" s="373">
        <f t="shared" si="91"/>
        <v>0</v>
      </c>
      <c r="M384" s="373">
        <f t="shared" si="87"/>
        <v>451076.02926225</v>
      </c>
      <c r="N384" s="373">
        <f t="shared" si="92"/>
        <v>0</v>
      </c>
      <c r="O384" s="373">
        <f t="shared" si="88"/>
        <v>0</v>
      </c>
    </row>
    <row r="385" spans="1:15" s="374" customFormat="1">
      <c r="A385" s="367">
        <v>22600000</v>
      </c>
      <c r="B385" s="367" t="s">
        <v>1102</v>
      </c>
      <c r="C385" s="368">
        <v>484584.74664917495</v>
      </c>
      <c r="D385" s="369"/>
      <c r="E385" s="367">
        <v>4</v>
      </c>
      <c r="F385" s="370">
        <f t="shared" ref="F385:F408" si="93">+C385*$F$4</f>
        <v>0</v>
      </c>
      <c r="G385" s="371">
        <f t="shared" ref="G385:G414" si="94">+F385+C385</f>
        <v>484584.74664917495</v>
      </c>
      <c r="H385" s="368">
        <v>484584.74664917495</v>
      </c>
      <c r="I385" s="368">
        <f t="shared" ref="I385:I408" si="95">H385*$I$4</f>
        <v>0</v>
      </c>
      <c r="J385" s="372">
        <f t="shared" ref="J385:J414" si="96">+I385+H385</f>
        <v>484584.74664917495</v>
      </c>
      <c r="K385" s="371">
        <f t="shared" ref="K385:K414" si="97">+G385-J385</f>
        <v>0</v>
      </c>
      <c r="L385" s="373">
        <f t="shared" si="91"/>
        <v>0</v>
      </c>
      <c r="M385" s="373">
        <f t="shared" ref="M385:M408" si="98">J385+L385</f>
        <v>484584.74664917495</v>
      </c>
      <c r="N385" s="373">
        <f t="shared" si="92"/>
        <v>0</v>
      </c>
      <c r="O385" s="373">
        <f t="shared" ref="O385:O414" si="99">G385-M385</f>
        <v>0</v>
      </c>
    </row>
    <row r="386" spans="1:15" s="374" customFormat="1">
      <c r="A386" s="367">
        <v>22600000</v>
      </c>
      <c r="B386" s="367" t="s">
        <v>1102</v>
      </c>
      <c r="C386" s="368">
        <v>119641.378851</v>
      </c>
      <c r="D386" s="369"/>
      <c r="E386" s="367">
        <v>4</v>
      </c>
      <c r="F386" s="370">
        <f t="shared" si="93"/>
        <v>0</v>
      </c>
      <c r="G386" s="371">
        <f t="shared" si="94"/>
        <v>119641.378851</v>
      </c>
      <c r="H386" s="368">
        <v>119641.378851</v>
      </c>
      <c r="I386" s="368">
        <f t="shared" si="95"/>
        <v>0</v>
      </c>
      <c r="J386" s="372">
        <f t="shared" si="96"/>
        <v>119641.378851</v>
      </c>
      <c r="K386" s="371">
        <f t="shared" si="97"/>
        <v>0</v>
      </c>
      <c r="L386" s="373">
        <f t="shared" si="91"/>
        <v>0</v>
      </c>
      <c r="M386" s="373">
        <f t="shared" si="98"/>
        <v>119641.378851</v>
      </c>
      <c r="N386" s="373">
        <f t="shared" si="92"/>
        <v>0</v>
      </c>
      <c r="O386" s="373">
        <f t="shared" si="99"/>
        <v>0</v>
      </c>
    </row>
    <row r="387" spans="1:15" s="374" customFormat="1">
      <c r="A387" s="367">
        <v>22600000</v>
      </c>
      <c r="B387" s="367" t="s">
        <v>1102</v>
      </c>
      <c r="C387" s="368">
        <v>82691.432241000002</v>
      </c>
      <c r="D387" s="369"/>
      <c r="E387" s="367">
        <v>4</v>
      </c>
      <c r="F387" s="370">
        <f t="shared" si="93"/>
        <v>0</v>
      </c>
      <c r="G387" s="371">
        <f t="shared" si="94"/>
        <v>82691.432241000002</v>
      </c>
      <c r="H387" s="368">
        <v>82691.432241000002</v>
      </c>
      <c r="I387" s="368">
        <f t="shared" si="95"/>
        <v>0</v>
      </c>
      <c r="J387" s="372">
        <f t="shared" si="96"/>
        <v>82691.432241000002</v>
      </c>
      <c r="K387" s="371">
        <f t="shared" si="97"/>
        <v>0</v>
      </c>
      <c r="L387" s="373">
        <f t="shared" si="91"/>
        <v>0</v>
      </c>
      <c r="M387" s="373">
        <f t="shared" si="98"/>
        <v>82691.432241000002</v>
      </c>
      <c r="N387" s="373">
        <f t="shared" si="92"/>
        <v>0</v>
      </c>
      <c r="O387" s="373">
        <f t="shared" si="99"/>
        <v>0</v>
      </c>
    </row>
    <row r="388" spans="1:15" s="374" customFormat="1">
      <c r="A388" s="367">
        <v>22600000</v>
      </c>
      <c r="B388" s="367" t="s">
        <v>1102</v>
      </c>
      <c r="C388" s="368">
        <v>38493.774839049998</v>
      </c>
      <c r="D388" s="369"/>
      <c r="E388" s="367">
        <v>4</v>
      </c>
      <c r="F388" s="370">
        <f t="shared" si="93"/>
        <v>0</v>
      </c>
      <c r="G388" s="371">
        <f t="shared" si="94"/>
        <v>38493.774839049998</v>
      </c>
      <c r="H388" s="368">
        <v>38493.774839049998</v>
      </c>
      <c r="I388" s="368">
        <f t="shared" si="95"/>
        <v>0</v>
      </c>
      <c r="J388" s="372">
        <f t="shared" si="96"/>
        <v>38493.774839049998</v>
      </c>
      <c r="K388" s="371">
        <f t="shared" si="97"/>
        <v>0</v>
      </c>
      <c r="L388" s="373">
        <f t="shared" si="91"/>
        <v>0</v>
      </c>
      <c r="M388" s="373">
        <f t="shared" si="98"/>
        <v>38493.774839049998</v>
      </c>
      <c r="N388" s="373">
        <f t="shared" si="92"/>
        <v>0</v>
      </c>
      <c r="O388" s="373">
        <f t="shared" si="99"/>
        <v>0</v>
      </c>
    </row>
    <row r="389" spans="1:15" s="374" customFormat="1">
      <c r="A389" s="367">
        <v>22600000</v>
      </c>
      <c r="B389" s="367" t="s">
        <v>1102</v>
      </c>
      <c r="C389" s="368">
        <v>490499.92344699998</v>
      </c>
      <c r="D389" s="369"/>
      <c r="E389" s="367">
        <v>4</v>
      </c>
      <c r="F389" s="370">
        <f t="shared" si="93"/>
        <v>0</v>
      </c>
      <c r="G389" s="371">
        <f t="shared" si="94"/>
        <v>490499.92344699998</v>
      </c>
      <c r="H389" s="368">
        <v>490499.92344699998</v>
      </c>
      <c r="I389" s="368">
        <f t="shared" si="95"/>
        <v>0</v>
      </c>
      <c r="J389" s="372">
        <f t="shared" si="96"/>
        <v>490499.92344699998</v>
      </c>
      <c r="K389" s="371">
        <f t="shared" si="97"/>
        <v>0</v>
      </c>
      <c r="L389" s="373">
        <f t="shared" si="91"/>
        <v>0</v>
      </c>
      <c r="M389" s="373">
        <f t="shared" si="98"/>
        <v>490499.92344699998</v>
      </c>
      <c r="N389" s="373">
        <f t="shared" si="92"/>
        <v>0</v>
      </c>
      <c r="O389" s="373">
        <f t="shared" si="99"/>
        <v>0</v>
      </c>
    </row>
    <row r="390" spans="1:15" s="374" customFormat="1">
      <c r="A390" s="367">
        <v>22600000</v>
      </c>
      <c r="B390" s="367" t="s">
        <v>1102</v>
      </c>
      <c r="C390" s="368">
        <v>642111.50035625009</v>
      </c>
      <c r="D390" s="369"/>
      <c r="E390" s="367">
        <v>4</v>
      </c>
      <c r="F390" s="370">
        <f t="shared" si="93"/>
        <v>0</v>
      </c>
      <c r="G390" s="371">
        <f t="shared" si="94"/>
        <v>642111.50035625009</v>
      </c>
      <c r="H390" s="368">
        <v>642111.50035625009</v>
      </c>
      <c r="I390" s="368">
        <f t="shared" si="95"/>
        <v>0</v>
      </c>
      <c r="J390" s="372">
        <f t="shared" si="96"/>
        <v>642111.50035625009</v>
      </c>
      <c r="K390" s="371">
        <f t="shared" si="97"/>
        <v>0</v>
      </c>
      <c r="L390" s="373">
        <f t="shared" si="91"/>
        <v>0</v>
      </c>
      <c r="M390" s="373">
        <f t="shared" si="98"/>
        <v>642111.50035625009</v>
      </c>
      <c r="N390" s="373">
        <f t="shared" si="92"/>
        <v>0</v>
      </c>
      <c r="O390" s="373">
        <f t="shared" si="99"/>
        <v>0</v>
      </c>
    </row>
    <row r="391" spans="1:15" s="374" customFormat="1">
      <c r="A391" s="367">
        <v>22600000</v>
      </c>
      <c r="B391" s="367" t="s">
        <v>1102</v>
      </c>
      <c r="C391" s="368">
        <v>102106.46110844999</v>
      </c>
      <c r="D391" s="369"/>
      <c r="E391" s="367">
        <v>5</v>
      </c>
      <c r="F391" s="370">
        <f t="shared" si="93"/>
        <v>0</v>
      </c>
      <c r="G391" s="371">
        <f t="shared" si="94"/>
        <v>102106.46110844999</v>
      </c>
      <c r="H391" s="368">
        <v>102106.46110844999</v>
      </c>
      <c r="I391" s="368">
        <f t="shared" si="95"/>
        <v>0</v>
      </c>
      <c r="J391" s="372">
        <f t="shared" si="96"/>
        <v>102106.46110844999</v>
      </c>
      <c r="K391" s="371">
        <f t="shared" si="97"/>
        <v>0</v>
      </c>
      <c r="L391" s="373">
        <f>K391/E391*5</f>
        <v>0</v>
      </c>
      <c r="M391" s="373">
        <f t="shared" si="98"/>
        <v>102106.46110844999</v>
      </c>
      <c r="N391" s="373">
        <f>E391-5</f>
        <v>0</v>
      </c>
      <c r="O391" s="373">
        <f t="shared" si="99"/>
        <v>0</v>
      </c>
    </row>
    <row r="392" spans="1:15" s="374" customFormat="1">
      <c r="A392" s="367">
        <v>22600000</v>
      </c>
      <c r="B392" s="367" t="s">
        <v>1102</v>
      </c>
      <c r="C392" s="368">
        <v>63239.280475</v>
      </c>
      <c r="D392" s="369"/>
      <c r="E392" s="367">
        <v>5</v>
      </c>
      <c r="F392" s="370">
        <f t="shared" si="93"/>
        <v>0</v>
      </c>
      <c r="G392" s="371">
        <f t="shared" si="94"/>
        <v>63239.280475</v>
      </c>
      <c r="H392" s="368">
        <v>63239.280475</v>
      </c>
      <c r="I392" s="368">
        <f t="shared" si="95"/>
        <v>0</v>
      </c>
      <c r="J392" s="372">
        <f t="shared" si="96"/>
        <v>63239.280475</v>
      </c>
      <c r="K392" s="371">
        <f t="shared" si="97"/>
        <v>0</v>
      </c>
      <c r="L392" s="373">
        <f>K392/E392*5</f>
        <v>0</v>
      </c>
      <c r="M392" s="373">
        <f t="shared" si="98"/>
        <v>63239.280475</v>
      </c>
      <c r="N392" s="373">
        <f>E392-5</f>
        <v>0</v>
      </c>
      <c r="O392" s="373">
        <f t="shared" si="99"/>
        <v>0</v>
      </c>
    </row>
    <row r="393" spans="1:15" s="374" customFormat="1">
      <c r="A393" s="367">
        <v>22600000</v>
      </c>
      <c r="B393" s="367" t="s">
        <v>1102</v>
      </c>
      <c r="C393" s="368">
        <v>2454716.9484337498</v>
      </c>
      <c r="D393" s="369"/>
      <c r="E393" s="367">
        <v>6</v>
      </c>
      <c r="F393" s="370">
        <f t="shared" si="93"/>
        <v>0</v>
      </c>
      <c r="G393" s="371">
        <f t="shared" si="94"/>
        <v>2454716.9484337498</v>
      </c>
      <c r="H393" s="368">
        <v>2454716.9484337498</v>
      </c>
      <c r="I393" s="368">
        <f t="shared" si="95"/>
        <v>0</v>
      </c>
      <c r="J393" s="372">
        <f t="shared" si="96"/>
        <v>2454716.9484337498</v>
      </c>
      <c r="K393" s="371">
        <f t="shared" si="97"/>
        <v>0</v>
      </c>
      <c r="L393" s="373">
        <f>K393/E393*6</f>
        <v>0</v>
      </c>
      <c r="M393" s="373">
        <f t="shared" si="98"/>
        <v>2454716.9484337498</v>
      </c>
      <c r="N393" s="373">
        <f>E393-6</f>
        <v>0</v>
      </c>
      <c r="O393" s="373">
        <f t="shared" si="99"/>
        <v>0</v>
      </c>
    </row>
    <row r="394" spans="1:15" s="374" customFormat="1">
      <c r="A394" s="367">
        <v>22600000</v>
      </c>
      <c r="B394" s="367" t="s">
        <v>1102</v>
      </c>
      <c r="C394" s="368">
        <v>102755.59319025</v>
      </c>
      <c r="D394" s="369"/>
      <c r="E394" s="367">
        <v>6</v>
      </c>
      <c r="F394" s="370">
        <f t="shared" si="93"/>
        <v>0</v>
      </c>
      <c r="G394" s="371">
        <f t="shared" si="94"/>
        <v>102755.59319025</v>
      </c>
      <c r="H394" s="368">
        <v>102755.59319025</v>
      </c>
      <c r="I394" s="368">
        <f t="shared" si="95"/>
        <v>0</v>
      </c>
      <c r="J394" s="372">
        <f t="shared" si="96"/>
        <v>102755.59319025</v>
      </c>
      <c r="K394" s="371">
        <f t="shared" si="97"/>
        <v>0</v>
      </c>
      <c r="L394" s="373">
        <f>K394/E394*6</f>
        <v>0</v>
      </c>
      <c r="M394" s="373">
        <f t="shared" si="98"/>
        <v>102755.59319025</v>
      </c>
      <c r="N394" s="373">
        <f>E394-6</f>
        <v>0</v>
      </c>
      <c r="O394" s="373">
        <f t="shared" si="99"/>
        <v>0</v>
      </c>
    </row>
    <row r="395" spans="1:15" s="374" customFormat="1">
      <c r="A395" s="367">
        <v>22600000</v>
      </c>
      <c r="B395" s="367" t="s">
        <v>1102</v>
      </c>
      <c r="C395" s="368">
        <v>527732.42922399996</v>
      </c>
      <c r="D395" s="369"/>
      <c r="E395" s="367">
        <v>6</v>
      </c>
      <c r="F395" s="370">
        <f t="shared" si="93"/>
        <v>0</v>
      </c>
      <c r="G395" s="371">
        <f t="shared" si="94"/>
        <v>527732.42922399996</v>
      </c>
      <c r="H395" s="368">
        <v>527732.42922399996</v>
      </c>
      <c r="I395" s="368">
        <f t="shared" si="95"/>
        <v>0</v>
      </c>
      <c r="J395" s="372">
        <f t="shared" si="96"/>
        <v>527732.42922399996</v>
      </c>
      <c r="K395" s="371">
        <f t="shared" si="97"/>
        <v>0</v>
      </c>
      <c r="L395" s="373">
        <f>K395/E395*6</f>
        <v>0</v>
      </c>
      <c r="M395" s="373">
        <f t="shared" si="98"/>
        <v>527732.42922399996</v>
      </c>
      <c r="N395" s="373">
        <f>E395-6</f>
        <v>0</v>
      </c>
      <c r="O395" s="373">
        <f t="shared" si="99"/>
        <v>0</v>
      </c>
    </row>
    <row r="396" spans="1:15" s="374" customFormat="1">
      <c r="A396" s="367">
        <v>22600000</v>
      </c>
      <c r="B396" s="367" t="s">
        <v>1102</v>
      </c>
      <c r="C396" s="368">
        <v>2892166.4521750002</v>
      </c>
      <c r="D396" s="369"/>
      <c r="E396" s="367">
        <v>6</v>
      </c>
      <c r="F396" s="370">
        <f t="shared" si="93"/>
        <v>0</v>
      </c>
      <c r="G396" s="371">
        <f t="shared" si="94"/>
        <v>2892166.4521750002</v>
      </c>
      <c r="H396" s="368">
        <v>2892166.4521750002</v>
      </c>
      <c r="I396" s="368">
        <f t="shared" si="95"/>
        <v>0</v>
      </c>
      <c r="J396" s="372">
        <f t="shared" si="96"/>
        <v>2892166.4521750002</v>
      </c>
      <c r="K396" s="371">
        <f t="shared" si="97"/>
        <v>0</v>
      </c>
      <c r="L396" s="373">
        <f>K396/E396*6</f>
        <v>0</v>
      </c>
      <c r="M396" s="373">
        <f t="shared" si="98"/>
        <v>2892166.4521750002</v>
      </c>
      <c r="N396" s="373">
        <f>E396-6</f>
        <v>0</v>
      </c>
      <c r="O396" s="373">
        <f t="shared" si="99"/>
        <v>0</v>
      </c>
    </row>
    <row r="397" spans="1:15" s="374" customFormat="1">
      <c r="A397" s="367">
        <v>22600000</v>
      </c>
      <c r="B397" s="367" t="s">
        <v>1102</v>
      </c>
      <c r="C397" s="368">
        <v>236277.92008975003</v>
      </c>
      <c r="D397" s="369"/>
      <c r="E397" s="367">
        <v>7</v>
      </c>
      <c r="F397" s="370">
        <f t="shared" si="93"/>
        <v>0</v>
      </c>
      <c r="G397" s="371">
        <f t="shared" si="94"/>
        <v>236277.92008975003</v>
      </c>
      <c r="H397" s="368">
        <v>236277.92008975003</v>
      </c>
      <c r="I397" s="368">
        <f t="shared" si="95"/>
        <v>0</v>
      </c>
      <c r="J397" s="372">
        <f t="shared" si="96"/>
        <v>236277.92008975003</v>
      </c>
      <c r="K397" s="371">
        <f t="shared" si="97"/>
        <v>0</v>
      </c>
      <c r="L397" s="373">
        <f>K397/E397*7</f>
        <v>0</v>
      </c>
      <c r="M397" s="373">
        <f t="shared" si="98"/>
        <v>236277.92008975003</v>
      </c>
      <c r="N397" s="373">
        <f>E397-7</f>
        <v>0</v>
      </c>
      <c r="O397" s="373">
        <f t="shared" si="99"/>
        <v>0</v>
      </c>
    </row>
    <row r="398" spans="1:15" s="374" customFormat="1">
      <c r="A398" s="367">
        <v>22600000</v>
      </c>
      <c r="B398" s="367" t="s">
        <v>1102</v>
      </c>
      <c r="C398" s="368">
        <v>443494.91952674999</v>
      </c>
      <c r="D398" s="369"/>
      <c r="E398" s="367">
        <v>7</v>
      </c>
      <c r="F398" s="370">
        <f t="shared" si="93"/>
        <v>0</v>
      </c>
      <c r="G398" s="371">
        <f t="shared" si="94"/>
        <v>443494.91952674999</v>
      </c>
      <c r="H398" s="368">
        <v>443494.91952674999</v>
      </c>
      <c r="I398" s="368">
        <f t="shared" si="95"/>
        <v>0</v>
      </c>
      <c r="J398" s="372">
        <f t="shared" si="96"/>
        <v>443494.91952674999</v>
      </c>
      <c r="K398" s="371">
        <f t="shared" si="97"/>
        <v>0</v>
      </c>
      <c r="L398" s="373">
        <f>K398/E398*7</f>
        <v>0</v>
      </c>
      <c r="M398" s="373">
        <f t="shared" si="98"/>
        <v>443494.91952674999</v>
      </c>
      <c r="N398" s="373">
        <f>E398-7</f>
        <v>0</v>
      </c>
      <c r="O398" s="373">
        <f t="shared" si="99"/>
        <v>0</v>
      </c>
    </row>
    <row r="399" spans="1:15" s="374" customFormat="1">
      <c r="A399" s="367">
        <v>22600000</v>
      </c>
      <c r="B399" s="367" t="s">
        <v>1102</v>
      </c>
      <c r="C399" s="368">
        <v>499089.72425375</v>
      </c>
      <c r="D399" s="369"/>
      <c r="E399" s="367">
        <v>7</v>
      </c>
      <c r="F399" s="370">
        <f t="shared" si="93"/>
        <v>0</v>
      </c>
      <c r="G399" s="371">
        <f t="shared" si="94"/>
        <v>499089.72425375</v>
      </c>
      <c r="H399" s="368">
        <v>499089.72425375</v>
      </c>
      <c r="I399" s="368">
        <f t="shared" si="95"/>
        <v>0</v>
      </c>
      <c r="J399" s="372">
        <f t="shared" si="96"/>
        <v>499089.72425375</v>
      </c>
      <c r="K399" s="371">
        <f t="shared" si="97"/>
        <v>0</v>
      </c>
      <c r="L399" s="373">
        <f>K399/E399*7</f>
        <v>0</v>
      </c>
      <c r="M399" s="373">
        <f t="shared" si="98"/>
        <v>499089.72425375</v>
      </c>
      <c r="N399" s="373">
        <f>E399-7</f>
        <v>0</v>
      </c>
      <c r="O399" s="373">
        <f t="shared" si="99"/>
        <v>0</v>
      </c>
    </row>
    <row r="400" spans="1:15" s="374" customFormat="1">
      <c r="A400" s="367">
        <v>22600000</v>
      </c>
      <c r="B400" s="367" t="s">
        <v>1102</v>
      </c>
      <c r="C400" s="368">
        <v>403981.8358157</v>
      </c>
      <c r="D400" s="369"/>
      <c r="E400" s="367">
        <v>7</v>
      </c>
      <c r="F400" s="370">
        <f t="shared" si="93"/>
        <v>0</v>
      </c>
      <c r="G400" s="371">
        <f t="shared" si="94"/>
        <v>403981.8358157</v>
      </c>
      <c r="H400" s="368">
        <v>403981.8358157</v>
      </c>
      <c r="I400" s="368">
        <f t="shared" si="95"/>
        <v>0</v>
      </c>
      <c r="J400" s="372">
        <f t="shared" si="96"/>
        <v>403981.8358157</v>
      </c>
      <c r="K400" s="371">
        <f t="shared" si="97"/>
        <v>0</v>
      </c>
      <c r="L400" s="373">
        <f>K400/E400*7</f>
        <v>0</v>
      </c>
      <c r="M400" s="373">
        <f t="shared" si="98"/>
        <v>403981.8358157</v>
      </c>
      <c r="N400" s="373">
        <f>E400-7</f>
        <v>0</v>
      </c>
      <c r="O400" s="373">
        <f t="shared" si="99"/>
        <v>0</v>
      </c>
    </row>
    <row r="401" spans="1:15" s="374" customFormat="1">
      <c r="A401" s="367">
        <v>22600000</v>
      </c>
      <c r="B401" s="367" t="s">
        <v>1102</v>
      </c>
      <c r="C401" s="368">
        <v>807964.73341147485</v>
      </c>
      <c r="D401" s="369"/>
      <c r="E401" s="367">
        <v>7</v>
      </c>
      <c r="F401" s="370">
        <f t="shared" si="93"/>
        <v>0</v>
      </c>
      <c r="G401" s="371">
        <f t="shared" si="94"/>
        <v>807964.73341147485</v>
      </c>
      <c r="H401" s="368">
        <v>807964.73341147485</v>
      </c>
      <c r="I401" s="368">
        <f t="shared" si="95"/>
        <v>0</v>
      </c>
      <c r="J401" s="372">
        <f t="shared" si="96"/>
        <v>807964.73341147485</v>
      </c>
      <c r="K401" s="371">
        <f t="shared" si="97"/>
        <v>0</v>
      </c>
      <c r="L401" s="373">
        <f>K401/E401*7</f>
        <v>0</v>
      </c>
      <c r="M401" s="373">
        <f t="shared" si="98"/>
        <v>807964.73341147485</v>
      </c>
      <c r="N401" s="373">
        <f>E401-7</f>
        <v>0</v>
      </c>
      <c r="O401" s="373">
        <f t="shared" si="99"/>
        <v>0</v>
      </c>
    </row>
    <row r="402" spans="1:15" s="374" customFormat="1">
      <c r="A402" s="367">
        <v>22600000</v>
      </c>
      <c r="B402" s="367" t="s">
        <v>1102</v>
      </c>
      <c r="C402" s="368">
        <v>596235.83852500003</v>
      </c>
      <c r="D402" s="369"/>
      <c r="E402" s="367">
        <v>6</v>
      </c>
      <c r="F402" s="370">
        <f t="shared" si="93"/>
        <v>0</v>
      </c>
      <c r="G402" s="371">
        <f t="shared" si="94"/>
        <v>596235.83852500003</v>
      </c>
      <c r="H402" s="368">
        <v>596235.83852500003</v>
      </c>
      <c r="I402" s="368">
        <f t="shared" si="95"/>
        <v>0</v>
      </c>
      <c r="J402" s="372">
        <f t="shared" si="96"/>
        <v>596235.83852500003</v>
      </c>
      <c r="K402" s="371">
        <f t="shared" si="97"/>
        <v>0</v>
      </c>
      <c r="L402" s="373">
        <f>K402/E402*6</f>
        <v>0</v>
      </c>
      <c r="M402" s="373">
        <f t="shared" si="98"/>
        <v>596235.83852500003</v>
      </c>
      <c r="N402" s="373">
        <f>E402-6</f>
        <v>0</v>
      </c>
      <c r="O402" s="373">
        <f t="shared" si="99"/>
        <v>0</v>
      </c>
    </row>
    <row r="403" spans="1:15" s="374" customFormat="1">
      <c r="A403" s="367">
        <v>22600000</v>
      </c>
      <c r="B403" s="367" t="s">
        <v>1102</v>
      </c>
      <c r="C403" s="368">
        <v>232209.17884234997</v>
      </c>
      <c r="D403" s="369"/>
      <c r="E403" s="367">
        <v>7</v>
      </c>
      <c r="F403" s="370">
        <f t="shared" si="93"/>
        <v>0</v>
      </c>
      <c r="G403" s="371">
        <f t="shared" si="94"/>
        <v>232209.17884234997</v>
      </c>
      <c r="H403" s="368">
        <v>232209.17884234997</v>
      </c>
      <c r="I403" s="368">
        <f t="shared" si="95"/>
        <v>0</v>
      </c>
      <c r="J403" s="372">
        <f t="shared" si="96"/>
        <v>232209.17884234997</v>
      </c>
      <c r="K403" s="371">
        <f t="shared" si="97"/>
        <v>0</v>
      </c>
      <c r="L403" s="373">
        <f>K403/E403*7</f>
        <v>0</v>
      </c>
      <c r="M403" s="373">
        <f t="shared" si="98"/>
        <v>232209.17884234997</v>
      </c>
      <c r="N403" s="373">
        <f>E403-7</f>
        <v>0</v>
      </c>
      <c r="O403" s="373">
        <f t="shared" si="99"/>
        <v>0</v>
      </c>
    </row>
    <row r="404" spans="1:15" s="374" customFormat="1">
      <c r="A404" s="367">
        <v>22600000</v>
      </c>
      <c r="B404" s="367" t="s">
        <v>1102</v>
      </c>
      <c r="C404" s="368">
        <v>181946.63365199999</v>
      </c>
      <c r="D404" s="369"/>
      <c r="E404" s="367">
        <v>7</v>
      </c>
      <c r="F404" s="370">
        <f t="shared" si="93"/>
        <v>0</v>
      </c>
      <c r="G404" s="371">
        <f t="shared" si="94"/>
        <v>181946.63365199999</v>
      </c>
      <c r="H404" s="368">
        <v>181946.63365199999</v>
      </c>
      <c r="I404" s="368">
        <f t="shared" si="95"/>
        <v>0</v>
      </c>
      <c r="J404" s="372">
        <f t="shared" si="96"/>
        <v>181946.63365199999</v>
      </c>
      <c r="K404" s="371">
        <f t="shared" si="97"/>
        <v>0</v>
      </c>
      <c r="L404" s="373">
        <f>K404/E404*7</f>
        <v>0</v>
      </c>
      <c r="M404" s="373">
        <f t="shared" si="98"/>
        <v>181946.63365199999</v>
      </c>
      <c r="N404" s="373">
        <f>E404-7</f>
        <v>0</v>
      </c>
      <c r="O404" s="373">
        <f t="shared" si="99"/>
        <v>0</v>
      </c>
    </row>
    <row r="405" spans="1:15" s="374" customFormat="1">
      <c r="A405" s="367">
        <v>22600000</v>
      </c>
      <c r="B405" s="367" t="s">
        <v>1102</v>
      </c>
      <c r="C405" s="368">
        <v>196426.12853477499</v>
      </c>
      <c r="D405" s="369"/>
      <c r="E405" s="367">
        <v>7</v>
      </c>
      <c r="F405" s="370">
        <f t="shared" si="93"/>
        <v>0</v>
      </c>
      <c r="G405" s="371">
        <f t="shared" si="94"/>
        <v>196426.12853477499</v>
      </c>
      <c r="H405" s="368">
        <v>196426.12853477499</v>
      </c>
      <c r="I405" s="368">
        <f t="shared" si="95"/>
        <v>0</v>
      </c>
      <c r="J405" s="372">
        <f t="shared" si="96"/>
        <v>196426.12853477499</v>
      </c>
      <c r="K405" s="371">
        <f t="shared" si="97"/>
        <v>0</v>
      </c>
      <c r="L405" s="373">
        <f>K405/E405*7</f>
        <v>0</v>
      </c>
      <c r="M405" s="373">
        <f t="shared" si="98"/>
        <v>196426.12853477499</v>
      </c>
      <c r="N405" s="373">
        <f>E405-7</f>
        <v>0</v>
      </c>
      <c r="O405" s="373">
        <f t="shared" si="99"/>
        <v>0</v>
      </c>
    </row>
    <row r="406" spans="1:15" s="374" customFormat="1">
      <c r="A406" s="367">
        <v>22600000</v>
      </c>
      <c r="B406" s="367" t="s">
        <v>1102</v>
      </c>
      <c r="C406" s="368">
        <v>10533758.978447851</v>
      </c>
      <c r="D406" s="369"/>
      <c r="E406" s="367">
        <v>8</v>
      </c>
      <c r="F406" s="370">
        <f t="shared" si="93"/>
        <v>0</v>
      </c>
      <c r="G406" s="371">
        <f t="shared" si="94"/>
        <v>10533758.978447851</v>
      </c>
      <c r="H406" s="368">
        <v>10533758.978447851</v>
      </c>
      <c r="I406" s="368">
        <f t="shared" si="95"/>
        <v>0</v>
      </c>
      <c r="J406" s="372">
        <f t="shared" si="96"/>
        <v>10533758.978447851</v>
      </c>
      <c r="K406" s="371">
        <f t="shared" si="97"/>
        <v>0</v>
      </c>
      <c r="L406" s="373">
        <f>K406/E406*8</f>
        <v>0</v>
      </c>
      <c r="M406" s="373">
        <f t="shared" si="98"/>
        <v>10533758.978447851</v>
      </c>
      <c r="N406" s="373">
        <f>E406-8</f>
        <v>0</v>
      </c>
      <c r="O406" s="373">
        <f t="shared" si="99"/>
        <v>0</v>
      </c>
    </row>
    <row r="407" spans="1:15" s="374" customFormat="1">
      <c r="A407" s="367">
        <v>22600000</v>
      </c>
      <c r="B407" s="367" t="s">
        <v>1102</v>
      </c>
      <c r="C407" s="368">
        <v>20738260.527529772</v>
      </c>
      <c r="D407" s="369"/>
      <c r="E407" s="367">
        <v>7</v>
      </c>
      <c r="F407" s="370">
        <f t="shared" si="93"/>
        <v>0</v>
      </c>
      <c r="G407" s="371">
        <f t="shared" si="94"/>
        <v>20738260.527529772</v>
      </c>
      <c r="H407" s="368">
        <v>20738260.527529772</v>
      </c>
      <c r="I407" s="368">
        <f t="shared" si="95"/>
        <v>0</v>
      </c>
      <c r="J407" s="372">
        <f t="shared" si="96"/>
        <v>20738260.527529772</v>
      </c>
      <c r="K407" s="371">
        <f t="shared" si="97"/>
        <v>0</v>
      </c>
      <c r="L407" s="373">
        <f>K407/E407*7</f>
        <v>0</v>
      </c>
      <c r="M407" s="373">
        <f t="shared" si="98"/>
        <v>20738260.527529772</v>
      </c>
      <c r="N407" s="373">
        <f>E407-7</f>
        <v>0</v>
      </c>
      <c r="O407" s="373">
        <f t="shared" si="99"/>
        <v>0</v>
      </c>
    </row>
    <row r="408" spans="1:15" s="374" customFormat="1">
      <c r="A408" s="367">
        <v>22600000</v>
      </c>
      <c r="B408" s="367" t="s">
        <v>1102</v>
      </c>
      <c r="C408" s="368">
        <v>2536136.0465224502</v>
      </c>
      <c r="D408" s="369"/>
      <c r="E408" s="367">
        <v>8</v>
      </c>
      <c r="F408" s="370">
        <f t="shared" si="93"/>
        <v>0</v>
      </c>
      <c r="G408" s="371">
        <f t="shared" si="94"/>
        <v>2536136.0465224502</v>
      </c>
      <c r="H408" s="368">
        <v>2536136.0465224502</v>
      </c>
      <c r="I408" s="368">
        <f t="shared" si="95"/>
        <v>0</v>
      </c>
      <c r="J408" s="372">
        <f t="shared" si="96"/>
        <v>2536136.0465224502</v>
      </c>
      <c r="K408" s="371">
        <f t="shared" si="97"/>
        <v>0</v>
      </c>
      <c r="L408" s="373">
        <f>K408/E408*8</f>
        <v>0</v>
      </c>
      <c r="M408" s="373">
        <f t="shared" si="98"/>
        <v>2536136.0465224502</v>
      </c>
      <c r="N408" s="373">
        <f>E408-8</f>
        <v>0</v>
      </c>
      <c r="O408" s="373">
        <f t="shared" si="99"/>
        <v>0</v>
      </c>
    </row>
    <row r="409" spans="1:15" s="374" customFormat="1">
      <c r="A409" s="367">
        <v>22600000</v>
      </c>
      <c r="B409" s="367" t="s">
        <v>1102</v>
      </c>
      <c r="C409" s="368">
        <v>1780700.2919999999</v>
      </c>
      <c r="D409" s="369"/>
      <c r="E409" s="367">
        <v>56</v>
      </c>
      <c r="F409" s="370">
        <v>0</v>
      </c>
      <c r="G409" s="371">
        <f t="shared" si="94"/>
        <v>1780700.2919999999</v>
      </c>
      <c r="H409" s="368">
        <v>118713</v>
      </c>
      <c r="I409" s="368">
        <v>0</v>
      </c>
      <c r="J409" s="372">
        <f t="shared" si="96"/>
        <v>118713</v>
      </c>
      <c r="K409" s="371">
        <f t="shared" si="97"/>
        <v>1661987.2919999999</v>
      </c>
      <c r="L409" s="373">
        <v>0</v>
      </c>
      <c r="M409" s="373">
        <v>118713</v>
      </c>
      <c r="N409" s="373"/>
      <c r="O409" s="373">
        <f t="shared" si="99"/>
        <v>1661987.2919999999</v>
      </c>
    </row>
    <row r="410" spans="1:15" s="374" customFormat="1">
      <c r="A410" s="367"/>
      <c r="B410" s="367" t="s">
        <v>1104</v>
      </c>
      <c r="C410" s="368">
        <v>-1780700</v>
      </c>
      <c r="D410" s="369"/>
      <c r="E410" s="367"/>
      <c r="F410" s="370">
        <v>0</v>
      </c>
      <c r="G410" s="371">
        <f t="shared" si="94"/>
        <v>-1780700</v>
      </c>
      <c r="H410" s="368">
        <v>-118713</v>
      </c>
      <c r="I410" s="368">
        <v>0</v>
      </c>
      <c r="J410" s="372">
        <f t="shared" si="96"/>
        <v>-118713</v>
      </c>
      <c r="K410" s="371">
        <f t="shared" si="97"/>
        <v>-1661987</v>
      </c>
      <c r="L410" s="373">
        <v>0</v>
      </c>
      <c r="M410" s="373">
        <v>-118713</v>
      </c>
      <c r="N410" s="373"/>
      <c r="O410" s="373">
        <f t="shared" si="99"/>
        <v>-1661987</v>
      </c>
    </row>
    <row r="411" spans="1:15" s="374" customFormat="1">
      <c r="A411" s="367">
        <v>22600000</v>
      </c>
      <c r="B411" s="367" t="s">
        <v>1102</v>
      </c>
      <c r="C411" s="368">
        <v>329882.3279416</v>
      </c>
      <c r="D411" s="369"/>
      <c r="E411" s="367">
        <v>7</v>
      </c>
      <c r="F411" s="370">
        <f>+C411*$F$4</f>
        <v>0</v>
      </c>
      <c r="G411" s="371">
        <f t="shared" si="94"/>
        <v>329882.3279416</v>
      </c>
      <c r="H411" s="368">
        <v>329882.3279416</v>
      </c>
      <c r="I411" s="368">
        <f>H411*$I$4</f>
        <v>0</v>
      </c>
      <c r="J411" s="372">
        <f t="shared" si="96"/>
        <v>329882.3279416</v>
      </c>
      <c r="K411" s="371">
        <f t="shared" si="97"/>
        <v>0</v>
      </c>
      <c r="L411" s="373">
        <f>K411/E411*7</f>
        <v>0</v>
      </c>
      <c r="M411" s="373">
        <f>J411+L411</f>
        <v>329882.3279416</v>
      </c>
      <c r="N411" s="373">
        <f>E411-7</f>
        <v>0</v>
      </c>
      <c r="O411" s="373">
        <f t="shared" si="99"/>
        <v>0</v>
      </c>
    </row>
    <row r="412" spans="1:15" s="374" customFormat="1">
      <c r="A412" s="367">
        <v>22600000</v>
      </c>
      <c r="B412" s="367" t="s">
        <v>1103</v>
      </c>
      <c r="C412" s="368">
        <v>53248.537005000006</v>
      </c>
      <c r="D412" s="369"/>
      <c r="E412" s="367">
        <v>8</v>
      </c>
      <c r="F412" s="370">
        <f>+C412*$F$4</f>
        <v>0</v>
      </c>
      <c r="G412" s="371">
        <f t="shared" si="94"/>
        <v>53248.537005000006</v>
      </c>
      <c r="H412" s="368">
        <v>53248.537005000006</v>
      </c>
      <c r="I412" s="368">
        <f>H412*$I$4</f>
        <v>0</v>
      </c>
      <c r="J412" s="372">
        <f t="shared" si="96"/>
        <v>53248.537005000006</v>
      </c>
      <c r="K412" s="371">
        <f t="shared" si="97"/>
        <v>0</v>
      </c>
      <c r="L412" s="373">
        <f>K412/E412*8</f>
        <v>0</v>
      </c>
      <c r="M412" s="373">
        <f>J412+L412</f>
        <v>53248.537005000006</v>
      </c>
      <c r="N412" s="373">
        <f>E412-8</f>
        <v>0</v>
      </c>
      <c r="O412" s="373">
        <f t="shared" si="99"/>
        <v>0</v>
      </c>
    </row>
    <row r="413" spans="1:15" s="374" customFormat="1">
      <c r="A413" s="367">
        <v>22600000</v>
      </c>
      <c r="B413" s="367" t="s">
        <v>1102</v>
      </c>
      <c r="C413" s="368">
        <v>177947.73772499998</v>
      </c>
      <c r="D413" s="369"/>
      <c r="E413" s="367">
        <v>12</v>
      </c>
      <c r="F413" s="370">
        <f>+C413*$F$4</f>
        <v>0</v>
      </c>
      <c r="G413" s="371">
        <f t="shared" si="94"/>
        <v>177947.73772499998</v>
      </c>
      <c r="H413" s="368">
        <v>177947.73772499998</v>
      </c>
      <c r="I413" s="368">
        <f>H413*$I$4</f>
        <v>0</v>
      </c>
      <c r="J413" s="372">
        <f t="shared" si="96"/>
        <v>177947.73772499998</v>
      </c>
      <c r="K413" s="371">
        <f t="shared" si="97"/>
        <v>0</v>
      </c>
      <c r="L413" s="373">
        <f>K413/E413*12</f>
        <v>0</v>
      </c>
      <c r="M413" s="373">
        <f>J413+L413</f>
        <v>177947.73772499998</v>
      </c>
      <c r="N413" s="373">
        <f>E413-12</f>
        <v>0</v>
      </c>
      <c r="O413" s="373">
        <f t="shared" si="99"/>
        <v>0</v>
      </c>
    </row>
    <row r="414" spans="1:15" s="374" customFormat="1">
      <c r="A414" s="367">
        <v>22600000</v>
      </c>
      <c r="B414" s="367" t="s">
        <v>1102</v>
      </c>
      <c r="C414" s="368">
        <v>443323.70349599997</v>
      </c>
      <c r="D414" s="369"/>
      <c r="E414" s="367">
        <v>11</v>
      </c>
      <c r="F414" s="370">
        <f>+C414*$F$4</f>
        <v>0</v>
      </c>
      <c r="G414" s="371">
        <f t="shared" si="94"/>
        <v>443323.70349599997</v>
      </c>
      <c r="H414" s="368">
        <v>443323.70349599997</v>
      </c>
      <c r="I414" s="368">
        <f>H414*$I$4</f>
        <v>0</v>
      </c>
      <c r="J414" s="372">
        <f t="shared" si="96"/>
        <v>443323.70349599997</v>
      </c>
      <c r="K414" s="371">
        <f t="shared" si="97"/>
        <v>0</v>
      </c>
      <c r="L414" s="373">
        <f>K414/E414*11</f>
        <v>0</v>
      </c>
      <c r="M414" s="373">
        <f>J414+L414</f>
        <v>443323.70349599997</v>
      </c>
      <c r="N414" s="373">
        <f>E414-11</f>
        <v>0</v>
      </c>
      <c r="O414" s="373">
        <f t="shared" si="99"/>
        <v>0</v>
      </c>
    </row>
    <row r="415" spans="1:15">
      <c r="C415" s="624">
        <f>SUM(C353:C414)</f>
        <v>75822871.309846446</v>
      </c>
      <c r="D415" s="624"/>
      <c r="E415" s="624"/>
      <c r="F415" s="624">
        <f t="shared" ref="F415:M415" si="100">SUM(F353:F414)</f>
        <v>0</v>
      </c>
      <c r="G415" s="624">
        <f t="shared" si="100"/>
        <v>75822871.309846446</v>
      </c>
      <c r="H415" s="624">
        <f t="shared" si="100"/>
        <v>75822871.01784645</v>
      </c>
      <c r="I415" s="624">
        <f t="shared" si="100"/>
        <v>0</v>
      </c>
      <c r="J415" s="624">
        <f t="shared" si="100"/>
        <v>75822871.01784645</v>
      </c>
      <c r="K415" s="624">
        <f t="shared" si="100"/>
        <v>0.29199999989941716</v>
      </c>
      <c r="L415" s="624">
        <f t="shared" si="100"/>
        <v>0</v>
      </c>
      <c r="M415" s="624">
        <f t="shared" si="100"/>
        <v>75822871.01784645</v>
      </c>
      <c r="N415" s="624"/>
      <c r="O415" s="624">
        <f>SUM(O353:O414)</f>
        <v>0.29199999989941716</v>
      </c>
    </row>
    <row r="417" spans="1:15">
      <c r="A417" s="302"/>
    </row>
    <row r="418" spans="1:15">
      <c r="A418" s="623"/>
      <c r="B418" s="623" t="s">
        <v>1101</v>
      </c>
      <c r="C418" s="624">
        <f>+C415+C351</f>
        <v>422506275.02937973</v>
      </c>
      <c r="D418" s="624"/>
      <c r="E418" s="624"/>
      <c r="F418" s="624">
        <f t="shared" ref="F418:M418" si="101">+F415+F351</f>
        <v>0</v>
      </c>
      <c r="G418" s="624">
        <f t="shared" si="101"/>
        <v>422506275.02937973</v>
      </c>
      <c r="H418" s="624">
        <f t="shared" si="101"/>
        <v>425445506.38637978</v>
      </c>
      <c r="I418" s="624">
        <f t="shared" si="101"/>
        <v>0</v>
      </c>
      <c r="J418" s="624">
        <f t="shared" si="101"/>
        <v>425445506.38637978</v>
      </c>
      <c r="K418" s="624">
        <f t="shared" si="101"/>
        <v>-2939273.7370000002</v>
      </c>
      <c r="L418" s="624">
        <f t="shared" si="101"/>
        <v>0</v>
      </c>
      <c r="M418" s="624">
        <f t="shared" si="101"/>
        <v>425445506.38637978</v>
      </c>
      <c r="N418" s="624"/>
      <c r="O418" s="624">
        <f>+O415+O351</f>
        <v>-2939231.3570000003</v>
      </c>
    </row>
    <row r="419" spans="1:15">
      <c r="A419" s="625"/>
      <c r="B419" s="625"/>
      <c r="C419" s="626"/>
      <c r="D419" s="626"/>
      <c r="E419" s="626"/>
      <c r="F419" s="626"/>
      <c r="G419" s="626"/>
      <c r="H419" s="626"/>
      <c r="I419" s="626"/>
      <c r="J419" s="626"/>
      <c r="K419" s="626"/>
      <c r="L419" s="626"/>
      <c r="M419" s="626"/>
      <c r="N419" s="626"/>
      <c r="O419" s="626"/>
    </row>
    <row r="420" spans="1:15">
      <c r="A420" s="302" t="s">
        <v>1100</v>
      </c>
    </row>
    <row r="421" spans="1:15" s="374" customFormat="1">
      <c r="A421" s="367">
        <v>22600000</v>
      </c>
      <c r="B421" s="367" t="s">
        <v>1099</v>
      </c>
      <c r="C421" s="371">
        <v>219847.54579200002</v>
      </c>
      <c r="D421" s="618">
        <v>40209</v>
      </c>
      <c r="E421" s="367">
        <v>1</v>
      </c>
      <c r="F421" s="370">
        <f t="shared" ref="F421:F452" si="102">+C421*$F$4</f>
        <v>0</v>
      </c>
      <c r="G421" s="371">
        <f t="shared" ref="G421:G452" si="103">+C421+F421</f>
        <v>219847.54579200002</v>
      </c>
      <c r="H421" s="371">
        <v>219847.54579200002</v>
      </c>
      <c r="I421" s="368">
        <f t="shared" ref="I421:I452" si="104">H421*$I$4</f>
        <v>0</v>
      </c>
      <c r="J421" s="619">
        <f t="shared" ref="J421:J452" si="105">+H421+I421</f>
        <v>219847.54579200002</v>
      </c>
      <c r="K421" s="371">
        <f t="shared" ref="K421:K452" si="106">+G421-J421</f>
        <v>0</v>
      </c>
      <c r="L421" s="373">
        <f>K421/E421*1</f>
        <v>0</v>
      </c>
      <c r="M421" s="373">
        <f t="shared" ref="M421:M452" si="107">J421+L421</f>
        <v>219847.54579200002</v>
      </c>
      <c r="N421" s="373">
        <f>E421-1</f>
        <v>0</v>
      </c>
      <c r="O421" s="373">
        <f t="shared" ref="O421:O452" si="108">G421-M421</f>
        <v>0</v>
      </c>
    </row>
    <row r="422" spans="1:15" s="374" customFormat="1">
      <c r="A422" s="367">
        <v>22600000</v>
      </c>
      <c r="B422" s="367" t="s">
        <v>1098</v>
      </c>
      <c r="C422" s="371">
        <v>749236.09529999993</v>
      </c>
      <c r="D422" s="618">
        <v>40237</v>
      </c>
      <c r="E422" s="367">
        <v>2</v>
      </c>
      <c r="F422" s="370">
        <f t="shared" si="102"/>
        <v>0</v>
      </c>
      <c r="G422" s="371">
        <f t="shared" si="103"/>
        <v>749236.09529999993</v>
      </c>
      <c r="H422" s="371">
        <v>749236.09529999993</v>
      </c>
      <c r="I422" s="368">
        <f t="shared" si="104"/>
        <v>0</v>
      </c>
      <c r="J422" s="619">
        <f t="shared" si="105"/>
        <v>749236.09529999993</v>
      </c>
      <c r="K422" s="371">
        <f t="shared" si="106"/>
        <v>0</v>
      </c>
      <c r="L422" s="373">
        <f>K422/E422*2</f>
        <v>0</v>
      </c>
      <c r="M422" s="373">
        <f t="shared" si="107"/>
        <v>749236.09529999993</v>
      </c>
      <c r="N422" s="373">
        <f>E422-2</f>
        <v>0</v>
      </c>
      <c r="O422" s="373">
        <f t="shared" si="108"/>
        <v>0</v>
      </c>
    </row>
    <row r="423" spans="1:15" s="374" customFormat="1">
      <c r="A423" s="367">
        <v>22600000</v>
      </c>
      <c r="B423" s="367" t="s">
        <v>1097</v>
      </c>
      <c r="C423" s="371">
        <v>4252291.6378140002</v>
      </c>
      <c r="D423" s="618">
        <v>40237</v>
      </c>
      <c r="E423" s="367">
        <v>2</v>
      </c>
      <c r="F423" s="370">
        <f t="shared" si="102"/>
        <v>0</v>
      </c>
      <c r="G423" s="371">
        <f t="shared" si="103"/>
        <v>4252291.6378140002</v>
      </c>
      <c r="H423" s="371">
        <v>4252291.6378140002</v>
      </c>
      <c r="I423" s="368">
        <f t="shared" si="104"/>
        <v>0</v>
      </c>
      <c r="J423" s="619">
        <f t="shared" si="105"/>
        <v>4252291.6378140002</v>
      </c>
      <c r="K423" s="371">
        <f t="shared" si="106"/>
        <v>0</v>
      </c>
      <c r="L423" s="373">
        <f>K423/E423*2</f>
        <v>0</v>
      </c>
      <c r="M423" s="373">
        <f t="shared" si="107"/>
        <v>4252291.6378140002</v>
      </c>
      <c r="N423" s="373">
        <f>E423-2</f>
        <v>0</v>
      </c>
      <c r="O423" s="373">
        <f t="shared" si="108"/>
        <v>0</v>
      </c>
    </row>
    <row r="424" spans="1:15" s="374" customFormat="1">
      <c r="A424" s="367">
        <v>22600000</v>
      </c>
      <c r="B424" s="367" t="s">
        <v>1096</v>
      </c>
      <c r="C424" s="371">
        <v>1180996.5485670001</v>
      </c>
      <c r="D424" s="618">
        <v>40237</v>
      </c>
      <c r="E424" s="367">
        <v>2</v>
      </c>
      <c r="F424" s="370">
        <f t="shared" si="102"/>
        <v>0</v>
      </c>
      <c r="G424" s="371">
        <f t="shared" si="103"/>
        <v>1180996.5485670001</v>
      </c>
      <c r="H424" s="371">
        <v>1180996.5485670001</v>
      </c>
      <c r="I424" s="368">
        <f t="shared" si="104"/>
        <v>0</v>
      </c>
      <c r="J424" s="619">
        <f t="shared" si="105"/>
        <v>1180996.5485670001</v>
      </c>
      <c r="K424" s="371">
        <f t="shared" si="106"/>
        <v>0</v>
      </c>
      <c r="L424" s="373">
        <f>K424/E424*2</f>
        <v>0</v>
      </c>
      <c r="M424" s="373">
        <f t="shared" si="107"/>
        <v>1180996.5485670001</v>
      </c>
      <c r="N424" s="373">
        <f>E424-2</f>
        <v>0</v>
      </c>
      <c r="O424" s="373">
        <f t="shared" si="108"/>
        <v>0</v>
      </c>
    </row>
    <row r="425" spans="1:15" s="374" customFormat="1">
      <c r="A425" s="367">
        <v>22600000</v>
      </c>
      <c r="B425" s="367" t="s">
        <v>1095</v>
      </c>
      <c r="C425" s="371">
        <v>1177533.2155800001</v>
      </c>
      <c r="D425" s="618">
        <v>40252</v>
      </c>
      <c r="E425" s="367">
        <v>3</v>
      </c>
      <c r="F425" s="370">
        <f t="shared" si="102"/>
        <v>0</v>
      </c>
      <c r="G425" s="371">
        <f t="shared" si="103"/>
        <v>1177533.2155800001</v>
      </c>
      <c r="H425" s="371">
        <v>1177533.2155800001</v>
      </c>
      <c r="I425" s="368">
        <f t="shared" si="104"/>
        <v>0</v>
      </c>
      <c r="J425" s="619">
        <f t="shared" si="105"/>
        <v>1177533.2155800001</v>
      </c>
      <c r="K425" s="371">
        <f t="shared" si="106"/>
        <v>0</v>
      </c>
      <c r="L425" s="373">
        <f t="shared" ref="L425:L430" si="109">K425/E425*3</f>
        <v>0</v>
      </c>
      <c r="M425" s="373">
        <f t="shared" si="107"/>
        <v>1177533.2155800001</v>
      </c>
      <c r="N425" s="373">
        <f t="shared" ref="N425:N430" si="110">E425-3</f>
        <v>0</v>
      </c>
      <c r="O425" s="373">
        <f t="shared" si="108"/>
        <v>0</v>
      </c>
    </row>
    <row r="426" spans="1:15" s="374" customFormat="1">
      <c r="A426" s="367">
        <v>22600000</v>
      </c>
      <c r="B426" s="367" t="s">
        <v>1094</v>
      </c>
      <c r="C426" s="371">
        <v>1177533.2155800001</v>
      </c>
      <c r="D426" s="618">
        <v>40255</v>
      </c>
      <c r="E426" s="367">
        <v>3</v>
      </c>
      <c r="F426" s="370">
        <f t="shared" si="102"/>
        <v>0</v>
      </c>
      <c r="G426" s="371">
        <f t="shared" si="103"/>
        <v>1177533.2155800001</v>
      </c>
      <c r="H426" s="371">
        <v>1177533.2155800001</v>
      </c>
      <c r="I426" s="368">
        <f t="shared" si="104"/>
        <v>0</v>
      </c>
      <c r="J426" s="619">
        <f t="shared" si="105"/>
        <v>1177533.2155800001</v>
      </c>
      <c r="K426" s="371">
        <f t="shared" si="106"/>
        <v>0</v>
      </c>
      <c r="L426" s="373">
        <f t="shared" si="109"/>
        <v>0</v>
      </c>
      <c r="M426" s="373">
        <f t="shared" si="107"/>
        <v>1177533.2155800001</v>
      </c>
      <c r="N426" s="373">
        <f t="shared" si="110"/>
        <v>0</v>
      </c>
      <c r="O426" s="373">
        <f t="shared" si="108"/>
        <v>0</v>
      </c>
    </row>
    <row r="427" spans="1:15" s="374" customFormat="1">
      <c r="A427" s="367">
        <v>22600000</v>
      </c>
      <c r="B427" s="367" t="s">
        <v>1093</v>
      </c>
      <c r="C427" s="371">
        <v>1594156.04874</v>
      </c>
      <c r="D427" s="618">
        <v>40268</v>
      </c>
      <c r="E427" s="367">
        <v>3</v>
      </c>
      <c r="F427" s="370">
        <f t="shared" si="102"/>
        <v>0</v>
      </c>
      <c r="G427" s="371">
        <f t="shared" si="103"/>
        <v>1594156.04874</v>
      </c>
      <c r="H427" s="371">
        <v>1594156.04874</v>
      </c>
      <c r="I427" s="368">
        <f t="shared" si="104"/>
        <v>0</v>
      </c>
      <c r="J427" s="619">
        <f t="shared" si="105"/>
        <v>1594156.04874</v>
      </c>
      <c r="K427" s="371">
        <f t="shared" si="106"/>
        <v>0</v>
      </c>
      <c r="L427" s="373">
        <f t="shared" si="109"/>
        <v>0</v>
      </c>
      <c r="M427" s="373">
        <f t="shared" si="107"/>
        <v>1594156.04874</v>
      </c>
      <c r="N427" s="373">
        <f t="shared" si="110"/>
        <v>0</v>
      </c>
      <c r="O427" s="373">
        <f t="shared" si="108"/>
        <v>0</v>
      </c>
    </row>
    <row r="428" spans="1:15" s="374" customFormat="1">
      <c r="A428" s="367">
        <v>22600000</v>
      </c>
      <c r="B428" s="367" t="s">
        <v>1092</v>
      </c>
      <c r="C428" s="371">
        <v>81980.341679999998</v>
      </c>
      <c r="D428" s="618">
        <v>40268</v>
      </c>
      <c r="E428" s="367">
        <v>3</v>
      </c>
      <c r="F428" s="370">
        <f t="shared" si="102"/>
        <v>0</v>
      </c>
      <c r="G428" s="371">
        <f t="shared" si="103"/>
        <v>81980.341679999998</v>
      </c>
      <c r="H428" s="371">
        <v>81980.341679999998</v>
      </c>
      <c r="I428" s="368">
        <f t="shared" si="104"/>
        <v>0</v>
      </c>
      <c r="J428" s="619">
        <f t="shared" si="105"/>
        <v>81980.341679999998</v>
      </c>
      <c r="K428" s="371">
        <f t="shared" si="106"/>
        <v>0</v>
      </c>
      <c r="L428" s="373">
        <f t="shared" si="109"/>
        <v>0</v>
      </c>
      <c r="M428" s="373">
        <f t="shared" si="107"/>
        <v>81980.341679999998</v>
      </c>
      <c r="N428" s="373">
        <f t="shared" si="110"/>
        <v>0</v>
      </c>
      <c r="O428" s="373">
        <f t="shared" si="108"/>
        <v>0</v>
      </c>
    </row>
    <row r="429" spans="1:15" s="374" customFormat="1">
      <c r="A429" s="367">
        <v>22600000</v>
      </c>
      <c r="B429" s="367" t="s">
        <v>1091</v>
      </c>
      <c r="C429" s="371">
        <v>3088443.7291800003</v>
      </c>
      <c r="D429" s="618">
        <v>40268</v>
      </c>
      <c r="E429" s="367">
        <v>3</v>
      </c>
      <c r="F429" s="370">
        <f t="shared" si="102"/>
        <v>0</v>
      </c>
      <c r="G429" s="371">
        <f t="shared" si="103"/>
        <v>3088443.7291800003</v>
      </c>
      <c r="H429" s="371">
        <v>3088443.7291800003</v>
      </c>
      <c r="I429" s="368">
        <f t="shared" si="104"/>
        <v>0</v>
      </c>
      <c r="J429" s="619">
        <f t="shared" si="105"/>
        <v>3088443.7291800003</v>
      </c>
      <c r="K429" s="371">
        <f t="shared" si="106"/>
        <v>0</v>
      </c>
      <c r="L429" s="373">
        <f t="shared" si="109"/>
        <v>0</v>
      </c>
      <c r="M429" s="373">
        <f t="shared" si="107"/>
        <v>3088443.7291800003</v>
      </c>
      <c r="N429" s="373">
        <f t="shared" si="110"/>
        <v>0</v>
      </c>
      <c r="O429" s="373">
        <f t="shared" si="108"/>
        <v>0</v>
      </c>
    </row>
    <row r="430" spans="1:15" s="374" customFormat="1">
      <c r="A430" s="367">
        <v>22600000</v>
      </c>
      <c r="B430" s="367" t="s">
        <v>1090</v>
      </c>
      <c r="C430" s="371">
        <v>19751315.919299997</v>
      </c>
      <c r="D430" s="618">
        <v>40268</v>
      </c>
      <c r="E430" s="367">
        <v>3</v>
      </c>
      <c r="F430" s="370">
        <f t="shared" si="102"/>
        <v>0</v>
      </c>
      <c r="G430" s="371">
        <f t="shared" si="103"/>
        <v>19751315.919299997</v>
      </c>
      <c r="H430" s="371">
        <v>19751315.919299997</v>
      </c>
      <c r="I430" s="368">
        <f t="shared" si="104"/>
        <v>0</v>
      </c>
      <c r="J430" s="619">
        <f t="shared" si="105"/>
        <v>19751315.919299997</v>
      </c>
      <c r="K430" s="371">
        <f t="shared" si="106"/>
        <v>0</v>
      </c>
      <c r="L430" s="373">
        <f t="shared" si="109"/>
        <v>0</v>
      </c>
      <c r="M430" s="373">
        <f t="shared" si="107"/>
        <v>19751315.919299997</v>
      </c>
      <c r="N430" s="373">
        <f t="shared" si="110"/>
        <v>0</v>
      </c>
      <c r="O430" s="373">
        <f t="shared" si="108"/>
        <v>0</v>
      </c>
    </row>
    <row r="431" spans="1:15" s="374" customFormat="1">
      <c r="A431" s="367">
        <v>22600000</v>
      </c>
      <c r="B431" s="367" t="s">
        <v>1089</v>
      </c>
      <c r="C431" s="371">
        <v>95348.406599999988</v>
      </c>
      <c r="D431" s="618">
        <v>40283</v>
      </c>
      <c r="E431" s="367">
        <v>4</v>
      </c>
      <c r="F431" s="370">
        <f t="shared" si="102"/>
        <v>0</v>
      </c>
      <c r="G431" s="371">
        <f t="shared" si="103"/>
        <v>95348.406599999988</v>
      </c>
      <c r="H431" s="371">
        <v>95348.406599999988</v>
      </c>
      <c r="I431" s="368">
        <f t="shared" si="104"/>
        <v>0</v>
      </c>
      <c r="J431" s="619">
        <f t="shared" si="105"/>
        <v>95348.406599999988</v>
      </c>
      <c r="K431" s="371">
        <f t="shared" si="106"/>
        <v>0</v>
      </c>
      <c r="L431" s="373">
        <f t="shared" ref="L431:L446" si="111">K431/E431*4</f>
        <v>0</v>
      </c>
      <c r="M431" s="373">
        <f t="shared" si="107"/>
        <v>95348.406599999988</v>
      </c>
      <c r="N431" s="373">
        <f t="shared" ref="N431:N446" si="112">E431-4</f>
        <v>0</v>
      </c>
      <c r="O431" s="373">
        <f t="shared" si="108"/>
        <v>0</v>
      </c>
    </row>
    <row r="432" spans="1:15" s="374" customFormat="1">
      <c r="A432" s="367">
        <v>22600000</v>
      </c>
      <c r="B432" s="367" t="s">
        <v>1088</v>
      </c>
      <c r="C432" s="371">
        <v>232791.27480000001</v>
      </c>
      <c r="D432" s="618">
        <v>40290</v>
      </c>
      <c r="E432" s="367">
        <v>4</v>
      </c>
      <c r="F432" s="370">
        <f t="shared" si="102"/>
        <v>0</v>
      </c>
      <c r="G432" s="371">
        <f t="shared" si="103"/>
        <v>232791.27480000001</v>
      </c>
      <c r="H432" s="371">
        <v>232791.27480000001</v>
      </c>
      <c r="I432" s="368">
        <f t="shared" si="104"/>
        <v>0</v>
      </c>
      <c r="J432" s="619">
        <f t="shared" si="105"/>
        <v>232791.27480000001</v>
      </c>
      <c r="K432" s="371">
        <f t="shared" si="106"/>
        <v>0</v>
      </c>
      <c r="L432" s="373">
        <f t="shared" si="111"/>
        <v>0</v>
      </c>
      <c r="M432" s="373">
        <f t="shared" si="107"/>
        <v>232791.27480000001</v>
      </c>
      <c r="N432" s="373">
        <f t="shared" si="112"/>
        <v>0</v>
      </c>
      <c r="O432" s="373">
        <f t="shared" si="108"/>
        <v>0</v>
      </c>
    </row>
    <row r="433" spans="1:15" s="374" customFormat="1">
      <c r="A433" s="367">
        <v>22600000</v>
      </c>
      <c r="B433" s="367" t="s">
        <v>1087</v>
      </c>
      <c r="C433" s="371">
        <v>1029555.0743999999</v>
      </c>
      <c r="D433" s="618">
        <v>40294</v>
      </c>
      <c r="E433" s="367">
        <v>4</v>
      </c>
      <c r="F433" s="370">
        <f t="shared" si="102"/>
        <v>0</v>
      </c>
      <c r="G433" s="371">
        <f t="shared" si="103"/>
        <v>1029555.0743999999</v>
      </c>
      <c r="H433" s="371">
        <v>1029555.0743999999</v>
      </c>
      <c r="I433" s="368">
        <f t="shared" si="104"/>
        <v>0</v>
      </c>
      <c r="J433" s="619">
        <f t="shared" si="105"/>
        <v>1029555.0743999999</v>
      </c>
      <c r="K433" s="371">
        <f t="shared" si="106"/>
        <v>0</v>
      </c>
      <c r="L433" s="373">
        <f t="shared" si="111"/>
        <v>0</v>
      </c>
      <c r="M433" s="373">
        <f t="shared" si="107"/>
        <v>1029555.0743999999</v>
      </c>
      <c r="N433" s="373">
        <f t="shared" si="112"/>
        <v>0</v>
      </c>
      <c r="O433" s="373">
        <f t="shared" si="108"/>
        <v>0</v>
      </c>
    </row>
    <row r="434" spans="1:15" s="374" customFormat="1">
      <c r="A434" s="367">
        <v>22600000</v>
      </c>
      <c r="B434" s="367" t="s">
        <v>1086</v>
      </c>
      <c r="C434" s="371">
        <v>407835.13739999995</v>
      </c>
      <c r="D434" s="618">
        <v>40294</v>
      </c>
      <c r="E434" s="367">
        <v>4</v>
      </c>
      <c r="F434" s="370">
        <f t="shared" si="102"/>
        <v>0</v>
      </c>
      <c r="G434" s="371">
        <f t="shared" si="103"/>
        <v>407835.13739999995</v>
      </c>
      <c r="H434" s="371">
        <v>407835.13739999995</v>
      </c>
      <c r="I434" s="368">
        <f t="shared" si="104"/>
        <v>0</v>
      </c>
      <c r="J434" s="619">
        <f t="shared" si="105"/>
        <v>407835.13739999995</v>
      </c>
      <c r="K434" s="371">
        <f t="shared" si="106"/>
        <v>0</v>
      </c>
      <c r="L434" s="373">
        <f t="shared" si="111"/>
        <v>0</v>
      </c>
      <c r="M434" s="373">
        <f t="shared" si="107"/>
        <v>407835.13739999995</v>
      </c>
      <c r="N434" s="373">
        <f t="shared" si="112"/>
        <v>0</v>
      </c>
      <c r="O434" s="373">
        <f t="shared" si="108"/>
        <v>0</v>
      </c>
    </row>
    <row r="435" spans="1:15" s="374" customFormat="1">
      <c r="A435" s="367">
        <v>22600000</v>
      </c>
      <c r="B435" s="367" t="s">
        <v>1085</v>
      </c>
      <c r="C435" s="371">
        <v>1399863.402</v>
      </c>
      <c r="D435" s="618">
        <v>40294</v>
      </c>
      <c r="E435" s="367">
        <v>4</v>
      </c>
      <c r="F435" s="370">
        <f t="shared" si="102"/>
        <v>0</v>
      </c>
      <c r="G435" s="371">
        <f t="shared" si="103"/>
        <v>1399863.402</v>
      </c>
      <c r="H435" s="371">
        <v>1399863.402</v>
      </c>
      <c r="I435" s="368">
        <f t="shared" si="104"/>
        <v>0</v>
      </c>
      <c r="J435" s="619">
        <f t="shared" si="105"/>
        <v>1399863.402</v>
      </c>
      <c r="K435" s="371">
        <f t="shared" si="106"/>
        <v>0</v>
      </c>
      <c r="L435" s="373">
        <f t="shared" si="111"/>
        <v>0</v>
      </c>
      <c r="M435" s="373">
        <f t="shared" si="107"/>
        <v>1399863.402</v>
      </c>
      <c r="N435" s="373">
        <f t="shared" si="112"/>
        <v>0</v>
      </c>
      <c r="O435" s="373">
        <f t="shared" si="108"/>
        <v>0</v>
      </c>
    </row>
    <row r="436" spans="1:15" s="374" customFormat="1">
      <c r="A436" s="367">
        <v>22600000</v>
      </c>
      <c r="B436" s="367" t="s">
        <v>1084</v>
      </c>
      <c r="C436" s="371">
        <v>1916930.064</v>
      </c>
      <c r="D436" s="618">
        <v>40294</v>
      </c>
      <c r="E436" s="367">
        <v>4</v>
      </c>
      <c r="F436" s="370">
        <f t="shared" si="102"/>
        <v>0</v>
      </c>
      <c r="G436" s="371">
        <f t="shared" si="103"/>
        <v>1916930.064</v>
      </c>
      <c r="H436" s="371">
        <v>1916930.064</v>
      </c>
      <c r="I436" s="368">
        <f t="shared" si="104"/>
        <v>0</v>
      </c>
      <c r="J436" s="619">
        <f t="shared" si="105"/>
        <v>1916930.064</v>
      </c>
      <c r="K436" s="371">
        <f t="shared" si="106"/>
        <v>0</v>
      </c>
      <c r="L436" s="373">
        <f t="shared" si="111"/>
        <v>0</v>
      </c>
      <c r="M436" s="373">
        <f t="shared" si="107"/>
        <v>1916930.064</v>
      </c>
      <c r="N436" s="373">
        <f t="shared" si="112"/>
        <v>0</v>
      </c>
      <c r="O436" s="373">
        <f t="shared" si="108"/>
        <v>0</v>
      </c>
    </row>
    <row r="437" spans="1:15" s="374" customFormat="1">
      <c r="A437" s="367">
        <v>22600000</v>
      </c>
      <c r="B437" s="367" t="s">
        <v>1083</v>
      </c>
      <c r="C437" s="371">
        <v>605346.33600000001</v>
      </c>
      <c r="D437" s="618">
        <v>40294</v>
      </c>
      <c r="E437" s="367">
        <v>4</v>
      </c>
      <c r="F437" s="370">
        <f t="shared" si="102"/>
        <v>0</v>
      </c>
      <c r="G437" s="371">
        <f t="shared" si="103"/>
        <v>605346.33600000001</v>
      </c>
      <c r="H437" s="371">
        <v>605346.33600000001</v>
      </c>
      <c r="I437" s="368">
        <f t="shared" si="104"/>
        <v>0</v>
      </c>
      <c r="J437" s="619">
        <f t="shared" si="105"/>
        <v>605346.33600000001</v>
      </c>
      <c r="K437" s="371">
        <f t="shared" si="106"/>
        <v>0</v>
      </c>
      <c r="L437" s="373">
        <f t="shared" si="111"/>
        <v>0</v>
      </c>
      <c r="M437" s="373">
        <f t="shared" si="107"/>
        <v>605346.33600000001</v>
      </c>
      <c r="N437" s="373">
        <f t="shared" si="112"/>
        <v>0</v>
      </c>
      <c r="O437" s="373">
        <f t="shared" si="108"/>
        <v>0</v>
      </c>
    </row>
    <row r="438" spans="1:15" s="374" customFormat="1">
      <c r="A438" s="367">
        <v>22600000</v>
      </c>
      <c r="B438" s="367" t="s">
        <v>1082</v>
      </c>
      <c r="C438" s="371">
        <v>87043.970519999988</v>
      </c>
      <c r="D438" s="618">
        <v>40295</v>
      </c>
      <c r="E438" s="367">
        <v>4</v>
      </c>
      <c r="F438" s="370">
        <f t="shared" si="102"/>
        <v>0</v>
      </c>
      <c r="G438" s="371">
        <f t="shared" si="103"/>
        <v>87043.970519999988</v>
      </c>
      <c r="H438" s="371">
        <v>87043.970519999988</v>
      </c>
      <c r="I438" s="368">
        <f t="shared" si="104"/>
        <v>0</v>
      </c>
      <c r="J438" s="619">
        <f t="shared" si="105"/>
        <v>87043.970519999988</v>
      </c>
      <c r="K438" s="371">
        <f t="shared" si="106"/>
        <v>0</v>
      </c>
      <c r="L438" s="373">
        <f t="shared" si="111"/>
        <v>0</v>
      </c>
      <c r="M438" s="373">
        <f t="shared" si="107"/>
        <v>87043.970519999988</v>
      </c>
      <c r="N438" s="373">
        <f t="shared" si="112"/>
        <v>0</v>
      </c>
      <c r="O438" s="373">
        <f t="shared" si="108"/>
        <v>0</v>
      </c>
    </row>
    <row r="439" spans="1:15" s="374" customFormat="1">
      <c r="A439" s="367">
        <v>22600000</v>
      </c>
      <c r="B439" s="367" t="s">
        <v>1081</v>
      </c>
      <c r="C439" s="371">
        <v>345169.28622000001</v>
      </c>
      <c r="D439" s="618">
        <v>40295</v>
      </c>
      <c r="E439" s="367">
        <v>4</v>
      </c>
      <c r="F439" s="370">
        <f t="shared" si="102"/>
        <v>0</v>
      </c>
      <c r="G439" s="371">
        <f t="shared" si="103"/>
        <v>345169.28622000001</v>
      </c>
      <c r="H439" s="371">
        <v>345169.28622000001</v>
      </c>
      <c r="I439" s="368">
        <f t="shared" si="104"/>
        <v>0</v>
      </c>
      <c r="J439" s="619">
        <f t="shared" si="105"/>
        <v>345169.28622000001</v>
      </c>
      <c r="K439" s="371">
        <f t="shared" si="106"/>
        <v>0</v>
      </c>
      <c r="L439" s="373">
        <f t="shared" si="111"/>
        <v>0</v>
      </c>
      <c r="M439" s="373">
        <f t="shared" si="107"/>
        <v>345169.28622000001</v>
      </c>
      <c r="N439" s="373">
        <f t="shared" si="112"/>
        <v>0</v>
      </c>
      <c r="O439" s="373">
        <f t="shared" si="108"/>
        <v>0</v>
      </c>
    </row>
    <row r="440" spans="1:15" s="374" customFormat="1">
      <c r="A440" s="367">
        <v>22600000</v>
      </c>
      <c r="B440" s="367" t="s">
        <v>1080</v>
      </c>
      <c r="C440" s="371">
        <v>604042.80660000001</v>
      </c>
      <c r="D440" s="618">
        <v>40295</v>
      </c>
      <c r="E440" s="367">
        <v>4</v>
      </c>
      <c r="F440" s="370">
        <f t="shared" si="102"/>
        <v>0</v>
      </c>
      <c r="G440" s="371">
        <f t="shared" si="103"/>
        <v>604042.80660000001</v>
      </c>
      <c r="H440" s="371">
        <v>604042.80660000001</v>
      </c>
      <c r="I440" s="368">
        <f t="shared" si="104"/>
        <v>0</v>
      </c>
      <c r="J440" s="619">
        <f t="shared" si="105"/>
        <v>604042.80660000001</v>
      </c>
      <c r="K440" s="371">
        <f t="shared" si="106"/>
        <v>0</v>
      </c>
      <c r="L440" s="373">
        <f t="shared" si="111"/>
        <v>0</v>
      </c>
      <c r="M440" s="373">
        <f t="shared" si="107"/>
        <v>604042.80660000001</v>
      </c>
      <c r="N440" s="373">
        <f t="shared" si="112"/>
        <v>0</v>
      </c>
      <c r="O440" s="373">
        <f t="shared" si="108"/>
        <v>0</v>
      </c>
    </row>
    <row r="441" spans="1:15" s="374" customFormat="1">
      <c r="A441" s="367">
        <v>22600000</v>
      </c>
      <c r="B441" s="367" t="s">
        <v>1079</v>
      </c>
      <c r="C441" s="371">
        <v>158935.2066</v>
      </c>
      <c r="D441" s="618">
        <v>40295</v>
      </c>
      <c r="E441" s="367">
        <v>4</v>
      </c>
      <c r="F441" s="370">
        <f t="shared" si="102"/>
        <v>0</v>
      </c>
      <c r="G441" s="371">
        <f t="shared" si="103"/>
        <v>158935.2066</v>
      </c>
      <c r="H441" s="371">
        <v>158935.2066</v>
      </c>
      <c r="I441" s="368">
        <f t="shared" si="104"/>
        <v>0</v>
      </c>
      <c r="J441" s="619">
        <f t="shared" si="105"/>
        <v>158935.2066</v>
      </c>
      <c r="K441" s="371">
        <f t="shared" si="106"/>
        <v>0</v>
      </c>
      <c r="L441" s="373">
        <f t="shared" si="111"/>
        <v>0</v>
      </c>
      <c r="M441" s="373">
        <f t="shared" si="107"/>
        <v>158935.2066</v>
      </c>
      <c r="N441" s="373">
        <f t="shared" si="112"/>
        <v>0</v>
      </c>
      <c r="O441" s="373">
        <f t="shared" si="108"/>
        <v>0</v>
      </c>
    </row>
    <row r="442" spans="1:15" s="374" customFormat="1">
      <c r="A442" s="367">
        <v>22600000</v>
      </c>
      <c r="B442" s="367" t="s">
        <v>1078</v>
      </c>
      <c r="C442" s="371">
        <v>132646.30392000001</v>
      </c>
      <c r="D442" s="618">
        <v>40296</v>
      </c>
      <c r="E442" s="367">
        <v>4</v>
      </c>
      <c r="F442" s="370">
        <f t="shared" si="102"/>
        <v>0</v>
      </c>
      <c r="G442" s="371">
        <f t="shared" si="103"/>
        <v>132646.30392000001</v>
      </c>
      <c r="H442" s="371">
        <v>132646.30392000001</v>
      </c>
      <c r="I442" s="368">
        <f t="shared" si="104"/>
        <v>0</v>
      </c>
      <c r="J442" s="619">
        <f t="shared" si="105"/>
        <v>132646.30392000001</v>
      </c>
      <c r="K442" s="371">
        <f t="shared" si="106"/>
        <v>0</v>
      </c>
      <c r="L442" s="373">
        <f t="shared" si="111"/>
        <v>0</v>
      </c>
      <c r="M442" s="373">
        <f t="shared" si="107"/>
        <v>132646.30392000001</v>
      </c>
      <c r="N442" s="373">
        <f t="shared" si="112"/>
        <v>0</v>
      </c>
      <c r="O442" s="373">
        <f t="shared" si="108"/>
        <v>0</v>
      </c>
    </row>
    <row r="443" spans="1:15" s="374" customFormat="1">
      <c r="A443" s="367">
        <v>22600000</v>
      </c>
      <c r="B443" s="367" t="s">
        <v>1077</v>
      </c>
      <c r="C443" s="371">
        <v>282607.29347999999</v>
      </c>
      <c r="D443" s="618">
        <v>40298</v>
      </c>
      <c r="E443" s="367">
        <v>4</v>
      </c>
      <c r="F443" s="370">
        <f t="shared" si="102"/>
        <v>0</v>
      </c>
      <c r="G443" s="371">
        <f t="shared" si="103"/>
        <v>282607.29347999999</v>
      </c>
      <c r="H443" s="371">
        <v>282607.29347999999</v>
      </c>
      <c r="I443" s="368">
        <f t="shared" si="104"/>
        <v>0</v>
      </c>
      <c r="J443" s="619">
        <f t="shared" si="105"/>
        <v>282607.29347999999</v>
      </c>
      <c r="K443" s="371">
        <f t="shared" si="106"/>
        <v>0</v>
      </c>
      <c r="L443" s="373">
        <f t="shared" si="111"/>
        <v>0</v>
      </c>
      <c r="M443" s="373">
        <f t="shared" si="107"/>
        <v>282607.29347999999</v>
      </c>
      <c r="N443" s="373">
        <f t="shared" si="112"/>
        <v>0</v>
      </c>
      <c r="O443" s="373">
        <f t="shared" si="108"/>
        <v>0</v>
      </c>
    </row>
    <row r="444" spans="1:15" s="374" customFormat="1">
      <c r="A444" s="367">
        <v>22600000</v>
      </c>
      <c r="B444" s="367" t="s">
        <v>1076</v>
      </c>
      <c r="C444" s="371">
        <v>635386.85988</v>
      </c>
      <c r="D444" s="618">
        <v>40298</v>
      </c>
      <c r="E444" s="367">
        <v>4</v>
      </c>
      <c r="F444" s="370">
        <f t="shared" si="102"/>
        <v>0</v>
      </c>
      <c r="G444" s="371">
        <f t="shared" si="103"/>
        <v>635386.85988</v>
      </c>
      <c r="H444" s="371">
        <v>635386.85988</v>
      </c>
      <c r="I444" s="368">
        <f t="shared" si="104"/>
        <v>0</v>
      </c>
      <c r="J444" s="619">
        <f t="shared" si="105"/>
        <v>635386.85988</v>
      </c>
      <c r="K444" s="371">
        <f t="shared" si="106"/>
        <v>0</v>
      </c>
      <c r="L444" s="373">
        <f t="shared" si="111"/>
        <v>0</v>
      </c>
      <c r="M444" s="373">
        <f t="shared" si="107"/>
        <v>635386.85988</v>
      </c>
      <c r="N444" s="373">
        <f t="shared" si="112"/>
        <v>0</v>
      </c>
      <c r="O444" s="373">
        <f t="shared" si="108"/>
        <v>0</v>
      </c>
    </row>
    <row r="445" spans="1:15" s="374" customFormat="1">
      <c r="A445" s="367">
        <v>22600000</v>
      </c>
      <c r="B445" s="367" t="s">
        <v>1075</v>
      </c>
      <c r="C445" s="371">
        <v>797443.11858000001</v>
      </c>
      <c r="D445" s="618">
        <v>40298</v>
      </c>
      <c r="E445" s="367">
        <v>4</v>
      </c>
      <c r="F445" s="370">
        <f t="shared" si="102"/>
        <v>0</v>
      </c>
      <c r="G445" s="371">
        <f t="shared" si="103"/>
        <v>797443.11858000001</v>
      </c>
      <c r="H445" s="371">
        <v>797443.11858000001</v>
      </c>
      <c r="I445" s="368">
        <f t="shared" si="104"/>
        <v>0</v>
      </c>
      <c r="J445" s="619">
        <f t="shared" si="105"/>
        <v>797443.11858000001</v>
      </c>
      <c r="K445" s="371">
        <f t="shared" si="106"/>
        <v>0</v>
      </c>
      <c r="L445" s="373">
        <f t="shared" si="111"/>
        <v>0</v>
      </c>
      <c r="M445" s="373">
        <f t="shared" si="107"/>
        <v>797443.11858000001</v>
      </c>
      <c r="N445" s="373">
        <f t="shared" si="112"/>
        <v>0</v>
      </c>
      <c r="O445" s="373">
        <f t="shared" si="108"/>
        <v>0</v>
      </c>
    </row>
    <row r="446" spans="1:15" s="374" customFormat="1">
      <c r="A446" s="367">
        <v>22600000</v>
      </c>
      <c r="B446" s="367" t="s">
        <v>1074</v>
      </c>
      <c r="C446" s="371">
        <v>47679.502200000003</v>
      </c>
      <c r="D446" s="618">
        <v>40298</v>
      </c>
      <c r="E446" s="367">
        <v>4</v>
      </c>
      <c r="F446" s="370">
        <f t="shared" si="102"/>
        <v>0</v>
      </c>
      <c r="G446" s="371">
        <f t="shared" si="103"/>
        <v>47679.502200000003</v>
      </c>
      <c r="H446" s="371">
        <v>47679.502200000003</v>
      </c>
      <c r="I446" s="368">
        <f t="shared" si="104"/>
        <v>0</v>
      </c>
      <c r="J446" s="619">
        <f t="shared" si="105"/>
        <v>47679.502200000003</v>
      </c>
      <c r="K446" s="371">
        <f t="shared" si="106"/>
        <v>0</v>
      </c>
      <c r="L446" s="373">
        <f t="shared" si="111"/>
        <v>0</v>
      </c>
      <c r="M446" s="373">
        <f t="shared" si="107"/>
        <v>47679.502200000003</v>
      </c>
      <c r="N446" s="373">
        <f t="shared" si="112"/>
        <v>0</v>
      </c>
      <c r="O446" s="373">
        <f t="shared" si="108"/>
        <v>0</v>
      </c>
    </row>
    <row r="447" spans="1:15" s="374" customFormat="1">
      <c r="A447" s="367">
        <v>22600000</v>
      </c>
      <c r="B447" s="367" t="s">
        <v>1073</v>
      </c>
      <c r="C447" s="371">
        <v>274181.55414999998</v>
      </c>
      <c r="D447" s="618">
        <v>40316</v>
      </c>
      <c r="E447" s="367">
        <v>5</v>
      </c>
      <c r="F447" s="370">
        <f t="shared" si="102"/>
        <v>0</v>
      </c>
      <c r="G447" s="371">
        <f t="shared" si="103"/>
        <v>274181.55414999998</v>
      </c>
      <c r="H447" s="371">
        <v>274181.55414999998</v>
      </c>
      <c r="I447" s="368">
        <f t="shared" si="104"/>
        <v>0</v>
      </c>
      <c r="J447" s="619">
        <f t="shared" si="105"/>
        <v>274181.55414999998</v>
      </c>
      <c r="K447" s="371">
        <f t="shared" si="106"/>
        <v>0</v>
      </c>
      <c r="L447" s="373">
        <f t="shared" ref="L447:L464" si="113">K447/E447*5</f>
        <v>0</v>
      </c>
      <c r="M447" s="373">
        <f t="shared" si="107"/>
        <v>274181.55414999998</v>
      </c>
      <c r="N447" s="373">
        <f t="shared" ref="N447:N464" si="114">E447-5</f>
        <v>0</v>
      </c>
      <c r="O447" s="373">
        <f t="shared" si="108"/>
        <v>0</v>
      </c>
    </row>
    <row r="448" spans="1:15" s="374" customFormat="1">
      <c r="A448" s="367">
        <v>22600000</v>
      </c>
      <c r="B448" s="367" t="s">
        <v>1072</v>
      </c>
      <c r="C448" s="371">
        <v>173869.42895</v>
      </c>
      <c r="D448" s="618">
        <v>40316</v>
      </c>
      <c r="E448" s="367">
        <v>5</v>
      </c>
      <c r="F448" s="370">
        <f t="shared" si="102"/>
        <v>0</v>
      </c>
      <c r="G448" s="371">
        <f t="shared" si="103"/>
        <v>173869.42895</v>
      </c>
      <c r="H448" s="371">
        <v>173869.42895</v>
      </c>
      <c r="I448" s="368">
        <f t="shared" si="104"/>
        <v>0</v>
      </c>
      <c r="J448" s="619">
        <f t="shared" si="105"/>
        <v>173869.42895</v>
      </c>
      <c r="K448" s="371">
        <f t="shared" si="106"/>
        <v>0</v>
      </c>
      <c r="L448" s="373">
        <f t="shared" si="113"/>
        <v>0</v>
      </c>
      <c r="M448" s="373">
        <f t="shared" si="107"/>
        <v>173869.42895</v>
      </c>
      <c r="N448" s="373">
        <f t="shared" si="114"/>
        <v>0</v>
      </c>
      <c r="O448" s="373">
        <f t="shared" si="108"/>
        <v>0</v>
      </c>
    </row>
    <row r="449" spans="1:15" s="374" customFormat="1">
      <c r="A449" s="367">
        <v>22600000</v>
      </c>
      <c r="B449" s="367" t="s">
        <v>1071</v>
      </c>
      <c r="C449" s="371">
        <v>105447.95415000001</v>
      </c>
      <c r="D449" s="618">
        <v>40316</v>
      </c>
      <c r="E449" s="367">
        <v>5</v>
      </c>
      <c r="F449" s="370">
        <f t="shared" si="102"/>
        <v>0</v>
      </c>
      <c r="G449" s="371">
        <f t="shared" si="103"/>
        <v>105447.95415000001</v>
      </c>
      <c r="H449" s="371">
        <v>105447.95415000001</v>
      </c>
      <c r="I449" s="368">
        <f t="shared" si="104"/>
        <v>0</v>
      </c>
      <c r="J449" s="619">
        <f t="shared" si="105"/>
        <v>105447.95415000001</v>
      </c>
      <c r="K449" s="371">
        <f t="shared" si="106"/>
        <v>0</v>
      </c>
      <c r="L449" s="373">
        <f t="shared" si="113"/>
        <v>0</v>
      </c>
      <c r="M449" s="373">
        <f t="shared" si="107"/>
        <v>105447.95415000001</v>
      </c>
      <c r="N449" s="373">
        <f t="shared" si="114"/>
        <v>0</v>
      </c>
      <c r="O449" s="373">
        <f t="shared" si="108"/>
        <v>0</v>
      </c>
    </row>
    <row r="450" spans="1:15" s="374" customFormat="1">
      <c r="A450" s="367">
        <v>22600000</v>
      </c>
      <c r="B450" s="367" t="s">
        <v>1070</v>
      </c>
      <c r="C450" s="371">
        <v>42172.854149999999</v>
      </c>
      <c r="D450" s="618">
        <v>40316</v>
      </c>
      <c r="E450" s="367">
        <v>5</v>
      </c>
      <c r="F450" s="370">
        <f t="shared" si="102"/>
        <v>0</v>
      </c>
      <c r="G450" s="371">
        <f t="shared" si="103"/>
        <v>42172.854149999999</v>
      </c>
      <c r="H450" s="371">
        <v>42172.854149999999</v>
      </c>
      <c r="I450" s="368">
        <f t="shared" si="104"/>
        <v>0</v>
      </c>
      <c r="J450" s="619">
        <f t="shared" si="105"/>
        <v>42172.854149999999</v>
      </c>
      <c r="K450" s="371">
        <f t="shared" si="106"/>
        <v>0</v>
      </c>
      <c r="L450" s="373">
        <f t="shared" si="113"/>
        <v>0</v>
      </c>
      <c r="M450" s="373">
        <f t="shared" si="107"/>
        <v>42172.854149999999</v>
      </c>
      <c r="N450" s="373">
        <f t="shared" si="114"/>
        <v>0</v>
      </c>
      <c r="O450" s="373">
        <f t="shared" si="108"/>
        <v>0</v>
      </c>
    </row>
    <row r="451" spans="1:15" s="374" customFormat="1">
      <c r="A451" s="367">
        <v>22600000</v>
      </c>
      <c r="B451" s="367" t="s">
        <v>1069</v>
      </c>
      <c r="C451" s="371">
        <v>31605.91245</v>
      </c>
      <c r="D451" s="618">
        <v>40316</v>
      </c>
      <c r="E451" s="367">
        <v>5</v>
      </c>
      <c r="F451" s="370">
        <f t="shared" si="102"/>
        <v>0</v>
      </c>
      <c r="G451" s="371">
        <f t="shared" si="103"/>
        <v>31605.91245</v>
      </c>
      <c r="H451" s="371">
        <v>31605.91245</v>
      </c>
      <c r="I451" s="368">
        <f t="shared" si="104"/>
        <v>0</v>
      </c>
      <c r="J451" s="619">
        <f t="shared" si="105"/>
        <v>31605.91245</v>
      </c>
      <c r="K451" s="371">
        <f t="shared" si="106"/>
        <v>0</v>
      </c>
      <c r="L451" s="373">
        <f t="shared" si="113"/>
        <v>0</v>
      </c>
      <c r="M451" s="373">
        <f t="shared" si="107"/>
        <v>31605.91245</v>
      </c>
      <c r="N451" s="373">
        <f t="shared" si="114"/>
        <v>0</v>
      </c>
      <c r="O451" s="373">
        <f t="shared" si="108"/>
        <v>0</v>
      </c>
    </row>
    <row r="452" spans="1:15" s="374" customFormat="1">
      <c r="A452" s="367">
        <v>22600000</v>
      </c>
      <c r="B452" s="367" t="s">
        <v>1068</v>
      </c>
      <c r="C452" s="371">
        <v>1528536.5907000001</v>
      </c>
      <c r="D452" s="618">
        <v>40323</v>
      </c>
      <c r="E452" s="367">
        <v>5</v>
      </c>
      <c r="F452" s="370">
        <f t="shared" si="102"/>
        <v>0</v>
      </c>
      <c r="G452" s="371">
        <f t="shared" si="103"/>
        <v>1528536.5907000001</v>
      </c>
      <c r="H452" s="371">
        <v>1528536.5907000001</v>
      </c>
      <c r="I452" s="368">
        <f t="shared" si="104"/>
        <v>0</v>
      </c>
      <c r="J452" s="619">
        <f t="shared" si="105"/>
        <v>1528536.5907000001</v>
      </c>
      <c r="K452" s="371">
        <f t="shared" si="106"/>
        <v>0</v>
      </c>
      <c r="L452" s="373">
        <f t="shared" si="113"/>
        <v>0</v>
      </c>
      <c r="M452" s="373">
        <f t="shared" si="107"/>
        <v>1528536.5907000001</v>
      </c>
      <c r="N452" s="373">
        <f t="shared" si="114"/>
        <v>0</v>
      </c>
      <c r="O452" s="373">
        <f t="shared" si="108"/>
        <v>0</v>
      </c>
    </row>
    <row r="453" spans="1:15" s="374" customFormat="1">
      <c r="A453" s="367">
        <v>22600000</v>
      </c>
      <c r="B453" s="367" t="s">
        <v>1067</v>
      </c>
      <c r="C453" s="371">
        <v>2519951.9491999997</v>
      </c>
      <c r="D453" s="618">
        <v>40326</v>
      </c>
      <c r="E453" s="367">
        <v>5</v>
      </c>
      <c r="F453" s="370">
        <f t="shared" ref="F453:F484" si="115">+C453*$F$4</f>
        <v>0</v>
      </c>
      <c r="G453" s="371">
        <f t="shared" ref="G453:G484" si="116">+C453+F453</f>
        <v>2519951.9491999997</v>
      </c>
      <c r="H453" s="371">
        <v>2519951.9491999997</v>
      </c>
      <c r="I453" s="368">
        <f t="shared" ref="I453:I484" si="117">H453*$I$4</f>
        <v>0</v>
      </c>
      <c r="J453" s="619">
        <f t="shared" ref="J453:J484" si="118">+H453+I453</f>
        <v>2519951.9491999997</v>
      </c>
      <c r="K453" s="371">
        <f t="shared" ref="K453:K484" si="119">+G453-J453</f>
        <v>0</v>
      </c>
      <c r="L453" s="373">
        <f t="shared" si="113"/>
        <v>0</v>
      </c>
      <c r="M453" s="373">
        <f t="shared" ref="M453:M484" si="120">J453+L453</f>
        <v>2519951.9491999997</v>
      </c>
      <c r="N453" s="373">
        <f t="shared" si="114"/>
        <v>0</v>
      </c>
      <c r="O453" s="373">
        <f t="shared" ref="O453:O484" si="121">G453-M453</f>
        <v>0</v>
      </c>
    </row>
    <row r="454" spans="1:15" s="374" customFormat="1">
      <c r="A454" s="367">
        <v>22600000</v>
      </c>
      <c r="B454" s="367" t="s">
        <v>1066</v>
      </c>
      <c r="C454" s="371">
        <v>9844424.4247999992</v>
      </c>
      <c r="D454" s="618">
        <v>40326</v>
      </c>
      <c r="E454" s="367">
        <v>5</v>
      </c>
      <c r="F454" s="370">
        <f t="shared" si="115"/>
        <v>0</v>
      </c>
      <c r="G454" s="371">
        <f t="shared" si="116"/>
        <v>9844424.4247999992</v>
      </c>
      <c r="H454" s="371">
        <v>9844424.4247999992</v>
      </c>
      <c r="I454" s="368">
        <f t="shared" si="117"/>
        <v>0</v>
      </c>
      <c r="J454" s="619">
        <f t="shared" si="118"/>
        <v>9844424.4247999992</v>
      </c>
      <c r="K454" s="371">
        <f t="shared" si="119"/>
        <v>0</v>
      </c>
      <c r="L454" s="373">
        <f t="shared" si="113"/>
        <v>0</v>
      </c>
      <c r="M454" s="373">
        <f t="shared" si="120"/>
        <v>9844424.4247999992</v>
      </c>
      <c r="N454" s="373">
        <f t="shared" si="114"/>
        <v>0</v>
      </c>
      <c r="O454" s="373">
        <f t="shared" si="121"/>
        <v>0</v>
      </c>
    </row>
    <row r="455" spans="1:15" s="374" customFormat="1">
      <c r="A455" s="367">
        <v>22600000</v>
      </c>
      <c r="B455" s="367" t="s">
        <v>1065</v>
      </c>
      <c r="C455" s="371">
        <v>624968.1627000001</v>
      </c>
      <c r="D455" s="618">
        <v>40329</v>
      </c>
      <c r="E455" s="367">
        <v>5</v>
      </c>
      <c r="F455" s="370">
        <f t="shared" si="115"/>
        <v>0</v>
      </c>
      <c r="G455" s="371">
        <f t="shared" si="116"/>
        <v>624968.1627000001</v>
      </c>
      <c r="H455" s="371">
        <v>624968.1627000001</v>
      </c>
      <c r="I455" s="368">
        <f t="shared" si="117"/>
        <v>0</v>
      </c>
      <c r="J455" s="619">
        <f t="shared" si="118"/>
        <v>624968.1627000001</v>
      </c>
      <c r="K455" s="371">
        <f t="shared" si="119"/>
        <v>0</v>
      </c>
      <c r="L455" s="373">
        <f t="shared" si="113"/>
        <v>0</v>
      </c>
      <c r="M455" s="373">
        <f t="shared" si="120"/>
        <v>624968.1627000001</v>
      </c>
      <c r="N455" s="373">
        <f t="shared" si="114"/>
        <v>0</v>
      </c>
      <c r="O455" s="373">
        <f t="shared" si="121"/>
        <v>0</v>
      </c>
    </row>
    <row r="456" spans="1:15" s="374" customFormat="1">
      <c r="A456" s="367">
        <v>22600000</v>
      </c>
      <c r="B456" s="367" t="s">
        <v>1064</v>
      </c>
      <c r="C456" s="371">
        <v>352216.62581</v>
      </c>
      <c r="D456" s="618">
        <v>40329</v>
      </c>
      <c r="E456" s="367">
        <v>5</v>
      </c>
      <c r="F456" s="370">
        <f t="shared" si="115"/>
        <v>0</v>
      </c>
      <c r="G456" s="371">
        <f t="shared" si="116"/>
        <v>352216.62581</v>
      </c>
      <c r="H456" s="371">
        <v>352216.62581</v>
      </c>
      <c r="I456" s="368">
        <f t="shared" si="117"/>
        <v>0</v>
      </c>
      <c r="J456" s="619">
        <f t="shared" si="118"/>
        <v>352216.62581</v>
      </c>
      <c r="K456" s="371">
        <f t="shared" si="119"/>
        <v>0</v>
      </c>
      <c r="L456" s="373">
        <f t="shared" si="113"/>
        <v>0</v>
      </c>
      <c r="M456" s="373">
        <f t="shared" si="120"/>
        <v>352216.62581</v>
      </c>
      <c r="N456" s="373">
        <f t="shared" si="114"/>
        <v>0</v>
      </c>
      <c r="O456" s="373">
        <f t="shared" si="121"/>
        <v>0</v>
      </c>
    </row>
    <row r="457" spans="1:15" s="374" customFormat="1">
      <c r="A457" s="367">
        <v>22600000</v>
      </c>
      <c r="B457" s="367" t="s">
        <v>1063</v>
      </c>
      <c r="C457" s="371">
        <v>322980.36585499998</v>
      </c>
      <c r="D457" s="618">
        <v>40329</v>
      </c>
      <c r="E457" s="367">
        <v>5</v>
      </c>
      <c r="F457" s="370">
        <f t="shared" si="115"/>
        <v>0</v>
      </c>
      <c r="G457" s="371">
        <f t="shared" si="116"/>
        <v>322980.36585499998</v>
      </c>
      <c r="H457" s="371">
        <v>322980.36585499998</v>
      </c>
      <c r="I457" s="368">
        <f t="shared" si="117"/>
        <v>0</v>
      </c>
      <c r="J457" s="619">
        <f t="shared" si="118"/>
        <v>322980.36585499998</v>
      </c>
      <c r="K457" s="371">
        <f t="shared" si="119"/>
        <v>0</v>
      </c>
      <c r="L457" s="373">
        <f t="shared" si="113"/>
        <v>0</v>
      </c>
      <c r="M457" s="373">
        <f t="shared" si="120"/>
        <v>322980.36585499998</v>
      </c>
      <c r="N457" s="373">
        <f t="shared" si="114"/>
        <v>0</v>
      </c>
      <c r="O457" s="373">
        <f t="shared" si="121"/>
        <v>0</v>
      </c>
    </row>
    <row r="458" spans="1:15" s="374" customFormat="1">
      <c r="A458" s="367">
        <v>22600000</v>
      </c>
      <c r="B458" s="367" t="s">
        <v>1062</v>
      </c>
      <c r="C458" s="371">
        <v>1566687.2576599999</v>
      </c>
      <c r="D458" s="618">
        <v>40329</v>
      </c>
      <c r="E458" s="367">
        <v>5</v>
      </c>
      <c r="F458" s="370">
        <f t="shared" si="115"/>
        <v>0</v>
      </c>
      <c r="G458" s="371">
        <f t="shared" si="116"/>
        <v>1566687.2576599999</v>
      </c>
      <c r="H458" s="371">
        <v>1566687.2576599999</v>
      </c>
      <c r="I458" s="368">
        <f t="shared" si="117"/>
        <v>0</v>
      </c>
      <c r="J458" s="619">
        <f t="shared" si="118"/>
        <v>1566687.2576599999</v>
      </c>
      <c r="K458" s="371">
        <f t="shared" si="119"/>
        <v>0</v>
      </c>
      <c r="L458" s="373">
        <f t="shared" si="113"/>
        <v>0</v>
      </c>
      <c r="M458" s="373">
        <f t="shared" si="120"/>
        <v>1566687.2576599999</v>
      </c>
      <c r="N458" s="373">
        <f t="shared" si="114"/>
        <v>0</v>
      </c>
      <c r="O458" s="373">
        <f t="shared" si="121"/>
        <v>0</v>
      </c>
    </row>
    <row r="459" spans="1:15" s="374" customFormat="1">
      <c r="A459" s="367">
        <v>22600000</v>
      </c>
      <c r="B459" s="367" t="s">
        <v>1061</v>
      </c>
      <c r="C459" s="371">
        <v>1017226.3263749999</v>
      </c>
      <c r="D459" s="618">
        <v>40329</v>
      </c>
      <c r="E459" s="367">
        <v>5</v>
      </c>
      <c r="F459" s="370">
        <f t="shared" si="115"/>
        <v>0</v>
      </c>
      <c r="G459" s="371">
        <f t="shared" si="116"/>
        <v>1017226.3263749999</v>
      </c>
      <c r="H459" s="371">
        <v>1017226.3263749999</v>
      </c>
      <c r="I459" s="368">
        <f t="shared" si="117"/>
        <v>0</v>
      </c>
      <c r="J459" s="619">
        <f t="shared" si="118"/>
        <v>1017226.3263749999</v>
      </c>
      <c r="K459" s="371">
        <f t="shared" si="119"/>
        <v>0</v>
      </c>
      <c r="L459" s="373">
        <f t="shared" si="113"/>
        <v>0</v>
      </c>
      <c r="M459" s="373">
        <f t="shared" si="120"/>
        <v>1017226.3263749999</v>
      </c>
      <c r="N459" s="373">
        <f t="shared" si="114"/>
        <v>0</v>
      </c>
      <c r="O459" s="373">
        <f t="shared" si="121"/>
        <v>0</v>
      </c>
    </row>
    <row r="460" spans="1:15" s="374" customFormat="1">
      <c r="A460" s="367">
        <v>22600000</v>
      </c>
      <c r="B460" s="367" t="s">
        <v>1060</v>
      </c>
      <c r="C460" s="371">
        <v>238943.65096000003</v>
      </c>
      <c r="D460" s="618">
        <v>40329</v>
      </c>
      <c r="E460" s="367">
        <v>5</v>
      </c>
      <c r="F460" s="370">
        <f t="shared" si="115"/>
        <v>0</v>
      </c>
      <c r="G460" s="371">
        <f t="shared" si="116"/>
        <v>238943.65096000003</v>
      </c>
      <c r="H460" s="371">
        <v>238943.65096000003</v>
      </c>
      <c r="I460" s="368">
        <f t="shared" si="117"/>
        <v>0</v>
      </c>
      <c r="J460" s="619">
        <f t="shared" si="118"/>
        <v>238943.65096000003</v>
      </c>
      <c r="K460" s="371">
        <f t="shared" si="119"/>
        <v>0</v>
      </c>
      <c r="L460" s="373">
        <f t="shared" si="113"/>
        <v>0</v>
      </c>
      <c r="M460" s="373">
        <f t="shared" si="120"/>
        <v>238943.65096000003</v>
      </c>
      <c r="N460" s="373">
        <f t="shared" si="114"/>
        <v>0</v>
      </c>
      <c r="O460" s="373">
        <f t="shared" si="121"/>
        <v>0</v>
      </c>
    </row>
    <row r="461" spans="1:15" s="374" customFormat="1">
      <c r="A461" s="367">
        <v>22600000</v>
      </c>
      <c r="B461" s="367" t="s">
        <v>1059</v>
      </c>
      <c r="C461" s="371">
        <v>3797497.3099000002</v>
      </c>
      <c r="D461" s="618">
        <v>40329</v>
      </c>
      <c r="E461" s="367">
        <v>5</v>
      </c>
      <c r="F461" s="370">
        <f t="shared" si="115"/>
        <v>0</v>
      </c>
      <c r="G461" s="371">
        <f t="shared" si="116"/>
        <v>3797497.3099000002</v>
      </c>
      <c r="H461" s="371">
        <v>3797497.3099000002</v>
      </c>
      <c r="I461" s="368">
        <f t="shared" si="117"/>
        <v>0</v>
      </c>
      <c r="J461" s="619">
        <f t="shared" si="118"/>
        <v>3797497.3099000002</v>
      </c>
      <c r="K461" s="371">
        <f t="shared" si="119"/>
        <v>0</v>
      </c>
      <c r="L461" s="373">
        <f t="shared" si="113"/>
        <v>0</v>
      </c>
      <c r="M461" s="373">
        <f t="shared" si="120"/>
        <v>3797497.3099000002</v>
      </c>
      <c r="N461" s="373">
        <f t="shared" si="114"/>
        <v>0</v>
      </c>
      <c r="O461" s="373">
        <f t="shared" si="121"/>
        <v>0</v>
      </c>
    </row>
    <row r="462" spans="1:15" s="374" customFormat="1">
      <c r="A462" s="367">
        <v>22600000</v>
      </c>
      <c r="B462" s="367" t="s">
        <v>1058</v>
      </c>
      <c r="C462" s="371">
        <v>661024.42385000002</v>
      </c>
      <c r="D462" s="618">
        <v>40329</v>
      </c>
      <c r="E462" s="367">
        <v>5</v>
      </c>
      <c r="F462" s="370">
        <f t="shared" si="115"/>
        <v>0</v>
      </c>
      <c r="G462" s="371">
        <f t="shared" si="116"/>
        <v>661024.42385000002</v>
      </c>
      <c r="H462" s="371">
        <v>661024.42385000002</v>
      </c>
      <c r="I462" s="368">
        <f t="shared" si="117"/>
        <v>0</v>
      </c>
      <c r="J462" s="619">
        <f t="shared" si="118"/>
        <v>661024.42385000002</v>
      </c>
      <c r="K462" s="371">
        <f t="shared" si="119"/>
        <v>0</v>
      </c>
      <c r="L462" s="373">
        <f t="shared" si="113"/>
        <v>0</v>
      </c>
      <c r="M462" s="373">
        <f t="shared" si="120"/>
        <v>661024.42385000002</v>
      </c>
      <c r="N462" s="373">
        <f t="shared" si="114"/>
        <v>0</v>
      </c>
      <c r="O462" s="373">
        <f t="shared" si="121"/>
        <v>0</v>
      </c>
    </row>
    <row r="463" spans="1:15" s="374" customFormat="1">
      <c r="A463" s="367">
        <v>22600000</v>
      </c>
      <c r="B463" s="367" t="s">
        <v>1057</v>
      </c>
      <c r="C463" s="371">
        <v>3031472.0759399999</v>
      </c>
      <c r="D463" s="618">
        <v>40329</v>
      </c>
      <c r="E463" s="367">
        <v>5</v>
      </c>
      <c r="F463" s="370">
        <f t="shared" si="115"/>
        <v>0</v>
      </c>
      <c r="G463" s="371">
        <f t="shared" si="116"/>
        <v>3031472.0759399999</v>
      </c>
      <c r="H463" s="371">
        <v>3031472.0759399999</v>
      </c>
      <c r="I463" s="368">
        <f t="shared" si="117"/>
        <v>0</v>
      </c>
      <c r="J463" s="619">
        <f t="shared" si="118"/>
        <v>3031472.0759399999</v>
      </c>
      <c r="K463" s="371">
        <f t="shared" si="119"/>
        <v>0</v>
      </c>
      <c r="L463" s="373">
        <f t="shared" si="113"/>
        <v>0</v>
      </c>
      <c r="M463" s="373">
        <f t="shared" si="120"/>
        <v>3031472.0759399999</v>
      </c>
      <c r="N463" s="373">
        <f t="shared" si="114"/>
        <v>0</v>
      </c>
      <c r="O463" s="373">
        <f t="shared" si="121"/>
        <v>0</v>
      </c>
    </row>
    <row r="464" spans="1:15" s="374" customFormat="1">
      <c r="A464" s="367">
        <v>22600000</v>
      </c>
      <c r="B464" s="367" t="s">
        <v>1056</v>
      </c>
      <c r="C464" s="371">
        <v>66333.396500000003</v>
      </c>
      <c r="D464" s="618">
        <v>40329</v>
      </c>
      <c r="E464" s="367">
        <v>5</v>
      </c>
      <c r="F464" s="370">
        <f t="shared" si="115"/>
        <v>0</v>
      </c>
      <c r="G464" s="371">
        <f t="shared" si="116"/>
        <v>66333.396500000003</v>
      </c>
      <c r="H464" s="371">
        <v>66333.396500000003</v>
      </c>
      <c r="I464" s="368">
        <f t="shared" si="117"/>
        <v>0</v>
      </c>
      <c r="J464" s="619">
        <f t="shared" si="118"/>
        <v>66333.396500000003</v>
      </c>
      <c r="K464" s="371">
        <f t="shared" si="119"/>
        <v>0</v>
      </c>
      <c r="L464" s="373">
        <f t="shared" si="113"/>
        <v>0</v>
      </c>
      <c r="M464" s="373">
        <f t="shared" si="120"/>
        <v>66333.396500000003</v>
      </c>
      <c r="N464" s="373">
        <f t="shared" si="114"/>
        <v>0</v>
      </c>
      <c r="O464" s="373">
        <f t="shared" si="121"/>
        <v>0</v>
      </c>
    </row>
    <row r="465" spans="1:15" s="374" customFormat="1">
      <c r="A465" s="367">
        <v>22600000</v>
      </c>
      <c r="B465" s="367" t="s">
        <v>1055</v>
      </c>
      <c r="C465" s="371">
        <v>66071.984100000001</v>
      </c>
      <c r="D465" s="618">
        <v>40337</v>
      </c>
      <c r="E465" s="367">
        <v>6</v>
      </c>
      <c r="F465" s="370">
        <f t="shared" si="115"/>
        <v>0</v>
      </c>
      <c r="G465" s="371">
        <f t="shared" si="116"/>
        <v>66071.984100000001</v>
      </c>
      <c r="H465" s="371">
        <v>66071.984100000001</v>
      </c>
      <c r="I465" s="368">
        <f t="shared" si="117"/>
        <v>0</v>
      </c>
      <c r="J465" s="619">
        <f t="shared" si="118"/>
        <v>66071.984100000001</v>
      </c>
      <c r="K465" s="371">
        <f t="shared" si="119"/>
        <v>0</v>
      </c>
      <c r="L465" s="373">
        <f t="shared" ref="L465:L481" si="122">K465/E465*6</f>
        <v>0</v>
      </c>
      <c r="M465" s="373">
        <f t="shared" si="120"/>
        <v>66071.984100000001</v>
      </c>
      <c r="N465" s="373">
        <f t="shared" ref="N465:N481" si="123">E465-6</f>
        <v>0</v>
      </c>
      <c r="O465" s="373">
        <f t="shared" si="121"/>
        <v>0</v>
      </c>
    </row>
    <row r="466" spans="1:15" s="374" customFormat="1">
      <c r="A466" s="367">
        <v>22600000</v>
      </c>
      <c r="B466" s="367" t="s">
        <v>1054</v>
      </c>
      <c r="C466" s="371">
        <v>1117832.9280719999</v>
      </c>
      <c r="D466" s="618">
        <v>40339</v>
      </c>
      <c r="E466" s="367">
        <v>6</v>
      </c>
      <c r="F466" s="370">
        <f t="shared" si="115"/>
        <v>0</v>
      </c>
      <c r="G466" s="371">
        <f t="shared" si="116"/>
        <v>1117832.9280719999</v>
      </c>
      <c r="H466" s="371">
        <v>1117832.9280719999</v>
      </c>
      <c r="I466" s="368">
        <f t="shared" si="117"/>
        <v>0</v>
      </c>
      <c r="J466" s="619">
        <f t="shared" si="118"/>
        <v>1117832.9280719999</v>
      </c>
      <c r="K466" s="371">
        <f t="shared" si="119"/>
        <v>0</v>
      </c>
      <c r="L466" s="373">
        <f t="shared" si="122"/>
        <v>0</v>
      </c>
      <c r="M466" s="373">
        <f t="shared" si="120"/>
        <v>1117832.9280719999</v>
      </c>
      <c r="N466" s="373">
        <f t="shared" si="123"/>
        <v>0</v>
      </c>
      <c r="O466" s="373">
        <f t="shared" si="121"/>
        <v>0</v>
      </c>
    </row>
    <row r="467" spans="1:15" s="374" customFormat="1">
      <c r="A467" s="367">
        <v>22600000</v>
      </c>
      <c r="B467" s="367" t="s">
        <v>1053</v>
      </c>
      <c r="C467" s="371">
        <v>56681.148839999994</v>
      </c>
      <c r="D467" s="618">
        <v>40339</v>
      </c>
      <c r="E467" s="367">
        <v>6</v>
      </c>
      <c r="F467" s="370">
        <f t="shared" si="115"/>
        <v>0</v>
      </c>
      <c r="G467" s="371">
        <f t="shared" si="116"/>
        <v>56681.148839999994</v>
      </c>
      <c r="H467" s="371">
        <v>56681.148839999994</v>
      </c>
      <c r="I467" s="368">
        <f t="shared" si="117"/>
        <v>0</v>
      </c>
      <c r="J467" s="619">
        <f t="shared" si="118"/>
        <v>56681.148839999994</v>
      </c>
      <c r="K467" s="371">
        <f t="shared" si="119"/>
        <v>0</v>
      </c>
      <c r="L467" s="373">
        <f t="shared" si="122"/>
        <v>0</v>
      </c>
      <c r="M467" s="373">
        <f t="shared" si="120"/>
        <v>56681.148839999994</v>
      </c>
      <c r="N467" s="373">
        <f t="shared" si="123"/>
        <v>0</v>
      </c>
      <c r="O467" s="373">
        <f t="shared" si="121"/>
        <v>0</v>
      </c>
    </row>
    <row r="468" spans="1:15" s="374" customFormat="1">
      <c r="A468" s="367">
        <v>22600000</v>
      </c>
      <c r="B468" s="367" t="s">
        <v>1052</v>
      </c>
      <c r="C468" s="371">
        <v>30152.564445</v>
      </c>
      <c r="D468" s="618">
        <v>40340</v>
      </c>
      <c r="E468" s="367">
        <v>6</v>
      </c>
      <c r="F468" s="370">
        <f t="shared" si="115"/>
        <v>0</v>
      </c>
      <c r="G468" s="371">
        <f t="shared" si="116"/>
        <v>30152.564445</v>
      </c>
      <c r="H468" s="371">
        <v>30152.564445</v>
      </c>
      <c r="I468" s="368">
        <f t="shared" si="117"/>
        <v>0</v>
      </c>
      <c r="J468" s="619">
        <f t="shared" si="118"/>
        <v>30152.564445</v>
      </c>
      <c r="K468" s="371">
        <f t="shared" si="119"/>
        <v>0</v>
      </c>
      <c r="L468" s="373">
        <f t="shared" si="122"/>
        <v>0</v>
      </c>
      <c r="M468" s="373">
        <f t="shared" si="120"/>
        <v>30152.564445</v>
      </c>
      <c r="N468" s="373">
        <f t="shared" si="123"/>
        <v>0</v>
      </c>
      <c r="O468" s="373">
        <f t="shared" si="121"/>
        <v>0</v>
      </c>
    </row>
    <row r="469" spans="1:15" s="374" customFormat="1">
      <c r="A469" s="367">
        <v>22600000</v>
      </c>
      <c r="B469" s="367" t="s">
        <v>1051</v>
      </c>
      <c r="C469" s="371">
        <v>297598.09041899996</v>
      </c>
      <c r="D469" s="618">
        <v>40340</v>
      </c>
      <c r="E469" s="367">
        <v>6</v>
      </c>
      <c r="F469" s="370">
        <f t="shared" si="115"/>
        <v>0</v>
      </c>
      <c r="G469" s="371">
        <f t="shared" si="116"/>
        <v>297598.09041899996</v>
      </c>
      <c r="H469" s="371">
        <v>297598.09041899996</v>
      </c>
      <c r="I469" s="368">
        <f t="shared" si="117"/>
        <v>0</v>
      </c>
      <c r="J469" s="619">
        <f t="shared" si="118"/>
        <v>297598.09041899996</v>
      </c>
      <c r="K469" s="371">
        <f t="shared" si="119"/>
        <v>0</v>
      </c>
      <c r="L469" s="373">
        <f t="shared" si="122"/>
        <v>0</v>
      </c>
      <c r="M469" s="373">
        <f t="shared" si="120"/>
        <v>297598.09041899996</v>
      </c>
      <c r="N469" s="373">
        <f t="shared" si="123"/>
        <v>0</v>
      </c>
      <c r="O469" s="373">
        <f t="shared" si="121"/>
        <v>0</v>
      </c>
    </row>
    <row r="470" spans="1:15" s="374" customFormat="1">
      <c r="A470" s="367">
        <v>22600000</v>
      </c>
      <c r="B470" s="367" t="s">
        <v>1050</v>
      </c>
      <c r="C470" s="371">
        <v>401878.37896499998</v>
      </c>
      <c r="D470" s="618">
        <v>40340</v>
      </c>
      <c r="E470" s="367">
        <v>6</v>
      </c>
      <c r="F470" s="370">
        <f t="shared" si="115"/>
        <v>0</v>
      </c>
      <c r="G470" s="371">
        <f t="shared" si="116"/>
        <v>401878.37896499998</v>
      </c>
      <c r="H470" s="371">
        <v>401878.37896499998</v>
      </c>
      <c r="I470" s="368">
        <f t="shared" si="117"/>
        <v>0</v>
      </c>
      <c r="J470" s="619">
        <f t="shared" si="118"/>
        <v>401878.37896499998</v>
      </c>
      <c r="K470" s="371">
        <f t="shared" si="119"/>
        <v>0</v>
      </c>
      <c r="L470" s="373">
        <f t="shared" si="122"/>
        <v>0</v>
      </c>
      <c r="M470" s="373">
        <f t="shared" si="120"/>
        <v>401878.37896499998</v>
      </c>
      <c r="N470" s="373">
        <f t="shared" si="123"/>
        <v>0</v>
      </c>
      <c r="O470" s="373">
        <f t="shared" si="121"/>
        <v>0</v>
      </c>
    </row>
    <row r="471" spans="1:15" s="374" customFormat="1">
      <c r="A471" s="367">
        <v>22600000</v>
      </c>
      <c r="B471" s="367" t="s">
        <v>1049</v>
      </c>
      <c r="C471" s="371">
        <v>7930814.5808880003</v>
      </c>
      <c r="D471" s="618">
        <v>40345</v>
      </c>
      <c r="E471" s="367">
        <v>6</v>
      </c>
      <c r="F471" s="370">
        <f t="shared" si="115"/>
        <v>0</v>
      </c>
      <c r="G471" s="371">
        <f t="shared" si="116"/>
        <v>7930814.5808880003</v>
      </c>
      <c r="H471" s="371">
        <v>7930814.5808880003</v>
      </c>
      <c r="I471" s="368">
        <f t="shared" si="117"/>
        <v>0</v>
      </c>
      <c r="J471" s="619">
        <f t="shared" si="118"/>
        <v>7930814.5808880003</v>
      </c>
      <c r="K471" s="371">
        <f t="shared" si="119"/>
        <v>0</v>
      </c>
      <c r="L471" s="373">
        <f t="shared" si="122"/>
        <v>0</v>
      </c>
      <c r="M471" s="373">
        <f t="shared" si="120"/>
        <v>7930814.5808880003</v>
      </c>
      <c r="N471" s="373">
        <f t="shared" si="123"/>
        <v>0</v>
      </c>
      <c r="O471" s="373">
        <f t="shared" si="121"/>
        <v>0</v>
      </c>
    </row>
    <row r="472" spans="1:15" s="374" customFormat="1">
      <c r="A472" s="367">
        <v>22600000</v>
      </c>
      <c r="B472" s="367" t="s">
        <v>1048</v>
      </c>
      <c r="C472" s="371">
        <v>285002.39628000004</v>
      </c>
      <c r="D472" s="618">
        <v>40345</v>
      </c>
      <c r="E472" s="367">
        <v>6</v>
      </c>
      <c r="F472" s="370">
        <f t="shared" si="115"/>
        <v>0</v>
      </c>
      <c r="G472" s="371">
        <f t="shared" si="116"/>
        <v>285002.39628000004</v>
      </c>
      <c r="H472" s="371">
        <v>285002.39628000004</v>
      </c>
      <c r="I472" s="368">
        <f t="shared" si="117"/>
        <v>0</v>
      </c>
      <c r="J472" s="619">
        <f t="shared" si="118"/>
        <v>285002.39628000004</v>
      </c>
      <c r="K472" s="371">
        <f t="shared" si="119"/>
        <v>0</v>
      </c>
      <c r="L472" s="373">
        <f t="shared" si="122"/>
        <v>0</v>
      </c>
      <c r="M472" s="373">
        <f t="shared" si="120"/>
        <v>285002.39628000004</v>
      </c>
      <c r="N472" s="373">
        <f t="shared" si="123"/>
        <v>0</v>
      </c>
      <c r="O472" s="373">
        <f t="shared" si="121"/>
        <v>0</v>
      </c>
    </row>
    <row r="473" spans="1:15" s="374" customFormat="1">
      <c r="A473" s="367">
        <v>22600000</v>
      </c>
      <c r="B473" s="367" t="s">
        <v>1047</v>
      </c>
      <c r="C473" s="371">
        <v>357554.47688099998</v>
      </c>
      <c r="D473" s="618">
        <v>40347</v>
      </c>
      <c r="E473" s="367">
        <v>6</v>
      </c>
      <c r="F473" s="370">
        <f t="shared" si="115"/>
        <v>0</v>
      </c>
      <c r="G473" s="371">
        <f t="shared" si="116"/>
        <v>357554.47688099998</v>
      </c>
      <c r="H473" s="371">
        <v>357554.47688099998</v>
      </c>
      <c r="I473" s="368">
        <f t="shared" si="117"/>
        <v>0</v>
      </c>
      <c r="J473" s="619">
        <f t="shared" si="118"/>
        <v>357554.47688099998</v>
      </c>
      <c r="K473" s="371">
        <f t="shared" si="119"/>
        <v>0</v>
      </c>
      <c r="L473" s="373">
        <f t="shared" si="122"/>
        <v>0</v>
      </c>
      <c r="M473" s="373">
        <f t="shared" si="120"/>
        <v>357554.47688099998</v>
      </c>
      <c r="N473" s="373">
        <f t="shared" si="123"/>
        <v>0</v>
      </c>
      <c r="O473" s="373">
        <f t="shared" si="121"/>
        <v>0</v>
      </c>
    </row>
    <row r="474" spans="1:15" s="374" customFormat="1">
      <c r="A474" s="367">
        <v>22600000</v>
      </c>
      <c r="B474" s="367" t="s">
        <v>1046</v>
      </c>
      <c r="C474" s="371">
        <v>112338.129405</v>
      </c>
      <c r="D474" s="618">
        <v>40347</v>
      </c>
      <c r="E474" s="367">
        <v>6</v>
      </c>
      <c r="F474" s="370">
        <f t="shared" si="115"/>
        <v>0</v>
      </c>
      <c r="G474" s="371">
        <f t="shared" si="116"/>
        <v>112338.129405</v>
      </c>
      <c r="H474" s="371">
        <v>112338.129405</v>
      </c>
      <c r="I474" s="368">
        <f t="shared" si="117"/>
        <v>0</v>
      </c>
      <c r="J474" s="619">
        <f t="shared" si="118"/>
        <v>112338.129405</v>
      </c>
      <c r="K474" s="371">
        <f t="shared" si="119"/>
        <v>0</v>
      </c>
      <c r="L474" s="373">
        <f t="shared" si="122"/>
        <v>0</v>
      </c>
      <c r="M474" s="373">
        <f t="shared" si="120"/>
        <v>112338.129405</v>
      </c>
      <c r="N474" s="373">
        <f t="shared" si="123"/>
        <v>0</v>
      </c>
      <c r="O474" s="373">
        <f t="shared" si="121"/>
        <v>0</v>
      </c>
    </row>
    <row r="475" spans="1:15" s="374" customFormat="1">
      <c r="A475" s="367">
        <v>22600000</v>
      </c>
      <c r="B475" s="367" t="s">
        <v>1045</v>
      </c>
      <c r="C475" s="371">
        <v>1471314.89172</v>
      </c>
      <c r="D475" s="618">
        <v>40350</v>
      </c>
      <c r="E475" s="367">
        <v>6</v>
      </c>
      <c r="F475" s="370">
        <f t="shared" si="115"/>
        <v>0</v>
      </c>
      <c r="G475" s="371">
        <f t="shared" si="116"/>
        <v>1471314.89172</v>
      </c>
      <c r="H475" s="371">
        <v>1471314.89172</v>
      </c>
      <c r="I475" s="368">
        <f t="shared" si="117"/>
        <v>0</v>
      </c>
      <c r="J475" s="619">
        <f t="shared" si="118"/>
        <v>1471314.89172</v>
      </c>
      <c r="K475" s="371">
        <f t="shared" si="119"/>
        <v>0</v>
      </c>
      <c r="L475" s="373">
        <f t="shared" si="122"/>
        <v>0</v>
      </c>
      <c r="M475" s="373">
        <f t="shared" si="120"/>
        <v>1471314.89172</v>
      </c>
      <c r="N475" s="373">
        <f t="shared" si="123"/>
        <v>0</v>
      </c>
      <c r="O475" s="373">
        <f t="shared" si="121"/>
        <v>0</v>
      </c>
    </row>
    <row r="476" spans="1:15" s="374" customFormat="1">
      <c r="A476" s="367">
        <v>22600000</v>
      </c>
      <c r="B476" s="367" t="s">
        <v>1044</v>
      </c>
      <c r="C476" s="371">
        <v>5281419.4058010001</v>
      </c>
      <c r="D476" s="618">
        <v>40351</v>
      </c>
      <c r="E476" s="367">
        <v>6</v>
      </c>
      <c r="F476" s="370">
        <f t="shared" si="115"/>
        <v>0</v>
      </c>
      <c r="G476" s="371">
        <f t="shared" si="116"/>
        <v>5281419.4058010001</v>
      </c>
      <c r="H476" s="371">
        <v>5281419.4058010001</v>
      </c>
      <c r="I476" s="368">
        <f t="shared" si="117"/>
        <v>0</v>
      </c>
      <c r="J476" s="619">
        <f t="shared" si="118"/>
        <v>5281419.4058010001</v>
      </c>
      <c r="K476" s="371">
        <f t="shared" si="119"/>
        <v>0</v>
      </c>
      <c r="L476" s="373">
        <f t="shared" si="122"/>
        <v>0</v>
      </c>
      <c r="M476" s="373">
        <f t="shared" si="120"/>
        <v>5281419.4058010001</v>
      </c>
      <c r="N476" s="373">
        <f t="shared" si="123"/>
        <v>0</v>
      </c>
      <c r="O476" s="373">
        <f t="shared" si="121"/>
        <v>0</v>
      </c>
    </row>
    <row r="477" spans="1:15" s="374" customFormat="1">
      <c r="A477" s="367">
        <v>22600000</v>
      </c>
      <c r="B477" s="367" t="s">
        <v>1043</v>
      </c>
      <c r="C477" s="371">
        <v>6610537.7237909995</v>
      </c>
      <c r="D477" s="618">
        <v>40358</v>
      </c>
      <c r="E477" s="367">
        <v>6</v>
      </c>
      <c r="F477" s="370">
        <f t="shared" si="115"/>
        <v>0</v>
      </c>
      <c r="G477" s="371">
        <f t="shared" si="116"/>
        <v>6610537.7237909995</v>
      </c>
      <c r="H477" s="371">
        <v>6610537.7237909995</v>
      </c>
      <c r="I477" s="368">
        <f t="shared" si="117"/>
        <v>0</v>
      </c>
      <c r="J477" s="619">
        <f t="shared" si="118"/>
        <v>6610537.7237909995</v>
      </c>
      <c r="K477" s="371">
        <f t="shared" si="119"/>
        <v>0</v>
      </c>
      <c r="L477" s="373">
        <f t="shared" si="122"/>
        <v>0</v>
      </c>
      <c r="M477" s="373">
        <f t="shared" si="120"/>
        <v>6610537.7237909995</v>
      </c>
      <c r="N477" s="373">
        <f t="shared" si="123"/>
        <v>0</v>
      </c>
      <c r="O477" s="373">
        <f t="shared" si="121"/>
        <v>0</v>
      </c>
    </row>
    <row r="478" spans="1:15" s="374" customFormat="1">
      <c r="A478" s="367">
        <v>22600000</v>
      </c>
      <c r="B478" s="367" t="s">
        <v>1042</v>
      </c>
      <c r="C478" s="371">
        <v>204249.616476</v>
      </c>
      <c r="D478" s="618">
        <v>40359</v>
      </c>
      <c r="E478" s="367">
        <v>6</v>
      </c>
      <c r="F478" s="370">
        <f t="shared" si="115"/>
        <v>0</v>
      </c>
      <c r="G478" s="371">
        <f t="shared" si="116"/>
        <v>204249.616476</v>
      </c>
      <c r="H478" s="371">
        <v>204249.616476</v>
      </c>
      <c r="I478" s="368">
        <f t="shared" si="117"/>
        <v>0</v>
      </c>
      <c r="J478" s="619">
        <f t="shared" si="118"/>
        <v>204249.616476</v>
      </c>
      <c r="K478" s="371">
        <f t="shared" si="119"/>
        <v>0</v>
      </c>
      <c r="L478" s="373">
        <f t="shared" si="122"/>
        <v>0</v>
      </c>
      <c r="M478" s="373">
        <f t="shared" si="120"/>
        <v>204249.616476</v>
      </c>
      <c r="N478" s="373">
        <f t="shared" si="123"/>
        <v>0</v>
      </c>
      <c r="O478" s="373">
        <f t="shared" si="121"/>
        <v>0</v>
      </c>
    </row>
    <row r="479" spans="1:15" s="374" customFormat="1">
      <c r="A479" s="367">
        <v>22600000</v>
      </c>
      <c r="B479" s="367" t="s">
        <v>1041</v>
      </c>
      <c r="C479" s="371">
        <v>395675.59571999998</v>
      </c>
      <c r="D479" s="618">
        <v>40359</v>
      </c>
      <c r="E479" s="367">
        <v>6</v>
      </c>
      <c r="F479" s="370">
        <f t="shared" si="115"/>
        <v>0</v>
      </c>
      <c r="G479" s="371">
        <f t="shared" si="116"/>
        <v>395675.59571999998</v>
      </c>
      <c r="H479" s="371">
        <v>395675.59571999998</v>
      </c>
      <c r="I479" s="368">
        <f t="shared" si="117"/>
        <v>0</v>
      </c>
      <c r="J479" s="619">
        <f t="shared" si="118"/>
        <v>395675.59571999998</v>
      </c>
      <c r="K479" s="371">
        <f t="shared" si="119"/>
        <v>0</v>
      </c>
      <c r="L479" s="373">
        <f t="shared" si="122"/>
        <v>0</v>
      </c>
      <c r="M479" s="373">
        <f t="shared" si="120"/>
        <v>395675.59571999998</v>
      </c>
      <c r="N479" s="373">
        <f t="shared" si="123"/>
        <v>0</v>
      </c>
      <c r="O479" s="373">
        <f t="shared" si="121"/>
        <v>0</v>
      </c>
    </row>
    <row r="480" spans="1:15" s="374" customFormat="1">
      <c r="A480" s="367">
        <v>22600000</v>
      </c>
      <c r="B480" s="367" t="s">
        <v>1040</v>
      </c>
      <c r="C480" s="371">
        <v>90746.56130999999</v>
      </c>
      <c r="D480" s="618">
        <v>40359</v>
      </c>
      <c r="E480" s="367">
        <v>6</v>
      </c>
      <c r="F480" s="370">
        <f t="shared" si="115"/>
        <v>0</v>
      </c>
      <c r="G480" s="371">
        <f t="shared" si="116"/>
        <v>90746.56130999999</v>
      </c>
      <c r="H480" s="371">
        <v>90746.56130999999</v>
      </c>
      <c r="I480" s="368">
        <f t="shared" si="117"/>
        <v>0</v>
      </c>
      <c r="J480" s="619">
        <f t="shared" si="118"/>
        <v>90746.56130999999</v>
      </c>
      <c r="K480" s="371">
        <f t="shared" si="119"/>
        <v>0</v>
      </c>
      <c r="L480" s="373">
        <f t="shared" si="122"/>
        <v>0</v>
      </c>
      <c r="M480" s="373">
        <f t="shared" si="120"/>
        <v>90746.56130999999</v>
      </c>
      <c r="N480" s="373">
        <f t="shared" si="123"/>
        <v>0</v>
      </c>
      <c r="O480" s="373">
        <f t="shared" si="121"/>
        <v>0</v>
      </c>
    </row>
    <row r="481" spans="1:15" s="374" customFormat="1">
      <c r="A481" s="367">
        <v>22600000</v>
      </c>
      <c r="B481" s="367" t="s">
        <v>1039</v>
      </c>
      <c r="C481" s="371">
        <v>87038.54694</v>
      </c>
      <c r="D481" s="618">
        <v>40359</v>
      </c>
      <c r="E481" s="367">
        <v>6</v>
      </c>
      <c r="F481" s="370">
        <f t="shared" si="115"/>
        <v>0</v>
      </c>
      <c r="G481" s="371">
        <f t="shared" si="116"/>
        <v>87038.54694</v>
      </c>
      <c r="H481" s="371">
        <v>87038.54694</v>
      </c>
      <c r="I481" s="368">
        <f t="shared" si="117"/>
        <v>0</v>
      </c>
      <c r="J481" s="619">
        <f t="shared" si="118"/>
        <v>87038.54694</v>
      </c>
      <c r="K481" s="371">
        <f t="shared" si="119"/>
        <v>0</v>
      </c>
      <c r="L481" s="373">
        <f t="shared" si="122"/>
        <v>0</v>
      </c>
      <c r="M481" s="373">
        <f t="shared" si="120"/>
        <v>87038.54694</v>
      </c>
      <c r="N481" s="373">
        <f t="shared" si="123"/>
        <v>0</v>
      </c>
      <c r="O481" s="373">
        <f t="shared" si="121"/>
        <v>0</v>
      </c>
    </row>
    <row r="482" spans="1:15" s="374" customFormat="1">
      <c r="A482" s="367">
        <v>22600000</v>
      </c>
      <c r="B482" s="367" t="s">
        <v>1038</v>
      </c>
      <c r="C482" s="371">
        <v>446432.32500000001</v>
      </c>
      <c r="D482" s="618">
        <v>40366</v>
      </c>
      <c r="E482" s="367">
        <v>7</v>
      </c>
      <c r="F482" s="370">
        <f t="shared" si="115"/>
        <v>0</v>
      </c>
      <c r="G482" s="371">
        <f t="shared" si="116"/>
        <v>446432.32500000001</v>
      </c>
      <c r="H482" s="371">
        <v>446432.32500000001</v>
      </c>
      <c r="I482" s="368">
        <f t="shared" si="117"/>
        <v>0</v>
      </c>
      <c r="J482" s="619">
        <f t="shared" si="118"/>
        <v>446432.32500000001</v>
      </c>
      <c r="K482" s="371">
        <f t="shared" si="119"/>
        <v>0</v>
      </c>
      <c r="L482" s="373">
        <f t="shared" ref="L482:L487" si="124">K482/E482*7</f>
        <v>0</v>
      </c>
      <c r="M482" s="373">
        <f t="shared" si="120"/>
        <v>446432.32500000001</v>
      </c>
      <c r="N482" s="373">
        <f t="shared" ref="N482:N487" si="125">E482-7</f>
        <v>0</v>
      </c>
      <c r="O482" s="373">
        <f t="shared" si="121"/>
        <v>0</v>
      </c>
    </row>
    <row r="483" spans="1:15" s="374" customFormat="1">
      <c r="A483" s="367">
        <v>22600000</v>
      </c>
      <c r="B483" s="367" t="s">
        <v>1037</v>
      </c>
      <c r="C483" s="371">
        <v>495804.588858</v>
      </c>
      <c r="D483" s="618">
        <v>40374</v>
      </c>
      <c r="E483" s="367">
        <v>7</v>
      </c>
      <c r="F483" s="370">
        <f t="shared" si="115"/>
        <v>0</v>
      </c>
      <c r="G483" s="371">
        <f t="shared" si="116"/>
        <v>495804.588858</v>
      </c>
      <c r="H483" s="371">
        <v>495804.588858</v>
      </c>
      <c r="I483" s="368">
        <f t="shared" si="117"/>
        <v>0</v>
      </c>
      <c r="J483" s="619">
        <f t="shared" si="118"/>
        <v>495804.588858</v>
      </c>
      <c r="K483" s="371">
        <f t="shared" si="119"/>
        <v>0</v>
      </c>
      <c r="L483" s="373">
        <f t="shared" si="124"/>
        <v>0</v>
      </c>
      <c r="M483" s="373">
        <f t="shared" si="120"/>
        <v>495804.588858</v>
      </c>
      <c r="N483" s="373">
        <f t="shared" si="125"/>
        <v>0</v>
      </c>
      <c r="O483" s="373">
        <f t="shared" si="121"/>
        <v>0</v>
      </c>
    </row>
    <row r="484" spans="1:15" s="374" customFormat="1">
      <c r="A484" s="367">
        <v>22600000</v>
      </c>
      <c r="B484" s="367" t="s">
        <v>1036</v>
      </c>
      <c r="C484" s="371">
        <v>2470020.7677599997</v>
      </c>
      <c r="D484" s="618">
        <v>40380</v>
      </c>
      <c r="E484" s="367">
        <v>7</v>
      </c>
      <c r="F484" s="370">
        <f t="shared" si="115"/>
        <v>0</v>
      </c>
      <c r="G484" s="371">
        <f t="shared" si="116"/>
        <v>2470020.7677599997</v>
      </c>
      <c r="H484" s="371">
        <v>2470020.7677599997</v>
      </c>
      <c r="I484" s="368">
        <f t="shared" si="117"/>
        <v>0</v>
      </c>
      <c r="J484" s="619">
        <f t="shared" si="118"/>
        <v>2470020.7677599997</v>
      </c>
      <c r="K484" s="371">
        <f t="shared" si="119"/>
        <v>0</v>
      </c>
      <c r="L484" s="373">
        <f t="shared" si="124"/>
        <v>0</v>
      </c>
      <c r="M484" s="373">
        <f t="shared" si="120"/>
        <v>2470020.7677599997</v>
      </c>
      <c r="N484" s="373">
        <f t="shared" si="125"/>
        <v>0</v>
      </c>
      <c r="O484" s="373">
        <f t="shared" si="121"/>
        <v>0</v>
      </c>
    </row>
    <row r="485" spans="1:15" s="374" customFormat="1">
      <c r="A485" s="367">
        <v>22600000</v>
      </c>
      <c r="B485" s="367" t="s">
        <v>1035</v>
      </c>
      <c r="C485" s="371">
        <v>1003370.831229</v>
      </c>
      <c r="D485" s="618">
        <v>40385</v>
      </c>
      <c r="E485" s="367">
        <v>7</v>
      </c>
      <c r="F485" s="370">
        <f t="shared" ref="F485:F516" si="126">+C485*$F$4</f>
        <v>0</v>
      </c>
      <c r="G485" s="371">
        <f t="shared" ref="G485:G516" si="127">+C485+F485</f>
        <v>1003370.831229</v>
      </c>
      <c r="H485" s="371">
        <v>1003370.831229</v>
      </c>
      <c r="I485" s="368">
        <f t="shared" ref="I485:I516" si="128">H485*$I$4</f>
        <v>0</v>
      </c>
      <c r="J485" s="619">
        <f t="shared" ref="J485:J516" si="129">+H485+I485</f>
        <v>1003370.831229</v>
      </c>
      <c r="K485" s="371">
        <f t="shared" ref="K485:K516" si="130">+G485-J485</f>
        <v>0</v>
      </c>
      <c r="L485" s="373">
        <f t="shared" si="124"/>
        <v>0</v>
      </c>
      <c r="M485" s="373">
        <f t="shared" ref="M485:M516" si="131">J485+L485</f>
        <v>1003370.831229</v>
      </c>
      <c r="N485" s="373">
        <f t="shared" si="125"/>
        <v>0</v>
      </c>
      <c r="O485" s="373">
        <f t="shared" ref="O485:O516" si="132">G485-M485</f>
        <v>0</v>
      </c>
    </row>
    <row r="486" spans="1:15" s="374" customFormat="1">
      <c r="A486" s="367">
        <v>22600000</v>
      </c>
      <c r="B486" s="367" t="s">
        <v>1034</v>
      </c>
      <c r="C486" s="371">
        <v>2339544.880812</v>
      </c>
      <c r="D486" s="618">
        <v>40385</v>
      </c>
      <c r="E486" s="367">
        <v>7</v>
      </c>
      <c r="F486" s="370">
        <f t="shared" si="126"/>
        <v>0</v>
      </c>
      <c r="G486" s="371">
        <f t="shared" si="127"/>
        <v>2339544.880812</v>
      </c>
      <c r="H486" s="371">
        <v>2339544.880812</v>
      </c>
      <c r="I486" s="368">
        <f t="shared" si="128"/>
        <v>0</v>
      </c>
      <c r="J486" s="619">
        <f t="shared" si="129"/>
        <v>2339544.880812</v>
      </c>
      <c r="K486" s="371">
        <f t="shared" si="130"/>
        <v>0</v>
      </c>
      <c r="L486" s="373">
        <f t="shared" si="124"/>
        <v>0</v>
      </c>
      <c r="M486" s="373">
        <f t="shared" si="131"/>
        <v>2339544.880812</v>
      </c>
      <c r="N486" s="373">
        <f t="shared" si="125"/>
        <v>0</v>
      </c>
      <c r="O486" s="373">
        <f t="shared" si="132"/>
        <v>0</v>
      </c>
    </row>
    <row r="487" spans="1:15" s="374" customFormat="1">
      <c r="A487" s="367">
        <v>22600000</v>
      </c>
      <c r="B487" s="367" t="s">
        <v>1033</v>
      </c>
      <c r="C487" s="371">
        <v>71009.000400000004</v>
      </c>
      <c r="D487" s="618">
        <v>40390</v>
      </c>
      <c r="E487" s="367">
        <v>7</v>
      </c>
      <c r="F487" s="370">
        <f t="shared" si="126"/>
        <v>0</v>
      </c>
      <c r="G487" s="371">
        <f t="shared" si="127"/>
        <v>71009.000400000004</v>
      </c>
      <c r="H487" s="371">
        <v>71009.000400000004</v>
      </c>
      <c r="I487" s="368">
        <f t="shared" si="128"/>
        <v>0</v>
      </c>
      <c r="J487" s="619">
        <f t="shared" si="129"/>
        <v>71009.000400000004</v>
      </c>
      <c r="K487" s="371">
        <f t="shared" si="130"/>
        <v>0</v>
      </c>
      <c r="L487" s="373">
        <f t="shared" si="124"/>
        <v>0</v>
      </c>
      <c r="M487" s="373">
        <f t="shared" si="131"/>
        <v>71009.000400000004</v>
      </c>
      <c r="N487" s="373">
        <f t="shared" si="125"/>
        <v>0</v>
      </c>
      <c r="O487" s="373">
        <f t="shared" si="132"/>
        <v>0</v>
      </c>
    </row>
    <row r="488" spans="1:15" s="374" customFormat="1">
      <c r="A488" s="367">
        <v>22600000</v>
      </c>
      <c r="B488" s="367" t="s">
        <v>1032</v>
      </c>
      <c r="C488" s="371">
        <v>243548.04180000001</v>
      </c>
      <c r="D488" s="618">
        <v>40396</v>
      </c>
      <c r="E488" s="367">
        <v>8</v>
      </c>
      <c r="F488" s="370">
        <f t="shared" si="126"/>
        <v>0</v>
      </c>
      <c r="G488" s="371">
        <f t="shared" si="127"/>
        <v>243548.04180000001</v>
      </c>
      <c r="H488" s="371">
        <v>243548.04180000001</v>
      </c>
      <c r="I488" s="368">
        <f t="shared" si="128"/>
        <v>0</v>
      </c>
      <c r="J488" s="619">
        <f t="shared" si="129"/>
        <v>243548.04180000001</v>
      </c>
      <c r="K488" s="371">
        <f t="shared" si="130"/>
        <v>0</v>
      </c>
      <c r="L488" s="373">
        <f t="shared" ref="L488:L497" si="133">K488/E488*8</f>
        <v>0</v>
      </c>
      <c r="M488" s="373">
        <f t="shared" si="131"/>
        <v>243548.04180000001</v>
      </c>
      <c r="N488" s="373">
        <f t="shared" ref="N488:N497" si="134">E488-8</f>
        <v>0</v>
      </c>
      <c r="O488" s="373">
        <f t="shared" si="132"/>
        <v>0</v>
      </c>
    </row>
    <row r="489" spans="1:15" s="374" customFormat="1">
      <c r="A489" s="367">
        <v>22600000</v>
      </c>
      <c r="B489" s="367" t="s">
        <v>1031</v>
      </c>
      <c r="C489" s="371">
        <v>695851.54799999995</v>
      </c>
      <c r="D489" s="618">
        <v>40403</v>
      </c>
      <c r="E489" s="367">
        <v>8</v>
      </c>
      <c r="F489" s="370">
        <f t="shared" si="126"/>
        <v>0</v>
      </c>
      <c r="G489" s="371">
        <f t="shared" si="127"/>
        <v>695851.54799999995</v>
      </c>
      <c r="H489" s="371">
        <v>695851.54799999995</v>
      </c>
      <c r="I489" s="368">
        <f t="shared" si="128"/>
        <v>0</v>
      </c>
      <c r="J489" s="619">
        <f t="shared" si="129"/>
        <v>695851.54799999995</v>
      </c>
      <c r="K489" s="371">
        <f t="shared" si="130"/>
        <v>0</v>
      </c>
      <c r="L489" s="373">
        <f t="shared" si="133"/>
        <v>0</v>
      </c>
      <c r="M489" s="373">
        <f t="shared" si="131"/>
        <v>695851.54799999995</v>
      </c>
      <c r="N489" s="373">
        <f t="shared" si="134"/>
        <v>0</v>
      </c>
      <c r="O489" s="373">
        <f t="shared" si="132"/>
        <v>0</v>
      </c>
    </row>
    <row r="490" spans="1:15" s="374" customFormat="1">
      <c r="A490" s="367">
        <v>22600000</v>
      </c>
      <c r="B490" s="367" t="s">
        <v>1030</v>
      </c>
      <c r="C490" s="371">
        <v>502877.00263500004</v>
      </c>
      <c r="D490" s="618">
        <v>40409</v>
      </c>
      <c r="E490" s="367">
        <v>8</v>
      </c>
      <c r="F490" s="370">
        <f t="shared" si="126"/>
        <v>0</v>
      </c>
      <c r="G490" s="371">
        <f t="shared" si="127"/>
        <v>502877.00263500004</v>
      </c>
      <c r="H490" s="371">
        <v>502877.00263500004</v>
      </c>
      <c r="I490" s="368">
        <f t="shared" si="128"/>
        <v>0</v>
      </c>
      <c r="J490" s="619">
        <f t="shared" si="129"/>
        <v>502877.00263500004</v>
      </c>
      <c r="K490" s="371">
        <f t="shared" si="130"/>
        <v>0</v>
      </c>
      <c r="L490" s="373">
        <f t="shared" si="133"/>
        <v>0</v>
      </c>
      <c r="M490" s="373">
        <f t="shared" si="131"/>
        <v>502877.00263500004</v>
      </c>
      <c r="N490" s="373">
        <f t="shared" si="134"/>
        <v>0</v>
      </c>
      <c r="O490" s="373">
        <f t="shared" si="132"/>
        <v>0</v>
      </c>
    </row>
    <row r="491" spans="1:15" s="374" customFormat="1">
      <c r="A491" s="367">
        <v>22600000</v>
      </c>
      <c r="B491" s="367" t="s">
        <v>1029</v>
      </c>
      <c r="C491" s="371">
        <v>530015.63068499998</v>
      </c>
      <c r="D491" s="618">
        <v>40409</v>
      </c>
      <c r="E491" s="367">
        <v>8</v>
      </c>
      <c r="F491" s="370">
        <f t="shared" si="126"/>
        <v>0</v>
      </c>
      <c r="G491" s="371">
        <f t="shared" si="127"/>
        <v>530015.63068499998</v>
      </c>
      <c r="H491" s="371">
        <v>530015.63068499998</v>
      </c>
      <c r="I491" s="368">
        <f t="shared" si="128"/>
        <v>0</v>
      </c>
      <c r="J491" s="619">
        <f t="shared" si="129"/>
        <v>530015.63068499998</v>
      </c>
      <c r="K491" s="371">
        <f t="shared" si="130"/>
        <v>0</v>
      </c>
      <c r="L491" s="373">
        <f t="shared" si="133"/>
        <v>0</v>
      </c>
      <c r="M491" s="373">
        <f t="shared" si="131"/>
        <v>530015.63068499998</v>
      </c>
      <c r="N491" s="373">
        <f t="shared" si="134"/>
        <v>0</v>
      </c>
      <c r="O491" s="373">
        <f t="shared" si="132"/>
        <v>0</v>
      </c>
    </row>
    <row r="492" spans="1:15" s="374" customFormat="1">
      <c r="A492" s="367">
        <v>22600000</v>
      </c>
      <c r="B492" s="367" t="s">
        <v>1028</v>
      </c>
      <c r="C492" s="371">
        <v>229927.56222000002</v>
      </c>
      <c r="D492" s="618">
        <v>40409</v>
      </c>
      <c r="E492" s="367">
        <v>8</v>
      </c>
      <c r="F492" s="370">
        <f t="shared" si="126"/>
        <v>0</v>
      </c>
      <c r="G492" s="371">
        <f t="shared" si="127"/>
        <v>229927.56222000002</v>
      </c>
      <c r="H492" s="371">
        <v>229927.56222000002</v>
      </c>
      <c r="I492" s="368">
        <f t="shared" si="128"/>
        <v>0</v>
      </c>
      <c r="J492" s="619">
        <f t="shared" si="129"/>
        <v>229927.56222000002</v>
      </c>
      <c r="K492" s="371">
        <f t="shared" si="130"/>
        <v>0</v>
      </c>
      <c r="L492" s="373">
        <f t="shared" si="133"/>
        <v>0</v>
      </c>
      <c r="M492" s="373">
        <f t="shared" si="131"/>
        <v>229927.56222000002</v>
      </c>
      <c r="N492" s="373">
        <f t="shared" si="134"/>
        <v>0</v>
      </c>
      <c r="O492" s="373">
        <f t="shared" si="132"/>
        <v>0</v>
      </c>
    </row>
    <row r="493" spans="1:15" s="374" customFormat="1">
      <c r="A493" s="367">
        <v>22600000</v>
      </c>
      <c r="B493" s="367" t="s">
        <v>1027</v>
      </c>
      <c r="C493" s="371">
        <v>70483.162500000006</v>
      </c>
      <c r="D493" s="618">
        <v>40409</v>
      </c>
      <c r="E493" s="367">
        <v>8</v>
      </c>
      <c r="F493" s="370">
        <f t="shared" si="126"/>
        <v>0</v>
      </c>
      <c r="G493" s="371">
        <f t="shared" si="127"/>
        <v>70483.162500000006</v>
      </c>
      <c r="H493" s="371">
        <v>70483.162500000006</v>
      </c>
      <c r="I493" s="368">
        <f t="shared" si="128"/>
        <v>0</v>
      </c>
      <c r="J493" s="619">
        <f t="shared" si="129"/>
        <v>70483.162500000006</v>
      </c>
      <c r="K493" s="371">
        <f t="shared" si="130"/>
        <v>0</v>
      </c>
      <c r="L493" s="373">
        <f t="shared" si="133"/>
        <v>0</v>
      </c>
      <c r="M493" s="373">
        <f t="shared" si="131"/>
        <v>70483.162500000006</v>
      </c>
      <c r="N493" s="373">
        <f t="shared" si="134"/>
        <v>0</v>
      </c>
      <c r="O493" s="373">
        <f t="shared" si="132"/>
        <v>0</v>
      </c>
    </row>
    <row r="494" spans="1:15" s="374" customFormat="1">
      <c r="A494" s="367">
        <v>22600000</v>
      </c>
      <c r="B494" s="367" t="s">
        <v>1026</v>
      </c>
      <c r="C494" s="371">
        <v>16539.004604999998</v>
      </c>
      <c r="D494" s="618">
        <v>40415</v>
      </c>
      <c r="E494" s="367">
        <v>8</v>
      </c>
      <c r="F494" s="370">
        <f t="shared" si="126"/>
        <v>0</v>
      </c>
      <c r="G494" s="371">
        <f t="shared" si="127"/>
        <v>16539.004604999998</v>
      </c>
      <c r="H494" s="371">
        <v>16539.004604999998</v>
      </c>
      <c r="I494" s="368">
        <f t="shared" si="128"/>
        <v>0</v>
      </c>
      <c r="J494" s="619">
        <f t="shared" si="129"/>
        <v>16539.004604999998</v>
      </c>
      <c r="K494" s="371">
        <f t="shared" si="130"/>
        <v>0</v>
      </c>
      <c r="L494" s="373">
        <f t="shared" si="133"/>
        <v>0</v>
      </c>
      <c r="M494" s="373">
        <f t="shared" si="131"/>
        <v>16539.004604999998</v>
      </c>
      <c r="N494" s="373">
        <f t="shared" si="134"/>
        <v>0</v>
      </c>
      <c r="O494" s="373">
        <f t="shared" si="132"/>
        <v>0</v>
      </c>
    </row>
    <row r="495" spans="1:15" s="374" customFormat="1">
      <c r="A495" s="367">
        <v>22600000</v>
      </c>
      <c r="B495" s="367" t="s">
        <v>1025</v>
      </c>
      <c r="C495" s="371">
        <v>104377.7322</v>
      </c>
      <c r="D495" s="618">
        <v>40415</v>
      </c>
      <c r="E495" s="367">
        <v>8</v>
      </c>
      <c r="F495" s="370">
        <f t="shared" si="126"/>
        <v>0</v>
      </c>
      <c r="G495" s="371">
        <f t="shared" si="127"/>
        <v>104377.7322</v>
      </c>
      <c r="H495" s="371">
        <v>104377.7322</v>
      </c>
      <c r="I495" s="368">
        <f t="shared" si="128"/>
        <v>0</v>
      </c>
      <c r="J495" s="619">
        <f t="shared" si="129"/>
        <v>104377.7322</v>
      </c>
      <c r="K495" s="371">
        <f t="shared" si="130"/>
        <v>0</v>
      </c>
      <c r="L495" s="373">
        <f t="shared" si="133"/>
        <v>0</v>
      </c>
      <c r="M495" s="373">
        <f t="shared" si="131"/>
        <v>104377.7322</v>
      </c>
      <c r="N495" s="373">
        <f t="shared" si="134"/>
        <v>0</v>
      </c>
      <c r="O495" s="373">
        <f t="shared" si="132"/>
        <v>0</v>
      </c>
    </row>
    <row r="496" spans="1:15" s="374" customFormat="1">
      <c r="A496" s="367">
        <v>22600000</v>
      </c>
      <c r="B496" s="367" t="s">
        <v>1024</v>
      </c>
      <c r="C496" s="371">
        <v>188873.99160000001</v>
      </c>
      <c r="D496" s="618">
        <v>40416</v>
      </c>
      <c r="E496" s="367">
        <v>8</v>
      </c>
      <c r="F496" s="370">
        <f t="shared" si="126"/>
        <v>0</v>
      </c>
      <c r="G496" s="371">
        <f t="shared" si="127"/>
        <v>188873.99160000001</v>
      </c>
      <c r="H496" s="371">
        <v>188873.99160000001</v>
      </c>
      <c r="I496" s="368">
        <f t="shared" si="128"/>
        <v>0</v>
      </c>
      <c r="J496" s="619">
        <f t="shared" si="129"/>
        <v>188873.99160000001</v>
      </c>
      <c r="K496" s="371">
        <f t="shared" si="130"/>
        <v>0</v>
      </c>
      <c r="L496" s="373">
        <f t="shared" si="133"/>
        <v>0</v>
      </c>
      <c r="M496" s="373">
        <f t="shared" si="131"/>
        <v>188873.99160000001</v>
      </c>
      <c r="N496" s="373">
        <f t="shared" si="134"/>
        <v>0</v>
      </c>
      <c r="O496" s="373">
        <f t="shared" si="132"/>
        <v>0</v>
      </c>
    </row>
    <row r="497" spans="1:15" s="374" customFormat="1">
      <c r="A497" s="367">
        <v>22600000</v>
      </c>
      <c r="B497" s="367" t="s">
        <v>1023</v>
      </c>
      <c r="C497" s="371">
        <v>131359.731</v>
      </c>
      <c r="D497" s="618">
        <v>40417</v>
      </c>
      <c r="E497" s="367">
        <v>8</v>
      </c>
      <c r="F497" s="370">
        <f t="shared" si="126"/>
        <v>0</v>
      </c>
      <c r="G497" s="371">
        <f t="shared" si="127"/>
        <v>131359.731</v>
      </c>
      <c r="H497" s="371">
        <v>131359.731</v>
      </c>
      <c r="I497" s="368">
        <f t="shared" si="128"/>
        <v>0</v>
      </c>
      <c r="J497" s="619">
        <f t="shared" si="129"/>
        <v>131359.731</v>
      </c>
      <c r="K497" s="371">
        <f t="shared" si="130"/>
        <v>0</v>
      </c>
      <c r="L497" s="373">
        <f t="shared" si="133"/>
        <v>0</v>
      </c>
      <c r="M497" s="373">
        <f t="shared" si="131"/>
        <v>131359.731</v>
      </c>
      <c r="N497" s="373">
        <f t="shared" si="134"/>
        <v>0</v>
      </c>
      <c r="O497" s="373">
        <f t="shared" si="132"/>
        <v>0</v>
      </c>
    </row>
    <row r="498" spans="1:15" s="374" customFormat="1">
      <c r="A498" s="367">
        <v>22600000</v>
      </c>
      <c r="B498" s="367" t="s">
        <v>1022</v>
      </c>
      <c r="C498" s="371">
        <v>9328713.4499999993</v>
      </c>
      <c r="D498" s="618">
        <v>40429</v>
      </c>
      <c r="E498" s="367">
        <v>9</v>
      </c>
      <c r="F498" s="370">
        <f t="shared" si="126"/>
        <v>0</v>
      </c>
      <c r="G498" s="371">
        <f t="shared" si="127"/>
        <v>9328713.4499999993</v>
      </c>
      <c r="H498" s="371">
        <v>9328713.4499999993</v>
      </c>
      <c r="I498" s="368">
        <f t="shared" si="128"/>
        <v>0</v>
      </c>
      <c r="J498" s="619">
        <f t="shared" si="129"/>
        <v>9328713.4499999993</v>
      </c>
      <c r="K498" s="371">
        <f t="shared" si="130"/>
        <v>0</v>
      </c>
      <c r="L498" s="373">
        <f t="shared" ref="L498:L507" si="135">K498/E498*9</f>
        <v>0</v>
      </c>
      <c r="M498" s="373">
        <f t="shared" si="131"/>
        <v>9328713.4499999993</v>
      </c>
      <c r="N498" s="373">
        <f t="shared" ref="N498:N507" si="136">E498-9</f>
        <v>0</v>
      </c>
      <c r="O498" s="373">
        <f t="shared" si="132"/>
        <v>0</v>
      </c>
    </row>
    <row r="499" spans="1:15" s="374" customFormat="1">
      <c r="A499" s="367">
        <v>22600000</v>
      </c>
      <c r="B499" s="367" t="s">
        <v>1021</v>
      </c>
      <c r="C499" s="371">
        <v>273393.49550799996</v>
      </c>
      <c r="D499" s="618">
        <v>40429</v>
      </c>
      <c r="E499" s="367">
        <v>9</v>
      </c>
      <c r="F499" s="370">
        <f t="shared" si="126"/>
        <v>0</v>
      </c>
      <c r="G499" s="371">
        <f t="shared" si="127"/>
        <v>273393.49550799996</v>
      </c>
      <c r="H499" s="371">
        <v>273393.49550799996</v>
      </c>
      <c r="I499" s="368">
        <f t="shared" si="128"/>
        <v>0</v>
      </c>
      <c r="J499" s="619">
        <f t="shared" si="129"/>
        <v>273393.49550799996</v>
      </c>
      <c r="K499" s="371">
        <f t="shared" si="130"/>
        <v>0</v>
      </c>
      <c r="L499" s="373">
        <f t="shared" si="135"/>
        <v>0</v>
      </c>
      <c r="M499" s="373">
        <f t="shared" si="131"/>
        <v>273393.49550799996</v>
      </c>
      <c r="N499" s="373">
        <f t="shared" si="136"/>
        <v>0</v>
      </c>
      <c r="O499" s="373">
        <f t="shared" si="132"/>
        <v>0</v>
      </c>
    </row>
    <row r="500" spans="1:15" s="374" customFormat="1">
      <c r="A500" s="367">
        <v>22600000</v>
      </c>
      <c r="B500" s="367" t="s">
        <v>1020</v>
      </c>
      <c r="C500" s="371">
        <v>566190.71499200002</v>
      </c>
      <c r="D500" s="618">
        <v>40429</v>
      </c>
      <c r="E500" s="367">
        <v>9</v>
      </c>
      <c r="F500" s="370">
        <f t="shared" si="126"/>
        <v>0</v>
      </c>
      <c r="G500" s="371">
        <f t="shared" si="127"/>
        <v>566190.71499200002</v>
      </c>
      <c r="H500" s="371">
        <v>566190.71499200002</v>
      </c>
      <c r="I500" s="368">
        <f t="shared" si="128"/>
        <v>0</v>
      </c>
      <c r="J500" s="619">
        <f t="shared" si="129"/>
        <v>566190.71499200002</v>
      </c>
      <c r="K500" s="371">
        <f t="shared" si="130"/>
        <v>0</v>
      </c>
      <c r="L500" s="373">
        <f t="shared" si="135"/>
        <v>0</v>
      </c>
      <c r="M500" s="373">
        <f t="shared" si="131"/>
        <v>566190.71499200002</v>
      </c>
      <c r="N500" s="373">
        <f t="shared" si="136"/>
        <v>0</v>
      </c>
      <c r="O500" s="373">
        <f t="shared" si="132"/>
        <v>0</v>
      </c>
    </row>
    <row r="501" spans="1:15" s="374" customFormat="1">
      <c r="A501" s="367">
        <v>22600000</v>
      </c>
      <c r="B501" s="367" t="s">
        <v>1019</v>
      </c>
      <c r="C501" s="371">
        <v>126138.83912</v>
      </c>
      <c r="D501" s="618">
        <v>40429</v>
      </c>
      <c r="E501" s="367">
        <v>9</v>
      </c>
      <c r="F501" s="370">
        <f t="shared" si="126"/>
        <v>0</v>
      </c>
      <c r="G501" s="371">
        <f t="shared" si="127"/>
        <v>126138.83912</v>
      </c>
      <c r="H501" s="371">
        <v>126138.83912</v>
      </c>
      <c r="I501" s="368">
        <f t="shared" si="128"/>
        <v>0</v>
      </c>
      <c r="J501" s="619">
        <f t="shared" si="129"/>
        <v>126138.83912</v>
      </c>
      <c r="K501" s="371">
        <f t="shared" si="130"/>
        <v>0</v>
      </c>
      <c r="L501" s="373">
        <f t="shared" si="135"/>
        <v>0</v>
      </c>
      <c r="M501" s="373">
        <f t="shared" si="131"/>
        <v>126138.83912</v>
      </c>
      <c r="N501" s="373">
        <f t="shared" si="136"/>
        <v>0</v>
      </c>
      <c r="O501" s="373">
        <f t="shared" si="132"/>
        <v>0</v>
      </c>
    </row>
    <row r="502" spans="1:15" s="374" customFormat="1">
      <c r="A502" s="367">
        <v>22600000</v>
      </c>
      <c r="B502" s="367" t="s">
        <v>1018</v>
      </c>
      <c r="C502" s="371">
        <v>270087.42036599998</v>
      </c>
      <c r="D502" s="618">
        <v>40429</v>
      </c>
      <c r="E502" s="367">
        <v>9</v>
      </c>
      <c r="F502" s="370">
        <f t="shared" si="126"/>
        <v>0</v>
      </c>
      <c r="G502" s="371">
        <f t="shared" si="127"/>
        <v>270087.42036599998</v>
      </c>
      <c r="H502" s="371">
        <v>270087.42036599998</v>
      </c>
      <c r="I502" s="368">
        <f t="shared" si="128"/>
        <v>0</v>
      </c>
      <c r="J502" s="619">
        <f t="shared" si="129"/>
        <v>270087.42036599998</v>
      </c>
      <c r="K502" s="371">
        <f t="shared" si="130"/>
        <v>0</v>
      </c>
      <c r="L502" s="373">
        <f t="shared" si="135"/>
        <v>0</v>
      </c>
      <c r="M502" s="373">
        <f t="shared" si="131"/>
        <v>270087.42036599998</v>
      </c>
      <c r="N502" s="373">
        <f t="shared" si="136"/>
        <v>0</v>
      </c>
      <c r="O502" s="373">
        <f t="shared" si="132"/>
        <v>0</v>
      </c>
    </row>
    <row r="503" spans="1:15" s="374" customFormat="1">
      <c r="A503" s="367">
        <v>22600000</v>
      </c>
      <c r="B503" s="367" t="s">
        <v>1017</v>
      </c>
      <c r="C503" s="371">
        <v>40407.701205999998</v>
      </c>
      <c r="D503" s="618">
        <v>40430</v>
      </c>
      <c r="E503" s="367">
        <v>9</v>
      </c>
      <c r="F503" s="370">
        <f t="shared" si="126"/>
        <v>0</v>
      </c>
      <c r="G503" s="371">
        <f t="shared" si="127"/>
        <v>40407.701205999998</v>
      </c>
      <c r="H503" s="371">
        <v>40407.701205999998</v>
      </c>
      <c r="I503" s="368">
        <f t="shared" si="128"/>
        <v>0</v>
      </c>
      <c r="J503" s="619">
        <f t="shared" si="129"/>
        <v>40407.701205999998</v>
      </c>
      <c r="K503" s="371">
        <f t="shared" si="130"/>
        <v>0</v>
      </c>
      <c r="L503" s="373">
        <f t="shared" si="135"/>
        <v>0</v>
      </c>
      <c r="M503" s="373">
        <f t="shared" si="131"/>
        <v>40407.701205999998</v>
      </c>
      <c r="N503" s="373">
        <f t="shared" si="136"/>
        <v>0</v>
      </c>
      <c r="O503" s="373">
        <f t="shared" si="132"/>
        <v>0</v>
      </c>
    </row>
    <row r="504" spans="1:15" s="374" customFormat="1">
      <c r="A504" s="367">
        <v>22600000</v>
      </c>
      <c r="B504" s="367" t="s">
        <v>1016</v>
      </c>
      <c r="C504" s="371">
        <v>2315561.2323680003</v>
      </c>
      <c r="D504" s="618">
        <v>40434</v>
      </c>
      <c r="E504" s="367">
        <v>9</v>
      </c>
      <c r="F504" s="370">
        <f t="shared" si="126"/>
        <v>0</v>
      </c>
      <c r="G504" s="371">
        <f t="shared" si="127"/>
        <v>2315561.2323680003</v>
      </c>
      <c r="H504" s="371">
        <v>2315561.2323680003</v>
      </c>
      <c r="I504" s="368">
        <f t="shared" si="128"/>
        <v>0</v>
      </c>
      <c r="J504" s="619">
        <f t="shared" si="129"/>
        <v>2315561.2323680003</v>
      </c>
      <c r="K504" s="371">
        <f t="shared" si="130"/>
        <v>0</v>
      </c>
      <c r="L504" s="373">
        <f t="shared" si="135"/>
        <v>0</v>
      </c>
      <c r="M504" s="373">
        <f t="shared" si="131"/>
        <v>2315561.2323680003</v>
      </c>
      <c r="N504" s="373">
        <f t="shared" si="136"/>
        <v>0</v>
      </c>
      <c r="O504" s="373">
        <f t="shared" si="132"/>
        <v>0</v>
      </c>
    </row>
    <row r="505" spans="1:15" s="374" customFormat="1">
      <c r="A505" s="367">
        <v>22600000</v>
      </c>
      <c r="B505" s="367" t="s">
        <v>1015</v>
      </c>
      <c r="C505" s="371">
        <v>19848.99366</v>
      </c>
      <c r="D505" s="618">
        <v>40436</v>
      </c>
      <c r="E505" s="367">
        <v>9</v>
      </c>
      <c r="F505" s="370">
        <f t="shared" si="126"/>
        <v>0</v>
      </c>
      <c r="G505" s="371">
        <f t="shared" si="127"/>
        <v>19848.99366</v>
      </c>
      <c r="H505" s="371">
        <v>19848.99366</v>
      </c>
      <c r="I505" s="368">
        <f t="shared" si="128"/>
        <v>0</v>
      </c>
      <c r="J505" s="619">
        <f t="shared" si="129"/>
        <v>19848.99366</v>
      </c>
      <c r="K505" s="371">
        <f t="shared" si="130"/>
        <v>0</v>
      </c>
      <c r="L505" s="373">
        <f t="shared" si="135"/>
        <v>0</v>
      </c>
      <c r="M505" s="373">
        <f t="shared" si="131"/>
        <v>19848.99366</v>
      </c>
      <c r="N505" s="373">
        <f t="shared" si="136"/>
        <v>0</v>
      </c>
      <c r="O505" s="373">
        <f t="shared" si="132"/>
        <v>0</v>
      </c>
    </row>
    <row r="506" spans="1:15" s="374" customFormat="1">
      <c r="A506" s="367">
        <v>22600000</v>
      </c>
      <c r="B506" s="367" t="s">
        <v>1014</v>
      </c>
      <c r="C506" s="371">
        <v>69903.159451999993</v>
      </c>
      <c r="D506" s="618">
        <v>40448</v>
      </c>
      <c r="E506" s="367">
        <v>9</v>
      </c>
      <c r="F506" s="370">
        <f t="shared" si="126"/>
        <v>0</v>
      </c>
      <c r="G506" s="371">
        <f t="shared" si="127"/>
        <v>69903.159451999993</v>
      </c>
      <c r="H506" s="371">
        <v>69903.159451999993</v>
      </c>
      <c r="I506" s="368">
        <f t="shared" si="128"/>
        <v>0</v>
      </c>
      <c r="J506" s="619">
        <f t="shared" si="129"/>
        <v>69903.159451999993</v>
      </c>
      <c r="K506" s="371">
        <f t="shared" si="130"/>
        <v>0</v>
      </c>
      <c r="L506" s="373">
        <f t="shared" si="135"/>
        <v>0</v>
      </c>
      <c r="M506" s="373">
        <f t="shared" si="131"/>
        <v>69903.159451999993</v>
      </c>
      <c r="N506" s="373">
        <f t="shared" si="136"/>
        <v>0</v>
      </c>
      <c r="O506" s="373">
        <f t="shared" si="132"/>
        <v>0</v>
      </c>
    </row>
    <row r="507" spans="1:15" s="374" customFormat="1">
      <c r="A507" s="367">
        <v>22600000</v>
      </c>
      <c r="B507" s="367" t="s">
        <v>1013</v>
      </c>
      <c r="C507" s="371">
        <v>211202.07250800001</v>
      </c>
      <c r="D507" s="618">
        <v>40448</v>
      </c>
      <c r="E507" s="367">
        <v>9</v>
      </c>
      <c r="F507" s="370">
        <f t="shared" si="126"/>
        <v>0</v>
      </c>
      <c r="G507" s="371">
        <f t="shared" si="127"/>
        <v>211202.07250800001</v>
      </c>
      <c r="H507" s="371">
        <v>211202.07250800001</v>
      </c>
      <c r="I507" s="368">
        <f t="shared" si="128"/>
        <v>0</v>
      </c>
      <c r="J507" s="619">
        <f t="shared" si="129"/>
        <v>211202.07250800001</v>
      </c>
      <c r="K507" s="371">
        <f t="shared" si="130"/>
        <v>0</v>
      </c>
      <c r="L507" s="373">
        <f t="shared" si="135"/>
        <v>0</v>
      </c>
      <c r="M507" s="373">
        <f t="shared" si="131"/>
        <v>211202.07250800001</v>
      </c>
      <c r="N507" s="373">
        <f t="shared" si="136"/>
        <v>0</v>
      </c>
      <c r="O507" s="373">
        <f t="shared" si="132"/>
        <v>0</v>
      </c>
    </row>
    <row r="508" spans="1:15" s="374" customFormat="1">
      <c r="A508" s="367">
        <v>22600000</v>
      </c>
      <c r="B508" s="367" t="s">
        <v>1012</v>
      </c>
      <c r="C508" s="371">
        <v>378354.81322800001</v>
      </c>
      <c r="D508" s="618">
        <v>40457</v>
      </c>
      <c r="E508" s="367">
        <v>10</v>
      </c>
      <c r="F508" s="370">
        <f t="shared" si="126"/>
        <v>0</v>
      </c>
      <c r="G508" s="371">
        <f t="shared" si="127"/>
        <v>378354.81322800001</v>
      </c>
      <c r="H508" s="371">
        <v>378354.81322800001</v>
      </c>
      <c r="I508" s="368">
        <f t="shared" si="128"/>
        <v>0</v>
      </c>
      <c r="J508" s="619">
        <f t="shared" si="129"/>
        <v>378354.81322800001</v>
      </c>
      <c r="K508" s="371">
        <f t="shared" si="130"/>
        <v>0</v>
      </c>
      <c r="L508" s="373">
        <f t="shared" ref="L508:L514" si="137">K508/E508*10</f>
        <v>0</v>
      </c>
      <c r="M508" s="373">
        <f t="shared" si="131"/>
        <v>378354.81322800001</v>
      </c>
      <c r="N508" s="373">
        <f t="shared" ref="N508:N514" si="138">E508-10</f>
        <v>0</v>
      </c>
      <c r="O508" s="373">
        <f t="shared" si="132"/>
        <v>0</v>
      </c>
    </row>
    <row r="509" spans="1:15" s="374" customFormat="1">
      <c r="A509" s="367">
        <v>22600000</v>
      </c>
      <c r="B509" s="367" t="s">
        <v>1011</v>
      </c>
      <c r="C509" s="371">
        <v>1173692.5977960001</v>
      </c>
      <c r="D509" s="618">
        <v>40457</v>
      </c>
      <c r="E509" s="367">
        <v>10</v>
      </c>
      <c r="F509" s="370">
        <f t="shared" si="126"/>
        <v>0</v>
      </c>
      <c r="G509" s="371">
        <f t="shared" si="127"/>
        <v>1173692.5977960001</v>
      </c>
      <c r="H509" s="371">
        <v>1173692.5977960001</v>
      </c>
      <c r="I509" s="368">
        <f t="shared" si="128"/>
        <v>0</v>
      </c>
      <c r="J509" s="619">
        <f t="shared" si="129"/>
        <v>1173692.5977960001</v>
      </c>
      <c r="K509" s="371">
        <f t="shared" si="130"/>
        <v>0</v>
      </c>
      <c r="L509" s="373">
        <f t="shared" si="137"/>
        <v>0</v>
      </c>
      <c r="M509" s="373">
        <f t="shared" si="131"/>
        <v>1173692.5977960001</v>
      </c>
      <c r="N509" s="373">
        <f t="shared" si="138"/>
        <v>0</v>
      </c>
      <c r="O509" s="373">
        <f t="shared" si="132"/>
        <v>0</v>
      </c>
    </row>
    <row r="510" spans="1:15" s="374" customFormat="1">
      <c r="A510" s="367">
        <v>22600000</v>
      </c>
      <c r="B510" s="367" t="s">
        <v>1010</v>
      </c>
      <c r="C510" s="371">
        <v>160117.79639999999</v>
      </c>
      <c r="D510" s="618">
        <v>40457</v>
      </c>
      <c r="E510" s="367">
        <v>10</v>
      </c>
      <c r="F510" s="370">
        <f t="shared" si="126"/>
        <v>0</v>
      </c>
      <c r="G510" s="371">
        <f t="shared" si="127"/>
        <v>160117.79639999999</v>
      </c>
      <c r="H510" s="371">
        <v>160117.79639999999</v>
      </c>
      <c r="I510" s="368">
        <f t="shared" si="128"/>
        <v>0</v>
      </c>
      <c r="J510" s="619">
        <f t="shared" si="129"/>
        <v>160117.79639999999</v>
      </c>
      <c r="K510" s="371">
        <f t="shared" si="130"/>
        <v>0</v>
      </c>
      <c r="L510" s="373">
        <f t="shared" si="137"/>
        <v>0</v>
      </c>
      <c r="M510" s="373">
        <f t="shared" si="131"/>
        <v>160117.79639999999</v>
      </c>
      <c r="N510" s="373">
        <f t="shared" si="138"/>
        <v>0</v>
      </c>
      <c r="O510" s="373">
        <f t="shared" si="132"/>
        <v>0</v>
      </c>
    </row>
    <row r="511" spans="1:15" s="374" customFormat="1">
      <c r="A511" s="367">
        <v>22600000</v>
      </c>
      <c r="B511" s="367" t="s">
        <v>1009</v>
      </c>
      <c r="C511" s="371">
        <v>240720.13731599998</v>
      </c>
      <c r="D511" s="618">
        <v>40457</v>
      </c>
      <c r="E511" s="367">
        <v>10</v>
      </c>
      <c r="F511" s="370">
        <f t="shared" si="126"/>
        <v>0</v>
      </c>
      <c r="G511" s="371">
        <f t="shared" si="127"/>
        <v>240720.13731599998</v>
      </c>
      <c r="H511" s="371">
        <v>240720.13731599998</v>
      </c>
      <c r="I511" s="368">
        <f t="shared" si="128"/>
        <v>0</v>
      </c>
      <c r="J511" s="619">
        <f t="shared" si="129"/>
        <v>240720.13731599998</v>
      </c>
      <c r="K511" s="371">
        <f t="shared" si="130"/>
        <v>0</v>
      </c>
      <c r="L511" s="373">
        <f t="shared" si="137"/>
        <v>0</v>
      </c>
      <c r="M511" s="373">
        <f t="shared" si="131"/>
        <v>240720.13731599998</v>
      </c>
      <c r="N511" s="373">
        <f t="shared" si="138"/>
        <v>0</v>
      </c>
      <c r="O511" s="373">
        <f t="shared" si="132"/>
        <v>0</v>
      </c>
    </row>
    <row r="512" spans="1:15" s="374" customFormat="1">
      <c r="A512" s="367">
        <v>22600000</v>
      </c>
      <c r="B512" s="367" t="s">
        <v>1008</v>
      </c>
      <c r="C512" s="371">
        <v>105044.7702</v>
      </c>
      <c r="D512" s="618">
        <v>40457</v>
      </c>
      <c r="E512" s="367">
        <v>10</v>
      </c>
      <c r="F512" s="370">
        <f t="shared" si="126"/>
        <v>0</v>
      </c>
      <c r="G512" s="371">
        <f t="shared" si="127"/>
        <v>105044.7702</v>
      </c>
      <c r="H512" s="371">
        <v>105044.7702</v>
      </c>
      <c r="I512" s="368">
        <f t="shared" si="128"/>
        <v>0</v>
      </c>
      <c r="J512" s="619">
        <f t="shared" si="129"/>
        <v>105044.7702</v>
      </c>
      <c r="K512" s="371">
        <f t="shared" si="130"/>
        <v>0</v>
      </c>
      <c r="L512" s="373">
        <f t="shared" si="137"/>
        <v>0</v>
      </c>
      <c r="M512" s="373">
        <f t="shared" si="131"/>
        <v>105044.7702</v>
      </c>
      <c r="N512" s="373">
        <f t="shared" si="138"/>
        <v>0</v>
      </c>
      <c r="O512" s="373">
        <f t="shared" si="132"/>
        <v>0</v>
      </c>
    </row>
    <row r="513" spans="1:15" s="374" customFormat="1">
      <c r="A513" s="367">
        <v>22600000</v>
      </c>
      <c r="B513" s="367" t="s">
        <v>1007</v>
      </c>
      <c r="C513" s="371">
        <v>210154.08723599999</v>
      </c>
      <c r="D513" s="618">
        <v>40478</v>
      </c>
      <c r="E513" s="367">
        <v>10</v>
      </c>
      <c r="F513" s="370">
        <f t="shared" si="126"/>
        <v>0</v>
      </c>
      <c r="G513" s="371">
        <f t="shared" si="127"/>
        <v>210154.08723599999</v>
      </c>
      <c r="H513" s="371">
        <v>210154.08723599999</v>
      </c>
      <c r="I513" s="368">
        <f t="shared" si="128"/>
        <v>0</v>
      </c>
      <c r="J513" s="619">
        <f t="shared" si="129"/>
        <v>210154.08723599999</v>
      </c>
      <c r="K513" s="371">
        <f t="shared" si="130"/>
        <v>0</v>
      </c>
      <c r="L513" s="373">
        <f t="shared" si="137"/>
        <v>0</v>
      </c>
      <c r="M513" s="373">
        <f t="shared" si="131"/>
        <v>210154.08723599999</v>
      </c>
      <c r="N513" s="373">
        <f t="shared" si="138"/>
        <v>0</v>
      </c>
      <c r="O513" s="373">
        <f t="shared" si="132"/>
        <v>0</v>
      </c>
    </row>
    <row r="514" spans="1:15" s="374" customFormat="1">
      <c r="A514" s="367">
        <v>22600000</v>
      </c>
      <c r="B514" s="367" t="s">
        <v>1006</v>
      </c>
      <c r="C514" s="371">
        <v>291501.84000000003</v>
      </c>
      <c r="D514" s="618">
        <v>40478</v>
      </c>
      <c r="E514" s="367">
        <v>10</v>
      </c>
      <c r="F514" s="370">
        <f t="shared" si="126"/>
        <v>0</v>
      </c>
      <c r="G514" s="371">
        <f t="shared" si="127"/>
        <v>291501.84000000003</v>
      </c>
      <c r="H514" s="371">
        <v>291501.84000000003</v>
      </c>
      <c r="I514" s="368">
        <f t="shared" si="128"/>
        <v>0</v>
      </c>
      <c r="J514" s="619">
        <f t="shared" si="129"/>
        <v>291501.84000000003</v>
      </c>
      <c r="K514" s="371">
        <f t="shared" si="130"/>
        <v>0</v>
      </c>
      <c r="L514" s="373">
        <f t="shared" si="137"/>
        <v>0</v>
      </c>
      <c r="M514" s="373">
        <f t="shared" si="131"/>
        <v>291501.84000000003</v>
      </c>
      <c r="N514" s="373">
        <f t="shared" si="138"/>
        <v>0</v>
      </c>
      <c r="O514" s="373">
        <f t="shared" si="132"/>
        <v>0</v>
      </c>
    </row>
    <row r="515" spans="1:15" s="374" customFormat="1">
      <c r="A515" s="367">
        <v>22600000</v>
      </c>
      <c r="B515" s="367" t="s">
        <v>1005</v>
      </c>
      <c r="C515" s="371">
        <v>85273.837648999994</v>
      </c>
      <c r="D515" s="618">
        <v>40487</v>
      </c>
      <c r="E515" s="367">
        <v>11</v>
      </c>
      <c r="F515" s="370">
        <f t="shared" si="126"/>
        <v>0</v>
      </c>
      <c r="G515" s="371">
        <f t="shared" si="127"/>
        <v>85273.837648999994</v>
      </c>
      <c r="H515" s="371">
        <v>85273.837648999994</v>
      </c>
      <c r="I515" s="368">
        <f t="shared" si="128"/>
        <v>0</v>
      </c>
      <c r="J515" s="619">
        <f t="shared" si="129"/>
        <v>85273.837648999994</v>
      </c>
      <c r="K515" s="371">
        <f t="shared" si="130"/>
        <v>0</v>
      </c>
      <c r="L515" s="373">
        <f>K515/E515*11</f>
        <v>0</v>
      </c>
      <c r="M515" s="373">
        <f t="shared" si="131"/>
        <v>85273.837648999994</v>
      </c>
      <c r="N515" s="373">
        <f>E515-11</f>
        <v>0</v>
      </c>
      <c r="O515" s="373">
        <f t="shared" si="132"/>
        <v>0</v>
      </c>
    </row>
    <row r="516" spans="1:15" s="374" customFormat="1">
      <c r="A516" s="367">
        <v>22600000</v>
      </c>
      <c r="B516" s="367" t="s">
        <v>1004</v>
      </c>
      <c r="C516" s="371">
        <v>764902.92278400005</v>
      </c>
      <c r="D516" s="618">
        <v>40487</v>
      </c>
      <c r="E516" s="367">
        <v>11</v>
      </c>
      <c r="F516" s="370">
        <f t="shared" si="126"/>
        <v>0</v>
      </c>
      <c r="G516" s="371">
        <f t="shared" si="127"/>
        <v>764902.92278400005</v>
      </c>
      <c r="H516" s="371">
        <v>764902.92278400005</v>
      </c>
      <c r="I516" s="368">
        <f t="shared" si="128"/>
        <v>0</v>
      </c>
      <c r="J516" s="619">
        <f t="shared" si="129"/>
        <v>764902.92278400005</v>
      </c>
      <c r="K516" s="371">
        <f t="shared" si="130"/>
        <v>0</v>
      </c>
      <c r="L516" s="373">
        <f>K516/E516*11</f>
        <v>0</v>
      </c>
      <c r="M516" s="373">
        <f t="shared" si="131"/>
        <v>764902.92278400005</v>
      </c>
      <c r="N516" s="373">
        <f>E516-11</f>
        <v>0</v>
      </c>
      <c r="O516" s="373">
        <f t="shared" si="132"/>
        <v>0</v>
      </c>
    </row>
    <row r="517" spans="1:15" s="374" customFormat="1">
      <c r="A517" s="367">
        <v>22600000</v>
      </c>
      <c r="B517" s="367" t="s">
        <v>1003</v>
      </c>
      <c r="C517" s="371">
        <v>357469.72461199999</v>
      </c>
      <c r="D517" s="618">
        <v>40492</v>
      </c>
      <c r="E517" s="367">
        <v>11</v>
      </c>
      <c r="F517" s="370">
        <f t="shared" ref="F517:F527" si="139">+C517*$F$4</f>
        <v>0</v>
      </c>
      <c r="G517" s="371">
        <f t="shared" ref="G517:G527" si="140">+C517+F517</f>
        <v>357469.72461199999</v>
      </c>
      <c r="H517" s="371">
        <v>357469.72461199999</v>
      </c>
      <c r="I517" s="368">
        <f t="shared" ref="I517:I527" si="141">H517*$I$4</f>
        <v>0</v>
      </c>
      <c r="J517" s="619">
        <f t="shared" ref="J517:J527" si="142">+H517+I517</f>
        <v>357469.72461199999</v>
      </c>
      <c r="K517" s="371">
        <f t="shared" ref="K517:K527" si="143">+G517-J517</f>
        <v>0</v>
      </c>
      <c r="L517" s="373">
        <f>K517/E517*11</f>
        <v>0</v>
      </c>
      <c r="M517" s="373">
        <f t="shared" ref="M517:M527" si="144">J517+L517</f>
        <v>357469.72461199999</v>
      </c>
      <c r="N517" s="373">
        <f>E517-11</f>
        <v>0</v>
      </c>
      <c r="O517" s="373">
        <f t="shared" ref="O517:O527" si="145">G517-M517</f>
        <v>0</v>
      </c>
    </row>
    <row r="518" spans="1:15" s="374" customFormat="1">
      <c r="A518" s="367">
        <v>22600000</v>
      </c>
      <c r="B518" s="367" t="s">
        <v>1002</v>
      </c>
      <c r="C518" s="371">
        <v>32519.939451999999</v>
      </c>
      <c r="D518" s="618">
        <v>40499</v>
      </c>
      <c r="E518" s="367">
        <v>11</v>
      </c>
      <c r="F518" s="370">
        <f t="shared" si="139"/>
        <v>0</v>
      </c>
      <c r="G518" s="371">
        <f t="shared" si="140"/>
        <v>32519.939451999999</v>
      </c>
      <c r="H518" s="371">
        <v>32519.939451999999</v>
      </c>
      <c r="I518" s="368">
        <f t="shared" si="141"/>
        <v>0</v>
      </c>
      <c r="J518" s="619">
        <f t="shared" si="142"/>
        <v>32519.939451999999</v>
      </c>
      <c r="K518" s="371">
        <f t="shared" si="143"/>
        <v>0</v>
      </c>
      <c r="L518" s="373">
        <f>K518/E518*11</f>
        <v>0</v>
      </c>
      <c r="M518" s="373">
        <f t="shared" si="144"/>
        <v>32519.939451999999</v>
      </c>
      <c r="N518" s="373">
        <f>E518-11</f>
        <v>0</v>
      </c>
      <c r="O518" s="373">
        <f t="shared" si="145"/>
        <v>0</v>
      </c>
    </row>
    <row r="519" spans="1:15" s="374" customFormat="1">
      <c r="A519" s="367">
        <v>22600000</v>
      </c>
      <c r="B519" s="367" t="s">
        <v>1001</v>
      </c>
      <c r="C519" s="371">
        <v>1289008.7360149999</v>
      </c>
      <c r="D519" s="618">
        <v>40511</v>
      </c>
      <c r="E519" s="367">
        <v>11</v>
      </c>
      <c r="F519" s="370">
        <f t="shared" si="139"/>
        <v>0</v>
      </c>
      <c r="G519" s="371">
        <f t="shared" si="140"/>
        <v>1289008.7360149999</v>
      </c>
      <c r="H519" s="371">
        <v>1289008.7360149999</v>
      </c>
      <c r="I519" s="368">
        <f t="shared" si="141"/>
        <v>0</v>
      </c>
      <c r="J519" s="619">
        <f t="shared" si="142"/>
        <v>1289008.7360149999</v>
      </c>
      <c r="K519" s="371">
        <f t="shared" si="143"/>
        <v>0</v>
      </c>
      <c r="L519" s="373">
        <f>K519/E519*11</f>
        <v>0</v>
      </c>
      <c r="M519" s="373">
        <f t="shared" si="144"/>
        <v>1289008.7360149999</v>
      </c>
      <c r="N519" s="373">
        <f>E519-11</f>
        <v>0</v>
      </c>
      <c r="O519" s="373">
        <f t="shared" si="145"/>
        <v>0</v>
      </c>
    </row>
    <row r="520" spans="1:15" s="374" customFormat="1">
      <c r="A520" s="367">
        <v>22600000</v>
      </c>
      <c r="B520" s="367" t="s">
        <v>1000</v>
      </c>
      <c r="C520" s="371">
        <v>348667.62</v>
      </c>
      <c r="D520" s="618">
        <v>40526</v>
      </c>
      <c r="E520" s="367">
        <v>12</v>
      </c>
      <c r="F520" s="370">
        <f t="shared" si="139"/>
        <v>0</v>
      </c>
      <c r="G520" s="371">
        <f t="shared" si="140"/>
        <v>348667.62</v>
      </c>
      <c r="H520" s="371">
        <v>348667.62</v>
      </c>
      <c r="I520" s="368">
        <f t="shared" si="141"/>
        <v>0</v>
      </c>
      <c r="J520" s="619">
        <f t="shared" si="142"/>
        <v>348667.62</v>
      </c>
      <c r="K520" s="371">
        <f t="shared" si="143"/>
        <v>0</v>
      </c>
      <c r="L520" s="373">
        <f t="shared" ref="L520:L527" si="146">K520/E520*12</f>
        <v>0</v>
      </c>
      <c r="M520" s="373">
        <f t="shared" si="144"/>
        <v>348667.62</v>
      </c>
      <c r="N520" s="373">
        <f t="shared" ref="N520:N527" si="147">E520-12</f>
        <v>0</v>
      </c>
      <c r="O520" s="373">
        <f t="shared" si="145"/>
        <v>0</v>
      </c>
    </row>
    <row r="521" spans="1:15" s="374" customFormat="1">
      <c r="A521" s="367">
        <v>22600000</v>
      </c>
      <c r="B521" s="367" t="s">
        <v>999</v>
      </c>
      <c r="C521" s="371">
        <v>57345.527000000002</v>
      </c>
      <c r="D521" s="618">
        <v>40526</v>
      </c>
      <c r="E521" s="367">
        <v>12</v>
      </c>
      <c r="F521" s="370">
        <f t="shared" si="139"/>
        <v>0</v>
      </c>
      <c r="G521" s="371">
        <f t="shared" si="140"/>
        <v>57345.527000000002</v>
      </c>
      <c r="H521" s="371">
        <v>57345.527000000002</v>
      </c>
      <c r="I521" s="368">
        <f t="shared" si="141"/>
        <v>0</v>
      </c>
      <c r="J521" s="619">
        <f t="shared" si="142"/>
        <v>57345.527000000002</v>
      </c>
      <c r="K521" s="371">
        <f t="shared" si="143"/>
        <v>0</v>
      </c>
      <c r="L521" s="373">
        <f t="shared" si="146"/>
        <v>0</v>
      </c>
      <c r="M521" s="373">
        <f t="shared" si="144"/>
        <v>57345.527000000002</v>
      </c>
      <c r="N521" s="373">
        <f t="shared" si="147"/>
        <v>0</v>
      </c>
      <c r="O521" s="373">
        <f t="shared" si="145"/>
        <v>0</v>
      </c>
    </row>
    <row r="522" spans="1:15" s="374" customFormat="1">
      <c r="A522" s="367">
        <v>22600000</v>
      </c>
      <c r="B522" s="367" t="s">
        <v>998</v>
      </c>
      <c r="C522" s="371">
        <v>254712.92800000001</v>
      </c>
      <c r="D522" s="618">
        <v>40526</v>
      </c>
      <c r="E522" s="367">
        <v>12</v>
      </c>
      <c r="F522" s="370">
        <f t="shared" si="139"/>
        <v>0</v>
      </c>
      <c r="G522" s="371">
        <f t="shared" si="140"/>
        <v>254712.92800000001</v>
      </c>
      <c r="H522" s="371">
        <v>254712.92800000001</v>
      </c>
      <c r="I522" s="368">
        <f t="shared" si="141"/>
        <v>0</v>
      </c>
      <c r="J522" s="619">
        <f t="shared" si="142"/>
        <v>254712.92800000001</v>
      </c>
      <c r="K522" s="371">
        <f t="shared" si="143"/>
        <v>0</v>
      </c>
      <c r="L522" s="373">
        <f t="shared" si="146"/>
        <v>0</v>
      </c>
      <c r="M522" s="373">
        <f t="shared" si="144"/>
        <v>254712.92800000001</v>
      </c>
      <c r="N522" s="373">
        <f t="shared" si="147"/>
        <v>0</v>
      </c>
      <c r="O522" s="373">
        <f t="shared" si="145"/>
        <v>0</v>
      </c>
    </row>
    <row r="523" spans="1:15" s="374" customFormat="1">
      <c r="A523" s="367">
        <v>22600000</v>
      </c>
      <c r="B523" s="367" t="s">
        <v>997</v>
      </c>
      <c r="C523" s="371">
        <v>205258.606</v>
      </c>
      <c r="D523" s="618">
        <v>40541</v>
      </c>
      <c r="E523" s="367">
        <v>12</v>
      </c>
      <c r="F523" s="370">
        <f t="shared" si="139"/>
        <v>0</v>
      </c>
      <c r="G523" s="371">
        <f t="shared" si="140"/>
        <v>205258.606</v>
      </c>
      <c r="H523" s="371">
        <v>205258.606</v>
      </c>
      <c r="I523" s="368">
        <f t="shared" si="141"/>
        <v>0</v>
      </c>
      <c r="J523" s="619">
        <f t="shared" si="142"/>
        <v>205258.606</v>
      </c>
      <c r="K523" s="371">
        <f t="shared" si="143"/>
        <v>0</v>
      </c>
      <c r="L523" s="373">
        <f t="shared" si="146"/>
        <v>0</v>
      </c>
      <c r="M523" s="373">
        <f t="shared" si="144"/>
        <v>205258.606</v>
      </c>
      <c r="N523" s="373">
        <f t="shared" si="147"/>
        <v>0</v>
      </c>
      <c r="O523" s="373">
        <f t="shared" si="145"/>
        <v>0</v>
      </c>
    </row>
    <row r="524" spans="1:15" s="374" customFormat="1">
      <c r="A524" s="367">
        <v>22600000</v>
      </c>
      <c r="B524" s="367" t="s">
        <v>996</v>
      </c>
      <c r="C524" s="371">
        <v>187020</v>
      </c>
      <c r="D524" s="618">
        <v>40541</v>
      </c>
      <c r="E524" s="367">
        <v>12</v>
      </c>
      <c r="F524" s="370">
        <f t="shared" si="139"/>
        <v>0</v>
      </c>
      <c r="G524" s="371">
        <f t="shared" si="140"/>
        <v>187020</v>
      </c>
      <c r="H524" s="371">
        <v>187020</v>
      </c>
      <c r="I524" s="368">
        <f t="shared" si="141"/>
        <v>0</v>
      </c>
      <c r="J524" s="619">
        <f t="shared" si="142"/>
        <v>187020</v>
      </c>
      <c r="K524" s="371">
        <f t="shared" si="143"/>
        <v>0</v>
      </c>
      <c r="L524" s="373">
        <f t="shared" si="146"/>
        <v>0</v>
      </c>
      <c r="M524" s="373">
        <f t="shared" si="144"/>
        <v>187020</v>
      </c>
      <c r="N524" s="373">
        <f t="shared" si="147"/>
        <v>0</v>
      </c>
      <c r="O524" s="373">
        <f t="shared" si="145"/>
        <v>0</v>
      </c>
    </row>
    <row r="525" spans="1:15" s="374" customFormat="1">
      <c r="A525" s="367">
        <v>22600000</v>
      </c>
      <c r="B525" s="367" t="s">
        <v>995</v>
      </c>
      <c r="C525" s="371">
        <v>196439.57399999999</v>
      </c>
      <c r="D525" s="618">
        <v>40541</v>
      </c>
      <c r="E525" s="367">
        <v>12</v>
      </c>
      <c r="F525" s="370">
        <f t="shared" si="139"/>
        <v>0</v>
      </c>
      <c r="G525" s="371">
        <f t="shared" si="140"/>
        <v>196439.57399999999</v>
      </c>
      <c r="H525" s="371">
        <v>196439.57399999999</v>
      </c>
      <c r="I525" s="368">
        <f t="shared" si="141"/>
        <v>0</v>
      </c>
      <c r="J525" s="619">
        <f t="shared" si="142"/>
        <v>196439.57399999999</v>
      </c>
      <c r="K525" s="371">
        <f t="shared" si="143"/>
        <v>0</v>
      </c>
      <c r="L525" s="373">
        <f t="shared" si="146"/>
        <v>0</v>
      </c>
      <c r="M525" s="373">
        <f t="shared" si="144"/>
        <v>196439.57399999999</v>
      </c>
      <c r="N525" s="373">
        <f t="shared" si="147"/>
        <v>0</v>
      </c>
      <c r="O525" s="373">
        <f t="shared" si="145"/>
        <v>0</v>
      </c>
    </row>
    <row r="526" spans="1:15" s="374" customFormat="1">
      <c r="A526" s="367">
        <v>22600000</v>
      </c>
      <c r="B526" s="367" t="s">
        <v>994</v>
      </c>
      <c r="C526" s="371">
        <v>186988.83</v>
      </c>
      <c r="D526" s="618">
        <v>40542</v>
      </c>
      <c r="E526" s="367">
        <v>12</v>
      </c>
      <c r="F526" s="370">
        <f t="shared" si="139"/>
        <v>0</v>
      </c>
      <c r="G526" s="371">
        <f t="shared" si="140"/>
        <v>186988.83</v>
      </c>
      <c r="H526" s="371">
        <v>186988.83</v>
      </c>
      <c r="I526" s="368">
        <f t="shared" si="141"/>
        <v>0</v>
      </c>
      <c r="J526" s="619">
        <f t="shared" si="142"/>
        <v>186988.83</v>
      </c>
      <c r="K526" s="371">
        <f t="shared" si="143"/>
        <v>0</v>
      </c>
      <c r="L526" s="373">
        <f t="shared" si="146"/>
        <v>0</v>
      </c>
      <c r="M526" s="373">
        <f t="shared" si="144"/>
        <v>186988.83</v>
      </c>
      <c r="N526" s="373">
        <f t="shared" si="147"/>
        <v>0</v>
      </c>
      <c r="O526" s="373">
        <f t="shared" si="145"/>
        <v>0</v>
      </c>
    </row>
    <row r="527" spans="1:15" s="374" customFormat="1">
      <c r="A527" s="367">
        <v>22600000</v>
      </c>
      <c r="B527" s="367" t="s">
        <v>993</v>
      </c>
      <c r="C527" s="371">
        <v>103889.61</v>
      </c>
      <c r="D527" s="618">
        <v>40542</v>
      </c>
      <c r="E527" s="367">
        <v>12</v>
      </c>
      <c r="F527" s="370">
        <f t="shared" si="139"/>
        <v>0</v>
      </c>
      <c r="G527" s="371">
        <f t="shared" si="140"/>
        <v>103889.61</v>
      </c>
      <c r="H527" s="371">
        <v>103889.61</v>
      </c>
      <c r="I527" s="368">
        <f t="shared" si="141"/>
        <v>0</v>
      </c>
      <c r="J527" s="619">
        <f t="shared" si="142"/>
        <v>103889.61</v>
      </c>
      <c r="K527" s="371">
        <f t="shared" si="143"/>
        <v>0</v>
      </c>
      <c r="L527" s="373">
        <f t="shared" si="146"/>
        <v>0</v>
      </c>
      <c r="M527" s="373">
        <f t="shared" si="144"/>
        <v>103889.61</v>
      </c>
      <c r="N527" s="373">
        <f t="shared" si="147"/>
        <v>0</v>
      </c>
      <c r="O527" s="373">
        <f t="shared" si="145"/>
        <v>0</v>
      </c>
    </row>
    <row r="528" spans="1:15">
      <c r="C528" s="622">
        <f>SUM(C421:C527)</f>
        <v>122438972.40305807</v>
      </c>
      <c r="D528" s="622"/>
      <c r="E528" s="622"/>
      <c r="F528" s="622">
        <f t="shared" ref="F528:M528" si="148">SUM(F421:F527)</f>
        <v>0</v>
      </c>
      <c r="G528" s="622">
        <f t="shared" si="148"/>
        <v>122438972.40305807</v>
      </c>
      <c r="H528" s="622">
        <f t="shared" si="148"/>
        <v>122438972.40305807</v>
      </c>
      <c r="I528" s="622">
        <f t="shared" si="148"/>
        <v>0</v>
      </c>
      <c r="J528" s="622">
        <f t="shared" si="148"/>
        <v>122438972.40305807</v>
      </c>
      <c r="K528" s="622">
        <f t="shared" si="148"/>
        <v>0</v>
      </c>
      <c r="L528" s="622">
        <f t="shared" si="148"/>
        <v>0</v>
      </c>
      <c r="M528" s="622">
        <f t="shared" si="148"/>
        <v>122438972.40305807</v>
      </c>
      <c r="N528" s="622"/>
      <c r="O528" s="622">
        <f>SUM(O421:O527)</f>
        <v>0</v>
      </c>
    </row>
    <row r="531" spans="1:15" s="374" customFormat="1">
      <c r="A531" s="367">
        <v>22600000</v>
      </c>
      <c r="B531" s="367" t="s">
        <v>992</v>
      </c>
      <c r="C531" s="371">
        <v>254467.77600000001</v>
      </c>
      <c r="D531" s="620">
        <v>40563</v>
      </c>
      <c r="E531" s="367">
        <v>1</v>
      </c>
      <c r="F531" s="370">
        <f t="shared" ref="F531:F562" si="149">+C531*$F$4</f>
        <v>0</v>
      </c>
      <c r="G531" s="371">
        <f t="shared" ref="G531:G562" si="150">+C531+F531</f>
        <v>254467.77600000001</v>
      </c>
      <c r="H531" s="368">
        <v>254467.77600000001</v>
      </c>
      <c r="I531" s="368">
        <f t="shared" ref="I531:I562" si="151">H531*$I$4</f>
        <v>0</v>
      </c>
      <c r="J531" s="372">
        <f t="shared" ref="J531:J562" si="152">+I531+H531</f>
        <v>254467.77600000001</v>
      </c>
      <c r="K531" s="371">
        <f t="shared" ref="K531:K562" si="153">+G531-J531</f>
        <v>0</v>
      </c>
      <c r="L531" s="373">
        <f>K531/E531*1</f>
        <v>0</v>
      </c>
      <c r="M531" s="373">
        <f t="shared" ref="M531:M562" si="154">J531+L531</f>
        <v>254467.77600000001</v>
      </c>
      <c r="N531" s="373">
        <f>E531-1</f>
        <v>0</v>
      </c>
      <c r="O531" s="373">
        <f t="shared" ref="O531:O562" si="155">G531-M531</f>
        <v>0</v>
      </c>
    </row>
    <row r="532" spans="1:15" s="374" customFormat="1">
      <c r="A532" s="367">
        <v>22600000</v>
      </c>
      <c r="B532" s="367" t="s">
        <v>991</v>
      </c>
      <c r="C532" s="371">
        <v>103758.48</v>
      </c>
      <c r="D532" s="620">
        <v>40563</v>
      </c>
      <c r="E532" s="367">
        <v>1</v>
      </c>
      <c r="F532" s="370">
        <f t="shared" si="149"/>
        <v>0</v>
      </c>
      <c r="G532" s="371">
        <f t="shared" si="150"/>
        <v>103758.48</v>
      </c>
      <c r="H532" s="368">
        <v>103758.48</v>
      </c>
      <c r="I532" s="368">
        <f t="shared" si="151"/>
        <v>0</v>
      </c>
      <c r="J532" s="372">
        <f t="shared" si="152"/>
        <v>103758.48</v>
      </c>
      <c r="K532" s="371">
        <f t="shared" si="153"/>
        <v>0</v>
      </c>
      <c r="L532" s="373">
        <f>K532/E532*1</f>
        <v>0</v>
      </c>
      <c r="M532" s="373">
        <f t="shared" si="154"/>
        <v>103758.48</v>
      </c>
      <c r="N532" s="373">
        <f>E532-1</f>
        <v>0</v>
      </c>
      <c r="O532" s="373">
        <f t="shared" si="155"/>
        <v>0</v>
      </c>
    </row>
    <row r="533" spans="1:15" s="374" customFormat="1">
      <c r="A533" s="367">
        <v>22600000</v>
      </c>
      <c r="B533" s="367" t="s">
        <v>990</v>
      </c>
      <c r="C533" s="371">
        <v>419993.484</v>
      </c>
      <c r="D533" s="620">
        <v>40564</v>
      </c>
      <c r="E533" s="367">
        <v>1</v>
      </c>
      <c r="F533" s="370">
        <f t="shared" si="149"/>
        <v>0</v>
      </c>
      <c r="G533" s="371">
        <f t="shared" si="150"/>
        <v>419993.484</v>
      </c>
      <c r="H533" s="368">
        <v>419993.484</v>
      </c>
      <c r="I533" s="368">
        <f t="shared" si="151"/>
        <v>0</v>
      </c>
      <c r="J533" s="372">
        <f t="shared" si="152"/>
        <v>419993.484</v>
      </c>
      <c r="K533" s="371">
        <f t="shared" si="153"/>
        <v>0</v>
      </c>
      <c r="L533" s="373">
        <f>K533/E533*1</f>
        <v>0</v>
      </c>
      <c r="M533" s="373">
        <f t="shared" si="154"/>
        <v>419993.484</v>
      </c>
      <c r="N533" s="373">
        <f>E533-1</f>
        <v>0</v>
      </c>
      <c r="O533" s="373">
        <f t="shared" si="155"/>
        <v>0</v>
      </c>
    </row>
    <row r="534" spans="1:15" s="374" customFormat="1">
      <c r="A534" s="367">
        <v>22600000</v>
      </c>
      <c r="B534" s="367" t="s">
        <v>989</v>
      </c>
      <c r="C534" s="371">
        <v>66646.755000000005</v>
      </c>
      <c r="D534" s="620">
        <v>40578</v>
      </c>
      <c r="E534" s="367">
        <v>2</v>
      </c>
      <c r="F534" s="370">
        <f t="shared" si="149"/>
        <v>0</v>
      </c>
      <c r="G534" s="371">
        <f t="shared" si="150"/>
        <v>66646.755000000005</v>
      </c>
      <c r="H534" s="368">
        <v>66646.755000000005</v>
      </c>
      <c r="I534" s="368">
        <f t="shared" si="151"/>
        <v>0</v>
      </c>
      <c r="J534" s="372">
        <f t="shared" si="152"/>
        <v>66646.755000000005</v>
      </c>
      <c r="K534" s="371">
        <f t="shared" si="153"/>
        <v>0</v>
      </c>
      <c r="L534" s="373">
        <f>K534/E534*2</f>
        <v>0</v>
      </c>
      <c r="M534" s="373">
        <f t="shared" si="154"/>
        <v>66646.755000000005</v>
      </c>
      <c r="N534" s="373">
        <f t="shared" ref="N534:N565" si="156">E534-E534</f>
        <v>0</v>
      </c>
      <c r="O534" s="373">
        <f t="shared" si="155"/>
        <v>0</v>
      </c>
    </row>
    <row r="535" spans="1:15" s="374" customFormat="1">
      <c r="A535" s="367">
        <v>22600000</v>
      </c>
      <c r="B535" s="367" t="s">
        <v>988</v>
      </c>
      <c r="C535" s="371">
        <v>109276.33500000001</v>
      </c>
      <c r="D535" s="620">
        <v>40578</v>
      </c>
      <c r="E535" s="367">
        <v>2</v>
      </c>
      <c r="F535" s="370">
        <f t="shared" si="149"/>
        <v>0</v>
      </c>
      <c r="G535" s="371">
        <f t="shared" si="150"/>
        <v>109276.33500000001</v>
      </c>
      <c r="H535" s="368">
        <v>109276.33500000001</v>
      </c>
      <c r="I535" s="368">
        <f t="shared" si="151"/>
        <v>0</v>
      </c>
      <c r="J535" s="372">
        <f t="shared" si="152"/>
        <v>109276.33500000001</v>
      </c>
      <c r="K535" s="371">
        <f t="shared" si="153"/>
        <v>0</v>
      </c>
      <c r="L535" s="373">
        <f t="shared" ref="L535:L566" si="157">K535/E535*E535</f>
        <v>0</v>
      </c>
      <c r="M535" s="373">
        <f t="shared" si="154"/>
        <v>109276.33500000001</v>
      </c>
      <c r="N535" s="373">
        <f t="shared" si="156"/>
        <v>0</v>
      </c>
      <c r="O535" s="373">
        <f t="shared" si="155"/>
        <v>0</v>
      </c>
    </row>
    <row r="536" spans="1:15" s="374" customFormat="1">
      <c r="A536" s="367">
        <v>22600000</v>
      </c>
      <c r="B536" s="367" t="s">
        <v>987</v>
      </c>
      <c r="C536" s="371">
        <v>266606.685</v>
      </c>
      <c r="D536" s="620">
        <v>40602</v>
      </c>
      <c r="E536" s="367">
        <v>2</v>
      </c>
      <c r="F536" s="370">
        <f t="shared" si="149"/>
        <v>0</v>
      </c>
      <c r="G536" s="371">
        <f t="shared" si="150"/>
        <v>266606.685</v>
      </c>
      <c r="H536" s="368">
        <v>266606.685</v>
      </c>
      <c r="I536" s="368">
        <f t="shared" si="151"/>
        <v>0</v>
      </c>
      <c r="J536" s="372">
        <f t="shared" si="152"/>
        <v>266606.685</v>
      </c>
      <c r="K536" s="371">
        <f t="shared" si="153"/>
        <v>0</v>
      </c>
      <c r="L536" s="373">
        <f t="shared" si="157"/>
        <v>0</v>
      </c>
      <c r="M536" s="373">
        <f t="shared" si="154"/>
        <v>266606.685</v>
      </c>
      <c r="N536" s="373">
        <f t="shared" si="156"/>
        <v>0</v>
      </c>
      <c r="O536" s="373">
        <f t="shared" si="155"/>
        <v>0</v>
      </c>
    </row>
    <row r="537" spans="1:15" s="374" customFormat="1">
      <c r="A537" s="367">
        <v>22600000</v>
      </c>
      <c r="B537" s="367" t="s">
        <v>986</v>
      </c>
      <c r="C537" s="371">
        <v>139040.86499999999</v>
      </c>
      <c r="D537" s="620">
        <v>40602</v>
      </c>
      <c r="E537" s="367">
        <v>2</v>
      </c>
      <c r="F537" s="370">
        <f t="shared" si="149"/>
        <v>0</v>
      </c>
      <c r="G537" s="371">
        <f t="shared" si="150"/>
        <v>139040.86499999999</v>
      </c>
      <c r="H537" s="368">
        <v>139040.86499999999</v>
      </c>
      <c r="I537" s="368">
        <f t="shared" si="151"/>
        <v>0</v>
      </c>
      <c r="J537" s="372">
        <f t="shared" si="152"/>
        <v>139040.86499999999</v>
      </c>
      <c r="K537" s="371">
        <f t="shared" si="153"/>
        <v>0</v>
      </c>
      <c r="L537" s="373">
        <f t="shared" si="157"/>
        <v>0</v>
      </c>
      <c r="M537" s="373">
        <f t="shared" si="154"/>
        <v>139040.86499999999</v>
      </c>
      <c r="N537" s="373">
        <f t="shared" si="156"/>
        <v>0</v>
      </c>
      <c r="O537" s="373">
        <f t="shared" si="155"/>
        <v>0</v>
      </c>
    </row>
    <row r="538" spans="1:15" s="374" customFormat="1">
      <c r="A538" s="367">
        <v>22600000</v>
      </c>
      <c r="B538" s="367" t="s">
        <v>985</v>
      </c>
      <c r="C538" s="371">
        <v>190536.85</v>
      </c>
      <c r="D538" s="620">
        <v>40613</v>
      </c>
      <c r="E538" s="367">
        <v>3</v>
      </c>
      <c r="F538" s="370">
        <f t="shared" si="149"/>
        <v>0</v>
      </c>
      <c r="G538" s="371">
        <f t="shared" si="150"/>
        <v>190536.85</v>
      </c>
      <c r="H538" s="368">
        <v>190536.85</v>
      </c>
      <c r="I538" s="368">
        <f t="shared" si="151"/>
        <v>0</v>
      </c>
      <c r="J538" s="372">
        <f t="shared" si="152"/>
        <v>190536.85</v>
      </c>
      <c r="K538" s="371">
        <f t="shared" si="153"/>
        <v>0</v>
      </c>
      <c r="L538" s="373">
        <f t="shared" si="157"/>
        <v>0</v>
      </c>
      <c r="M538" s="373">
        <f t="shared" si="154"/>
        <v>190536.85</v>
      </c>
      <c r="N538" s="373">
        <f t="shared" si="156"/>
        <v>0</v>
      </c>
      <c r="O538" s="373">
        <f t="shared" si="155"/>
        <v>0</v>
      </c>
    </row>
    <row r="539" spans="1:15" s="374" customFormat="1">
      <c r="A539" s="367">
        <v>22600000</v>
      </c>
      <c r="B539" s="367" t="s">
        <v>984</v>
      </c>
      <c r="C539" s="371">
        <v>115507.99400000001</v>
      </c>
      <c r="D539" s="620">
        <v>40618</v>
      </c>
      <c r="E539" s="367">
        <v>3</v>
      </c>
      <c r="F539" s="370">
        <f t="shared" si="149"/>
        <v>0</v>
      </c>
      <c r="G539" s="371">
        <f t="shared" si="150"/>
        <v>115507.99400000001</v>
      </c>
      <c r="H539" s="368">
        <v>115507.99400000001</v>
      </c>
      <c r="I539" s="368">
        <f t="shared" si="151"/>
        <v>0</v>
      </c>
      <c r="J539" s="372">
        <f t="shared" si="152"/>
        <v>115507.99400000001</v>
      </c>
      <c r="K539" s="371">
        <f t="shared" si="153"/>
        <v>0</v>
      </c>
      <c r="L539" s="373">
        <f t="shared" si="157"/>
        <v>0</v>
      </c>
      <c r="M539" s="373">
        <f t="shared" si="154"/>
        <v>115507.99400000001</v>
      </c>
      <c r="N539" s="373">
        <f t="shared" si="156"/>
        <v>0</v>
      </c>
      <c r="O539" s="373">
        <f t="shared" si="155"/>
        <v>0</v>
      </c>
    </row>
    <row r="540" spans="1:15" s="374" customFormat="1">
      <c r="A540" s="367">
        <v>22600000</v>
      </c>
      <c r="B540" s="367" t="s">
        <v>983</v>
      </c>
      <c r="C540" s="371">
        <v>108863.738</v>
      </c>
      <c r="D540" s="620">
        <v>40625</v>
      </c>
      <c r="E540" s="367">
        <v>3</v>
      </c>
      <c r="F540" s="370">
        <f t="shared" si="149"/>
        <v>0</v>
      </c>
      <c r="G540" s="371">
        <f t="shared" si="150"/>
        <v>108863.738</v>
      </c>
      <c r="H540" s="368">
        <v>108863.738</v>
      </c>
      <c r="I540" s="368">
        <f t="shared" si="151"/>
        <v>0</v>
      </c>
      <c r="J540" s="372">
        <f t="shared" si="152"/>
        <v>108863.738</v>
      </c>
      <c r="K540" s="371">
        <f t="shared" si="153"/>
        <v>0</v>
      </c>
      <c r="L540" s="373">
        <f t="shared" si="157"/>
        <v>0</v>
      </c>
      <c r="M540" s="373">
        <f t="shared" si="154"/>
        <v>108863.738</v>
      </c>
      <c r="N540" s="373">
        <f t="shared" si="156"/>
        <v>0</v>
      </c>
      <c r="O540" s="373">
        <f t="shared" si="155"/>
        <v>0</v>
      </c>
    </row>
    <row r="541" spans="1:15" s="374" customFormat="1">
      <c r="A541" s="367">
        <v>22600000</v>
      </c>
      <c r="B541" s="367" t="s">
        <v>982</v>
      </c>
      <c r="C541" s="371">
        <v>51616.944000000003</v>
      </c>
      <c r="D541" s="620">
        <v>40625</v>
      </c>
      <c r="E541" s="367">
        <v>3</v>
      </c>
      <c r="F541" s="370">
        <f t="shared" si="149"/>
        <v>0</v>
      </c>
      <c r="G541" s="371">
        <f t="shared" si="150"/>
        <v>51616.944000000003</v>
      </c>
      <c r="H541" s="368">
        <v>51616.944000000003</v>
      </c>
      <c r="I541" s="368">
        <f t="shared" si="151"/>
        <v>0</v>
      </c>
      <c r="J541" s="372">
        <f t="shared" si="152"/>
        <v>51616.944000000003</v>
      </c>
      <c r="K541" s="371">
        <f t="shared" si="153"/>
        <v>0</v>
      </c>
      <c r="L541" s="373">
        <f t="shared" si="157"/>
        <v>0</v>
      </c>
      <c r="M541" s="373">
        <f t="shared" si="154"/>
        <v>51616.944000000003</v>
      </c>
      <c r="N541" s="373">
        <f t="shared" si="156"/>
        <v>0</v>
      </c>
      <c r="O541" s="373">
        <f t="shared" si="155"/>
        <v>0</v>
      </c>
    </row>
    <row r="542" spans="1:15" s="374" customFormat="1">
      <c r="A542" s="367">
        <v>22600000</v>
      </c>
      <c r="B542" s="367" t="s">
        <v>981</v>
      </c>
      <c r="C542" s="371">
        <v>96745.615000000005</v>
      </c>
      <c r="D542" s="620">
        <v>40632</v>
      </c>
      <c r="E542" s="367">
        <v>3</v>
      </c>
      <c r="F542" s="370">
        <f t="shared" si="149"/>
        <v>0</v>
      </c>
      <c r="G542" s="371">
        <f t="shared" si="150"/>
        <v>96745.615000000005</v>
      </c>
      <c r="H542" s="368">
        <v>96745.615000000005</v>
      </c>
      <c r="I542" s="368">
        <f t="shared" si="151"/>
        <v>0</v>
      </c>
      <c r="J542" s="372">
        <f t="shared" si="152"/>
        <v>96745.615000000005</v>
      </c>
      <c r="K542" s="371">
        <f t="shared" si="153"/>
        <v>0</v>
      </c>
      <c r="L542" s="373">
        <f t="shared" si="157"/>
        <v>0</v>
      </c>
      <c r="M542" s="373">
        <f t="shared" si="154"/>
        <v>96745.615000000005</v>
      </c>
      <c r="N542" s="373">
        <f t="shared" si="156"/>
        <v>0</v>
      </c>
      <c r="O542" s="373">
        <f t="shared" si="155"/>
        <v>0</v>
      </c>
    </row>
    <row r="543" spans="1:15" s="374" customFormat="1">
      <c r="A543" s="367">
        <v>22600000</v>
      </c>
      <c r="B543" s="367" t="s">
        <v>980</v>
      </c>
      <c r="C543" s="371">
        <v>24693.865000000002</v>
      </c>
      <c r="D543" s="620">
        <v>40632</v>
      </c>
      <c r="E543" s="367">
        <v>3</v>
      </c>
      <c r="F543" s="370">
        <f t="shared" si="149"/>
        <v>0</v>
      </c>
      <c r="G543" s="371">
        <f t="shared" si="150"/>
        <v>24693.865000000002</v>
      </c>
      <c r="H543" s="368">
        <v>24693.865000000002</v>
      </c>
      <c r="I543" s="368">
        <f t="shared" si="151"/>
        <v>0</v>
      </c>
      <c r="J543" s="372">
        <f t="shared" si="152"/>
        <v>24693.865000000002</v>
      </c>
      <c r="K543" s="371">
        <f t="shared" si="153"/>
        <v>0</v>
      </c>
      <c r="L543" s="373">
        <f t="shared" si="157"/>
        <v>0</v>
      </c>
      <c r="M543" s="373">
        <f t="shared" si="154"/>
        <v>24693.865000000002</v>
      </c>
      <c r="N543" s="373">
        <f t="shared" si="156"/>
        <v>0</v>
      </c>
      <c r="O543" s="373">
        <f t="shared" si="155"/>
        <v>0</v>
      </c>
    </row>
    <row r="544" spans="1:15" s="374" customFormat="1">
      <c r="A544" s="367">
        <v>22600000</v>
      </c>
      <c r="B544" s="367" t="s">
        <v>979</v>
      </c>
      <c r="C544" s="371">
        <v>516051.67800000001</v>
      </c>
      <c r="D544" s="620">
        <v>40633</v>
      </c>
      <c r="E544" s="367">
        <v>3</v>
      </c>
      <c r="F544" s="370">
        <f t="shared" si="149"/>
        <v>0</v>
      </c>
      <c r="G544" s="371">
        <f t="shared" si="150"/>
        <v>516051.67800000001</v>
      </c>
      <c r="H544" s="368">
        <v>516051.67800000001</v>
      </c>
      <c r="I544" s="368">
        <f t="shared" si="151"/>
        <v>0</v>
      </c>
      <c r="J544" s="372">
        <f t="shared" si="152"/>
        <v>516051.67800000001</v>
      </c>
      <c r="K544" s="371">
        <f t="shared" si="153"/>
        <v>0</v>
      </c>
      <c r="L544" s="373">
        <f t="shared" si="157"/>
        <v>0</v>
      </c>
      <c r="M544" s="373">
        <f t="shared" si="154"/>
        <v>516051.67800000001</v>
      </c>
      <c r="N544" s="373">
        <f t="shared" si="156"/>
        <v>0</v>
      </c>
      <c r="O544" s="373">
        <f t="shared" si="155"/>
        <v>0</v>
      </c>
    </row>
    <row r="545" spans="1:15" s="374" customFormat="1">
      <c r="A545" s="367">
        <v>22600000</v>
      </c>
      <c r="B545" s="367" t="s">
        <v>978</v>
      </c>
      <c r="C545" s="371">
        <v>356087.49599999998</v>
      </c>
      <c r="D545" s="620">
        <v>40633</v>
      </c>
      <c r="E545" s="367">
        <v>3</v>
      </c>
      <c r="F545" s="370">
        <f t="shared" si="149"/>
        <v>0</v>
      </c>
      <c r="G545" s="371">
        <f t="shared" si="150"/>
        <v>356087.49599999998</v>
      </c>
      <c r="H545" s="368">
        <v>356087.49599999998</v>
      </c>
      <c r="I545" s="368">
        <f t="shared" si="151"/>
        <v>0</v>
      </c>
      <c r="J545" s="372">
        <f t="shared" si="152"/>
        <v>356087.49599999998</v>
      </c>
      <c r="K545" s="371">
        <f t="shared" si="153"/>
        <v>0</v>
      </c>
      <c r="L545" s="373">
        <f t="shared" si="157"/>
        <v>0</v>
      </c>
      <c r="M545" s="373">
        <f t="shared" si="154"/>
        <v>356087.49599999998</v>
      </c>
      <c r="N545" s="373">
        <f t="shared" si="156"/>
        <v>0</v>
      </c>
      <c r="O545" s="373">
        <f t="shared" si="155"/>
        <v>0</v>
      </c>
    </row>
    <row r="546" spans="1:15" s="374" customFormat="1">
      <c r="A546" s="367">
        <v>22600000</v>
      </c>
      <c r="B546" s="367" t="s">
        <v>977</v>
      </c>
      <c r="C546" s="371">
        <v>172588.47500000001</v>
      </c>
      <c r="D546" s="620">
        <v>40644</v>
      </c>
      <c r="E546" s="367">
        <v>4</v>
      </c>
      <c r="F546" s="370">
        <f t="shared" si="149"/>
        <v>0</v>
      </c>
      <c r="G546" s="371">
        <f t="shared" si="150"/>
        <v>172588.47500000001</v>
      </c>
      <c r="H546" s="368">
        <v>172588.47500000001</v>
      </c>
      <c r="I546" s="368">
        <f t="shared" si="151"/>
        <v>0</v>
      </c>
      <c r="J546" s="372">
        <f t="shared" si="152"/>
        <v>172588.47500000001</v>
      </c>
      <c r="K546" s="371">
        <f t="shared" si="153"/>
        <v>0</v>
      </c>
      <c r="L546" s="373">
        <f t="shared" si="157"/>
        <v>0</v>
      </c>
      <c r="M546" s="373">
        <f t="shared" si="154"/>
        <v>172588.47500000001</v>
      </c>
      <c r="N546" s="373">
        <f t="shared" si="156"/>
        <v>0</v>
      </c>
      <c r="O546" s="373">
        <f t="shared" si="155"/>
        <v>0</v>
      </c>
    </row>
    <row r="547" spans="1:15" s="374" customFormat="1">
      <c r="A547" s="367">
        <v>22600000</v>
      </c>
      <c r="B547" s="367" t="s">
        <v>976</v>
      </c>
      <c r="C547" s="371">
        <v>3162811.75</v>
      </c>
      <c r="D547" s="620">
        <v>40644</v>
      </c>
      <c r="E547" s="367">
        <v>4</v>
      </c>
      <c r="F547" s="370">
        <f t="shared" si="149"/>
        <v>0</v>
      </c>
      <c r="G547" s="371">
        <f t="shared" si="150"/>
        <v>3162811.75</v>
      </c>
      <c r="H547" s="368">
        <v>3162811.75</v>
      </c>
      <c r="I547" s="368">
        <f t="shared" si="151"/>
        <v>0</v>
      </c>
      <c r="J547" s="372">
        <f t="shared" si="152"/>
        <v>3162811.75</v>
      </c>
      <c r="K547" s="371">
        <f t="shared" si="153"/>
        <v>0</v>
      </c>
      <c r="L547" s="373">
        <f t="shared" si="157"/>
        <v>0</v>
      </c>
      <c r="M547" s="373">
        <f t="shared" si="154"/>
        <v>3162811.75</v>
      </c>
      <c r="N547" s="373">
        <f t="shared" si="156"/>
        <v>0</v>
      </c>
      <c r="O547" s="373">
        <f t="shared" si="155"/>
        <v>0</v>
      </c>
    </row>
    <row r="548" spans="1:15" s="374" customFormat="1">
      <c r="A548" s="367">
        <v>22600000</v>
      </c>
      <c r="B548" s="367" t="s">
        <v>975</v>
      </c>
      <c r="C548" s="371">
        <v>2441757.0499999998</v>
      </c>
      <c r="D548" s="620">
        <v>40644</v>
      </c>
      <c r="E548" s="367">
        <v>4</v>
      </c>
      <c r="F548" s="370">
        <f t="shared" si="149"/>
        <v>0</v>
      </c>
      <c r="G548" s="371">
        <f t="shared" si="150"/>
        <v>2441757.0499999998</v>
      </c>
      <c r="H548" s="368">
        <v>2441757.0499999998</v>
      </c>
      <c r="I548" s="368">
        <f t="shared" si="151"/>
        <v>0</v>
      </c>
      <c r="J548" s="372">
        <f t="shared" si="152"/>
        <v>2441757.0499999998</v>
      </c>
      <c r="K548" s="371">
        <f t="shared" si="153"/>
        <v>0</v>
      </c>
      <c r="L548" s="373">
        <f t="shared" si="157"/>
        <v>0</v>
      </c>
      <c r="M548" s="373">
        <f t="shared" si="154"/>
        <v>2441757.0499999998</v>
      </c>
      <c r="N548" s="373">
        <f t="shared" si="156"/>
        <v>0</v>
      </c>
      <c r="O548" s="373">
        <f t="shared" si="155"/>
        <v>0</v>
      </c>
    </row>
    <row r="549" spans="1:15" s="374" customFormat="1">
      <c r="A549" s="367">
        <v>22600000</v>
      </c>
      <c r="B549" s="367" t="s">
        <v>974</v>
      </c>
      <c r="C549" s="371">
        <v>404688.45</v>
      </c>
      <c r="D549" s="620">
        <v>40644</v>
      </c>
      <c r="E549" s="367">
        <v>4</v>
      </c>
      <c r="F549" s="370">
        <f t="shared" si="149"/>
        <v>0</v>
      </c>
      <c r="G549" s="371">
        <f t="shared" si="150"/>
        <v>404688.45</v>
      </c>
      <c r="H549" s="368">
        <v>404688.45</v>
      </c>
      <c r="I549" s="368">
        <f t="shared" si="151"/>
        <v>0</v>
      </c>
      <c r="J549" s="372">
        <f t="shared" si="152"/>
        <v>404688.45</v>
      </c>
      <c r="K549" s="371">
        <f t="shared" si="153"/>
        <v>0</v>
      </c>
      <c r="L549" s="373">
        <f t="shared" si="157"/>
        <v>0</v>
      </c>
      <c r="M549" s="373">
        <f t="shared" si="154"/>
        <v>404688.45</v>
      </c>
      <c r="N549" s="373">
        <f t="shared" si="156"/>
        <v>0</v>
      </c>
      <c r="O549" s="373">
        <f t="shared" si="155"/>
        <v>0</v>
      </c>
    </row>
    <row r="550" spans="1:15" s="374" customFormat="1">
      <c r="A550" s="367">
        <v>22600000</v>
      </c>
      <c r="B550" s="367" t="s">
        <v>973</v>
      </c>
      <c r="C550" s="371">
        <v>1272565.175</v>
      </c>
      <c r="D550" s="620">
        <v>40644</v>
      </c>
      <c r="E550" s="367">
        <v>4</v>
      </c>
      <c r="F550" s="370">
        <f t="shared" si="149"/>
        <v>0</v>
      </c>
      <c r="G550" s="371">
        <f t="shared" si="150"/>
        <v>1272565.175</v>
      </c>
      <c r="H550" s="368">
        <v>1272565.175</v>
      </c>
      <c r="I550" s="368">
        <f t="shared" si="151"/>
        <v>0</v>
      </c>
      <c r="J550" s="372">
        <f t="shared" si="152"/>
        <v>1272565.175</v>
      </c>
      <c r="K550" s="371">
        <f t="shared" si="153"/>
        <v>0</v>
      </c>
      <c r="L550" s="373">
        <f t="shared" si="157"/>
        <v>0</v>
      </c>
      <c r="M550" s="373">
        <f t="shared" si="154"/>
        <v>1272565.175</v>
      </c>
      <c r="N550" s="373">
        <f t="shared" si="156"/>
        <v>0</v>
      </c>
      <c r="O550" s="373">
        <f t="shared" si="155"/>
        <v>0</v>
      </c>
    </row>
    <row r="551" spans="1:15" s="374" customFormat="1">
      <c r="A551" s="367">
        <v>22600000</v>
      </c>
      <c r="B551" s="367" t="s">
        <v>972</v>
      </c>
      <c r="C551" s="371">
        <v>897857.97499999998</v>
      </c>
      <c r="D551" s="620">
        <v>40644</v>
      </c>
      <c r="E551" s="367">
        <v>4</v>
      </c>
      <c r="F551" s="370">
        <f t="shared" si="149"/>
        <v>0</v>
      </c>
      <c r="G551" s="371">
        <f t="shared" si="150"/>
        <v>897857.97499999998</v>
      </c>
      <c r="H551" s="368">
        <v>897857.97499999998</v>
      </c>
      <c r="I551" s="368">
        <f t="shared" si="151"/>
        <v>0</v>
      </c>
      <c r="J551" s="372">
        <f t="shared" si="152"/>
        <v>897857.97499999998</v>
      </c>
      <c r="K551" s="371">
        <f t="shared" si="153"/>
        <v>0</v>
      </c>
      <c r="L551" s="373">
        <f t="shared" si="157"/>
        <v>0</v>
      </c>
      <c r="M551" s="373">
        <f t="shared" si="154"/>
        <v>897857.97499999998</v>
      </c>
      <c r="N551" s="373">
        <f t="shared" si="156"/>
        <v>0</v>
      </c>
      <c r="O551" s="373">
        <f t="shared" si="155"/>
        <v>0</v>
      </c>
    </row>
    <row r="552" spans="1:15" s="374" customFormat="1">
      <c r="A552" s="367">
        <v>22600000</v>
      </c>
      <c r="B552" s="367" t="s">
        <v>971</v>
      </c>
      <c r="C552" s="371">
        <v>35982.625</v>
      </c>
      <c r="D552" s="620">
        <v>40644</v>
      </c>
      <c r="E552" s="367">
        <v>4</v>
      </c>
      <c r="F552" s="370">
        <f t="shared" si="149"/>
        <v>0</v>
      </c>
      <c r="G552" s="371">
        <f t="shared" si="150"/>
        <v>35982.625</v>
      </c>
      <c r="H552" s="368">
        <v>35982.625</v>
      </c>
      <c r="I552" s="368">
        <f t="shared" si="151"/>
        <v>0</v>
      </c>
      <c r="J552" s="372">
        <f t="shared" si="152"/>
        <v>35982.625</v>
      </c>
      <c r="K552" s="371">
        <f t="shared" si="153"/>
        <v>0</v>
      </c>
      <c r="L552" s="373">
        <f t="shared" si="157"/>
        <v>0</v>
      </c>
      <c r="M552" s="373">
        <f t="shared" si="154"/>
        <v>35982.625</v>
      </c>
      <c r="N552" s="373">
        <f t="shared" si="156"/>
        <v>0</v>
      </c>
      <c r="O552" s="373">
        <f t="shared" si="155"/>
        <v>0</v>
      </c>
    </row>
    <row r="553" spans="1:15" s="374" customFormat="1">
      <c r="A553" s="367">
        <v>22600000</v>
      </c>
      <c r="B553" s="367" t="s">
        <v>970</v>
      </c>
      <c r="C553" s="371">
        <v>199673.07500000001</v>
      </c>
      <c r="D553" s="620">
        <v>40653</v>
      </c>
      <c r="E553" s="367">
        <v>4</v>
      </c>
      <c r="F553" s="370">
        <f t="shared" si="149"/>
        <v>0</v>
      </c>
      <c r="G553" s="371">
        <f t="shared" si="150"/>
        <v>199673.07500000001</v>
      </c>
      <c r="H553" s="368">
        <v>199673.07500000001</v>
      </c>
      <c r="I553" s="368">
        <f t="shared" si="151"/>
        <v>0</v>
      </c>
      <c r="J553" s="372">
        <f t="shared" si="152"/>
        <v>199673.07500000001</v>
      </c>
      <c r="K553" s="371">
        <f t="shared" si="153"/>
        <v>0</v>
      </c>
      <c r="L553" s="373">
        <f t="shared" si="157"/>
        <v>0</v>
      </c>
      <c r="M553" s="373">
        <f t="shared" si="154"/>
        <v>199673.07500000001</v>
      </c>
      <c r="N553" s="373">
        <f t="shared" si="156"/>
        <v>0</v>
      </c>
      <c r="O553" s="373">
        <f t="shared" si="155"/>
        <v>0</v>
      </c>
    </row>
    <row r="554" spans="1:15" s="374" customFormat="1">
      <c r="A554" s="367">
        <v>22600000</v>
      </c>
      <c r="B554" s="367" t="s">
        <v>969</v>
      </c>
      <c r="C554" s="371">
        <v>37812.25</v>
      </c>
      <c r="D554" s="620">
        <v>40658</v>
      </c>
      <c r="E554" s="367">
        <v>4</v>
      </c>
      <c r="F554" s="370">
        <f t="shared" si="149"/>
        <v>0</v>
      </c>
      <c r="G554" s="371">
        <f t="shared" si="150"/>
        <v>37812.25</v>
      </c>
      <c r="H554" s="368">
        <v>37812.25</v>
      </c>
      <c r="I554" s="368">
        <f t="shared" si="151"/>
        <v>0</v>
      </c>
      <c r="J554" s="372">
        <f t="shared" si="152"/>
        <v>37812.25</v>
      </c>
      <c r="K554" s="371">
        <f t="shared" si="153"/>
        <v>0</v>
      </c>
      <c r="L554" s="373">
        <f t="shared" si="157"/>
        <v>0</v>
      </c>
      <c r="M554" s="373">
        <f t="shared" si="154"/>
        <v>37812.25</v>
      </c>
      <c r="N554" s="373">
        <f t="shared" si="156"/>
        <v>0</v>
      </c>
      <c r="O554" s="373">
        <f t="shared" si="155"/>
        <v>0</v>
      </c>
    </row>
    <row r="555" spans="1:15" s="374" customFormat="1">
      <c r="A555" s="367">
        <v>22600000</v>
      </c>
      <c r="B555" s="367" t="s">
        <v>968</v>
      </c>
      <c r="C555" s="371">
        <v>703534.375</v>
      </c>
      <c r="D555" s="620">
        <v>40658</v>
      </c>
      <c r="E555" s="367">
        <v>4</v>
      </c>
      <c r="F555" s="370">
        <f t="shared" si="149"/>
        <v>0</v>
      </c>
      <c r="G555" s="371">
        <f t="shared" si="150"/>
        <v>703534.375</v>
      </c>
      <c r="H555" s="368">
        <v>703534.375</v>
      </c>
      <c r="I555" s="368">
        <f t="shared" si="151"/>
        <v>0</v>
      </c>
      <c r="J555" s="372">
        <f t="shared" si="152"/>
        <v>703534.375</v>
      </c>
      <c r="K555" s="371">
        <f t="shared" si="153"/>
        <v>0</v>
      </c>
      <c r="L555" s="373">
        <f t="shared" si="157"/>
        <v>0</v>
      </c>
      <c r="M555" s="373">
        <f t="shared" si="154"/>
        <v>703534.375</v>
      </c>
      <c r="N555" s="373">
        <f t="shared" si="156"/>
        <v>0</v>
      </c>
      <c r="O555" s="373">
        <f t="shared" si="155"/>
        <v>0</v>
      </c>
    </row>
    <row r="556" spans="1:15" s="374" customFormat="1">
      <c r="A556" s="367">
        <v>22600000</v>
      </c>
      <c r="B556" s="367" t="s">
        <v>967</v>
      </c>
      <c r="C556" s="371">
        <v>73041.5</v>
      </c>
      <c r="D556" s="620">
        <v>40658</v>
      </c>
      <c r="E556" s="367">
        <v>4</v>
      </c>
      <c r="F556" s="370">
        <f t="shared" si="149"/>
        <v>0</v>
      </c>
      <c r="G556" s="371">
        <f t="shared" si="150"/>
        <v>73041.5</v>
      </c>
      <c r="H556" s="368">
        <v>73041.5</v>
      </c>
      <c r="I556" s="368">
        <f t="shared" si="151"/>
        <v>0</v>
      </c>
      <c r="J556" s="372">
        <f t="shared" si="152"/>
        <v>73041.5</v>
      </c>
      <c r="K556" s="371">
        <f t="shared" si="153"/>
        <v>0</v>
      </c>
      <c r="L556" s="373">
        <f t="shared" si="157"/>
        <v>0</v>
      </c>
      <c r="M556" s="373">
        <f t="shared" si="154"/>
        <v>73041.5</v>
      </c>
      <c r="N556" s="373">
        <f t="shared" si="156"/>
        <v>0</v>
      </c>
      <c r="O556" s="373">
        <f t="shared" si="155"/>
        <v>0</v>
      </c>
    </row>
    <row r="557" spans="1:15" s="374" customFormat="1">
      <c r="A557" s="367">
        <v>22600000</v>
      </c>
      <c r="B557" s="367" t="s">
        <v>966</v>
      </c>
      <c r="C557" s="371">
        <v>361186.42499999999</v>
      </c>
      <c r="D557" s="620">
        <v>40658</v>
      </c>
      <c r="E557" s="367">
        <v>4</v>
      </c>
      <c r="F557" s="370">
        <f t="shared" si="149"/>
        <v>0</v>
      </c>
      <c r="G557" s="371">
        <f t="shared" si="150"/>
        <v>361186.42499999999</v>
      </c>
      <c r="H557" s="368">
        <v>361186.42499999999</v>
      </c>
      <c r="I557" s="368">
        <f t="shared" si="151"/>
        <v>0</v>
      </c>
      <c r="J557" s="372">
        <f t="shared" si="152"/>
        <v>361186.42499999999</v>
      </c>
      <c r="K557" s="371">
        <f t="shared" si="153"/>
        <v>0</v>
      </c>
      <c r="L557" s="373">
        <f t="shared" si="157"/>
        <v>0</v>
      </c>
      <c r="M557" s="373">
        <f t="shared" si="154"/>
        <v>361186.42499999999</v>
      </c>
      <c r="N557" s="373">
        <f t="shared" si="156"/>
        <v>0</v>
      </c>
      <c r="O557" s="373">
        <f t="shared" si="155"/>
        <v>0</v>
      </c>
    </row>
    <row r="558" spans="1:15" s="374" customFormat="1">
      <c r="A558" s="367">
        <v>22600000</v>
      </c>
      <c r="B558" s="367" t="s">
        <v>965</v>
      </c>
      <c r="C558" s="371">
        <v>55086.574999999997</v>
      </c>
      <c r="D558" s="620">
        <v>40663</v>
      </c>
      <c r="E558" s="367">
        <v>4</v>
      </c>
      <c r="F558" s="370">
        <f t="shared" si="149"/>
        <v>0</v>
      </c>
      <c r="G558" s="371">
        <f t="shared" si="150"/>
        <v>55086.574999999997</v>
      </c>
      <c r="H558" s="368">
        <v>55086.574999999997</v>
      </c>
      <c r="I558" s="368">
        <f t="shared" si="151"/>
        <v>0</v>
      </c>
      <c r="J558" s="372">
        <f t="shared" si="152"/>
        <v>55086.574999999997</v>
      </c>
      <c r="K558" s="371">
        <f t="shared" si="153"/>
        <v>0</v>
      </c>
      <c r="L558" s="373">
        <f t="shared" si="157"/>
        <v>0</v>
      </c>
      <c r="M558" s="373">
        <f t="shared" si="154"/>
        <v>55086.574999999997</v>
      </c>
      <c r="N558" s="373">
        <f t="shared" si="156"/>
        <v>0</v>
      </c>
      <c r="O558" s="373">
        <f t="shared" si="155"/>
        <v>0</v>
      </c>
    </row>
    <row r="559" spans="1:15" s="374" customFormat="1">
      <c r="A559" s="367">
        <v>22600000</v>
      </c>
      <c r="B559" s="367" t="s">
        <v>964</v>
      </c>
      <c r="C559" s="371">
        <v>127823.65</v>
      </c>
      <c r="D559" s="620">
        <v>40663</v>
      </c>
      <c r="E559" s="367">
        <v>4</v>
      </c>
      <c r="F559" s="370">
        <f t="shared" si="149"/>
        <v>0</v>
      </c>
      <c r="G559" s="371">
        <f t="shared" si="150"/>
        <v>127823.65</v>
      </c>
      <c r="H559" s="368">
        <v>127823.65</v>
      </c>
      <c r="I559" s="368">
        <f t="shared" si="151"/>
        <v>0</v>
      </c>
      <c r="J559" s="372">
        <f t="shared" si="152"/>
        <v>127823.65</v>
      </c>
      <c r="K559" s="371">
        <f t="shared" si="153"/>
        <v>0</v>
      </c>
      <c r="L559" s="373">
        <f t="shared" si="157"/>
        <v>0</v>
      </c>
      <c r="M559" s="373">
        <f t="shared" si="154"/>
        <v>127823.65</v>
      </c>
      <c r="N559" s="373">
        <f t="shared" si="156"/>
        <v>0</v>
      </c>
      <c r="O559" s="373">
        <f t="shared" si="155"/>
        <v>0</v>
      </c>
    </row>
    <row r="560" spans="1:15" s="374" customFormat="1">
      <c r="A560" s="367">
        <v>22600000</v>
      </c>
      <c r="B560" s="367" t="s">
        <v>963</v>
      </c>
      <c r="C560" s="371">
        <v>27542.775000000001</v>
      </c>
      <c r="D560" s="620">
        <v>40663</v>
      </c>
      <c r="E560" s="367">
        <v>4</v>
      </c>
      <c r="F560" s="370">
        <f t="shared" si="149"/>
        <v>0</v>
      </c>
      <c r="G560" s="371">
        <f t="shared" si="150"/>
        <v>27542.775000000001</v>
      </c>
      <c r="H560" s="368">
        <v>27542.775000000001</v>
      </c>
      <c r="I560" s="368">
        <f t="shared" si="151"/>
        <v>0</v>
      </c>
      <c r="J560" s="372">
        <f t="shared" si="152"/>
        <v>27542.775000000001</v>
      </c>
      <c r="K560" s="371">
        <f t="shared" si="153"/>
        <v>0</v>
      </c>
      <c r="L560" s="373">
        <f t="shared" si="157"/>
        <v>0</v>
      </c>
      <c r="M560" s="373">
        <f t="shared" si="154"/>
        <v>27542.775000000001</v>
      </c>
      <c r="N560" s="373">
        <f t="shared" si="156"/>
        <v>0</v>
      </c>
      <c r="O560" s="373">
        <f t="shared" si="155"/>
        <v>0</v>
      </c>
    </row>
    <row r="561" spans="1:15" s="374" customFormat="1">
      <c r="A561" s="367">
        <v>22600000</v>
      </c>
      <c r="B561" s="367" t="s">
        <v>962</v>
      </c>
      <c r="C561" s="371">
        <v>37703.599999999999</v>
      </c>
      <c r="D561" s="620">
        <v>40663</v>
      </c>
      <c r="E561" s="367">
        <v>4</v>
      </c>
      <c r="F561" s="370">
        <f t="shared" si="149"/>
        <v>0</v>
      </c>
      <c r="G561" s="371">
        <f t="shared" si="150"/>
        <v>37703.599999999999</v>
      </c>
      <c r="H561" s="368">
        <v>37703.599999999999</v>
      </c>
      <c r="I561" s="368">
        <f t="shared" si="151"/>
        <v>0</v>
      </c>
      <c r="J561" s="372">
        <f t="shared" si="152"/>
        <v>37703.599999999999</v>
      </c>
      <c r="K561" s="371">
        <f t="shared" si="153"/>
        <v>0</v>
      </c>
      <c r="L561" s="373">
        <f t="shared" si="157"/>
        <v>0</v>
      </c>
      <c r="M561" s="373">
        <f t="shared" si="154"/>
        <v>37703.599999999999</v>
      </c>
      <c r="N561" s="373">
        <f t="shared" si="156"/>
        <v>0</v>
      </c>
      <c r="O561" s="373">
        <f t="shared" si="155"/>
        <v>0</v>
      </c>
    </row>
    <row r="562" spans="1:15" s="374" customFormat="1">
      <c r="A562" s="367">
        <v>22600000</v>
      </c>
      <c r="B562" s="367" t="s">
        <v>961</v>
      </c>
      <c r="C562" s="371">
        <v>33941.85</v>
      </c>
      <c r="D562" s="620">
        <v>40663</v>
      </c>
      <c r="E562" s="367">
        <v>4</v>
      </c>
      <c r="F562" s="370">
        <f t="shared" si="149"/>
        <v>0</v>
      </c>
      <c r="G562" s="371">
        <f t="shared" si="150"/>
        <v>33941.85</v>
      </c>
      <c r="H562" s="368">
        <v>33941.85</v>
      </c>
      <c r="I562" s="368">
        <f t="shared" si="151"/>
        <v>0</v>
      </c>
      <c r="J562" s="372">
        <f t="shared" si="152"/>
        <v>33941.85</v>
      </c>
      <c r="K562" s="371">
        <f t="shared" si="153"/>
        <v>0</v>
      </c>
      <c r="L562" s="373">
        <f t="shared" si="157"/>
        <v>0</v>
      </c>
      <c r="M562" s="373">
        <f t="shared" si="154"/>
        <v>33941.85</v>
      </c>
      <c r="N562" s="373">
        <f t="shared" si="156"/>
        <v>0</v>
      </c>
      <c r="O562" s="373">
        <f t="shared" si="155"/>
        <v>0</v>
      </c>
    </row>
    <row r="563" spans="1:15" s="374" customFormat="1">
      <c r="A563" s="367">
        <v>22600000</v>
      </c>
      <c r="B563" s="367" t="s">
        <v>960</v>
      </c>
      <c r="C563" s="371">
        <v>344620.375</v>
      </c>
      <c r="D563" s="620">
        <v>40663</v>
      </c>
      <c r="E563" s="367">
        <v>4</v>
      </c>
      <c r="F563" s="370">
        <f t="shared" ref="F563:F594" si="158">+C563*$F$4</f>
        <v>0</v>
      </c>
      <c r="G563" s="371">
        <f t="shared" ref="G563:G594" si="159">+C563+F563</f>
        <v>344620.375</v>
      </c>
      <c r="H563" s="368">
        <v>344620.375</v>
      </c>
      <c r="I563" s="368">
        <f t="shared" ref="I563:I594" si="160">H563*$I$4</f>
        <v>0</v>
      </c>
      <c r="J563" s="372">
        <f t="shared" ref="J563:J594" si="161">+I563+H563</f>
        <v>344620.375</v>
      </c>
      <c r="K563" s="371">
        <f t="shared" ref="K563:K594" si="162">+G563-J563</f>
        <v>0</v>
      </c>
      <c r="L563" s="373">
        <f t="shared" si="157"/>
        <v>0</v>
      </c>
      <c r="M563" s="373">
        <f t="shared" ref="M563:M594" si="163">J563+L563</f>
        <v>344620.375</v>
      </c>
      <c r="N563" s="373">
        <f t="shared" si="156"/>
        <v>0</v>
      </c>
      <c r="O563" s="373">
        <f t="shared" ref="O563:O594" si="164">G563-M563</f>
        <v>0</v>
      </c>
    </row>
    <row r="564" spans="1:15" s="374" customFormat="1">
      <c r="A564" s="367">
        <v>22600000</v>
      </c>
      <c r="B564" s="367" t="s">
        <v>959</v>
      </c>
      <c r="C564" s="371">
        <v>45670.114000000001</v>
      </c>
      <c r="D564" s="620">
        <v>40675</v>
      </c>
      <c r="E564" s="367">
        <v>5</v>
      </c>
      <c r="F564" s="370">
        <f t="shared" si="158"/>
        <v>0</v>
      </c>
      <c r="G564" s="371">
        <f t="shared" si="159"/>
        <v>45670.114000000001</v>
      </c>
      <c r="H564" s="368">
        <v>45670.114000000001</v>
      </c>
      <c r="I564" s="368">
        <f t="shared" si="160"/>
        <v>0</v>
      </c>
      <c r="J564" s="372">
        <f t="shared" si="161"/>
        <v>45670.114000000001</v>
      </c>
      <c r="K564" s="371">
        <f t="shared" si="162"/>
        <v>0</v>
      </c>
      <c r="L564" s="373">
        <f t="shared" si="157"/>
        <v>0</v>
      </c>
      <c r="M564" s="373">
        <f t="shared" si="163"/>
        <v>45670.114000000001</v>
      </c>
      <c r="N564" s="373">
        <f t="shared" si="156"/>
        <v>0</v>
      </c>
      <c r="O564" s="373">
        <f t="shared" si="164"/>
        <v>0</v>
      </c>
    </row>
    <row r="565" spans="1:15" s="374" customFormat="1">
      <c r="A565" s="367">
        <v>22600000</v>
      </c>
      <c r="B565" s="367" t="s">
        <v>958</v>
      </c>
      <c r="C565" s="371">
        <v>650637.90399999998</v>
      </c>
      <c r="D565" s="620">
        <v>40676</v>
      </c>
      <c r="E565" s="367">
        <v>5</v>
      </c>
      <c r="F565" s="370">
        <f t="shared" si="158"/>
        <v>0</v>
      </c>
      <c r="G565" s="371">
        <f t="shared" si="159"/>
        <v>650637.90399999998</v>
      </c>
      <c r="H565" s="368">
        <v>650637.90399999998</v>
      </c>
      <c r="I565" s="368">
        <f t="shared" si="160"/>
        <v>0</v>
      </c>
      <c r="J565" s="372">
        <f t="shared" si="161"/>
        <v>650637.90399999998</v>
      </c>
      <c r="K565" s="371">
        <f t="shared" si="162"/>
        <v>0</v>
      </c>
      <c r="L565" s="373">
        <f t="shared" si="157"/>
        <v>0</v>
      </c>
      <c r="M565" s="373">
        <f t="shared" si="163"/>
        <v>650637.90399999998</v>
      </c>
      <c r="N565" s="373">
        <f t="shared" si="156"/>
        <v>0</v>
      </c>
      <c r="O565" s="373">
        <f t="shared" si="164"/>
        <v>0</v>
      </c>
    </row>
    <row r="566" spans="1:15" s="374" customFormat="1">
      <c r="A566" s="367">
        <v>22600000</v>
      </c>
      <c r="B566" s="367" t="s">
        <v>957</v>
      </c>
      <c r="C566" s="371">
        <v>134797.712</v>
      </c>
      <c r="D566" s="620">
        <v>40676</v>
      </c>
      <c r="E566" s="367">
        <v>5</v>
      </c>
      <c r="F566" s="370">
        <f t="shared" si="158"/>
        <v>0</v>
      </c>
      <c r="G566" s="371">
        <f t="shared" si="159"/>
        <v>134797.712</v>
      </c>
      <c r="H566" s="368">
        <v>134797.712</v>
      </c>
      <c r="I566" s="368">
        <f t="shared" si="160"/>
        <v>0</v>
      </c>
      <c r="J566" s="372">
        <f t="shared" si="161"/>
        <v>134797.712</v>
      </c>
      <c r="K566" s="371">
        <f t="shared" si="162"/>
        <v>0</v>
      </c>
      <c r="L566" s="373">
        <f t="shared" si="157"/>
        <v>0</v>
      </c>
      <c r="M566" s="373">
        <f t="shared" si="163"/>
        <v>134797.712</v>
      </c>
      <c r="N566" s="373">
        <f t="shared" ref="N566:N597" si="165">E566-E566</f>
        <v>0</v>
      </c>
      <c r="O566" s="373">
        <f t="shared" si="164"/>
        <v>0</v>
      </c>
    </row>
    <row r="567" spans="1:15" s="374" customFormat="1">
      <c r="A567" s="367">
        <v>22600000</v>
      </c>
      <c r="B567" s="367" t="s">
        <v>956</v>
      </c>
      <c r="C567" s="371">
        <v>108483.25599999999</v>
      </c>
      <c r="D567" s="620">
        <v>40676</v>
      </c>
      <c r="E567" s="367">
        <v>5</v>
      </c>
      <c r="F567" s="370">
        <f t="shared" si="158"/>
        <v>0</v>
      </c>
      <c r="G567" s="371">
        <f t="shared" si="159"/>
        <v>108483.25599999999</v>
      </c>
      <c r="H567" s="368">
        <v>108483.25599999999</v>
      </c>
      <c r="I567" s="368">
        <f t="shared" si="160"/>
        <v>0</v>
      </c>
      <c r="J567" s="372">
        <f t="shared" si="161"/>
        <v>108483.25599999999</v>
      </c>
      <c r="K567" s="371">
        <f t="shared" si="162"/>
        <v>0</v>
      </c>
      <c r="L567" s="373">
        <f t="shared" ref="L567:L598" si="166">K567/E567*E567</f>
        <v>0</v>
      </c>
      <c r="M567" s="373">
        <f t="shared" si="163"/>
        <v>108483.25599999999</v>
      </c>
      <c r="N567" s="373">
        <f t="shared" si="165"/>
        <v>0</v>
      </c>
      <c r="O567" s="373">
        <f t="shared" si="164"/>
        <v>0</v>
      </c>
    </row>
    <row r="568" spans="1:15" s="374" customFormat="1">
      <c r="A568" s="367">
        <v>22600000</v>
      </c>
      <c r="B568" s="367" t="s">
        <v>955</v>
      </c>
      <c r="C568" s="371">
        <v>185966.18599999999</v>
      </c>
      <c r="D568" s="620">
        <v>40680</v>
      </c>
      <c r="E568" s="367">
        <v>5</v>
      </c>
      <c r="F568" s="370">
        <f t="shared" si="158"/>
        <v>0</v>
      </c>
      <c r="G568" s="371">
        <f t="shared" si="159"/>
        <v>185966.18599999999</v>
      </c>
      <c r="H568" s="368">
        <v>185966.18599999999</v>
      </c>
      <c r="I568" s="368">
        <f t="shared" si="160"/>
        <v>0</v>
      </c>
      <c r="J568" s="372">
        <f t="shared" si="161"/>
        <v>185966.18599999999</v>
      </c>
      <c r="K568" s="371">
        <f t="shared" si="162"/>
        <v>0</v>
      </c>
      <c r="L568" s="373">
        <f t="shared" si="166"/>
        <v>0</v>
      </c>
      <c r="M568" s="373">
        <f t="shared" si="163"/>
        <v>185966.18599999999</v>
      </c>
      <c r="N568" s="373">
        <f t="shared" si="165"/>
        <v>0</v>
      </c>
      <c r="O568" s="373">
        <f t="shared" si="164"/>
        <v>0</v>
      </c>
    </row>
    <row r="569" spans="1:15" s="374" customFormat="1">
      <c r="A569" s="367">
        <v>22600000</v>
      </c>
      <c r="B569" s="367" t="s">
        <v>954</v>
      </c>
      <c r="C569" s="371">
        <v>97416.017999999996</v>
      </c>
      <c r="D569" s="620">
        <v>40686</v>
      </c>
      <c r="E569" s="367">
        <v>5</v>
      </c>
      <c r="F569" s="370">
        <f t="shared" si="158"/>
        <v>0</v>
      </c>
      <c r="G569" s="371">
        <f t="shared" si="159"/>
        <v>97416.017999999996</v>
      </c>
      <c r="H569" s="368">
        <v>97416.017999999996</v>
      </c>
      <c r="I569" s="368">
        <f t="shared" si="160"/>
        <v>0</v>
      </c>
      <c r="J569" s="372">
        <f t="shared" si="161"/>
        <v>97416.017999999996</v>
      </c>
      <c r="K569" s="371">
        <f t="shared" si="162"/>
        <v>0</v>
      </c>
      <c r="L569" s="373">
        <f t="shared" si="166"/>
        <v>0</v>
      </c>
      <c r="M569" s="373">
        <f t="shared" si="163"/>
        <v>97416.017999999996</v>
      </c>
      <c r="N569" s="373">
        <f t="shared" si="165"/>
        <v>0</v>
      </c>
      <c r="O569" s="373">
        <f t="shared" si="164"/>
        <v>0</v>
      </c>
    </row>
    <row r="570" spans="1:15" s="374" customFormat="1">
      <c r="A570" s="367">
        <v>22600000</v>
      </c>
      <c r="B570" s="367" t="s">
        <v>953</v>
      </c>
      <c r="C570" s="371">
        <v>920946.68400000001</v>
      </c>
      <c r="D570" s="620">
        <v>40690</v>
      </c>
      <c r="E570" s="367">
        <v>5</v>
      </c>
      <c r="F570" s="370">
        <f t="shared" si="158"/>
        <v>0</v>
      </c>
      <c r="G570" s="371">
        <f t="shared" si="159"/>
        <v>920946.68400000001</v>
      </c>
      <c r="H570" s="368">
        <v>920946.68400000001</v>
      </c>
      <c r="I570" s="368">
        <f t="shared" si="160"/>
        <v>0</v>
      </c>
      <c r="J570" s="372">
        <f t="shared" si="161"/>
        <v>920946.68400000001</v>
      </c>
      <c r="K570" s="371">
        <f t="shared" si="162"/>
        <v>0</v>
      </c>
      <c r="L570" s="373">
        <f t="shared" si="166"/>
        <v>0</v>
      </c>
      <c r="M570" s="373">
        <f t="shared" si="163"/>
        <v>920946.68400000001</v>
      </c>
      <c r="N570" s="373">
        <f t="shared" si="165"/>
        <v>0</v>
      </c>
      <c r="O570" s="373">
        <f t="shared" si="164"/>
        <v>0</v>
      </c>
    </row>
    <row r="571" spans="1:15" s="374" customFormat="1">
      <c r="A571" s="367">
        <v>22600000</v>
      </c>
      <c r="B571" s="367" t="s">
        <v>952</v>
      </c>
      <c r="C571" s="371">
        <v>570175.84400000004</v>
      </c>
      <c r="D571" s="620">
        <v>40694</v>
      </c>
      <c r="E571" s="367">
        <v>5</v>
      </c>
      <c r="F571" s="370">
        <f t="shared" si="158"/>
        <v>0</v>
      </c>
      <c r="G571" s="371">
        <f t="shared" si="159"/>
        <v>570175.84400000004</v>
      </c>
      <c r="H571" s="368">
        <v>570175.84400000004</v>
      </c>
      <c r="I571" s="368">
        <f t="shared" si="160"/>
        <v>0</v>
      </c>
      <c r="J571" s="372">
        <f t="shared" si="161"/>
        <v>570175.84400000004</v>
      </c>
      <c r="K571" s="371">
        <f t="shared" si="162"/>
        <v>0</v>
      </c>
      <c r="L571" s="373">
        <f t="shared" si="166"/>
        <v>0</v>
      </c>
      <c r="M571" s="373">
        <f t="shared" si="163"/>
        <v>570175.84400000004</v>
      </c>
      <c r="N571" s="373">
        <f t="shared" si="165"/>
        <v>0</v>
      </c>
      <c r="O571" s="373">
        <f t="shared" si="164"/>
        <v>0</v>
      </c>
    </row>
    <row r="572" spans="1:15" s="374" customFormat="1">
      <c r="A572" s="367">
        <v>22600000</v>
      </c>
      <c r="B572" s="367" t="s">
        <v>947</v>
      </c>
      <c r="C572" s="371">
        <v>123414.17600000001</v>
      </c>
      <c r="D572" s="620">
        <v>40700</v>
      </c>
      <c r="E572" s="367">
        <v>6</v>
      </c>
      <c r="F572" s="370">
        <f t="shared" si="158"/>
        <v>0</v>
      </c>
      <c r="G572" s="371">
        <f t="shared" si="159"/>
        <v>123414.17600000001</v>
      </c>
      <c r="H572" s="368">
        <v>123414.17600000001</v>
      </c>
      <c r="I572" s="368">
        <f t="shared" si="160"/>
        <v>0</v>
      </c>
      <c r="J572" s="372">
        <f t="shared" si="161"/>
        <v>123414.17600000001</v>
      </c>
      <c r="K572" s="371">
        <f t="shared" si="162"/>
        <v>0</v>
      </c>
      <c r="L572" s="373">
        <f t="shared" si="166"/>
        <v>0</v>
      </c>
      <c r="M572" s="373">
        <f t="shared" si="163"/>
        <v>123414.17600000001</v>
      </c>
      <c r="N572" s="373">
        <f t="shared" si="165"/>
        <v>0</v>
      </c>
      <c r="O572" s="373">
        <f t="shared" si="164"/>
        <v>0</v>
      </c>
    </row>
    <row r="573" spans="1:15" s="374" customFormat="1">
      <c r="A573" s="367">
        <v>22600000</v>
      </c>
      <c r="B573" s="367" t="s">
        <v>951</v>
      </c>
      <c r="C573" s="371">
        <v>1075535.324</v>
      </c>
      <c r="D573" s="620">
        <v>40700</v>
      </c>
      <c r="E573" s="367">
        <v>6</v>
      </c>
      <c r="F573" s="370">
        <f t="shared" si="158"/>
        <v>0</v>
      </c>
      <c r="G573" s="371">
        <f t="shared" si="159"/>
        <v>1075535.324</v>
      </c>
      <c r="H573" s="368">
        <v>1075535.324</v>
      </c>
      <c r="I573" s="368">
        <f t="shared" si="160"/>
        <v>0</v>
      </c>
      <c r="J573" s="372">
        <f t="shared" si="161"/>
        <v>1075535.324</v>
      </c>
      <c r="K573" s="371">
        <f t="shared" si="162"/>
        <v>0</v>
      </c>
      <c r="L573" s="373">
        <f t="shared" si="166"/>
        <v>0</v>
      </c>
      <c r="M573" s="373">
        <f t="shared" si="163"/>
        <v>1075535.324</v>
      </c>
      <c r="N573" s="373">
        <f t="shared" si="165"/>
        <v>0</v>
      </c>
      <c r="O573" s="373">
        <f t="shared" si="164"/>
        <v>0</v>
      </c>
    </row>
    <row r="574" spans="1:15" s="374" customFormat="1">
      <c r="A574" s="367">
        <v>22600000</v>
      </c>
      <c r="B574" s="367" t="s">
        <v>950</v>
      </c>
      <c r="C574" s="371">
        <v>380110.00199999998</v>
      </c>
      <c r="D574" s="620">
        <v>40700</v>
      </c>
      <c r="E574" s="367">
        <v>6</v>
      </c>
      <c r="F574" s="370">
        <f t="shared" si="158"/>
        <v>0</v>
      </c>
      <c r="G574" s="371">
        <f t="shared" si="159"/>
        <v>380110.00199999998</v>
      </c>
      <c r="H574" s="368">
        <v>380110.00199999998</v>
      </c>
      <c r="I574" s="368">
        <f t="shared" si="160"/>
        <v>0</v>
      </c>
      <c r="J574" s="372">
        <f t="shared" si="161"/>
        <v>380110.00199999998</v>
      </c>
      <c r="K574" s="371">
        <f t="shared" si="162"/>
        <v>0</v>
      </c>
      <c r="L574" s="373">
        <f t="shared" si="166"/>
        <v>0</v>
      </c>
      <c r="M574" s="373">
        <f t="shared" si="163"/>
        <v>380110.00199999998</v>
      </c>
      <c r="N574" s="373">
        <f t="shared" si="165"/>
        <v>0</v>
      </c>
      <c r="O574" s="373">
        <f t="shared" si="164"/>
        <v>0</v>
      </c>
    </row>
    <row r="575" spans="1:15" s="374" customFormat="1">
      <c r="A575" s="367">
        <v>22600000</v>
      </c>
      <c r="B575" s="367" t="s">
        <v>949</v>
      </c>
      <c r="C575" s="371">
        <v>68324.088000000003</v>
      </c>
      <c r="D575" s="620">
        <v>40711</v>
      </c>
      <c r="E575" s="367">
        <v>6</v>
      </c>
      <c r="F575" s="370">
        <f t="shared" si="158"/>
        <v>0</v>
      </c>
      <c r="G575" s="371">
        <f t="shared" si="159"/>
        <v>68324.088000000003</v>
      </c>
      <c r="H575" s="368">
        <v>68324.088000000003</v>
      </c>
      <c r="I575" s="368">
        <f t="shared" si="160"/>
        <v>0</v>
      </c>
      <c r="J575" s="372">
        <f t="shared" si="161"/>
        <v>68324.088000000003</v>
      </c>
      <c r="K575" s="371">
        <f t="shared" si="162"/>
        <v>0</v>
      </c>
      <c r="L575" s="373">
        <f t="shared" si="166"/>
        <v>0</v>
      </c>
      <c r="M575" s="373">
        <f t="shared" si="163"/>
        <v>68324.088000000003</v>
      </c>
      <c r="N575" s="373">
        <f t="shared" si="165"/>
        <v>0</v>
      </c>
      <c r="O575" s="373">
        <f t="shared" si="164"/>
        <v>0</v>
      </c>
    </row>
    <row r="576" spans="1:15" s="374" customFormat="1">
      <c r="A576" s="367">
        <v>22600000</v>
      </c>
      <c r="B576" s="367" t="s">
        <v>948</v>
      </c>
      <c r="C576" s="371">
        <v>86428.2</v>
      </c>
      <c r="D576" s="620">
        <v>40711</v>
      </c>
      <c r="E576" s="367">
        <v>6</v>
      </c>
      <c r="F576" s="370">
        <f t="shared" si="158"/>
        <v>0</v>
      </c>
      <c r="G576" s="371">
        <f t="shared" si="159"/>
        <v>86428.2</v>
      </c>
      <c r="H576" s="368">
        <v>86428.2</v>
      </c>
      <c r="I576" s="368">
        <f t="shared" si="160"/>
        <v>0</v>
      </c>
      <c r="J576" s="372">
        <f t="shared" si="161"/>
        <v>86428.2</v>
      </c>
      <c r="K576" s="371">
        <f t="shared" si="162"/>
        <v>0</v>
      </c>
      <c r="L576" s="373">
        <f t="shared" si="166"/>
        <v>0</v>
      </c>
      <c r="M576" s="373">
        <f t="shared" si="163"/>
        <v>86428.2</v>
      </c>
      <c r="N576" s="373">
        <f t="shared" si="165"/>
        <v>0</v>
      </c>
      <c r="O576" s="373">
        <f t="shared" si="164"/>
        <v>0</v>
      </c>
    </row>
    <row r="577" spans="1:15" s="374" customFormat="1">
      <c r="A577" s="367">
        <v>22600000</v>
      </c>
      <c r="B577" s="367" t="s">
        <v>947</v>
      </c>
      <c r="C577" s="371">
        <v>108602.276</v>
      </c>
      <c r="D577" s="620">
        <v>40722</v>
      </c>
      <c r="E577" s="367">
        <v>6</v>
      </c>
      <c r="F577" s="370">
        <f t="shared" si="158"/>
        <v>0</v>
      </c>
      <c r="G577" s="371">
        <f t="shared" si="159"/>
        <v>108602.276</v>
      </c>
      <c r="H577" s="368">
        <v>108602.276</v>
      </c>
      <c r="I577" s="368">
        <f t="shared" si="160"/>
        <v>0</v>
      </c>
      <c r="J577" s="372">
        <f t="shared" si="161"/>
        <v>108602.276</v>
      </c>
      <c r="K577" s="371">
        <f t="shared" si="162"/>
        <v>0</v>
      </c>
      <c r="L577" s="373">
        <f t="shared" si="166"/>
        <v>0</v>
      </c>
      <c r="M577" s="373">
        <f t="shared" si="163"/>
        <v>108602.276</v>
      </c>
      <c r="N577" s="373">
        <f t="shared" si="165"/>
        <v>0</v>
      </c>
      <c r="O577" s="373">
        <f t="shared" si="164"/>
        <v>0</v>
      </c>
    </row>
    <row r="578" spans="1:15" s="374" customFormat="1">
      <c r="A578" s="367">
        <v>22600000</v>
      </c>
      <c r="B578" s="367" t="s">
        <v>946</v>
      </c>
      <c r="C578" s="371">
        <v>35864.14</v>
      </c>
      <c r="D578" s="620">
        <v>40724</v>
      </c>
      <c r="E578" s="367">
        <v>6</v>
      </c>
      <c r="F578" s="370">
        <f t="shared" si="158"/>
        <v>0</v>
      </c>
      <c r="G578" s="371">
        <f t="shared" si="159"/>
        <v>35864.14</v>
      </c>
      <c r="H578" s="368">
        <v>35864.14</v>
      </c>
      <c r="I578" s="368">
        <f t="shared" si="160"/>
        <v>0</v>
      </c>
      <c r="J578" s="372">
        <f t="shared" si="161"/>
        <v>35864.14</v>
      </c>
      <c r="K578" s="371">
        <f t="shared" si="162"/>
        <v>0</v>
      </c>
      <c r="L578" s="373">
        <f t="shared" si="166"/>
        <v>0</v>
      </c>
      <c r="M578" s="373">
        <f t="shared" si="163"/>
        <v>35864.14</v>
      </c>
      <c r="N578" s="373">
        <f t="shared" si="165"/>
        <v>0</v>
      </c>
      <c r="O578" s="373">
        <f t="shared" si="164"/>
        <v>0</v>
      </c>
    </row>
    <row r="579" spans="1:15" s="374" customFormat="1">
      <c r="A579" s="367">
        <v>22600000</v>
      </c>
      <c r="B579" s="367" t="s">
        <v>945</v>
      </c>
      <c r="C579" s="371">
        <v>402195.79200000002</v>
      </c>
      <c r="D579" s="620">
        <v>40728</v>
      </c>
      <c r="E579" s="367">
        <v>7</v>
      </c>
      <c r="F579" s="370">
        <f t="shared" si="158"/>
        <v>0</v>
      </c>
      <c r="G579" s="371">
        <f t="shared" si="159"/>
        <v>402195.79200000002</v>
      </c>
      <c r="H579" s="368">
        <v>402195.79200000002</v>
      </c>
      <c r="I579" s="368">
        <f t="shared" si="160"/>
        <v>0</v>
      </c>
      <c r="J579" s="372">
        <f t="shared" si="161"/>
        <v>402195.79200000002</v>
      </c>
      <c r="K579" s="371">
        <f t="shared" si="162"/>
        <v>0</v>
      </c>
      <c r="L579" s="373">
        <f t="shared" si="166"/>
        <v>0</v>
      </c>
      <c r="M579" s="373">
        <f t="shared" si="163"/>
        <v>402195.79200000002</v>
      </c>
      <c r="N579" s="373">
        <f t="shared" si="165"/>
        <v>0</v>
      </c>
      <c r="O579" s="373">
        <f t="shared" si="164"/>
        <v>0</v>
      </c>
    </row>
    <row r="580" spans="1:15" s="374" customFormat="1">
      <c r="A580" s="367">
        <v>22600000</v>
      </c>
      <c r="B580" s="367" t="s">
        <v>944</v>
      </c>
      <c r="C580" s="371">
        <v>811477.16799999995</v>
      </c>
      <c r="D580" s="620">
        <v>40736</v>
      </c>
      <c r="E580" s="367">
        <v>7</v>
      </c>
      <c r="F580" s="370">
        <f t="shared" si="158"/>
        <v>0</v>
      </c>
      <c r="G580" s="371">
        <f t="shared" si="159"/>
        <v>811477.16799999995</v>
      </c>
      <c r="H580" s="368">
        <v>811477.16799999995</v>
      </c>
      <c r="I580" s="368">
        <f t="shared" si="160"/>
        <v>0</v>
      </c>
      <c r="J580" s="372">
        <f t="shared" si="161"/>
        <v>811477.16799999995</v>
      </c>
      <c r="K580" s="371">
        <f t="shared" si="162"/>
        <v>0</v>
      </c>
      <c r="L580" s="373">
        <f t="shared" si="166"/>
        <v>0</v>
      </c>
      <c r="M580" s="373">
        <f t="shared" si="163"/>
        <v>811477.16799999995</v>
      </c>
      <c r="N580" s="373">
        <f t="shared" si="165"/>
        <v>0</v>
      </c>
      <c r="O580" s="373">
        <f t="shared" si="164"/>
        <v>0</v>
      </c>
    </row>
    <row r="581" spans="1:15" s="374" customFormat="1">
      <c r="A581" s="367">
        <v>22600000</v>
      </c>
      <c r="B581" s="367" t="s">
        <v>943</v>
      </c>
      <c r="C581" s="371">
        <v>184329.83199999999</v>
      </c>
      <c r="D581" s="620">
        <v>40742</v>
      </c>
      <c r="E581" s="367">
        <v>7</v>
      </c>
      <c r="F581" s="370">
        <f t="shared" si="158"/>
        <v>0</v>
      </c>
      <c r="G581" s="371">
        <f t="shared" si="159"/>
        <v>184329.83199999999</v>
      </c>
      <c r="H581" s="368">
        <v>184329.83199999999</v>
      </c>
      <c r="I581" s="368">
        <f t="shared" si="160"/>
        <v>0</v>
      </c>
      <c r="J581" s="372">
        <f t="shared" si="161"/>
        <v>184329.83199999999</v>
      </c>
      <c r="K581" s="371">
        <f t="shared" si="162"/>
        <v>0</v>
      </c>
      <c r="L581" s="373">
        <f t="shared" si="166"/>
        <v>0</v>
      </c>
      <c r="M581" s="373">
        <f t="shared" si="163"/>
        <v>184329.83199999999</v>
      </c>
      <c r="N581" s="373">
        <f t="shared" si="165"/>
        <v>0</v>
      </c>
      <c r="O581" s="373">
        <f t="shared" si="164"/>
        <v>0</v>
      </c>
    </row>
    <row r="582" spans="1:15" s="374" customFormat="1">
      <c r="A582" s="367">
        <v>22600000</v>
      </c>
      <c r="B582" s="367" t="s">
        <v>942</v>
      </c>
      <c r="C582" s="371">
        <v>3223300.64</v>
      </c>
      <c r="D582" s="620">
        <v>40742</v>
      </c>
      <c r="E582" s="367">
        <v>7</v>
      </c>
      <c r="F582" s="370">
        <f t="shared" si="158"/>
        <v>0</v>
      </c>
      <c r="G582" s="371">
        <f t="shared" si="159"/>
        <v>3223300.64</v>
      </c>
      <c r="H582" s="368">
        <v>3223300.64</v>
      </c>
      <c r="I582" s="368">
        <f t="shared" si="160"/>
        <v>0</v>
      </c>
      <c r="J582" s="372">
        <f t="shared" si="161"/>
        <v>3223300.64</v>
      </c>
      <c r="K582" s="371">
        <f t="shared" si="162"/>
        <v>0</v>
      </c>
      <c r="L582" s="373">
        <f t="shared" si="166"/>
        <v>0</v>
      </c>
      <c r="M582" s="373">
        <f t="shared" si="163"/>
        <v>3223300.64</v>
      </c>
      <c r="N582" s="373">
        <f t="shared" si="165"/>
        <v>0</v>
      </c>
      <c r="O582" s="373">
        <f t="shared" si="164"/>
        <v>0</v>
      </c>
    </row>
    <row r="583" spans="1:15" s="374" customFormat="1">
      <c r="A583" s="367">
        <v>22600000</v>
      </c>
      <c r="B583" s="367" t="s">
        <v>941</v>
      </c>
      <c r="C583" s="371">
        <v>86777.576000000001</v>
      </c>
      <c r="D583" s="620">
        <v>40751</v>
      </c>
      <c r="E583" s="367">
        <v>7</v>
      </c>
      <c r="F583" s="370">
        <f t="shared" si="158"/>
        <v>0</v>
      </c>
      <c r="G583" s="371">
        <f t="shared" si="159"/>
        <v>86777.576000000001</v>
      </c>
      <c r="H583" s="368">
        <v>86777.576000000001</v>
      </c>
      <c r="I583" s="368">
        <f t="shared" si="160"/>
        <v>0</v>
      </c>
      <c r="J583" s="372">
        <f t="shared" si="161"/>
        <v>86777.576000000001</v>
      </c>
      <c r="K583" s="371">
        <f t="shared" si="162"/>
        <v>0</v>
      </c>
      <c r="L583" s="373">
        <f t="shared" si="166"/>
        <v>0</v>
      </c>
      <c r="M583" s="373">
        <f t="shared" si="163"/>
        <v>86777.576000000001</v>
      </c>
      <c r="N583" s="373">
        <f t="shared" si="165"/>
        <v>0</v>
      </c>
      <c r="O583" s="373">
        <f t="shared" si="164"/>
        <v>0</v>
      </c>
    </row>
    <row r="584" spans="1:15" s="374" customFormat="1">
      <c r="A584" s="367">
        <v>22600000</v>
      </c>
      <c r="B584" s="367" t="s">
        <v>940</v>
      </c>
      <c r="C584" s="371">
        <v>1874169.48</v>
      </c>
      <c r="D584" s="620">
        <v>40751</v>
      </c>
      <c r="E584" s="367">
        <v>7</v>
      </c>
      <c r="F584" s="370">
        <f t="shared" si="158"/>
        <v>0</v>
      </c>
      <c r="G584" s="371">
        <f t="shared" si="159"/>
        <v>1874169.48</v>
      </c>
      <c r="H584" s="368">
        <v>1874169.48</v>
      </c>
      <c r="I584" s="368">
        <f t="shared" si="160"/>
        <v>0</v>
      </c>
      <c r="J584" s="372">
        <f t="shared" si="161"/>
        <v>1874169.48</v>
      </c>
      <c r="K584" s="371">
        <f t="shared" si="162"/>
        <v>0</v>
      </c>
      <c r="L584" s="373">
        <f t="shared" si="166"/>
        <v>0</v>
      </c>
      <c r="M584" s="373">
        <f t="shared" si="163"/>
        <v>1874169.48</v>
      </c>
      <c r="N584" s="373">
        <f t="shared" si="165"/>
        <v>0</v>
      </c>
      <c r="O584" s="373">
        <f t="shared" si="164"/>
        <v>0</v>
      </c>
    </row>
    <row r="585" spans="1:15" s="374" customFormat="1">
      <c r="A585" s="367">
        <v>22600000</v>
      </c>
      <c r="B585" s="367" t="s">
        <v>939</v>
      </c>
      <c r="C585" s="371">
        <v>140732.25599999999</v>
      </c>
      <c r="D585" s="620">
        <v>40753</v>
      </c>
      <c r="E585" s="367">
        <v>7</v>
      </c>
      <c r="F585" s="370">
        <f t="shared" si="158"/>
        <v>0</v>
      </c>
      <c r="G585" s="371">
        <f t="shared" si="159"/>
        <v>140732.25599999999</v>
      </c>
      <c r="H585" s="368">
        <v>140732.25599999999</v>
      </c>
      <c r="I585" s="368">
        <f t="shared" si="160"/>
        <v>0</v>
      </c>
      <c r="J585" s="372">
        <f t="shared" si="161"/>
        <v>140732.25599999999</v>
      </c>
      <c r="K585" s="371">
        <f t="shared" si="162"/>
        <v>0</v>
      </c>
      <c r="L585" s="373">
        <f t="shared" si="166"/>
        <v>0</v>
      </c>
      <c r="M585" s="373">
        <f t="shared" si="163"/>
        <v>140732.25599999999</v>
      </c>
      <c r="N585" s="373">
        <f t="shared" si="165"/>
        <v>0</v>
      </c>
      <c r="O585" s="373">
        <f t="shared" si="164"/>
        <v>0</v>
      </c>
    </row>
    <row r="586" spans="1:15" s="374" customFormat="1">
      <c r="A586" s="367">
        <v>22600000</v>
      </c>
      <c r="B586" s="367" t="s">
        <v>938</v>
      </c>
      <c r="C586" s="371">
        <v>332057.24800000002</v>
      </c>
      <c r="D586" s="620">
        <v>40753</v>
      </c>
      <c r="E586" s="367">
        <v>7</v>
      </c>
      <c r="F586" s="370">
        <f t="shared" si="158"/>
        <v>0</v>
      </c>
      <c r="G586" s="371">
        <f t="shared" si="159"/>
        <v>332057.24800000002</v>
      </c>
      <c r="H586" s="368">
        <v>332057.24800000002</v>
      </c>
      <c r="I586" s="368">
        <f t="shared" si="160"/>
        <v>0</v>
      </c>
      <c r="J586" s="372">
        <f t="shared" si="161"/>
        <v>332057.24800000002</v>
      </c>
      <c r="K586" s="371">
        <f t="shared" si="162"/>
        <v>0</v>
      </c>
      <c r="L586" s="373">
        <f t="shared" si="166"/>
        <v>0</v>
      </c>
      <c r="M586" s="373">
        <f t="shared" si="163"/>
        <v>332057.24800000002</v>
      </c>
      <c r="N586" s="373">
        <f t="shared" si="165"/>
        <v>0</v>
      </c>
      <c r="O586" s="373">
        <f t="shared" si="164"/>
        <v>0</v>
      </c>
    </row>
    <row r="587" spans="1:15" s="374" customFormat="1">
      <c r="A587" s="367">
        <v>22600000</v>
      </c>
      <c r="B587" s="367" t="s">
        <v>937</v>
      </c>
      <c r="C587" s="371">
        <v>1131474.496</v>
      </c>
      <c r="D587" s="620">
        <v>40753</v>
      </c>
      <c r="E587" s="367">
        <v>7</v>
      </c>
      <c r="F587" s="370">
        <f t="shared" si="158"/>
        <v>0</v>
      </c>
      <c r="G587" s="371">
        <f t="shared" si="159"/>
        <v>1131474.496</v>
      </c>
      <c r="H587" s="368">
        <v>1131474.496</v>
      </c>
      <c r="I587" s="368">
        <f t="shared" si="160"/>
        <v>0</v>
      </c>
      <c r="J587" s="372">
        <f t="shared" si="161"/>
        <v>1131474.496</v>
      </c>
      <c r="K587" s="371">
        <f t="shared" si="162"/>
        <v>0</v>
      </c>
      <c r="L587" s="373">
        <f t="shared" si="166"/>
        <v>0</v>
      </c>
      <c r="M587" s="373">
        <f t="shared" si="163"/>
        <v>1131474.496</v>
      </c>
      <c r="N587" s="373">
        <f t="shared" si="165"/>
        <v>0</v>
      </c>
      <c r="O587" s="373">
        <f t="shared" si="164"/>
        <v>0</v>
      </c>
    </row>
    <row r="588" spans="1:15" s="374" customFormat="1">
      <c r="A588" s="367">
        <v>22600000</v>
      </c>
      <c r="B588" s="367" t="s">
        <v>936</v>
      </c>
      <c r="C588" s="371">
        <v>81743.296000000002</v>
      </c>
      <c r="D588" s="620">
        <v>40753</v>
      </c>
      <c r="E588" s="367">
        <v>7</v>
      </c>
      <c r="F588" s="370">
        <f t="shared" si="158"/>
        <v>0</v>
      </c>
      <c r="G588" s="371">
        <f t="shared" si="159"/>
        <v>81743.296000000002</v>
      </c>
      <c r="H588" s="368">
        <v>81743.296000000002</v>
      </c>
      <c r="I588" s="368">
        <f t="shared" si="160"/>
        <v>0</v>
      </c>
      <c r="J588" s="372">
        <f t="shared" si="161"/>
        <v>81743.296000000002</v>
      </c>
      <c r="K588" s="371">
        <f t="shared" si="162"/>
        <v>0</v>
      </c>
      <c r="L588" s="373">
        <f t="shared" si="166"/>
        <v>0</v>
      </c>
      <c r="M588" s="373">
        <f t="shared" si="163"/>
        <v>81743.296000000002</v>
      </c>
      <c r="N588" s="373">
        <f t="shared" si="165"/>
        <v>0</v>
      </c>
      <c r="O588" s="373">
        <f t="shared" si="164"/>
        <v>0</v>
      </c>
    </row>
    <row r="589" spans="1:15" s="374" customFormat="1">
      <c r="A589" s="367">
        <v>22600000</v>
      </c>
      <c r="B589" s="367" t="s">
        <v>935</v>
      </c>
      <c r="C589" s="371">
        <v>39148.550000000003</v>
      </c>
      <c r="D589" s="620">
        <v>40760</v>
      </c>
      <c r="E589" s="367">
        <v>8</v>
      </c>
      <c r="F589" s="370">
        <f t="shared" si="158"/>
        <v>0</v>
      </c>
      <c r="G589" s="371">
        <f t="shared" si="159"/>
        <v>39148.550000000003</v>
      </c>
      <c r="H589" s="368">
        <v>39148.550000000003</v>
      </c>
      <c r="I589" s="368">
        <f t="shared" si="160"/>
        <v>0</v>
      </c>
      <c r="J589" s="372">
        <f t="shared" si="161"/>
        <v>39148.550000000003</v>
      </c>
      <c r="K589" s="371">
        <f t="shared" si="162"/>
        <v>0</v>
      </c>
      <c r="L589" s="373">
        <f t="shared" si="166"/>
        <v>0</v>
      </c>
      <c r="M589" s="373">
        <f t="shared" si="163"/>
        <v>39148.550000000003</v>
      </c>
      <c r="N589" s="373">
        <f t="shared" si="165"/>
        <v>0</v>
      </c>
      <c r="O589" s="373">
        <f t="shared" si="164"/>
        <v>0</v>
      </c>
    </row>
    <row r="590" spans="1:15" s="374" customFormat="1">
      <c r="A590" s="367">
        <v>22600000</v>
      </c>
      <c r="B590" s="367" t="s">
        <v>934</v>
      </c>
      <c r="C590" s="371">
        <v>87666.565000000002</v>
      </c>
      <c r="D590" s="620">
        <v>40763</v>
      </c>
      <c r="E590" s="367">
        <v>8</v>
      </c>
      <c r="F590" s="370">
        <f t="shared" si="158"/>
        <v>0</v>
      </c>
      <c r="G590" s="371">
        <f t="shared" si="159"/>
        <v>87666.565000000002</v>
      </c>
      <c r="H590" s="368">
        <v>87666.565000000002</v>
      </c>
      <c r="I590" s="368">
        <f t="shared" si="160"/>
        <v>0</v>
      </c>
      <c r="J590" s="372">
        <f t="shared" si="161"/>
        <v>87666.565000000002</v>
      </c>
      <c r="K590" s="371">
        <f t="shared" si="162"/>
        <v>0</v>
      </c>
      <c r="L590" s="373">
        <f t="shared" si="166"/>
        <v>0</v>
      </c>
      <c r="M590" s="373">
        <f t="shared" si="163"/>
        <v>87666.565000000002</v>
      </c>
      <c r="N590" s="373">
        <f t="shared" si="165"/>
        <v>0</v>
      </c>
      <c r="O590" s="373">
        <f t="shared" si="164"/>
        <v>0</v>
      </c>
    </row>
    <row r="591" spans="1:15" s="374" customFormat="1">
      <c r="A591" s="367">
        <v>22600000</v>
      </c>
      <c r="B591" s="367" t="s">
        <v>933</v>
      </c>
      <c r="C591" s="371">
        <v>52770.864999999998</v>
      </c>
      <c r="D591" s="620">
        <v>40764</v>
      </c>
      <c r="E591" s="367">
        <v>8</v>
      </c>
      <c r="F591" s="370">
        <f t="shared" si="158"/>
        <v>0</v>
      </c>
      <c r="G591" s="371">
        <f t="shared" si="159"/>
        <v>52770.864999999998</v>
      </c>
      <c r="H591" s="368">
        <v>52770.864999999998</v>
      </c>
      <c r="I591" s="368">
        <f t="shared" si="160"/>
        <v>0</v>
      </c>
      <c r="J591" s="372">
        <f t="shared" si="161"/>
        <v>52770.864999999998</v>
      </c>
      <c r="K591" s="371">
        <f t="shared" si="162"/>
        <v>0</v>
      </c>
      <c r="L591" s="373">
        <f t="shared" si="166"/>
        <v>0</v>
      </c>
      <c r="M591" s="373">
        <f t="shared" si="163"/>
        <v>52770.864999999998</v>
      </c>
      <c r="N591" s="373">
        <f t="shared" si="165"/>
        <v>0</v>
      </c>
      <c r="O591" s="373">
        <f t="shared" si="164"/>
        <v>0</v>
      </c>
    </row>
    <row r="592" spans="1:15" s="374" customFormat="1">
      <c r="A592" s="367">
        <v>22600000</v>
      </c>
      <c r="B592" s="367" t="s">
        <v>932</v>
      </c>
      <c r="C592" s="371">
        <v>728966.91</v>
      </c>
      <c r="D592" s="620">
        <v>40777</v>
      </c>
      <c r="E592" s="367">
        <v>8</v>
      </c>
      <c r="F592" s="370">
        <f t="shared" si="158"/>
        <v>0</v>
      </c>
      <c r="G592" s="371">
        <f t="shared" si="159"/>
        <v>728966.91</v>
      </c>
      <c r="H592" s="368">
        <v>728966.91</v>
      </c>
      <c r="I592" s="368">
        <f t="shared" si="160"/>
        <v>0</v>
      </c>
      <c r="J592" s="372">
        <f t="shared" si="161"/>
        <v>728966.91</v>
      </c>
      <c r="K592" s="371">
        <f t="shared" si="162"/>
        <v>0</v>
      </c>
      <c r="L592" s="373">
        <f t="shared" si="166"/>
        <v>0</v>
      </c>
      <c r="M592" s="373">
        <f t="shared" si="163"/>
        <v>728966.91</v>
      </c>
      <c r="N592" s="373">
        <f t="shared" si="165"/>
        <v>0</v>
      </c>
      <c r="O592" s="373">
        <f t="shared" si="164"/>
        <v>0</v>
      </c>
    </row>
    <row r="593" spans="1:15" s="374" customFormat="1">
      <c r="A593" s="367">
        <v>22600000</v>
      </c>
      <c r="B593" s="367" t="s">
        <v>931</v>
      </c>
      <c r="C593" s="371">
        <v>1061513.3899999999</v>
      </c>
      <c r="D593" s="620">
        <v>40778</v>
      </c>
      <c r="E593" s="367">
        <v>8</v>
      </c>
      <c r="F593" s="370">
        <f t="shared" si="158"/>
        <v>0</v>
      </c>
      <c r="G593" s="371">
        <f t="shared" si="159"/>
        <v>1061513.3899999999</v>
      </c>
      <c r="H593" s="368">
        <v>1061513.3899999999</v>
      </c>
      <c r="I593" s="368">
        <f t="shared" si="160"/>
        <v>0</v>
      </c>
      <c r="J593" s="372">
        <f t="shared" si="161"/>
        <v>1061513.3899999999</v>
      </c>
      <c r="K593" s="371">
        <f t="shared" si="162"/>
        <v>0</v>
      </c>
      <c r="L593" s="373">
        <f t="shared" si="166"/>
        <v>0</v>
      </c>
      <c r="M593" s="373">
        <f t="shared" si="163"/>
        <v>1061513.3899999999</v>
      </c>
      <c r="N593" s="373">
        <f t="shared" si="165"/>
        <v>0</v>
      </c>
      <c r="O593" s="373">
        <f t="shared" si="164"/>
        <v>0</v>
      </c>
    </row>
    <row r="594" spans="1:15" s="374" customFormat="1">
      <c r="A594" s="367">
        <v>22600000</v>
      </c>
      <c r="B594" s="367" t="s">
        <v>930</v>
      </c>
      <c r="C594" s="371">
        <v>500774.61</v>
      </c>
      <c r="D594" s="620">
        <v>40781</v>
      </c>
      <c r="E594" s="367">
        <v>8</v>
      </c>
      <c r="F594" s="370">
        <f t="shared" si="158"/>
        <v>0</v>
      </c>
      <c r="G594" s="371">
        <f t="shared" si="159"/>
        <v>500774.61</v>
      </c>
      <c r="H594" s="368">
        <v>500774.61</v>
      </c>
      <c r="I594" s="368">
        <f t="shared" si="160"/>
        <v>0</v>
      </c>
      <c r="J594" s="372">
        <f t="shared" si="161"/>
        <v>500774.61</v>
      </c>
      <c r="K594" s="371">
        <f t="shared" si="162"/>
        <v>0</v>
      </c>
      <c r="L594" s="373">
        <f t="shared" si="166"/>
        <v>0</v>
      </c>
      <c r="M594" s="373">
        <f t="shared" si="163"/>
        <v>500774.61</v>
      </c>
      <c r="N594" s="373">
        <f t="shared" si="165"/>
        <v>0</v>
      </c>
      <c r="O594" s="373">
        <f t="shared" si="164"/>
        <v>0</v>
      </c>
    </row>
    <row r="595" spans="1:15" s="374" customFormat="1">
      <c r="A595" s="367">
        <v>22600000</v>
      </c>
      <c r="B595" s="367" t="s">
        <v>929</v>
      </c>
      <c r="C595" s="371">
        <v>75603.289999999994</v>
      </c>
      <c r="D595" s="620">
        <v>40785</v>
      </c>
      <c r="E595" s="367">
        <v>8</v>
      </c>
      <c r="F595" s="370">
        <f t="shared" ref="F595:F614" si="167">+C595*$F$4</f>
        <v>0</v>
      </c>
      <c r="G595" s="371">
        <f t="shared" ref="G595:G614" si="168">+C595+F595</f>
        <v>75603.289999999994</v>
      </c>
      <c r="H595" s="368">
        <v>75603.289999999994</v>
      </c>
      <c r="I595" s="368">
        <f t="shared" ref="I595:I614" si="169">H595*$I$4</f>
        <v>0</v>
      </c>
      <c r="J595" s="372">
        <f t="shared" ref="J595:J614" si="170">+I595+H595</f>
        <v>75603.289999999994</v>
      </c>
      <c r="K595" s="371">
        <f t="shared" ref="K595:K614" si="171">+G595-J595</f>
        <v>0</v>
      </c>
      <c r="L595" s="373">
        <f t="shared" si="166"/>
        <v>0</v>
      </c>
      <c r="M595" s="373">
        <f t="shared" ref="M595:M614" si="172">J595+L595</f>
        <v>75603.289999999994</v>
      </c>
      <c r="N595" s="373">
        <f t="shared" si="165"/>
        <v>0</v>
      </c>
      <c r="O595" s="373">
        <f t="shared" ref="O595:O614" si="173">G595-M595</f>
        <v>0</v>
      </c>
    </row>
    <row r="596" spans="1:15" s="374" customFormat="1">
      <c r="A596" s="367">
        <v>22600000</v>
      </c>
      <c r="B596" s="367" t="s">
        <v>928</v>
      </c>
      <c r="C596" s="371">
        <v>37020.084999999999</v>
      </c>
      <c r="D596" s="620">
        <v>40787</v>
      </c>
      <c r="E596" s="367">
        <v>9</v>
      </c>
      <c r="F596" s="370">
        <f t="shared" si="167"/>
        <v>0</v>
      </c>
      <c r="G596" s="371">
        <f t="shared" si="168"/>
        <v>37020.084999999999</v>
      </c>
      <c r="H596" s="368">
        <v>37020.084999999999</v>
      </c>
      <c r="I596" s="368">
        <f t="shared" si="169"/>
        <v>0</v>
      </c>
      <c r="J596" s="372">
        <f t="shared" si="170"/>
        <v>37020.084999999999</v>
      </c>
      <c r="K596" s="371">
        <f t="shared" si="171"/>
        <v>0</v>
      </c>
      <c r="L596" s="373">
        <f t="shared" si="166"/>
        <v>0</v>
      </c>
      <c r="M596" s="373">
        <f t="shared" si="172"/>
        <v>37020.084999999999</v>
      </c>
      <c r="N596" s="373">
        <f t="shared" si="165"/>
        <v>0</v>
      </c>
      <c r="O596" s="373">
        <f t="shared" si="173"/>
        <v>0</v>
      </c>
    </row>
    <row r="597" spans="1:15" s="374" customFormat="1">
      <c r="A597" s="367">
        <v>22600000</v>
      </c>
      <c r="B597" s="367" t="s">
        <v>927</v>
      </c>
      <c r="C597" s="371">
        <v>466553.35800000001</v>
      </c>
      <c r="D597" s="620">
        <v>40798</v>
      </c>
      <c r="E597" s="367">
        <v>9</v>
      </c>
      <c r="F597" s="370">
        <f t="shared" si="167"/>
        <v>0</v>
      </c>
      <c r="G597" s="371">
        <f t="shared" si="168"/>
        <v>466553.35800000001</v>
      </c>
      <c r="H597" s="368">
        <v>466553.35800000001</v>
      </c>
      <c r="I597" s="368">
        <f t="shared" si="169"/>
        <v>0</v>
      </c>
      <c r="J597" s="372">
        <f t="shared" si="170"/>
        <v>466553.35800000001</v>
      </c>
      <c r="K597" s="371">
        <f t="shared" si="171"/>
        <v>0</v>
      </c>
      <c r="L597" s="373">
        <f t="shared" si="166"/>
        <v>0</v>
      </c>
      <c r="M597" s="373">
        <f t="shared" si="172"/>
        <v>466553.35800000001</v>
      </c>
      <c r="N597" s="373">
        <f t="shared" si="165"/>
        <v>0</v>
      </c>
      <c r="O597" s="373">
        <f t="shared" si="173"/>
        <v>0</v>
      </c>
    </row>
    <row r="598" spans="1:15" s="374" customFormat="1">
      <c r="A598" s="367">
        <v>22600000</v>
      </c>
      <c r="B598" s="367" t="s">
        <v>926</v>
      </c>
      <c r="C598" s="371">
        <v>251224</v>
      </c>
      <c r="D598" s="620">
        <v>40815</v>
      </c>
      <c r="E598" s="367">
        <v>9</v>
      </c>
      <c r="F598" s="370">
        <f t="shared" si="167"/>
        <v>0</v>
      </c>
      <c r="G598" s="371">
        <f t="shared" si="168"/>
        <v>251224</v>
      </c>
      <c r="H598" s="368">
        <v>251224</v>
      </c>
      <c r="I598" s="368">
        <f t="shared" si="169"/>
        <v>0</v>
      </c>
      <c r="J598" s="372">
        <f t="shared" si="170"/>
        <v>251224</v>
      </c>
      <c r="K598" s="371">
        <f t="shared" si="171"/>
        <v>0</v>
      </c>
      <c r="L598" s="373">
        <f t="shared" si="166"/>
        <v>0</v>
      </c>
      <c r="M598" s="373">
        <f t="shared" si="172"/>
        <v>251224</v>
      </c>
      <c r="N598" s="373">
        <f t="shared" ref="N598:N614" si="174">E598-E598</f>
        <v>0</v>
      </c>
      <c r="O598" s="373">
        <f t="shared" si="173"/>
        <v>0</v>
      </c>
    </row>
    <row r="599" spans="1:15" s="374" customFormat="1">
      <c r="A599" s="367">
        <v>22600000</v>
      </c>
      <c r="B599" s="367" t="s">
        <v>925</v>
      </c>
      <c r="C599" s="371">
        <v>27951.708999999999</v>
      </c>
      <c r="D599" s="620">
        <v>40816</v>
      </c>
      <c r="E599" s="367">
        <v>9</v>
      </c>
      <c r="F599" s="370">
        <f t="shared" si="167"/>
        <v>0</v>
      </c>
      <c r="G599" s="371">
        <f t="shared" si="168"/>
        <v>27951.708999999999</v>
      </c>
      <c r="H599" s="368">
        <v>27951.708999999999</v>
      </c>
      <c r="I599" s="368">
        <f t="shared" si="169"/>
        <v>0</v>
      </c>
      <c r="J599" s="372">
        <f t="shared" si="170"/>
        <v>27951.708999999999</v>
      </c>
      <c r="K599" s="371">
        <f t="shared" si="171"/>
        <v>0</v>
      </c>
      <c r="L599" s="373">
        <f t="shared" ref="L599:L614" si="175">K599/E599*E599</f>
        <v>0</v>
      </c>
      <c r="M599" s="373">
        <f t="shared" si="172"/>
        <v>27951.708999999999</v>
      </c>
      <c r="N599" s="373">
        <f t="shared" si="174"/>
        <v>0</v>
      </c>
      <c r="O599" s="373">
        <f t="shared" si="173"/>
        <v>0</v>
      </c>
    </row>
    <row r="600" spans="1:15" s="374" customFormat="1">
      <c r="A600" s="367">
        <v>22600000</v>
      </c>
      <c r="B600" s="367" t="s">
        <v>924</v>
      </c>
      <c r="C600" s="371">
        <v>23750.495999999999</v>
      </c>
      <c r="D600" s="620">
        <v>40835</v>
      </c>
      <c r="E600" s="367">
        <v>10</v>
      </c>
      <c r="F600" s="370">
        <f t="shared" si="167"/>
        <v>0</v>
      </c>
      <c r="G600" s="371">
        <f t="shared" si="168"/>
        <v>23750.495999999999</v>
      </c>
      <c r="H600" s="368">
        <v>23750.495999999999</v>
      </c>
      <c r="I600" s="368">
        <f t="shared" si="169"/>
        <v>0</v>
      </c>
      <c r="J600" s="372">
        <f t="shared" si="170"/>
        <v>23750.495999999999</v>
      </c>
      <c r="K600" s="371">
        <f t="shared" si="171"/>
        <v>0</v>
      </c>
      <c r="L600" s="373">
        <f t="shared" si="175"/>
        <v>0</v>
      </c>
      <c r="M600" s="373">
        <f t="shared" si="172"/>
        <v>23750.495999999999</v>
      </c>
      <c r="N600" s="373">
        <f t="shared" si="174"/>
        <v>0</v>
      </c>
      <c r="O600" s="373">
        <f t="shared" si="173"/>
        <v>0</v>
      </c>
    </row>
    <row r="601" spans="1:15" s="374" customFormat="1">
      <c r="A601" s="367">
        <v>22600000</v>
      </c>
      <c r="B601" s="367" t="s">
        <v>923</v>
      </c>
      <c r="C601" s="371">
        <v>355078.08</v>
      </c>
      <c r="D601" s="620">
        <v>40836</v>
      </c>
      <c r="E601" s="367">
        <v>10</v>
      </c>
      <c r="F601" s="370">
        <f t="shared" si="167"/>
        <v>0</v>
      </c>
      <c r="G601" s="371">
        <f t="shared" si="168"/>
        <v>355078.08</v>
      </c>
      <c r="H601" s="368">
        <v>355078.08</v>
      </c>
      <c r="I601" s="368">
        <f t="shared" si="169"/>
        <v>0</v>
      </c>
      <c r="J601" s="372">
        <f t="shared" si="170"/>
        <v>355078.08</v>
      </c>
      <c r="K601" s="371">
        <f t="shared" si="171"/>
        <v>0</v>
      </c>
      <c r="L601" s="373">
        <f t="shared" si="175"/>
        <v>0</v>
      </c>
      <c r="M601" s="373">
        <f t="shared" si="172"/>
        <v>355078.08</v>
      </c>
      <c r="N601" s="373">
        <f t="shared" si="174"/>
        <v>0</v>
      </c>
      <c r="O601" s="373">
        <f t="shared" si="173"/>
        <v>0</v>
      </c>
    </row>
    <row r="602" spans="1:15" s="374" customFormat="1">
      <c r="A602" s="367">
        <v>22600000</v>
      </c>
      <c r="B602" s="367" t="s">
        <v>922</v>
      </c>
      <c r="C602" s="371">
        <v>40189.968000000001</v>
      </c>
      <c r="D602" s="620">
        <v>40836</v>
      </c>
      <c r="E602" s="367">
        <v>10</v>
      </c>
      <c r="F602" s="370">
        <f t="shared" si="167"/>
        <v>0</v>
      </c>
      <c r="G602" s="371">
        <f t="shared" si="168"/>
        <v>40189.968000000001</v>
      </c>
      <c r="H602" s="368">
        <v>40189.968000000001</v>
      </c>
      <c r="I602" s="368">
        <f t="shared" si="169"/>
        <v>0</v>
      </c>
      <c r="J602" s="372">
        <f t="shared" si="170"/>
        <v>40189.968000000001</v>
      </c>
      <c r="K602" s="371">
        <f t="shared" si="171"/>
        <v>0</v>
      </c>
      <c r="L602" s="373">
        <f t="shared" si="175"/>
        <v>0</v>
      </c>
      <c r="M602" s="373">
        <f t="shared" si="172"/>
        <v>40189.968000000001</v>
      </c>
      <c r="N602" s="373">
        <f t="shared" si="174"/>
        <v>0</v>
      </c>
      <c r="O602" s="373">
        <f t="shared" si="173"/>
        <v>0</v>
      </c>
    </row>
    <row r="603" spans="1:15" s="374" customFormat="1">
      <c r="A603" s="367">
        <v>22600000</v>
      </c>
      <c r="B603" s="367" t="s">
        <v>921</v>
      </c>
      <c r="C603" s="371">
        <v>490573.44</v>
      </c>
      <c r="D603" s="620">
        <v>40837</v>
      </c>
      <c r="E603" s="367">
        <v>10</v>
      </c>
      <c r="F603" s="370">
        <f t="shared" si="167"/>
        <v>0</v>
      </c>
      <c r="G603" s="371">
        <f t="shared" si="168"/>
        <v>490573.44</v>
      </c>
      <c r="H603" s="368">
        <v>490573.44</v>
      </c>
      <c r="I603" s="368">
        <f t="shared" si="169"/>
        <v>0</v>
      </c>
      <c r="J603" s="372">
        <f t="shared" si="170"/>
        <v>490573.44</v>
      </c>
      <c r="K603" s="371">
        <f t="shared" si="171"/>
        <v>0</v>
      </c>
      <c r="L603" s="373">
        <f t="shared" si="175"/>
        <v>0</v>
      </c>
      <c r="M603" s="373">
        <f t="shared" si="172"/>
        <v>490573.44</v>
      </c>
      <c r="N603" s="373">
        <f t="shared" si="174"/>
        <v>0</v>
      </c>
      <c r="O603" s="373">
        <f t="shared" si="173"/>
        <v>0</v>
      </c>
    </row>
    <row r="604" spans="1:15" s="374" customFormat="1">
      <c r="A604" s="367">
        <v>22600000</v>
      </c>
      <c r="B604" s="367" t="s">
        <v>920</v>
      </c>
      <c r="C604" s="371">
        <v>28791.115000000002</v>
      </c>
      <c r="D604" s="620">
        <v>40861</v>
      </c>
      <c r="E604" s="367">
        <v>11</v>
      </c>
      <c r="F604" s="370">
        <f t="shared" si="167"/>
        <v>0</v>
      </c>
      <c r="G604" s="371">
        <f t="shared" si="168"/>
        <v>28791.115000000002</v>
      </c>
      <c r="H604" s="368">
        <v>28791.115000000002</v>
      </c>
      <c r="I604" s="368">
        <f t="shared" si="169"/>
        <v>0</v>
      </c>
      <c r="J604" s="372">
        <f t="shared" si="170"/>
        <v>28791.115000000002</v>
      </c>
      <c r="K604" s="371">
        <f t="shared" si="171"/>
        <v>0</v>
      </c>
      <c r="L604" s="373">
        <f t="shared" si="175"/>
        <v>0</v>
      </c>
      <c r="M604" s="373">
        <f t="shared" si="172"/>
        <v>28791.115000000002</v>
      </c>
      <c r="N604" s="373">
        <f t="shared" si="174"/>
        <v>0</v>
      </c>
      <c r="O604" s="373">
        <f t="shared" si="173"/>
        <v>0</v>
      </c>
    </row>
    <row r="605" spans="1:15" s="374" customFormat="1">
      <c r="A605" s="367">
        <v>22600000</v>
      </c>
      <c r="B605" s="367" t="s">
        <v>919</v>
      </c>
      <c r="C605" s="371">
        <v>156363.68799999999</v>
      </c>
      <c r="D605" s="620">
        <v>40864</v>
      </c>
      <c r="E605" s="367">
        <v>11</v>
      </c>
      <c r="F605" s="370">
        <f t="shared" si="167"/>
        <v>0</v>
      </c>
      <c r="G605" s="371">
        <f t="shared" si="168"/>
        <v>156363.68799999999</v>
      </c>
      <c r="H605" s="368">
        <v>156363.68799999999</v>
      </c>
      <c r="I605" s="368">
        <f t="shared" si="169"/>
        <v>0</v>
      </c>
      <c r="J605" s="372">
        <f t="shared" si="170"/>
        <v>156363.68799999999</v>
      </c>
      <c r="K605" s="371">
        <f t="shared" si="171"/>
        <v>0</v>
      </c>
      <c r="L605" s="373">
        <f t="shared" si="175"/>
        <v>0</v>
      </c>
      <c r="M605" s="373">
        <f t="shared" si="172"/>
        <v>156363.68799999999</v>
      </c>
      <c r="N605" s="373">
        <f t="shared" si="174"/>
        <v>0</v>
      </c>
      <c r="O605" s="373">
        <f t="shared" si="173"/>
        <v>0</v>
      </c>
    </row>
    <row r="606" spans="1:15" s="374" customFormat="1">
      <c r="A606" s="367">
        <v>22600000</v>
      </c>
      <c r="B606" s="367" t="s">
        <v>918</v>
      </c>
      <c r="C606" s="371">
        <v>967889.98499999999</v>
      </c>
      <c r="D606" s="620">
        <v>40864</v>
      </c>
      <c r="E606" s="367">
        <v>11</v>
      </c>
      <c r="F606" s="370">
        <f t="shared" si="167"/>
        <v>0</v>
      </c>
      <c r="G606" s="371">
        <f t="shared" si="168"/>
        <v>967889.98499999999</v>
      </c>
      <c r="H606" s="368">
        <v>967889.98499999999</v>
      </c>
      <c r="I606" s="368">
        <f t="shared" si="169"/>
        <v>0</v>
      </c>
      <c r="J606" s="372">
        <f t="shared" si="170"/>
        <v>967889.98499999999</v>
      </c>
      <c r="K606" s="371">
        <f t="shared" si="171"/>
        <v>0</v>
      </c>
      <c r="L606" s="373">
        <f t="shared" si="175"/>
        <v>0</v>
      </c>
      <c r="M606" s="373">
        <f t="shared" si="172"/>
        <v>967889.98499999999</v>
      </c>
      <c r="N606" s="373">
        <f t="shared" si="174"/>
        <v>0</v>
      </c>
      <c r="O606" s="373">
        <f t="shared" si="173"/>
        <v>0</v>
      </c>
    </row>
    <row r="607" spans="1:15" s="374" customFormat="1">
      <c r="A607" s="367">
        <v>22600000</v>
      </c>
      <c r="B607" s="367" t="s">
        <v>917</v>
      </c>
      <c r="C607" s="371">
        <v>431218.78700000001</v>
      </c>
      <c r="D607" s="620">
        <v>40864</v>
      </c>
      <c r="E607" s="367">
        <v>11</v>
      </c>
      <c r="F607" s="370">
        <f t="shared" si="167"/>
        <v>0</v>
      </c>
      <c r="G607" s="371">
        <f t="shared" si="168"/>
        <v>431218.78700000001</v>
      </c>
      <c r="H607" s="368">
        <v>431218.78700000001</v>
      </c>
      <c r="I607" s="368">
        <f t="shared" si="169"/>
        <v>0</v>
      </c>
      <c r="J607" s="372">
        <f t="shared" si="170"/>
        <v>431218.78700000001</v>
      </c>
      <c r="K607" s="371">
        <f t="shared" si="171"/>
        <v>0</v>
      </c>
      <c r="L607" s="373">
        <f t="shared" si="175"/>
        <v>0</v>
      </c>
      <c r="M607" s="373">
        <f t="shared" si="172"/>
        <v>431218.78700000001</v>
      </c>
      <c r="N607" s="373">
        <f t="shared" si="174"/>
        <v>0</v>
      </c>
      <c r="O607" s="373">
        <f t="shared" si="173"/>
        <v>0</v>
      </c>
    </row>
    <row r="608" spans="1:15" s="374" customFormat="1">
      <c r="A608" s="367">
        <v>22600000</v>
      </c>
      <c r="B608" s="367" t="s">
        <v>916</v>
      </c>
      <c r="C608" s="371">
        <v>156363.68799999999</v>
      </c>
      <c r="D608" s="620">
        <v>40871</v>
      </c>
      <c r="E608" s="367">
        <v>11</v>
      </c>
      <c r="F608" s="370">
        <f t="shared" si="167"/>
        <v>0</v>
      </c>
      <c r="G608" s="371">
        <f t="shared" si="168"/>
        <v>156363.68799999999</v>
      </c>
      <c r="H608" s="368">
        <v>156363.68799999999</v>
      </c>
      <c r="I608" s="368">
        <f t="shared" si="169"/>
        <v>0</v>
      </c>
      <c r="J608" s="372">
        <f t="shared" si="170"/>
        <v>156363.68799999999</v>
      </c>
      <c r="K608" s="371">
        <f t="shared" si="171"/>
        <v>0</v>
      </c>
      <c r="L608" s="373">
        <f t="shared" si="175"/>
        <v>0</v>
      </c>
      <c r="M608" s="373">
        <f t="shared" si="172"/>
        <v>156363.68799999999</v>
      </c>
      <c r="N608" s="373">
        <f t="shared" si="174"/>
        <v>0</v>
      </c>
      <c r="O608" s="373">
        <f t="shared" si="173"/>
        <v>0</v>
      </c>
    </row>
    <row r="609" spans="1:15" s="374" customFormat="1">
      <c r="A609" s="367">
        <v>22600000</v>
      </c>
      <c r="B609" s="367" t="s">
        <v>915</v>
      </c>
      <c r="C609" s="371">
        <v>39210.279000000002</v>
      </c>
      <c r="D609" s="620">
        <v>40871</v>
      </c>
      <c r="E609" s="367">
        <v>11</v>
      </c>
      <c r="F609" s="370">
        <f t="shared" si="167"/>
        <v>0</v>
      </c>
      <c r="G609" s="371">
        <f t="shared" si="168"/>
        <v>39210.279000000002</v>
      </c>
      <c r="H609" s="368">
        <v>39210.279000000002</v>
      </c>
      <c r="I609" s="368">
        <f t="shared" si="169"/>
        <v>0</v>
      </c>
      <c r="J609" s="372">
        <f t="shared" si="170"/>
        <v>39210.279000000002</v>
      </c>
      <c r="K609" s="371">
        <f t="shared" si="171"/>
        <v>0</v>
      </c>
      <c r="L609" s="373">
        <f t="shared" si="175"/>
        <v>0</v>
      </c>
      <c r="M609" s="373">
        <f t="shared" si="172"/>
        <v>39210.279000000002</v>
      </c>
      <c r="N609" s="373">
        <f t="shared" si="174"/>
        <v>0</v>
      </c>
      <c r="O609" s="373">
        <f t="shared" si="173"/>
        <v>0</v>
      </c>
    </row>
    <row r="610" spans="1:15" s="374" customFormat="1">
      <c r="A610" s="367">
        <v>22600000</v>
      </c>
      <c r="B610" s="367" t="s">
        <v>914</v>
      </c>
      <c r="C610" s="371">
        <v>4788550.6840000004</v>
      </c>
      <c r="D610" s="620">
        <v>40876</v>
      </c>
      <c r="E610" s="367">
        <v>11</v>
      </c>
      <c r="F610" s="370">
        <f t="shared" si="167"/>
        <v>0</v>
      </c>
      <c r="G610" s="371">
        <f t="shared" si="168"/>
        <v>4788550.6840000004</v>
      </c>
      <c r="H610" s="368">
        <v>4788550.6840000004</v>
      </c>
      <c r="I610" s="368">
        <f t="shared" si="169"/>
        <v>0</v>
      </c>
      <c r="J610" s="372">
        <f t="shared" si="170"/>
        <v>4788550.6840000004</v>
      </c>
      <c r="K610" s="371">
        <f t="shared" si="171"/>
        <v>0</v>
      </c>
      <c r="L610" s="373">
        <f t="shared" si="175"/>
        <v>0</v>
      </c>
      <c r="M610" s="373">
        <f t="shared" si="172"/>
        <v>4788550.6840000004</v>
      </c>
      <c r="N610" s="373">
        <f t="shared" si="174"/>
        <v>0</v>
      </c>
      <c r="O610" s="373">
        <f t="shared" si="173"/>
        <v>0</v>
      </c>
    </row>
    <row r="611" spans="1:15" s="374" customFormat="1">
      <c r="A611" s="367">
        <v>22600000</v>
      </c>
      <c r="B611" s="367" t="s">
        <v>913</v>
      </c>
      <c r="C611" s="371">
        <v>376225.3</v>
      </c>
      <c r="D611" s="620">
        <v>40877</v>
      </c>
      <c r="E611" s="367">
        <v>11</v>
      </c>
      <c r="F611" s="370">
        <f t="shared" si="167"/>
        <v>0</v>
      </c>
      <c r="G611" s="371">
        <f t="shared" si="168"/>
        <v>376225.3</v>
      </c>
      <c r="H611" s="368">
        <v>376225.3</v>
      </c>
      <c r="I611" s="368">
        <f t="shared" si="169"/>
        <v>0</v>
      </c>
      <c r="J611" s="372">
        <f t="shared" si="170"/>
        <v>376225.3</v>
      </c>
      <c r="K611" s="371">
        <f t="shared" si="171"/>
        <v>0</v>
      </c>
      <c r="L611" s="373">
        <f t="shared" si="175"/>
        <v>0</v>
      </c>
      <c r="M611" s="373">
        <f t="shared" si="172"/>
        <v>376225.3</v>
      </c>
      <c r="N611" s="373">
        <f t="shared" si="174"/>
        <v>0</v>
      </c>
      <c r="O611" s="373">
        <f t="shared" si="173"/>
        <v>0</v>
      </c>
    </row>
    <row r="612" spans="1:15" s="374" customFormat="1">
      <c r="A612" s="367">
        <v>22600000</v>
      </c>
      <c r="B612" s="367" t="s">
        <v>912</v>
      </c>
      <c r="C612" s="371">
        <v>156363.68799999999</v>
      </c>
      <c r="D612" s="620">
        <v>40877</v>
      </c>
      <c r="E612" s="367">
        <v>11</v>
      </c>
      <c r="F612" s="370">
        <f t="shared" si="167"/>
        <v>0</v>
      </c>
      <c r="G612" s="371">
        <f t="shared" si="168"/>
        <v>156363.68799999999</v>
      </c>
      <c r="H612" s="368">
        <v>156363.68799999999</v>
      </c>
      <c r="I612" s="368">
        <f t="shared" si="169"/>
        <v>0</v>
      </c>
      <c r="J612" s="372">
        <f t="shared" si="170"/>
        <v>156363.68799999999</v>
      </c>
      <c r="K612" s="371">
        <f t="shared" si="171"/>
        <v>0</v>
      </c>
      <c r="L612" s="373">
        <f t="shared" si="175"/>
        <v>0</v>
      </c>
      <c r="M612" s="373">
        <f t="shared" si="172"/>
        <v>156363.68799999999</v>
      </c>
      <c r="N612" s="373">
        <f t="shared" si="174"/>
        <v>0</v>
      </c>
      <c r="O612" s="373">
        <f t="shared" si="173"/>
        <v>0</v>
      </c>
    </row>
    <row r="613" spans="1:15" s="374" customFormat="1">
      <c r="A613" s="367">
        <v>22600000</v>
      </c>
      <c r="B613" s="367" t="s">
        <v>911</v>
      </c>
      <c r="C613" s="371">
        <v>10924457</v>
      </c>
      <c r="D613" s="620">
        <v>40904</v>
      </c>
      <c r="E613" s="367">
        <v>12</v>
      </c>
      <c r="F613" s="370">
        <f t="shared" si="167"/>
        <v>0</v>
      </c>
      <c r="G613" s="371">
        <f t="shared" si="168"/>
        <v>10924457</v>
      </c>
      <c r="H613" s="368">
        <v>10924457</v>
      </c>
      <c r="I613" s="368">
        <f t="shared" si="169"/>
        <v>0</v>
      </c>
      <c r="J613" s="372">
        <f t="shared" si="170"/>
        <v>10924457</v>
      </c>
      <c r="K613" s="371">
        <f t="shared" si="171"/>
        <v>0</v>
      </c>
      <c r="L613" s="373">
        <f t="shared" si="175"/>
        <v>0</v>
      </c>
      <c r="M613" s="373">
        <f t="shared" si="172"/>
        <v>10924457</v>
      </c>
      <c r="N613" s="373">
        <f t="shared" si="174"/>
        <v>0</v>
      </c>
      <c r="O613" s="373">
        <f t="shared" si="173"/>
        <v>0</v>
      </c>
    </row>
    <row r="614" spans="1:15" s="374" customFormat="1">
      <c r="A614" s="367">
        <v>22600000</v>
      </c>
      <c r="B614" s="367" t="s">
        <v>910</v>
      </c>
      <c r="C614" s="371">
        <v>12596</v>
      </c>
      <c r="D614" s="620">
        <v>40907</v>
      </c>
      <c r="E614" s="367">
        <v>12</v>
      </c>
      <c r="F614" s="370">
        <f t="shared" si="167"/>
        <v>0</v>
      </c>
      <c r="G614" s="371">
        <f t="shared" si="168"/>
        <v>12596</v>
      </c>
      <c r="H614" s="368">
        <v>12596</v>
      </c>
      <c r="I614" s="368">
        <f t="shared" si="169"/>
        <v>0</v>
      </c>
      <c r="J614" s="372">
        <f t="shared" si="170"/>
        <v>12596</v>
      </c>
      <c r="K614" s="371">
        <f t="shared" si="171"/>
        <v>0</v>
      </c>
      <c r="L614" s="373">
        <f t="shared" si="175"/>
        <v>0</v>
      </c>
      <c r="M614" s="373">
        <f t="shared" si="172"/>
        <v>12596</v>
      </c>
      <c r="N614" s="373">
        <f t="shared" si="174"/>
        <v>0</v>
      </c>
      <c r="O614" s="373">
        <f t="shared" si="173"/>
        <v>0</v>
      </c>
    </row>
    <row r="615" spans="1:15">
      <c r="A615" s="325"/>
      <c r="B615" s="326"/>
      <c r="C615" s="621">
        <f>SUM(C531:C614)</f>
        <v>48347557.747999996</v>
      </c>
      <c r="D615" s="621"/>
      <c r="E615" s="621">
        <f t="shared" ref="E615:M615" si="176">SUM(E531:E614)</f>
        <v>514</v>
      </c>
      <c r="F615" s="621">
        <f t="shared" si="176"/>
        <v>0</v>
      </c>
      <c r="G615" s="621">
        <f t="shared" si="176"/>
        <v>48347557.747999996</v>
      </c>
      <c r="H615" s="621">
        <f t="shared" si="176"/>
        <v>48347557.747999996</v>
      </c>
      <c r="I615" s="621">
        <f t="shared" si="176"/>
        <v>0</v>
      </c>
      <c r="J615" s="621">
        <f t="shared" si="176"/>
        <v>48347557.747999996</v>
      </c>
      <c r="K615" s="621">
        <f t="shared" si="176"/>
        <v>0</v>
      </c>
      <c r="L615" s="621">
        <f t="shared" si="176"/>
        <v>0</v>
      </c>
      <c r="M615" s="621">
        <f t="shared" si="176"/>
        <v>48347557.747999996</v>
      </c>
      <c r="N615" s="621"/>
      <c r="O615" s="621">
        <f>SUM(O531:O614)</f>
        <v>0</v>
      </c>
    </row>
    <row r="616" spans="1:15">
      <c r="A616" s="325"/>
      <c r="B616" s="326"/>
      <c r="C616" s="327"/>
      <c r="D616" s="327"/>
      <c r="E616" s="327"/>
      <c r="F616" s="327"/>
      <c r="G616" s="327"/>
      <c r="H616" s="327"/>
      <c r="I616" s="327"/>
      <c r="J616" s="327"/>
      <c r="K616" s="327"/>
      <c r="L616" s="327"/>
      <c r="M616" s="327"/>
      <c r="N616" s="327"/>
      <c r="O616" s="327"/>
    </row>
    <row r="617" spans="1:15">
      <c r="A617" s="328">
        <v>2012</v>
      </c>
      <c r="B617" s="326"/>
      <c r="C617" s="327"/>
      <c r="D617" s="327"/>
      <c r="E617" s="327"/>
      <c r="F617" s="327"/>
      <c r="G617" s="327"/>
      <c r="H617" s="327"/>
      <c r="I617" s="327"/>
      <c r="J617" s="327"/>
      <c r="K617" s="327"/>
      <c r="L617" s="327"/>
      <c r="M617" s="327"/>
      <c r="N617" s="327"/>
      <c r="O617" s="327"/>
    </row>
    <row r="618" spans="1:15" s="374" customFormat="1">
      <c r="A618" s="367">
        <v>22600000</v>
      </c>
      <c r="B618" s="367" t="s">
        <v>909</v>
      </c>
      <c r="C618" s="371">
        <v>16520</v>
      </c>
      <c r="D618" s="620">
        <v>40928</v>
      </c>
      <c r="E618" s="367">
        <v>0</v>
      </c>
      <c r="F618" s="371"/>
      <c r="G618" s="371">
        <f t="shared" ref="G618:G656" si="177">+C618+F618</f>
        <v>16520</v>
      </c>
      <c r="H618" s="627">
        <v>16520</v>
      </c>
      <c r="I618" s="368">
        <f t="shared" ref="I618:I656" si="178">H618*$I$4</f>
        <v>0</v>
      </c>
      <c r="J618" s="372">
        <f t="shared" ref="J618:J656" si="179">+I618+H618</f>
        <v>16520</v>
      </c>
      <c r="K618" s="371">
        <f t="shared" ref="K618:K656" si="180">+G618-J618</f>
        <v>0</v>
      </c>
      <c r="L618" s="373">
        <v>0</v>
      </c>
      <c r="M618" s="373">
        <f t="shared" ref="M618:M656" si="181">J618+L618</f>
        <v>16520</v>
      </c>
      <c r="N618" s="373">
        <v>0</v>
      </c>
      <c r="O618" s="373">
        <f t="shared" ref="O618:O656" si="182">G618-M618</f>
        <v>0</v>
      </c>
    </row>
    <row r="619" spans="1:15" s="374" customFormat="1">
      <c r="A619" s="367">
        <v>22600000</v>
      </c>
      <c r="B619" s="367" t="s">
        <v>908</v>
      </c>
      <c r="C619" s="371">
        <v>446959</v>
      </c>
      <c r="D619" s="620">
        <v>40939</v>
      </c>
      <c r="E619" s="367">
        <v>0</v>
      </c>
      <c r="F619" s="371"/>
      <c r="G619" s="371">
        <f t="shared" si="177"/>
        <v>446959</v>
      </c>
      <c r="H619" s="627">
        <v>446959</v>
      </c>
      <c r="I619" s="368">
        <f t="shared" si="178"/>
        <v>0</v>
      </c>
      <c r="J619" s="372">
        <f t="shared" si="179"/>
        <v>446959</v>
      </c>
      <c r="K619" s="371">
        <f t="shared" si="180"/>
        <v>0</v>
      </c>
      <c r="L619" s="373">
        <v>0</v>
      </c>
      <c r="M619" s="373">
        <f t="shared" si="181"/>
        <v>446959</v>
      </c>
      <c r="N619" s="373">
        <v>0</v>
      </c>
      <c r="O619" s="373">
        <f t="shared" si="182"/>
        <v>0</v>
      </c>
    </row>
    <row r="620" spans="1:15" s="374" customFormat="1">
      <c r="A620" s="367">
        <v>22600000</v>
      </c>
      <c r="B620" s="367" t="s">
        <v>907</v>
      </c>
      <c r="C620" s="371">
        <v>699958</v>
      </c>
      <c r="D620" s="620">
        <v>40968</v>
      </c>
      <c r="E620" s="367">
        <v>0</v>
      </c>
      <c r="F620" s="371"/>
      <c r="G620" s="371">
        <f t="shared" si="177"/>
        <v>699958</v>
      </c>
      <c r="H620" s="627">
        <v>699958</v>
      </c>
      <c r="I620" s="368">
        <f t="shared" si="178"/>
        <v>0</v>
      </c>
      <c r="J620" s="372">
        <f t="shared" si="179"/>
        <v>699958</v>
      </c>
      <c r="K620" s="371">
        <f t="shared" si="180"/>
        <v>0</v>
      </c>
      <c r="L620" s="373">
        <v>0</v>
      </c>
      <c r="M620" s="373">
        <f t="shared" si="181"/>
        <v>699958</v>
      </c>
      <c r="N620" s="373">
        <v>0</v>
      </c>
      <c r="O620" s="373">
        <f t="shared" si="182"/>
        <v>0</v>
      </c>
    </row>
    <row r="621" spans="1:15" s="374" customFormat="1">
      <c r="A621" s="367">
        <v>22600000</v>
      </c>
      <c r="B621" s="367" t="s">
        <v>906</v>
      </c>
      <c r="C621" s="371">
        <v>2194176</v>
      </c>
      <c r="D621" s="620">
        <v>40968</v>
      </c>
      <c r="E621" s="367">
        <v>0</v>
      </c>
      <c r="F621" s="371"/>
      <c r="G621" s="371">
        <f t="shared" si="177"/>
        <v>2194176</v>
      </c>
      <c r="H621" s="627">
        <v>2194176</v>
      </c>
      <c r="I621" s="368">
        <f t="shared" si="178"/>
        <v>0</v>
      </c>
      <c r="J621" s="372">
        <f t="shared" si="179"/>
        <v>2194176</v>
      </c>
      <c r="K621" s="371">
        <f t="shared" si="180"/>
        <v>0</v>
      </c>
      <c r="L621" s="373">
        <v>0</v>
      </c>
      <c r="M621" s="373">
        <f t="shared" si="181"/>
        <v>2194176</v>
      </c>
      <c r="N621" s="373">
        <v>0</v>
      </c>
      <c r="O621" s="373">
        <f t="shared" si="182"/>
        <v>0</v>
      </c>
    </row>
    <row r="622" spans="1:15" s="374" customFormat="1">
      <c r="A622" s="367">
        <v>22600000</v>
      </c>
      <c r="B622" s="367" t="s">
        <v>905</v>
      </c>
      <c r="C622" s="371">
        <v>1017092</v>
      </c>
      <c r="D622" s="620">
        <v>40968</v>
      </c>
      <c r="E622" s="367">
        <v>0</v>
      </c>
      <c r="F622" s="371"/>
      <c r="G622" s="371">
        <f t="shared" si="177"/>
        <v>1017092</v>
      </c>
      <c r="H622" s="627">
        <v>1017092</v>
      </c>
      <c r="I622" s="368">
        <f t="shared" si="178"/>
        <v>0</v>
      </c>
      <c r="J622" s="372">
        <f t="shared" si="179"/>
        <v>1017092</v>
      </c>
      <c r="K622" s="371">
        <f t="shared" si="180"/>
        <v>0</v>
      </c>
      <c r="L622" s="373">
        <v>0</v>
      </c>
      <c r="M622" s="373">
        <f t="shared" si="181"/>
        <v>1017092</v>
      </c>
      <c r="N622" s="373">
        <v>0</v>
      </c>
      <c r="O622" s="373">
        <f t="shared" si="182"/>
        <v>0</v>
      </c>
    </row>
    <row r="623" spans="1:15" s="374" customFormat="1">
      <c r="A623" s="367">
        <v>22600000</v>
      </c>
      <c r="B623" s="367" t="s">
        <v>904</v>
      </c>
      <c r="C623" s="371">
        <v>1279936</v>
      </c>
      <c r="D623" s="620">
        <v>40968</v>
      </c>
      <c r="E623" s="367">
        <v>0</v>
      </c>
      <c r="F623" s="371"/>
      <c r="G623" s="371">
        <f t="shared" si="177"/>
        <v>1279936</v>
      </c>
      <c r="H623" s="627">
        <v>1279936</v>
      </c>
      <c r="I623" s="368">
        <f t="shared" si="178"/>
        <v>0</v>
      </c>
      <c r="J623" s="372">
        <f t="shared" si="179"/>
        <v>1279936</v>
      </c>
      <c r="K623" s="371">
        <f t="shared" si="180"/>
        <v>0</v>
      </c>
      <c r="L623" s="373">
        <v>0</v>
      </c>
      <c r="M623" s="373">
        <f t="shared" si="181"/>
        <v>1279936</v>
      </c>
      <c r="N623" s="373">
        <v>0</v>
      </c>
      <c r="O623" s="373">
        <f t="shared" si="182"/>
        <v>0</v>
      </c>
    </row>
    <row r="624" spans="1:15" s="374" customFormat="1">
      <c r="A624" s="367">
        <v>22600000</v>
      </c>
      <c r="B624" s="367" t="s">
        <v>903</v>
      </c>
      <c r="C624" s="371">
        <v>4091224</v>
      </c>
      <c r="D624" s="620">
        <v>40968</v>
      </c>
      <c r="E624" s="367">
        <v>0</v>
      </c>
      <c r="F624" s="371"/>
      <c r="G624" s="371">
        <f t="shared" si="177"/>
        <v>4091224</v>
      </c>
      <c r="H624" s="627">
        <v>4091224</v>
      </c>
      <c r="I624" s="368">
        <f t="shared" si="178"/>
        <v>0</v>
      </c>
      <c r="J624" s="372">
        <f t="shared" si="179"/>
        <v>4091224</v>
      </c>
      <c r="K624" s="371">
        <f t="shared" si="180"/>
        <v>0</v>
      </c>
      <c r="L624" s="373">
        <v>0</v>
      </c>
      <c r="M624" s="373">
        <f t="shared" si="181"/>
        <v>4091224</v>
      </c>
      <c r="N624" s="373">
        <v>0</v>
      </c>
      <c r="O624" s="373">
        <f t="shared" si="182"/>
        <v>0</v>
      </c>
    </row>
    <row r="625" spans="1:15" s="374" customFormat="1">
      <c r="A625" s="367">
        <v>22600000</v>
      </c>
      <c r="B625" s="367" t="s">
        <v>902</v>
      </c>
      <c r="C625" s="371">
        <v>2148464</v>
      </c>
      <c r="D625" s="620">
        <v>40968</v>
      </c>
      <c r="E625" s="367">
        <v>0</v>
      </c>
      <c r="F625" s="371"/>
      <c r="G625" s="371">
        <f t="shared" si="177"/>
        <v>2148464</v>
      </c>
      <c r="H625" s="627">
        <v>2148464</v>
      </c>
      <c r="I625" s="368">
        <f t="shared" si="178"/>
        <v>0</v>
      </c>
      <c r="J625" s="372">
        <f t="shared" si="179"/>
        <v>2148464</v>
      </c>
      <c r="K625" s="371">
        <f t="shared" si="180"/>
        <v>0</v>
      </c>
      <c r="L625" s="373">
        <v>0</v>
      </c>
      <c r="M625" s="373">
        <f t="shared" si="181"/>
        <v>2148464</v>
      </c>
      <c r="N625" s="373">
        <v>0</v>
      </c>
      <c r="O625" s="373">
        <f t="shared" si="182"/>
        <v>0</v>
      </c>
    </row>
    <row r="626" spans="1:15" s="374" customFormat="1">
      <c r="A626" s="367">
        <v>22600000</v>
      </c>
      <c r="B626" s="367" t="s">
        <v>901</v>
      </c>
      <c r="C626" s="371">
        <v>3108416</v>
      </c>
      <c r="D626" s="620">
        <v>40968</v>
      </c>
      <c r="E626" s="367">
        <v>0</v>
      </c>
      <c r="F626" s="371"/>
      <c r="G626" s="371">
        <f t="shared" si="177"/>
        <v>3108416</v>
      </c>
      <c r="H626" s="627">
        <v>3108416</v>
      </c>
      <c r="I626" s="368">
        <f t="shared" si="178"/>
        <v>0</v>
      </c>
      <c r="J626" s="372">
        <f t="shared" si="179"/>
        <v>3108416</v>
      </c>
      <c r="K626" s="371">
        <f t="shared" si="180"/>
        <v>0</v>
      </c>
      <c r="L626" s="373">
        <v>0</v>
      </c>
      <c r="M626" s="373">
        <f t="shared" si="181"/>
        <v>3108416</v>
      </c>
      <c r="N626" s="373">
        <v>0</v>
      </c>
      <c r="O626" s="373">
        <f t="shared" si="182"/>
        <v>0</v>
      </c>
    </row>
    <row r="627" spans="1:15" s="374" customFormat="1">
      <c r="A627" s="367">
        <v>22600000</v>
      </c>
      <c r="B627" s="367" t="s">
        <v>900</v>
      </c>
      <c r="C627" s="371">
        <v>1273740</v>
      </c>
      <c r="D627" s="620">
        <v>40987</v>
      </c>
      <c r="E627" s="367">
        <v>0</v>
      </c>
      <c r="F627" s="371"/>
      <c r="G627" s="371">
        <f t="shared" si="177"/>
        <v>1273740</v>
      </c>
      <c r="H627" s="627">
        <v>1273740</v>
      </c>
      <c r="I627" s="368">
        <f t="shared" si="178"/>
        <v>0</v>
      </c>
      <c r="J627" s="372">
        <f t="shared" si="179"/>
        <v>1273740</v>
      </c>
      <c r="K627" s="371">
        <f t="shared" si="180"/>
        <v>0</v>
      </c>
      <c r="L627" s="373">
        <v>0</v>
      </c>
      <c r="M627" s="373">
        <f t="shared" si="181"/>
        <v>1273740</v>
      </c>
      <c r="N627" s="373">
        <v>0</v>
      </c>
      <c r="O627" s="373">
        <f t="shared" si="182"/>
        <v>0</v>
      </c>
    </row>
    <row r="628" spans="1:15" s="374" customFormat="1">
      <c r="A628" s="367">
        <v>22600000</v>
      </c>
      <c r="B628" s="367" t="s">
        <v>899</v>
      </c>
      <c r="C628" s="371">
        <v>1417940</v>
      </c>
      <c r="D628" s="620">
        <v>40987</v>
      </c>
      <c r="E628" s="367">
        <v>0</v>
      </c>
      <c r="F628" s="371"/>
      <c r="G628" s="371">
        <f t="shared" si="177"/>
        <v>1417940</v>
      </c>
      <c r="H628" s="627">
        <v>1417940</v>
      </c>
      <c r="I628" s="368">
        <f t="shared" si="178"/>
        <v>0</v>
      </c>
      <c r="J628" s="372">
        <f t="shared" si="179"/>
        <v>1417940</v>
      </c>
      <c r="K628" s="371">
        <f t="shared" si="180"/>
        <v>0</v>
      </c>
      <c r="L628" s="373">
        <v>0</v>
      </c>
      <c r="M628" s="373">
        <f t="shared" si="181"/>
        <v>1417940</v>
      </c>
      <c r="N628" s="373">
        <v>0</v>
      </c>
      <c r="O628" s="373">
        <f t="shared" si="182"/>
        <v>0</v>
      </c>
    </row>
    <row r="629" spans="1:15" s="374" customFormat="1">
      <c r="A629" s="367">
        <v>22600000</v>
      </c>
      <c r="B629" s="367" t="s">
        <v>898</v>
      </c>
      <c r="C629" s="371">
        <v>2150889</v>
      </c>
      <c r="D629" s="620">
        <v>40988</v>
      </c>
      <c r="E629" s="367">
        <v>0</v>
      </c>
      <c r="F629" s="371"/>
      <c r="G629" s="371">
        <f t="shared" si="177"/>
        <v>2150889</v>
      </c>
      <c r="H629" s="627">
        <v>2150889</v>
      </c>
      <c r="I629" s="368">
        <f t="shared" si="178"/>
        <v>0</v>
      </c>
      <c r="J629" s="372">
        <f t="shared" si="179"/>
        <v>2150889</v>
      </c>
      <c r="K629" s="371">
        <f t="shared" si="180"/>
        <v>0</v>
      </c>
      <c r="L629" s="373">
        <v>0</v>
      </c>
      <c r="M629" s="373">
        <f t="shared" si="181"/>
        <v>2150889</v>
      </c>
      <c r="N629" s="373">
        <v>0</v>
      </c>
      <c r="O629" s="373">
        <f t="shared" si="182"/>
        <v>0</v>
      </c>
    </row>
    <row r="630" spans="1:15" s="374" customFormat="1">
      <c r="A630" s="367">
        <v>22600000</v>
      </c>
      <c r="B630" s="367" t="s">
        <v>897</v>
      </c>
      <c r="C630" s="371">
        <v>453532</v>
      </c>
      <c r="D630" s="620">
        <v>40988</v>
      </c>
      <c r="E630" s="367">
        <v>0</v>
      </c>
      <c r="F630" s="371"/>
      <c r="G630" s="371">
        <f t="shared" si="177"/>
        <v>453532</v>
      </c>
      <c r="H630" s="627">
        <v>453532</v>
      </c>
      <c r="I630" s="368">
        <f t="shared" si="178"/>
        <v>0</v>
      </c>
      <c r="J630" s="372">
        <f t="shared" si="179"/>
        <v>453532</v>
      </c>
      <c r="K630" s="371">
        <f t="shared" si="180"/>
        <v>0</v>
      </c>
      <c r="L630" s="373">
        <v>0</v>
      </c>
      <c r="M630" s="373">
        <f t="shared" si="181"/>
        <v>453532</v>
      </c>
      <c r="N630" s="373">
        <v>0</v>
      </c>
      <c r="O630" s="373">
        <f t="shared" si="182"/>
        <v>0</v>
      </c>
    </row>
    <row r="631" spans="1:15" s="374" customFormat="1">
      <c r="A631" s="367">
        <v>22600000</v>
      </c>
      <c r="B631" s="367" t="s">
        <v>896</v>
      </c>
      <c r="C631" s="371">
        <v>16887662</v>
      </c>
      <c r="D631" s="620">
        <v>40988</v>
      </c>
      <c r="E631" s="367">
        <v>0</v>
      </c>
      <c r="F631" s="371"/>
      <c r="G631" s="371">
        <f t="shared" si="177"/>
        <v>16887662</v>
      </c>
      <c r="H631" s="627">
        <v>16887662</v>
      </c>
      <c r="I631" s="368">
        <f t="shared" si="178"/>
        <v>0</v>
      </c>
      <c r="J631" s="372">
        <f t="shared" si="179"/>
        <v>16887662</v>
      </c>
      <c r="K631" s="371">
        <f t="shared" si="180"/>
        <v>0</v>
      </c>
      <c r="L631" s="373">
        <v>0</v>
      </c>
      <c r="M631" s="373">
        <f t="shared" si="181"/>
        <v>16887662</v>
      </c>
      <c r="N631" s="373">
        <v>0</v>
      </c>
      <c r="O631" s="373">
        <f t="shared" si="182"/>
        <v>0</v>
      </c>
    </row>
    <row r="632" spans="1:15" s="374" customFormat="1">
      <c r="A632" s="367">
        <v>22600000</v>
      </c>
      <c r="B632" s="367" t="s">
        <v>895</v>
      </c>
      <c r="C632" s="371">
        <v>395556</v>
      </c>
      <c r="D632" s="620">
        <v>40988</v>
      </c>
      <c r="E632" s="367">
        <v>0</v>
      </c>
      <c r="F632" s="371"/>
      <c r="G632" s="371">
        <f t="shared" si="177"/>
        <v>395556</v>
      </c>
      <c r="H632" s="627">
        <v>395556</v>
      </c>
      <c r="I632" s="368">
        <f t="shared" si="178"/>
        <v>0</v>
      </c>
      <c r="J632" s="372">
        <f t="shared" si="179"/>
        <v>395556</v>
      </c>
      <c r="K632" s="371">
        <f t="shared" si="180"/>
        <v>0</v>
      </c>
      <c r="L632" s="373">
        <v>0</v>
      </c>
      <c r="M632" s="373">
        <f t="shared" si="181"/>
        <v>395556</v>
      </c>
      <c r="N632" s="373">
        <v>0</v>
      </c>
      <c r="O632" s="373">
        <f t="shared" si="182"/>
        <v>0</v>
      </c>
    </row>
    <row r="633" spans="1:15" s="374" customFormat="1">
      <c r="A633" s="367">
        <v>22600000</v>
      </c>
      <c r="B633" s="367" t="s">
        <v>895</v>
      </c>
      <c r="C633" s="371">
        <v>2770000</v>
      </c>
      <c r="D633" s="620">
        <v>40988</v>
      </c>
      <c r="E633" s="367">
        <v>0</v>
      </c>
      <c r="F633" s="371"/>
      <c r="G633" s="371">
        <f t="shared" si="177"/>
        <v>2770000</v>
      </c>
      <c r="H633" s="627">
        <v>2770000</v>
      </c>
      <c r="I633" s="368">
        <f t="shared" si="178"/>
        <v>0</v>
      </c>
      <c r="J633" s="372">
        <f t="shared" si="179"/>
        <v>2770000</v>
      </c>
      <c r="K633" s="371">
        <f t="shared" si="180"/>
        <v>0</v>
      </c>
      <c r="L633" s="373">
        <v>0</v>
      </c>
      <c r="M633" s="373">
        <f t="shared" si="181"/>
        <v>2770000</v>
      </c>
      <c r="N633" s="373">
        <v>0</v>
      </c>
      <c r="O633" s="373">
        <f t="shared" si="182"/>
        <v>0</v>
      </c>
    </row>
    <row r="634" spans="1:15" s="374" customFormat="1">
      <c r="A634" s="367">
        <v>22600000</v>
      </c>
      <c r="B634" s="367" t="s">
        <v>894</v>
      </c>
      <c r="C634" s="371">
        <v>34272</v>
      </c>
      <c r="D634" s="620">
        <v>40988</v>
      </c>
      <c r="E634" s="367">
        <v>0</v>
      </c>
      <c r="F634" s="371"/>
      <c r="G634" s="371">
        <f t="shared" si="177"/>
        <v>34272</v>
      </c>
      <c r="H634" s="627">
        <v>34272</v>
      </c>
      <c r="I634" s="368">
        <f t="shared" si="178"/>
        <v>0</v>
      </c>
      <c r="J634" s="372">
        <f t="shared" si="179"/>
        <v>34272</v>
      </c>
      <c r="K634" s="371">
        <f t="shared" si="180"/>
        <v>0</v>
      </c>
      <c r="L634" s="373">
        <v>0</v>
      </c>
      <c r="M634" s="373">
        <f t="shared" si="181"/>
        <v>34272</v>
      </c>
      <c r="N634" s="373">
        <v>0</v>
      </c>
      <c r="O634" s="373">
        <f t="shared" si="182"/>
        <v>0</v>
      </c>
    </row>
    <row r="635" spans="1:15" s="374" customFormat="1">
      <c r="A635" s="367">
        <v>22600000</v>
      </c>
      <c r="B635" s="367" t="s">
        <v>894</v>
      </c>
      <c r="C635" s="371">
        <v>240000</v>
      </c>
      <c r="D635" s="620">
        <v>40988</v>
      </c>
      <c r="E635" s="367">
        <v>0</v>
      </c>
      <c r="F635" s="371"/>
      <c r="G635" s="371">
        <f t="shared" si="177"/>
        <v>240000</v>
      </c>
      <c r="H635" s="627">
        <v>240000</v>
      </c>
      <c r="I635" s="368">
        <f t="shared" si="178"/>
        <v>0</v>
      </c>
      <c r="J635" s="372">
        <f t="shared" si="179"/>
        <v>240000</v>
      </c>
      <c r="K635" s="371">
        <f t="shared" si="180"/>
        <v>0</v>
      </c>
      <c r="L635" s="373">
        <v>0</v>
      </c>
      <c r="M635" s="373">
        <f t="shared" si="181"/>
        <v>240000</v>
      </c>
      <c r="N635" s="373">
        <v>0</v>
      </c>
      <c r="O635" s="373">
        <f t="shared" si="182"/>
        <v>0</v>
      </c>
    </row>
    <row r="636" spans="1:15" s="374" customFormat="1">
      <c r="A636" s="367">
        <v>22600000</v>
      </c>
      <c r="B636" s="367" t="s">
        <v>893</v>
      </c>
      <c r="C636" s="371">
        <v>542640</v>
      </c>
      <c r="D636" s="620">
        <v>40995</v>
      </c>
      <c r="E636" s="367">
        <v>0</v>
      </c>
      <c r="F636" s="371"/>
      <c r="G636" s="371">
        <f t="shared" si="177"/>
        <v>542640</v>
      </c>
      <c r="H636" s="627">
        <v>542640</v>
      </c>
      <c r="I636" s="368">
        <f t="shared" si="178"/>
        <v>0</v>
      </c>
      <c r="J636" s="372">
        <f t="shared" si="179"/>
        <v>542640</v>
      </c>
      <c r="K636" s="371">
        <f t="shared" si="180"/>
        <v>0</v>
      </c>
      <c r="L636" s="373">
        <v>0</v>
      </c>
      <c r="M636" s="373">
        <f t="shared" si="181"/>
        <v>542640</v>
      </c>
      <c r="N636" s="373">
        <v>0</v>
      </c>
      <c r="O636" s="373">
        <f t="shared" si="182"/>
        <v>0</v>
      </c>
    </row>
    <row r="637" spans="1:15" s="374" customFormat="1">
      <c r="A637" s="367">
        <v>22600000</v>
      </c>
      <c r="B637" s="367" t="s">
        <v>892</v>
      </c>
      <c r="C637" s="371">
        <v>1626224</v>
      </c>
      <c r="D637" s="620">
        <v>40995</v>
      </c>
      <c r="E637" s="367">
        <v>0</v>
      </c>
      <c r="F637" s="371"/>
      <c r="G637" s="371">
        <f t="shared" si="177"/>
        <v>1626224</v>
      </c>
      <c r="H637" s="627">
        <v>1626224</v>
      </c>
      <c r="I637" s="368">
        <f t="shared" si="178"/>
        <v>0</v>
      </c>
      <c r="J637" s="372">
        <f t="shared" si="179"/>
        <v>1626224</v>
      </c>
      <c r="K637" s="371">
        <f t="shared" si="180"/>
        <v>0</v>
      </c>
      <c r="L637" s="373">
        <v>0</v>
      </c>
      <c r="M637" s="373">
        <f t="shared" si="181"/>
        <v>1626224</v>
      </c>
      <c r="N637" s="373">
        <v>0</v>
      </c>
      <c r="O637" s="373">
        <f t="shared" si="182"/>
        <v>0</v>
      </c>
    </row>
    <row r="638" spans="1:15" s="374" customFormat="1">
      <c r="A638" s="367">
        <v>22600000</v>
      </c>
      <c r="B638" s="367" t="s">
        <v>891</v>
      </c>
      <c r="C638" s="371">
        <v>1556777</v>
      </c>
      <c r="D638" s="620">
        <v>40995</v>
      </c>
      <c r="E638" s="367">
        <v>0</v>
      </c>
      <c r="F638" s="371"/>
      <c r="G638" s="371">
        <f t="shared" si="177"/>
        <v>1556777</v>
      </c>
      <c r="H638" s="627">
        <v>1556777</v>
      </c>
      <c r="I638" s="368">
        <f t="shared" si="178"/>
        <v>0</v>
      </c>
      <c r="J638" s="372">
        <f t="shared" si="179"/>
        <v>1556777</v>
      </c>
      <c r="K638" s="371">
        <f t="shared" si="180"/>
        <v>0</v>
      </c>
      <c r="L638" s="373">
        <v>0</v>
      </c>
      <c r="M638" s="373">
        <f t="shared" si="181"/>
        <v>1556777</v>
      </c>
      <c r="N638" s="373">
        <v>0</v>
      </c>
      <c r="O638" s="373">
        <f t="shared" si="182"/>
        <v>0</v>
      </c>
    </row>
    <row r="639" spans="1:15" s="374" customFormat="1">
      <c r="A639" s="367">
        <v>22600000</v>
      </c>
      <c r="B639" s="367" t="s">
        <v>890</v>
      </c>
      <c r="C639" s="371">
        <v>1517250</v>
      </c>
      <c r="D639" s="620">
        <v>40995</v>
      </c>
      <c r="E639" s="367">
        <v>0</v>
      </c>
      <c r="F639" s="371"/>
      <c r="G639" s="371">
        <f t="shared" si="177"/>
        <v>1517250</v>
      </c>
      <c r="H639" s="627">
        <v>1517250</v>
      </c>
      <c r="I639" s="368">
        <f t="shared" si="178"/>
        <v>0</v>
      </c>
      <c r="J639" s="372">
        <f t="shared" si="179"/>
        <v>1517250</v>
      </c>
      <c r="K639" s="371">
        <f t="shared" si="180"/>
        <v>0</v>
      </c>
      <c r="L639" s="373">
        <v>0</v>
      </c>
      <c r="M639" s="373">
        <f t="shared" si="181"/>
        <v>1517250</v>
      </c>
      <c r="N639" s="373">
        <v>0</v>
      </c>
      <c r="O639" s="373">
        <f t="shared" si="182"/>
        <v>0</v>
      </c>
    </row>
    <row r="640" spans="1:15" s="374" customFormat="1">
      <c r="A640" s="367">
        <v>22600000</v>
      </c>
      <c r="B640" s="367" t="s">
        <v>889</v>
      </c>
      <c r="C640" s="371">
        <v>806790</v>
      </c>
      <c r="D640" s="620">
        <v>41004</v>
      </c>
      <c r="E640" s="367">
        <v>0</v>
      </c>
      <c r="F640" s="371"/>
      <c r="G640" s="371">
        <f t="shared" si="177"/>
        <v>806790</v>
      </c>
      <c r="H640" s="627">
        <v>806790</v>
      </c>
      <c r="I640" s="368">
        <f t="shared" si="178"/>
        <v>0</v>
      </c>
      <c r="J640" s="372">
        <f t="shared" si="179"/>
        <v>806790</v>
      </c>
      <c r="K640" s="371">
        <f t="shared" si="180"/>
        <v>0</v>
      </c>
      <c r="L640" s="373">
        <v>0</v>
      </c>
      <c r="M640" s="373">
        <f t="shared" si="181"/>
        <v>806790</v>
      </c>
      <c r="N640" s="373">
        <v>0</v>
      </c>
      <c r="O640" s="373">
        <f t="shared" si="182"/>
        <v>0</v>
      </c>
    </row>
    <row r="641" spans="1:15" s="374" customFormat="1">
      <c r="A641" s="367">
        <v>22600000</v>
      </c>
      <c r="B641" s="367" t="s">
        <v>888</v>
      </c>
      <c r="C641" s="371">
        <v>280840</v>
      </c>
      <c r="D641" s="620">
        <v>41012</v>
      </c>
      <c r="E641" s="367">
        <v>0</v>
      </c>
      <c r="F641" s="371"/>
      <c r="G641" s="371">
        <f t="shared" si="177"/>
        <v>280840</v>
      </c>
      <c r="H641" s="627">
        <v>280840</v>
      </c>
      <c r="I641" s="368">
        <f t="shared" si="178"/>
        <v>0</v>
      </c>
      <c r="J641" s="372">
        <f t="shared" si="179"/>
        <v>280840</v>
      </c>
      <c r="K641" s="371">
        <f t="shared" si="180"/>
        <v>0</v>
      </c>
      <c r="L641" s="373">
        <v>0</v>
      </c>
      <c r="M641" s="373">
        <f t="shared" si="181"/>
        <v>280840</v>
      </c>
      <c r="N641" s="373">
        <v>0</v>
      </c>
      <c r="O641" s="373">
        <f t="shared" si="182"/>
        <v>0</v>
      </c>
    </row>
    <row r="642" spans="1:15" s="374" customFormat="1">
      <c r="A642" s="367">
        <v>22600000</v>
      </c>
      <c r="B642" s="367" t="s">
        <v>887</v>
      </c>
      <c r="C642" s="371">
        <v>666162</v>
      </c>
      <c r="D642" s="620">
        <v>41026</v>
      </c>
      <c r="E642" s="367">
        <v>0</v>
      </c>
      <c r="F642" s="371"/>
      <c r="G642" s="371">
        <f t="shared" si="177"/>
        <v>666162</v>
      </c>
      <c r="H642" s="627">
        <v>666162</v>
      </c>
      <c r="I642" s="368">
        <f t="shared" si="178"/>
        <v>0</v>
      </c>
      <c r="J642" s="372">
        <f t="shared" si="179"/>
        <v>666162</v>
      </c>
      <c r="K642" s="371">
        <f t="shared" si="180"/>
        <v>0</v>
      </c>
      <c r="L642" s="373">
        <v>0</v>
      </c>
      <c r="M642" s="373">
        <f t="shared" si="181"/>
        <v>666162</v>
      </c>
      <c r="N642" s="373">
        <v>0</v>
      </c>
      <c r="O642" s="373">
        <f t="shared" si="182"/>
        <v>0</v>
      </c>
    </row>
    <row r="643" spans="1:15" s="374" customFormat="1">
      <c r="A643" s="367">
        <v>22600000</v>
      </c>
      <c r="B643" s="367" t="s">
        <v>886</v>
      </c>
      <c r="C643" s="371">
        <v>423164</v>
      </c>
      <c r="D643" s="620">
        <v>41033</v>
      </c>
      <c r="E643" s="367">
        <v>0</v>
      </c>
      <c r="F643" s="371"/>
      <c r="G643" s="371">
        <f t="shared" si="177"/>
        <v>423164</v>
      </c>
      <c r="H643" s="627">
        <v>423164</v>
      </c>
      <c r="I643" s="368">
        <f t="shared" si="178"/>
        <v>0</v>
      </c>
      <c r="J643" s="372">
        <f t="shared" si="179"/>
        <v>423164</v>
      </c>
      <c r="K643" s="371">
        <f t="shared" si="180"/>
        <v>0</v>
      </c>
      <c r="L643" s="373">
        <v>0</v>
      </c>
      <c r="M643" s="373">
        <f t="shared" si="181"/>
        <v>423164</v>
      </c>
      <c r="N643" s="373">
        <v>0</v>
      </c>
      <c r="O643" s="373">
        <f t="shared" si="182"/>
        <v>0</v>
      </c>
    </row>
    <row r="644" spans="1:15" s="374" customFormat="1">
      <c r="A644" s="367">
        <v>22600000</v>
      </c>
      <c r="B644" s="367" t="s">
        <v>885</v>
      </c>
      <c r="C644" s="371">
        <v>66586</v>
      </c>
      <c r="D644" s="620">
        <v>41036</v>
      </c>
      <c r="E644" s="367">
        <v>0</v>
      </c>
      <c r="F644" s="371"/>
      <c r="G644" s="371">
        <f t="shared" si="177"/>
        <v>66586</v>
      </c>
      <c r="H644" s="627">
        <v>66586</v>
      </c>
      <c r="I644" s="368">
        <f t="shared" si="178"/>
        <v>0</v>
      </c>
      <c r="J644" s="372">
        <f t="shared" si="179"/>
        <v>66586</v>
      </c>
      <c r="K644" s="371">
        <f t="shared" si="180"/>
        <v>0</v>
      </c>
      <c r="L644" s="373">
        <v>0</v>
      </c>
      <c r="M644" s="373">
        <f t="shared" si="181"/>
        <v>66586</v>
      </c>
      <c r="N644" s="373">
        <v>0</v>
      </c>
      <c r="O644" s="373">
        <f t="shared" si="182"/>
        <v>0</v>
      </c>
    </row>
    <row r="645" spans="1:15" s="374" customFormat="1">
      <c r="A645" s="367">
        <v>22600000</v>
      </c>
      <c r="B645" s="367" t="s">
        <v>884</v>
      </c>
      <c r="C645" s="371">
        <v>77778</v>
      </c>
      <c r="D645" s="620">
        <v>41066</v>
      </c>
      <c r="E645" s="367">
        <v>0</v>
      </c>
      <c r="F645" s="371"/>
      <c r="G645" s="371">
        <f t="shared" si="177"/>
        <v>77778</v>
      </c>
      <c r="H645" s="627">
        <v>77778</v>
      </c>
      <c r="I645" s="368">
        <f t="shared" si="178"/>
        <v>0</v>
      </c>
      <c r="J645" s="372">
        <f t="shared" si="179"/>
        <v>77778</v>
      </c>
      <c r="K645" s="371">
        <f t="shared" si="180"/>
        <v>0</v>
      </c>
      <c r="L645" s="373">
        <v>0</v>
      </c>
      <c r="M645" s="373">
        <f t="shared" si="181"/>
        <v>77778</v>
      </c>
      <c r="N645" s="373">
        <v>0</v>
      </c>
      <c r="O645" s="373">
        <f t="shared" si="182"/>
        <v>0</v>
      </c>
    </row>
    <row r="646" spans="1:15" s="374" customFormat="1">
      <c r="A646" s="367">
        <v>22600000</v>
      </c>
      <c r="B646" s="367" t="s">
        <v>883</v>
      </c>
      <c r="C646" s="371">
        <v>649703</v>
      </c>
      <c r="D646" s="620">
        <v>41068</v>
      </c>
      <c r="E646" s="367">
        <v>0</v>
      </c>
      <c r="F646" s="371"/>
      <c r="G646" s="371">
        <f t="shared" si="177"/>
        <v>649703</v>
      </c>
      <c r="H646" s="627">
        <v>649703</v>
      </c>
      <c r="I646" s="368">
        <f t="shared" si="178"/>
        <v>0</v>
      </c>
      <c r="J646" s="372">
        <f t="shared" si="179"/>
        <v>649703</v>
      </c>
      <c r="K646" s="371">
        <f t="shared" si="180"/>
        <v>0</v>
      </c>
      <c r="L646" s="373">
        <v>0</v>
      </c>
      <c r="M646" s="373">
        <f t="shared" si="181"/>
        <v>649703</v>
      </c>
      <c r="N646" s="373">
        <v>0</v>
      </c>
      <c r="O646" s="373">
        <f t="shared" si="182"/>
        <v>0</v>
      </c>
    </row>
    <row r="647" spans="1:15" s="374" customFormat="1">
      <c r="A647" s="367">
        <v>22600000</v>
      </c>
      <c r="B647" s="367" t="s">
        <v>882</v>
      </c>
      <c r="C647" s="371">
        <v>1929990</v>
      </c>
      <c r="D647" s="620">
        <v>41072</v>
      </c>
      <c r="E647" s="367">
        <v>0</v>
      </c>
      <c r="F647" s="371"/>
      <c r="G647" s="371">
        <f t="shared" si="177"/>
        <v>1929990</v>
      </c>
      <c r="H647" s="627">
        <v>1929990</v>
      </c>
      <c r="I647" s="368">
        <f t="shared" si="178"/>
        <v>0</v>
      </c>
      <c r="J647" s="372">
        <f t="shared" si="179"/>
        <v>1929990</v>
      </c>
      <c r="K647" s="371">
        <f t="shared" si="180"/>
        <v>0</v>
      </c>
      <c r="L647" s="373">
        <v>0</v>
      </c>
      <c r="M647" s="373">
        <f t="shared" si="181"/>
        <v>1929990</v>
      </c>
      <c r="N647" s="373">
        <v>0</v>
      </c>
      <c r="O647" s="373">
        <f t="shared" si="182"/>
        <v>0</v>
      </c>
    </row>
    <row r="648" spans="1:15" s="374" customFormat="1">
      <c r="A648" s="367">
        <v>22600000</v>
      </c>
      <c r="B648" s="367" t="s">
        <v>881</v>
      </c>
      <c r="C648" s="371">
        <v>80236</v>
      </c>
      <c r="D648" s="620">
        <v>41087</v>
      </c>
      <c r="E648" s="367">
        <v>0</v>
      </c>
      <c r="F648" s="371"/>
      <c r="G648" s="371">
        <f t="shared" si="177"/>
        <v>80236</v>
      </c>
      <c r="H648" s="627">
        <v>80236</v>
      </c>
      <c r="I648" s="368">
        <f t="shared" si="178"/>
        <v>0</v>
      </c>
      <c r="J648" s="372">
        <f t="shared" si="179"/>
        <v>80236</v>
      </c>
      <c r="K648" s="371">
        <f t="shared" si="180"/>
        <v>0</v>
      </c>
      <c r="L648" s="373">
        <v>0</v>
      </c>
      <c r="M648" s="373">
        <f t="shared" si="181"/>
        <v>80236</v>
      </c>
      <c r="N648" s="373">
        <v>0</v>
      </c>
      <c r="O648" s="373">
        <f t="shared" si="182"/>
        <v>0</v>
      </c>
    </row>
    <row r="649" spans="1:15" s="374" customFormat="1">
      <c r="A649" s="367">
        <v>22600000</v>
      </c>
      <c r="B649" s="367" t="s">
        <v>880</v>
      </c>
      <c r="C649" s="371">
        <v>136769</v>
      </c>
      <c r="D649" s="620">
        <v>41087</v>
      </c>
      <c r="E649" s="367">
        <v>0</v>
      </c>
      <c r="F649" s="371"/>
      <c r="G649" s="371">
        <f t="shared" si="177"/>
        <v>136769</v>
      </c>
      <c r="H649" s="627">
        <v>136769</v>
      </c>
      <c r="I649" s="368">
        <f t="shared" si="178"/>
        <v>0</v>
      </c>
      <c r="J649" s="372">
        <f t="shared" si="179"/>
        <v>136769</v>
      </c>
      <c r="K649" s="371">
        <f t="shared" si="180"/>
        <v>0</v>
      </c>
      <c r="L649" s="373">
        <v>0</v>
      </c>
      <c r="M649" s="373">
        <f t="shared" si="181"/>
        <v>136769</v>
      </c>
      <c r="N649" s="373">
        <v>0</v>
      </c>
      <c r="O649" s="373">
        <f t="shared" si="182"/>
        <v>0</v>
      </c>
    </row>
    <row r="650" spans="1:15" s="374" customFormat="1">
      <c r="A650" s="367">
        <v>22600000</v>
      </c>
      <c r="B650" s="367" t="s">
        <v>879</v>
      </c>
      <c r="C650" s="371">
        <v>4300000</v>
      </c>
      <c r="D650" s="620">
        <v>41137</v>
      </c>
      <c r="E650" s="367">
        <v>0</v>
      </c>
      <c r="F650" s="371"/>
      <c r="G650" s="371">
        <f t="shared" si="177"/>
        <v>4300000</v>
      </c>
      <c r="H650" s="627">
        <v>4300000</v>
      </c>
      <c r="I650" s="368">
        <f t="shared" si="178"/>
        <v>0</v>
      </c>
      <c r="J650" s="372">
        <f t="shared" si="179"/>
        <v>4300000</v>
      </c>
      <c r="K650" s="371">
        <f t="shared" si="180"/>
        <v>0</v>
      </c>
      <c r="L650" s="373">
        <v>0</v>
      </c>
      <c r="M650" s="373">
        <f t="shared" si="181"/>
        <v>4300000</v>
      </c>
      <c r="N650" s="373">
        <v>0</v>
      </c>
      <c r="O650" s="373">
        <f t="shared" si="182"/>
        <v>0</v>
      </c>
    </row>
    <row r="651" spans="1:15" s="374" customFormat="1">
      <c r="A651" s="367">
        <v>22600000</v>
      </c>
      <c r="B651" s="367" t="s">
        <v>878</v>
      </c>
      <c r="C651" s="371">
        <v>1629850</v>
      </c>
      <c r="D651" s="620">
        <v>41156</v>
      </c>
      <c r="E651" s="367">
        <v>0</v>
      </c>
      <c r="F651" s="371"/>
      <c r="G651" s="371">
        <f t="shared" si="177"/>
        <v>1629850</v>
      </c>
      <c r="H651" s="627">
        <v>1629850</v>
      </c>
      <c r="I651" s="368">
        <f t="shared" si="178"/>
        <v>0</v>
      </c>
      <c r="J651" s="372">
        <f t="shared" si="179"/>
        <v>1629850</v>
      </c>
      <c r="K651" s="371">
        <f t="shared" si="180"/>
        <v>0</v>
      </c>
      <c r="L651" s="373">
        <v>0</v>
      </c>
      <c r="M651" s="373">
        <f t="shared" si="181"/>
        <v>1629850</v>
      </c>
      <c r="N651" s="373">
        <v>0</v>
      </c>
      <c r="O651" s="373">
        <f t="shared" si="182"/>
        <v>0</v>
      </c>
    </row>
    <row r="652" spans="1:15" s="374" customFormat="1">
      <c r="A652" s="628">
        <v>22600000</v>
      </c>
      <c r="B652" s="628" t="s">
        <v>877</v>
      </c>
      <c r="C652" s="629">
        <v>31239</v>
      </c>
      <c r="D652" s="630">
        <v>41191</v>
      </c>
      <c r="E652" s="628">
        <v>0</v>
      </c>
      <c r="F652" s="371"/>
      <c r="G652" s="629">
        <f t="shared" si="177"/>
        <v>31239</v>
      </c>
      <c r="H652" s="621">
        <v>31239</v>
      </c>
      <c r="I652" s="631">
        <f t="shared" si="178"/>
        <v>0</v>
      </c>
      <c r="J652" s="632">
        <f t="shared" si="179"/>
        <v>31239</v>
      </c>
      <c r="K652" s="629">
        <f t="shared" si="180"/>
        <v>0</v>
      </c>
      <c r="L652" s="373">
        <v>0</v>
      </c>
      <c r="M652" s="633">
        <f t="shared" si="181"/>
        <v>31239</v>
      </c>
      <c r="N652" s="373">
        <v>0</v>
      </c>
      <c r="O652" s="633">
        <f t="shared" si="182"/>
        <v>0</v>
      </c>
    </row>
    <row r="653" spans="1:15" s="374" customFormat="1">
      <c r="A653" s="367">
        <v>22600000</v>
      </c>
      <c r="B653" s="367" t="s">
        <v>876</v>
      </c>
      <c r="C653" s="371">
        <v>55809</v>
      </c>
      <c r="D653" s="620">
        <v>41239</v>
      </c>
      <c r="E653" s="367">
        <v>0</v>
      </c>
      <c r="F653" s="371">
        <f>C653*0</f>
        <v>0</v>
      </c>
      <c r="G653" s="629">
        <f t="shared" si="177"/>
        <v>55809</v>
      </c>
      <c r="H653" s="627">
        <v>55809</v>
      </c>
      <c r="I653" s="631">
        <f t="shared" si="178"/>
        <v>0</v>
      </c>
      <c r="J653" s="632">
        <f t="shared" si="179"/>
        <v>55809</v>
      </c>
      <c r="K653" s="629">
        <f t="shared" si="180"/>
        <v>0</v>
      </c>
      <c r="L653" s="373">
        <v>0</v>
      </c>
      <c r="M653" s="633">
        <f t="shared" si="181"/>
        <v>55809</v>
      </c>
      <c r="N653" s="373">
        <v>0</v>
      </c>
      <c r="O653" s="633">
        <f t="shared" si="182"/>
        <v>0</v>
      </c>
    </row>
    <row r="654" spans="1:15" s="374" customFormat="1">
      <c r="A654" s="367">
        <v>22600000</v>
      </c>
      <c r="B654" s="367" t="s">
        <v>875</v>
      </c>
      <c r="C654" s="371">
        <v>64379</v>
      </c>
      <c r="D654" s="620">
        <v>41239</v>
      </c>
      <c r="E654" s="367">
        <v>0</v>
      </c>
      <c r="F654" s="371">
        <f>C654*0</f>
        <v>0</v>
      </c>
      <c r="G654" s="629">
        <f t="shared" si="177"/>
        <v>64379</v>
      </c>
      <c r="H654" s="627">
        <v>64379</v>
      </c>
      <c r="I654" s="631">
        <f t="shared" si="178"/>
        <v>0</v>
      </c>
      <c r="J654" s="632">
        <f t="shared" si="179"/>
        <v>64379</v>
      </c>
      <c r="K654" s="629">
        <f t="shared" si="180"/>
        <v>0</v>
      </c>
      <c r="L654" s="373">
        <v>0</v>
      </c>
      <c r="M654" s="633">
        <f t="shared" si="181"/>
        <v>64379</v>
      </c>
      <c r="N654" s="373">
        <v>0</v>
      </c>
      <c r="O654" s="633">
        <f t="shared" si="182"/>
        <v>0</v>
      </c>
    </row>
    <row r="655" spans="1:15" s="374" customFormat="1">
      <c r="A655" s="367">
        <v>22600000</v>
      </c>
      <c r="B655" s="367" t="s">
        <v>874</v>
      </c>
      <c r="C655" s="371">
        <v>161582</v>
      </c>
      <c r="D655" s="620">
        <v>41250</v>
      </c>
      <c r="E655" s="367">
        <v>0</v>
      </c>
      <c r="F655" s="371">
        <f>C655*0</f>
        <v>0</v>
      </c>
      <c r="G655" s="629">
        <f t="shared" si="177"/>
        <v>161582</v>
      </c>
      <c r="H655" s="627">
        <v>161582</v>
      </c>
      <c r="I655" s="631">
        <f t="shared" si="178"/>
        <v>0</v>
      </c>
      <c r="J655" s="632">
        <f t="shared" si="179"/>
        <v>161582</v>
      </c>
      <c r="K655" s="629">
        <f t="shared" si="180"/>
        <v>0</v>
      </c>
      <c r="L655" s="373">
        <v>0</v>
      </c>
      <c r="M655" s="633">
        <f t="shared" si="181"/>
        <v>161582</v>
      </c>
      <c r="N655" s="373">
        <v>0</v>
      </c>
      <c r="O655" s="633">
        <f t="shared" si="182"/>
        <v>0</v>
      </c>
    </row>
    <row r="656" spans="1:15" s="374" customFormat="1">
      <c r="A656" s="367">
        <v>22600000</v>
      </c>
      <c r="B656" s="367" t="s">
        <v>873</v>
      </c>
      <c r="C656" s="371">
        <v>146362</v>
      </c>
      <c r="D656" s="620">
        <v>41250</v>
      </c>
      <c r="E656" s="367">
        <v>0</v>
      </c>
      <c r="F656" s="371">
        <f>C656*0</f>
        <v>0</v>
      </c>
      <c r="G656" s="629">
        <f t="shared" si="177"/>
        <v>146362</v>
      </c>
      <c r="H656" s="627">
        <v>146362</v>
      </c>
      <c r="I656" s="631">
        <f t="shared" si="178"/>
        <v>0</v>
      </c>
      <c r="J656" s="632">
        <f t="shared" si="179"/>
        <v>146362</v>
      </c>
      <c r="K656" s="629">
        <f t="shared" si="180"/>
        <v>0</v>
      </c>
      <c r="L656" s="373">
        <v>0</v>
      </c>
      <c r="M656" s="633">
        <f t="shared" si="181"/>
        <v>146362</v>
      </c>
      <c r="N656" s="373">
        <v>0</v>
      </c>
      <c r="O656" s="633">
        <f t="shared" si="182"/>
        <v>0</v>
      </c>
    </row>
    <row r="657" spans="1:15">
      <c r="A657" s="325"/>
      <c r="B657" s="326"/>
      <c r="C657" s="634">
        <f>SUM(C618:C656)</f>
        <v>57376466</v>
      </c>
      <c r="D657" s="634"/>
      <c r="E657" s="634"/>
      <c r="F657" s="634">
        <f t="shared" ref="F657:M657" si="183">SUM(F618:F656)</f>
        <v>0</v>
      </c>
      <c r="G657" s="634">
        <f t="shared" si="183"/>
        <v>57376466</v>
      </c>
      <c r="H657" s="634">
        <f t="shared" si="183"/>
        <v>57376466</v>
      </c>
      <c r="I657" s="634">
        <f t="shared" si="183"/>
        <v>0</v>
      </c>
      <c r="J657" s="634">
        <f t="shared" si="183"/>
        <v>57376466</v>
      </c>
      <c r="K657" s="634">
        <f t="shared" si="183"/>
        <v>0</v>
      </c>
      <c r="L657" s="634">
        <f t="shared" si="183"/>
        <v>0</v>
      </c>
      <c r="M657" s="634">
        <f t="shared" si="183"/>
        <v>57376466</v>
      </c>
      <c r="N657" s="634"/>
      <c r="O657" s="634">
        <f>SUM(O618:O656)</f>
        <v>0</v>
      </c>
    </row>
    <row r="658" spans="1:15" s="332" customFormat="1">
      <c r="A658" s="330"/>
      <c r="B658" s="330"/>
      <c r="C658" s="331"/>
      <c r="D658" s="331"/>
      <c r="E658" s="331"/>
      <c r="F658" s="331"/>
      <c r="G658" s="331"/>
      <c r="H658" s="331"/>
      <c r="I658" s="331"/>
      <c r="J658" s="331"/>
      <c r="K658" s="331"/>
      <c r="L658" s="331"/>
      <c r="M658" s="331"/>
      <c r="N658" s="331"/>
      <c r="O658" s="331"/>
    </row>
    <row r="659" spans="1:15" s="332" customFormat="1" ht="18.75">
      <c r="A659" s="437">
        <v>2013</v>
      </c>
      <c r="B659" s="330"/>
      <c r="C659" s="331"/>
      <c r="D659" s="331"/>
      <c r="E659" s="331"/>
      <c r="F659" s="331"/>
      <c r="G659" s="331"/>
      <c r="H659" s="331"/>
      <c r="I659" s="331"/>
      <c r="J659" s="331"/>
      <c r="K659" s="331"/>
      <c r="L659" s="331"/>
      <c r="M659" s="331"/>
      <c r="N659" s="331"/>
      <c r="O659" s="331"/>
    </row>
    <row r="660" spans="1:15" s="332" customFormat="1">
      <c r="A660" s="330"/>
      <c r="B660" s="330"/>
      <c r="C660" s="331"/>
      <c r="D660" s="331"/>
      <c r="E660" s="331"/>
      <c r="F660" s="331"/>
      <c r="G660" s="331"/>
      <c r="H660" s="331"/>
      <c r="I660" s="331"/>
      <c r="J660" s="331"/>
      <c r="K660" s="331"/>
      <c r="L660" s="331"/>
      <c r="M660" s="331"/>
      <c r="N660" s="331"/>
      <c r="O660" s="331"/>
    </row>
    <row r="661" spans="1:15" s="374" customFormat="1">
      <c r="A661" s="367">
        <v>22600000</v>
      </c>
      <c r="B661" s="367" t="s">
        <v>1327</v>
      </c>
      <c r="C661" s="371">
        <v>1205873</v>
      </c>
      <c r="D661" s="620">
        <v>41347</v>
      </c>
      <c r="E661" s="635">
        <v>3</v>
      </c>
      <c r="F661" s="635"/>
      <c r="G661" s="629">
        <f t="shared" ref="G661:G684" si="184">+C661+F661</f>
        <v>1205873</v>
      </c>
      <c r="H661" s="635">
        <v>1148793.0166666666</v>
      </c>
      <c r="I661" s="635"/>
      <c r="J661" s="632">
        <f t="shared" ref="J661:J684" si="185">+I661+H661</f>
        <v>1148793.0166666666</v>
      </c>
      <c r="K661" s="629">
        <f t="shared" ref="K661:K684" si="186">+G661-J661</f>
        <v>57079.983333333395</v>
      </c>
      <c r="L661" s="373">
        <f>K661/E661*3</f>
        <v>57079.983333333395</v>
      </c>
      <c r="M661" s="633">
        <f t="shared" ref="M661:M684" si="187">J661+L661</f>
        <v>1205873</v>
      </c>
      <c r="N661" s="373">
        <v>0</v>
      </c>
      <c r="O661" s="633">
        <f t="shared" ref="O661:O684" si="188">G661-M661</f>
        <v>0</v>
      </c>
    </row>
    <row r="662" spans="1:15" s="374" customFormat="1">
      <c r="A662" s="367">
        <v>22600000</v>
      </c>
      <c r="B662" s="367" t="s">
        <v>1328</v>
      </c>
      <c r="C662" s="371">
        <v>594000</v>
      </c>
      <c r="D662" s="620">
        <v>41351</v>
      </c>
      <c r="E662" s="635">
        <v>3</v>
      </c>
      <c r="F662" s="635"/>
      <c r="G662" s="629">
        <f t="shared" si="184"/>
        <v>594000</v>
      </c>
      <c r="H662" s="635">
        <v>564300</v>
      </c>
      <c r="I662" s="635"/>
      <c r="J662" s="632">
        <f t="shared" si="185"/>
        <v>564300</v>
      </c>
      <c r="K662" s="629">
        <f t="shared" si="186"/>
        <v>29700</v>
      </c>
      <c r="L662" s="373">
        <f>K662/E662*3</f>
        <v>29700</v>
      </c>
      <c r="M662" s="633">
        <f t="shared" si="187"/>
        <v>594000</v>
      </c>
      <c r="N662" s="373">
        <v>0</v>
      </c>
      <c r="O662" s="633">
        <f t="shared" si="188"/>
        <v>0</v>
      </c>
    </row>
    <row r="663" spans="1:15" s="374" customFormat="1">
      <c r="A663" s="367">
        <v>22600000</v>
      </c>
      <c r="B663" s="367" t="s">
        <v>1329</v>
      </c>
      <c r="C663" s="371">
        <v>107493</v>
      </c>
      <c r="D663" s="620">
        <v>41351</v>
      </c>
      <c r="E663" s="635">
        <v>3</v>
      </c>
      <c r="F663" s="635"/>
      <c r="G663" s="629">
        <f t="shared" si="184"/>
        <v>107493</v>
      </c>
      <c r="H663" s="635">
        <v>102118.35</v>
      </c>
      <c r="I663" s="635"/>
      <c r="J663" s="632">
        <f t="shared" si="185"/>
        <v>102118.35</v>
      </c>
      <c r="K663" s="629">
        <f t="shared" si="186"/>
        <v>5374.6499999999942</v>
      </c>
      <c r="L663" s="373">
        <f>K663/E663*3</f>
        <v>5374.6499999999942</v>
      </c>
      <c r="M663" s="633">
        <f t="shared" si="187"/>
        <v>107493</v>
      </c>
      <c r="N663" s="373">
        <v>0</v>
      </c>
      <c r="O663" s="633">
        <f t="shared" si="188"/>
        <v>0</v>
      </c>
    </row>
    <row r="664" spans="1:15" s="342" customFormat="1">
      <c r="A664" s="310">
        <v>22600000</v>
      </c>
      <c r="B664" s="310" t="s">
        <v>1330</v>
      </c>
      <c r="C664" s="311">
        <v>2368100</v>
      </c>
      <c r="D664" s="506">
        <v>41366</v>
      </c>
      <c r="E664" s="573">
        <v>4</v>
      </c>
      <c r="F664" s="573"/>
      <c r="G664" s="570">
        <f t="shared" si="184"/>
        <v>2368100</v>
      </c>
      <c r="H664" s="573">
        <v>2231655.2380952388</v>
      </c>
      <c r="I664" s="573"/>
      <c r="J664" s="571">
        <f t="shared" si="185"/>
        <v>2231655.2380952388</v>
      </c>
      <c r="K664" s="570">
        <f t="shared" si="186"/>
        <v>136444.7619047612</v>
      </c>
      <c r="L664" s="312">
        <f>K664/E664*4</f>
        <v>136444.7619047612</v>
      </c>
      <c r="M664" s="572">
        <f t="shared" si="187"/>
        <v>2368100</v>
      </c>
      <c r="N664" s="312">
        <f>E664-4</f>
        <v>0</v>
      </c>
      <c r="O664" s="572">
        <f t="shared" si="188"/>
        <v>0</v>
      </c>
    </row>
    <row r="665" spans="1:15" s="342" customFormat="1">
      <c r="A665" s="310">
        <v>22600000</v>
      </c>
      <c r="B665" s="310" t="s">
        <v>1331</v>
      </c>
      <c r="C665" s="311">
        <v>149990</v>
      </c>
      <c r="D665" s="506">
        <v>41389</v>
      </c>
      <c r="E665" s="573">
        <v>4</v>
      </c>
      <c r="F665" s="573"/>
      <c r="G665" s="570">
        <f t="shared" si="184"/>
        <v>149990</v>
      </c>
      <c r="H665" s="573">
        <v>139990.66666666666</v>
      </c>
      <c r="I665" s="573"/>
      <c r="J665" s="571">
        <f t="shared" si="185"/>
        <v>139990.66666666666</v>
      </c>
      <c r="K665" s="570">
        <f t="shared" si="186"/>
        <v>9999.333333333343</v>
      </c>
      <c r="L665" s="312">
        <f>K665/E665*4</f>
        <v>9999.333333333343</v>
      </c>
      <c r="M665" s="572">
        <f t="shared" si="187"/>
        <v>149990</v>
      </c>
      <c r="N665" s="312">
        <f>E665-4</f>
        <v>0</v>
      </c>
      <c r="O665" s="572">
        <f t="shared" si="188"/>
        <v>0</v>
      </c>
    </row>
    <row r="666" spans="1:15" s="342" customFormat="1">
      <c r="A666" s="310">
        <v>22600000</v>
      </c>
      <c r="B666" s="310" t="s">
        <v>1332</v>
      </c>
      <c r="C666" s="311">
        <v>710430</v>
      </c>
      <c r="D666" s="506">
        <v>41390</v>
      </c>
      <c r="E666" s="573">
        <v>4</v>
      </c>
      <c r="F666" s="573"/>
      <c r="G666" s="570">
        <f t="shared" si="184"/>
        <v>710430</v>
      </c>
      <c r="H666" s="573">
        <v>663068</v>
      </c>
      <c r="I666" s="573"/>
      <c r="J666" s="571">
        <f t="shared" si="185"/>
        <v>663068</v>
      </c>
      <c r="K666" s="570">
        <f t="shared" si="186"/>
        <v>47362</v>
      </c>
      <c r="L666" s="312">
        <f>K666/E666*4</f>
        <v>47362</v>
      </c>
      <c r="M666" s="572">
        <f t="shared" si="187"/>
        <v>710430</v>
      </c>
      <c r="N666" s="312">
        <f>E666-4</f>
        <v>0</v>
      </c>
      <c r="O666" s="572">
        <f t="shared" si="188"/>
        <v>0</v>
      </c>
    </row>
    <row r="667" spans="1:15" s="342" customFormat="1">
      <c r="A667" s="310">
        <v>22600000</v>
      </c>
      <c r="B667" s="310" t="s">
        <v>1333</v>
      </c>
      <c r="C667" s="311">
        <v>223489</v>
      </c>
      <c r="D667" s="506">
        <v>41409</v>
      </c>
      <c r="E667" s="573">
        <v>5</v>
      </c>
      <c r="F667" s="573"/>
      <c r="G667" s="570">
        <f t="shared" si="184"/>
        <v>223489</v>
      </c>
      <c r="H667" s="573">
        <v>204864.91666666669</v>
      </c>
      <c r="I667" s="573"/>
      <c r="J667" s="571">
        <f t="shared" si="185"/>
        <v>204864.91666666669</v>
      </c>
      <c r="K667" s="570">
        <f t="shared" si="186"/>
        <v>18624.083333333314</v>
      </c>
      <c r="L667" s="312">
        <f>K667/E667*5</f>
        <v>18624.083333333314</v>
      </c>
      <c r="M667" s="572">
        <f t="shared" si="187"/>
        <v>223489</v>
      </c>
      <c r="N667" s="312">
        <f>E667-5</f>
        <v>0</v>
      </c>
      <c r="O667" s="572">
        <f t="shared" si="188"/>
        <v>0</v>
      </c>
    </row>
    <row r="668" spans="1:15" s="342" customFormat="1">
      <c r="A668" s="310">
        <v>22600000</v>
      </c>
      <c r="B668" s="310" t="s">
        <v>1334</v>
      </c>
      <c r="C668" s="311">
        <v>16561</v>
      </c>
      <c r="D668" s="506">
        <v>41410</v>
      </c>
      <c r="E668" s="573">
        <v>5</v>
      </c>
      <c r="F668" s="573"/>
      <c r="G668" s="570">
        <f t="shared" si="184"/>
        <v>16561</v>
      </c>
      <c r="H668" s="573">
        <v>15180.916666666668</v>
      </c>
      <c r="I668" s="573"/>
      <c r="J668" s="571">
        <f t="shared" si="185"/>
        <v>15180.916666666668</v>
      </c>
      <c r="K668" s="570">
        <f t="shared" si="186"/>
        <v>1380.0833333333321</v>
      </c>
      <c r="L668" s="312">
        <f>K668/E668*5</f>
        <v>1380.0833333333321</v>
      </c>
      <c r="M668" s="572">
        <f t="shared" si="187"/>
        <v>16561</v>
      </c>
      <c r="N668" s="312">
        <f>E668-5</f>
        <v>0</v>
      </c>
      <c r="O668" s="572">
        <f t="shared" si="188"/>
        <v>0</v>
      </c>
    </row>
    <row r="669" spans="1:15" s="342" customFormat="1">
      <c r="A669" s="310">
        <v>22600000</v>
      </c>
      <c r="B669" s="310" t="s">
        <v>1335</v>
      </c>
      <c r="C669" s="311">
        <v>2939300</v>
      </c>
      <c r="D669" s="506">
        <v>41453</v>
      </c>
      <c r="E669" s="573">
        <v>6</v>
      </c>
      <c r="F669" s="573"/>
      <c r="G669" s="570">
        <f t="shared" si="184"/>
        <v>2939300</v>
      </c>
      <c r="H669" s="573">
        <v>2695370</v>
      </c>
      <c r="I669" s="573"/>
      <c r="J669" s="571">
        <f t="shared" si="185"/>
        <v>2695370</v>
      </c>
      <c r="K669" s="570">
        <f t="shared" si="186"/>
        <v>243930</v>
      </c>
      <c r="L669" s="312">
        <f>K669/E669*6</f>
        <v>243930</v>
      </c>
      <c r="M669" s="572">
        <f t="shared" si="187"/>
        <v>2939300</v>
      </c>
      <c r="N669" s="312">
        <f>E669-6</f>
        <v>0</v>
      </c>
      <c r="O669" s="572">
        <f t="shared" si="188"/>
        <v>0</v>
      </c>
    </row>
    <row r="670" spans="1:15" s="342" customFormat="1">
      <c r="A670" s="310">
        <v>22600000</v>
      </c>
      <c r="B670" s="310" t="s">
        <v>1336</v>
      </c>
      <c r="C670" s="311">
        <v>67481</v>
      </c>
      <c r="D670" s="506">
        <v>41458</v>
      </c>
      <c r="E670" s="573">
        <v>7</v>
      </c>
      <c r="F670" s="573"/>
      <c r="G670" s="570">
        <f t="shared" si="184"/>
        <v>67481</v>
      </c>
      <c r="H670" s="573">
        <v>59608.216666666667</v>
      </c>
      <c r="I670" s="573"/>
      <c r="J670" s="571">
        <f t="shared" si="185"/>
        <v>59608.216666666667</v>
      </c>
      <c r="K670" s="570">
        <f t="shared" si="186"/>
        <v>7872.7833333333328</v>
      </c>
      <c r="L670" s="312">
        <f>K670/E670*7</f>
        <v>7872.7833333333319</v>
      </c>
      <c r="M670" s="572">
        <f t="shared" si="187"/>
        <v>67481</v>
      </c>
      <c r="N670" s="312">
        <f>E670-7</f>
        <v>0</v>
      </c>
      <c r="O670" s="572">
        <f t="shared" si="188"/>
        <v>0</v>
      </c>
    </row>
    <row r="671" spans="1:15" s="342" customFormat="1">
      <c r="A671" s="310">
        <v>22600000</v>
      </c>
      <c r="B671" s="310" t="s">
        <v>1337</v>
      </c>
      <c r="C671" s="311">
        <v>375990</v>
      </c>
      <c r="D671" s="506">
        <v>41464</v>
      </c>
      <c r="E671" s="573">
        <v>7</v>
      </c>
      <c r="F671" s="573"/>
      <c r="G671" s="570">
        <f t="shared" si="184"/>
        <v>375990</v>
      </c>
      <c r="H671" s="573">
        <v>332124.5</v>
      </c>
      <c r="I671" s="573"/>
      <c r="J671" s="571">
        <f t="shared" si="185"/>
        <v>332124.5</v>
      </c>
      <c r="K671" s="570">
        <f t="shared" si="186"/>
        <v>43865.5</v>
      </c>
      <c r="L671" s="312">
        <f>K671/E671*7</f>
        <v>43865.5</v>
      </c>
      <c r="M671" s="572">
        <f t="shared" si="187"/>
        <v>375990</v>
      </c>
      <c r="N671" s="312">
        <f>E671-7</f>
        <v>0</v>
      </c>
      <c r="O671" s="572">
        <f t="shared" si="188"/>
        <v>0</v>
      </c>
    </row>
    <row r="672" spans="1:15" s="342" customFormat="1">
      <c r="A672" s="310">
        <v>22600000</v>
      </c>
      <c r="B672" s="310" t="s">
        <v>1337</v>
      </c>
      <c r="C672" s="311">
        <v>375890</v>
      </c>
      <c r="D672" s="506">
        <v>41464</v>
      </c>
      <c r="E672" s="573">
        <v>7</v>
      </c>
      <c r="F672" s="573"/>
      <c r="G672" s="570">
        <f t="shared" si="184"/>
        <v>375890</v>
      </c>
      <c r="H672" s="573">
        <v>332036.16666666663</v>
      </c>
      <c r="I672" s="573"/>
      <c r="J672" s="571">
        <f t="shared" si="185"/>
        <v>332036.16666666663</v>
      </c>
      <c r="K672" s="570">
        <f t="shared" si="186"/>
        <v>43853.833333333372</v>
      </c>
      <c r="L672" s="312">
        <f>K672/E672*7</f>
        <v>43853.833333333372</v>
      </c>
      <c r="M672" s="572">
        <f t="shared" si="187"/>
        <v>375890</v>
      </c>
      <c r="N672" s="312">
        <f>E672-7</f>
        <v>0</v>
      </c>
      <c r="O672" s="572">
        <f t="shared" si="188"/>
        <v>0</v>
      </c>
    </row>
    <row r="673" spans="1:15" s="342" customFormat="1">
      <c r="A673" s="310">
        <v>22600000</v>
      </c>
      <c r="B673" s="310" t="s">
        <v>1338</v>
      </c>
      <c r="C673" s="311">
        <v>589929</v>
      </c>
      <c r="D673" s="506">
        <v>41466</v>
      </c>
      <c r="E673" s="573">
        <v>7</v>
      </c>
      <c r="F673" s="573"/>
      <c r="G673" s="570">
        <f t="shared" si="184"/>
        <v>589929</v>
      </c>
      <c r="H673" s="573">
        <v>521103.95</v>
      </c>
      <c r="I673" s="573"/>
      <c r="J673" s="571">
        <f t="shared" si="185"/>
        <v>521103.95</v>
      </c>
      <c r="K673" s="570">
        <f t="shared" si="186"/>
        <v>68825.049999999988</v>
      </c>
      <c r="L673" s="312">
        <f>K673/E673*7</f>
        <v>68825.049999999988</v>
      </c>
      <c r="M673" s="572">
        <f t="shared" si="187"/>
        <v>589929</v>
      </c>
      <c r="N673" s="312">
        <f>E673-7</f>
        <v>0</v>
      </c>
      <c r="O673" s="572">
        <f t="shared" si="188"/>
        <v>0</v>
      </c>
    </row>
    <row r="674" spans="1:15" s="342" customFormat="1">
      <c r="A674" s="310">
        <v>22600000</v>
      </c>
      <c r="B674" s="310" t="s">
        <v>1339</v>
      </c>
      <c r="C674" s="311">
        <v>611657</v>
      </c>
      <c r="D674" s="506">
        <v>41500</v>
      </c>
      <c r="E674" s="573">
        <v>8</v>
      </c>
      <c r="F674" s="573"/>
      <c r="G674" s="570">
        <f t="shared" si="184"/>
        <v>611657</v>
      </c>
      <c r="H674" s="573">
        <v>530102.7333333334</v>
      </c>
      <c r="I674" s="573"/>
      <c r="J674" s="571">
        <f t="shared" si="185"/>
        <v>530102.7333333334</v>
      </c>
      <c r="K674" s="570">
        <f t="shared" si="186"/>
        <v>81554.266666666605</v>
      </c>
      <c r="L674" s="312">
        <f>K674/E674*8</f>
        <v>81554.266666666605</v>
      </c>
      <c r="M674" s="572">
        <f t="shared" si="187"/>
        <v>611657</v>
      </c>
      <c r="N674" s="312">
        <f>E674-8</f>
        <v>0</v>
      </c>
      <c r="O674" s="572">
        <f t="shared" si="188"/>
        <v>0</v>
      </c>
    </row>
    <row r="675" spans="1:15" s="342" customFormat="1">
      <c r="A675" s="310">
        <v>22600000</v>
      </c>
      <c r="B675" s="310" t="s">
        <v>1340</v>
      </c>
      <c r="C675" s="311">
        <v>55810</v>
      </c>
      <c r="D675" s="506">
        <v>41506</v>
      </c>
      <c r="E675" s="573">
        <v>8</v>
      </c>
      <c r="F675" s="573"/>
      <c r="G675" s="570">
        <f t="shared" si="184"/>
        <v>55810</v>
      </c>
      <c r="H675" s="573">
        <v>48368.666666666664</v>
      </c>
      <c r="I675" s="573"/>
      <c r="J675" s="571">
        <f t="shared" si="185"/>
        <v>48368.666666666664</v>
      </c>
      <c r="K675" s="570">
        <f t="shared" si="186"/>
        <v>7441.3333333333358</v>
      </c>
      <c r="L675" s="312">
        <f>K675/E675*8</f>
        <v>7441.3333333333358</v>
      </c>
      <c r="M675" s="572">
        <f t="shared" si="187"/>
        <v>55810</v>
      </c>
      <c r="N675" s="312">
        <f>E675-8</f>
        <v>0</v>
      </c>
      <c r="O675" s="572">
        <f t="shared" si="188"/>
        <v>0</v>
      </c>
    </row>
    <row r="676" spans="1:15" s="342" customFormat="1">
      <c r="A676" s="310">
        <v>22600000</v>
      </c>
      <c r="B676" s="310" t="s">
        <v>1341</v>
      </c>
      <c r="C676" s="311">
        <v>269860</v>
      </c>
      <c r="D676" s="506">
        <v>41506</v>
      </c>
      <c r="E676" s="573">
        <v>8</v>
      </c>
      <c r="F676" s="573"/>
      <c r="G676" s="570">
        <f t="shared" si="184"/>
        <v>269860</v>
      </c>
      <c r="H676" s="573">
        <v>233878.66666666666</v>
      </c>
      <c r="I676" s="573"/>
      <c r="J676" s="571">
        <f t="shared" si="185"/>
        <v>233878.66666666666</v>
      </c>
      <c r="K676" s="570">
        <f t="shared" si="186"/>
        <v>35981.333333333343</v>
      </c>
      <c r="L676" s="312">
        <f>K676/E676*8</f>
        <v>35981.333333333343</v>
      </c>
      <c r="M676" s="572">
        <f t="shared" si="187"/>
        <v>269860</v>
      </c>
      <c r="N676" s="312">
        <f>E676-8</f>
        <v>0</v>
      </c>
      <c r="O676" s="572">
        <f t="shared" si="188"/>
        <v>0</v>
      </c>
    </row>
    <row r="677" spans="1:15" s="342" customFormat="1">
      <c r="A677" s="310">
        <v>22600000</v>
      </c>
      <c r="B677" s="310" t="s">
        <v>1342</v>
      </c>
      <c r="C677" s="311">
        <v>537483</v>
      </c>
      <c r="D677" s="506">
        <v>41569</v>
      </c>
      <c r="E677" s="573">
        <v>10</v>
      </c>
      <c r="F677" s="573"/>
      <c r="G677" s="570">
        <f t="shared" si="184"/>
        <v>537483</v>
      </c>
      <c r="H677" s="573">
        <v>462608.38235294115</v>
      </c>
      <c r="I677" s="573"/>
      <c r="J677" s="571">
        <f t="shared" si="185"/>
        <v>462608.38235294115</v>
      </c>
      <c r="K677" s="570">
        <f t="shared" si="186"/>
        <v>74874.617647058854</v>
      </c>
      <c r="L677" s="312">
        <f>K677/E677*10</f>
        <v>74874.617647058854</v>
      </c>
      <c r="M677" s="572">
        <f t="shared" si="187"/>
        <v>537483</v>
      </c>
      <c r="N677" s="312">
        <f>E677-10</f>
        <v>0</v>
      </c>
      <c r="O677" s="572">
        <f t="shared" si="188"/>
        <v>0</v>
      </c>
    </row>
    <row r="678" spans="1:15" s="342" customFormat="1">
      <c r="A678" s="310">
        <v>22600000</v>
      </c>
      <c r="B678" s="310" t="s">
        <v>1343</v>
      </c>
      <c r="C678" s="311">
        <v>91991</v>
      </c>
      <c r="D678" s="506">
        <v>41569</v>
      </c>
      <c r="E678" s="573">
        <v>10</v>
      </c>
      <c r="F678" s="573"/>
      <c r="G678" s="570">
        <f t="shared" si="184"/>
        <v>91991</v>
      </c>
      <c r="H678" s="573">
        <v>76659.166666666657</v>
      </c>
      <c r="I678" s="573"/>
      <c r="J678" s="571">
        <f t="shared" si="185"/>
        <v>76659.166666666657</v>
      </c>
      <c r="K678" s="570">
        <f t="shared" si="186"/>
        <v>15331.833333333343</v>
      </c>
      <c r="L678" s="312">
        <f>K678/E678*10</f>
        <v>15331.833333333343</v>
      </c>
      <c r="M678" s="572">
        <f t="shared" si="187"/>
        <v>91991</v>
      </c>
      <c r="N678" s="312">
        <f>E678-10</f>
        <v>0</v>
      </c>
      <c r="O678" s="572">
        <f t="shared" si="188"/>
        <v>0</v>
      </c>
    </row>
    <row r="679" spans="1:15" s="342" customFormat="1">
      <c r="A679" s="310">
        <v>22600000</v>
      </c>
      <c r="B679" s="310" t="s">
        <v>1344</v>
      </c>
      <c r="C679" s="311">
        <v>19218</v>
      </c>
      <c r="D679" s="506">
        <v>41569</v>
      </c>
      <c r="E679" s="573">
        <v>10</v>
      </c>
      <c r="F679" s="573"/>
      <c r="G679" s="570">
        <f t="shared" si="184"/>
        <v>19218</v>
      </c>
      <c r="H679" s="573">
        <v>16015</v>
      </c>
      <c r="I679" s="573"/>
      <c r="J679" s="571">
        <f t="shared" si="185"/>
        <v>16015</v>
      </c>
      <c r="K679" s="570">
        <f t="shared" si="186"/>
        <v>3203</v>
      </c>
      <c r="L679" s="312">
        <f>K679/E679*10</f>
        <v>3203</v>
      </c>
      <c r="M679" s="572">
        <f t="shared" si="187"/>
        <v>19218</v>
      </c>
      <c r="N679" s="312">
        <f>E679-10</f>
        <v>0</v>
      </c>
      <c r="O679" s="572">
        <f t="shared" si="188"/>
        <v>0</v>
      </c>
    </row>
    <row r="680" spans="1:15" s="342" customFormat="1">
      <c r="A680" s="310">
        <v>22600000</v>
      </c>
      <c r="B680" s="310" t="s">
        <v>1345</v>
      </c>
      <c r="C680" s="311">
        <v>473501</v>
      </c>
      <c r="D680" s="506">
        <v>41575</v>
      </c>
      <c r="E680" s="573">
        <v>10</v>
      </c>
      <c r="F680" s="573"/>
      <c r="G680" s="570">
        <f t="shared" si="184"/>
        <v>473501</v>
      </c>
      <c r="H680" s="573">
        <v>394584.16666666669</v>
      </c>
      <c r="I680" s="573"/>
      <c r="J680" s="571">
        <f t="shared" si="185"/>
        <v>394584.16666666669</v>
      </c>
      <c r="K680" s="570">
        <f t="shared" si="186"/>
        <v>78916.833333333314</v>
      </c>
      <c r="L680" s="312">
        <f>K680/E680*10</f>
        <v>78916.833333333314</v>
      </c>
      <c r="M680" s="572">
        <f t="shared" si="187"/>
        <v>473501</v>
      </c>
      <c r="N680" s="312">
        <f>E680-10</f>
        <v>0</v>
      </c>
      <c r="O680" s="572">
        <f t="shared" si="188"/>
        <v>0</v>
      </c>
    </row>
    <row r="681" spans="1:15" s="342" customFormat="1">
      <c r="A681" s="310">
        <v>22600000</v>
      </c>
      <c r="B681" s="310" t="s">
        <v>1346</v>
      </c>
      <c r="C681" s="311">
        <v>370561</v>
      </c>
      <c r="D681" s="506">
        <v>41597</v>
      </c>
      <c r="E681" s="573">
        <v>11</v>
      </c>
      <c r="F681" s="573"/>
      <c r="G681" s="570">
        <f t="shared" si="184"/>
        <v>370561</v>
      </c>
      <c r="H681" s="573">
        <v>318339.10238095251</v>
      </c>
      <c r="I681" s="573"/>
      <c r="J681" s="571">
        <f t="shared" si="185"/>
        <v>318339.10238095251</v>
      </c>
      <c r="K681" s="570">
        <f t="shared" si="186"/>
        <v>52221.897619047493</v>
      </c>
      <c r="L681" s="312">
        <f>K681/E681*11</f>
        <v>52221.8976190475</v>
      </c>
      <c r="M681" s="572">
        <f t="shared" si="187"/>
        <v>370561</v>
      </c>
      <c r="N681" s="312">
        <f>E681-11</f>
        <v>0</v>
      </c>
      <c r="O681" s="572">
        <f t="shared" si="188"/>
        <v>0</v>
      </c>
    </row>
    <row r="682" spans="1:15" s="342" customFormat="1">
      <c r="A682" s="310">
        <v>22600000</v>
      </c>
      <c r="B682" s="310" t="s">
        <v>1347</v>
      </c>
      <c r="C682" s="311">
        <v>574913</v>
      </c>
      <c r="D682" s="506">
        <v>41603</v>
      </c>
      <c r="E682" s="573">
        <v>11</v>
      </c>
      <c r="F682" s="573"/>
      <c r="G682" s="570">
        <f t="shared" si="184"/>
        <v>574913</v>
      </c>
      <c r="H682" s="573">
        <v>485226.56904761895</v>
      </c>
      <c r="I682" s="573"/>
      <c r="J682" s="571">
        <f t="shared" si="185"/>
        <v>485226.56904761895</v>
      </c>
      <c r="K682" s="570">
        <f t="shared" si="186"/>
        <v>89686.430952381052</v>
      </c>
      <c r="L682" s="312">
        <f>K682/E682*11</f>
        <v>89686.430952381052</v>
      </c>
      <c r="M682" s="572">
        <f t="shared" si="187"/>
        <v>574913</v>
      </c>
      <c r="N682" s="312">
        <f>E682-11</f>
        <v>0</v>
      </c>
      <c r="O682" s="572">
        <f t="shared" si="188"/>
        <v>0</v>
      </c>
    </row>
    <row r="683" spans="1:15" s="342" customFormat="1">
      <c r="A683" s="310">
        <v>22600000</v>
      </c>
      <c r="B683" s="310" t="s">
        <v>1348</v>
      </c>
      <c r="C683" s="311">
        <v>89250</v>
      </c>
      <c r="D683" s="506">
        <v>41627</v>
      </c>
      <c r="E683" s="573">
        <v>12</v>
      </c>
      <c r="F683" s="573"/>
      <c r="G683" s="570">
        <f t="shared" si="184"/>
        <v>89250</v>
      </c>
      <c r="H683" s="573">
        <v>71400</v>
      </c>
      <c r="I683" s="573"/>
      <c r="J683" s="571">
        <f t="shared" si="185"/>
        <v>71400</v>
      </c>
      <c r="K683" s="570">
        <f t="shared" si="186"/>
        <v>17850</v>
      </c>
      <c r="L683" s="312">
        <f>K683/E683*$L$1</f>
        <v>17850</v>
      </c>
      <c r="M683" s="572">
        <f t="shared" si="187"/>
        <v>89250</v>
      </c>
      <c r="N683" s="312">
        <f>E683-$L$1</f>
        <v>0</v>
      </c>
      <c r="O683" s="572">
        <f t="shared" si="188"/>
        <v>0</v>
      </c>
    </row>
    <row r="684" spans="1:15" s="342" customFormat="1">
      <c r="A684" s="310">
        <v>22600000</v>
      </c>
      <c r="B684" s="310" t="s">
        <v>1349</v>
      </c>
      <c r="C684" s="311">
        <v>89970</v>
      </c>
      <c r="D684" s="506">
        <v>41639</v>
      </c>
      <c r="E684" s="573">
        <v>12</v>
      </c>
      <c r="F684" s="573"/>
      <c r="G684" s="570">
        <f t="shared" si="184"/>
        <v>89970</v>
      </c>
      <c r="H684" s="573">
        <v>71976</v>
      </c>
      <c r="I684" s="573"/>
      <c r="J684" s="571">
        <f t="shared" si="185"/>
        <v>71976</v>
      </c>
      <c r="K684" s="570">
        <f t="shared" si="186"/>
        <v>17994</v>
      </c>
      <c r="L684" s="312">
        <f>K684/E684*$L$1</f>
        <v>17994</v>
      </c>
      <c r="M684" s="572">
        <f t="shared" si="187"/>
        <v>89970</v>
      </c>
      <c r="N684" s="312">
        <f>E684-$L$1</f>
        <v>0</v>
      </c>
      <c r="O684" s="572">
        <f t="shared" si="188"/>
        <v>0</v>
      </c>
    </row>
    <row r="685" spans="1:15" s="332" customFormat="1">
      <c r="A685" s="330"/>
      <c r="B685" s="330"/>
      <c r="C685" s="334">
        <f>SUM(C661:C684)</f>
        <v>12908740</v>
      </c>
      <c r="D685" s="341"/>
      <c r="E685" s="341"/>
      <c r="F685" s="341">
        <f t="shared" ref="F685:M685" si="189">SUM(F661:F684)</f>
        <v>0</v>
      </c>
      <c r="G685" s="341">
        <f t="shared" si="189"/>
        <v>12908740</v>
      </c>
      <c r="H685" s="341">
        <f t="shared" si="189"/>
        <v>11719372.391876748</v>
      </c>
      <c r="I685" s="341">
        <f t="shared" si="189"/>
        <v>0</v>
      </c>
      <c r="J685" s="341">
        <f t="shared" si="189"/>
        <v>11719372.391876748</v>
      </c>
      <c r="K685" s="341">
        <f t="shared" si="189"/>
        <v>1189367.6081232487</v>
      </c>
      <c r="L685" s="341">
        <f t="shared" si="189"/>
        <v>1189367.6081232487</v>
      </c>
      <c r="M685" s="341">
        <f t="shared" si="189"/>
        <v>12908740</v>
      </c>
      <c r="N685" s="341"/>
      <c r="O685" s="341">
        <f>SUM(O661:O684)</f>
        <v>0</v>
      </c>
    </row>
    <row r="686" spans="1:15" s="332" customFormat="1">
      <c r="A686" s="330"/>
      <c r="B686" s="330"/>
      <c r="C686" s="331"/>
      <c r="D686" s="413"/>
      <c r="E686" s="413"/>
      <c r="F686" s="413"/>
      <c r="G686" s="413"/>
      <c r="H686" s="413"/>
      <c r="I686" s="413"/>
      <c r="J686" s="413"/>
      <c r="K686" s="413"/>
      <c r="L686" s="413"/>
      <c r="M686" s="413"/>
      <c r="N686" s="413"/>
      <c r="O686" s="413"/>
    </row>
    <row r="687" spans="1:15" s="332" customFormat="1" ht="18.75">
      <c r="A687" s="437">
        <v>2014</v>
      </c>
      <c r="B687" s="330"/>
      <c r="C687" s="331"/>
      <c r="D687" s="413"/>
      <c r="E687" s="413"/>
      <c r="F687" s="413"/>
      <c r="G687" s="413"/>
      <c r="H687" s="413"/>
      <c r="I687" s="413"/>
      <c r="J687" s="413"/>
      <c r="K687" s="413"/>
      <c r="L687" s="413"/>
      <c r="M687" s="413"/>
      <c r="N687" s="413"/>
      <c r="O687" s="413"/>
    </row>
    <row r="688" spans="1:15" s="332" customFormat="1">
      <c r="A688" s="333">
        <v>2260000</v>
      </c>
      <c r="B688" s="25" t="s">
        <v>1553</v>
      </c>
      <c r="C688" s="20">
        <v>65980</v>
      </c>
      <c r="D688" s="414">
        <v>41669</v>
      </c>
      <c r="E688" s="329">
        <v>13</v>
      </c>
      <c r="F688" s="415"/>
      <c r="G688" s="324">
        <f t="shared" ref="G688:G708" si="190">+C688+F688</f>
        <v>65980</v>
      </c>
      <c r="H688" s="329">
        <v>51684.333333333328</v>
      </c>
      <c r="I688" s="415"/>
      <c r="J688" s="329">
        <f t="shared" ref="J688:J708" si="191">+I688+H688</f>
        <v>51684.333333333328</v>
      </c>
      <c r="K688" s="315">
        <f t="shared" ref="K688:K708" si="192">+G688-J688</f>
        <v>14295.666666666672</v>
      </c>
      <c r="L688" s="316">
        <f t="shared" ref="L688:L708" si="193">K688/E688*$L$1</f>
        <v>13196.000000000004</v>
      </c>
      <c r="M688" s="316">
        <f t="shared" ref="M688:M708" si="194">J688+L688</f>
        <v>64880.333333333328</v>
      </c>
      <c r="N688" s="316">
        <f t="shared" ref="N688:N708" si="195">E688-$L$1</f>
        <v>1</v>
      </c>
      <c r="O688" s="316">
        <f t="shared" ref="O688:O708" si="196">G688-M688</f>
        <v>1099.6666666666715</v>
      </c>
    </row>
    <row r="689" spans="1:16" s="332" customFormat="1">
      <c r="A689" s="333">
        <v>2260000</v>
      </c>
      <c r="B689" s="25" t="s">
        <v>1554</v>
      </c>
      <c r="C689" s="20">
        <v>86401</v>
      </c>
      <c r="D689" s="414">
        <v>41698</v>
      </c>
      <c r="E689" s="329">
        <v>14</v>
      </c>
      <c r="F689" s="415"/>
      <c r="G689" s="324">
        <f t="shared" si="190"/>
        <v>86401</v>
      </c>
      <c r="H689" s="329">
        <v>66240.766666666663</v>
      </c>
      <c r="I689" s="415"/>
      <c r="J689" s="329">
        <f t="shared" si="191"/>
        <v>66240.766666666663</v>
      </c>
      <c r="K689" s="315">
        <f t="shared" si="192"/>
        <v>20160.233333333337</v>
      </c>
      <c r="L689" s="316">
        <f t="shared" si="193"/>
        <v>17280.200000000004</v>
      </c>
      <c r="M689" s="316">
        <f t="shared" si="194"/>
        <v>83520.966666666674</v>
      </c>
      <c r="N689" s="316">
        <f t="shared" si="195"/>
        <v>2</v>
      </c>
      <c r="O689" s="316">
        <f t="shared" si="196"/>
        <v>2880.0333333333256</v>
      </c>
    </row>
    <row r="690" spans="1:16" s="332" customFormat="1">
      <c r="A690" s="333">
        <v>2260000</v>
      </c>
      <c r="B690" s="25" t="s">
        <v>1555</v>
      </c>
      <c r="C690" s="20">
        <v>475827</v>
      </c>
      <c r="D690" s="414">
        <v>41705</v>
      </c>
      <c r="E690" s="329">
        <v>15</v>
      </c>
      <c r="F690" s="415"/>
      <c r="G690" s="324">
        <f t="shared" si="190"/>
        <v>475827</v>
      </c>
      <c r="H690" s="329">
        <v>356870.25</v>
      </c>
      <c r="I690" s="415"/>
      <c r="J690" s="329">
        <f t="shared" si="191"/>
        <v>356870.25</v>
      </c>
      <c r="K690" s="315">
        <f t="shared" si="192"/>
        <v>118956.75</v>
      </c>
      <c r="L690" s="316">
        <f t="shared" si="193"/>
        <v>95165.4</v>
      </c>
      <c r="M690" s="316">
        <f t="shared" si="194"/>
        <v>452035.65</v>
      </c>
      <c r="N690" s="316">
        <f t="shared" si="195"/>
        <v>3</v>
      </c>
      <c r="O690" s="316">
        <f t="shared" si="196"/>
        <v>23791.349999999977</v>
      </c>
    </row>
    <row r="691" spans="1:16" s="332" customFormat="1">
      <c r="A691" s="333">
        <v>2260000</v>
      </c>
      <c r="B691" s="25" t="s">
        <v>1556</v>
      </c>
      <c r="C691" s="20">
        <v>403018</v>
      </c>
      <c r="D691" s="414">
        <v>41715</v>
      </c>
      <c r="E691" s="329">
        <v>15</v>
      </c>
      <c r="F691" s="415"/>
      <c r="G691" s="324">
        <f t="shared" si="190"/>
        <v>403018</v>
      </c>
      <c r="H691" s="329">
        <v>302263.5</v>
      </c>
      <c r="I691" s="415"/>
      <c r="J691" s="329">
        <f t="shared" si="191"/>
        <v>302263.5</v>
      </c>
      <c r="K691" s="315">
        <f t="shared" si="192"/>
        <v>100754.5</v>
      </c>
      <c r="L691" s="316">
        <f t="shared" si="193"/>
        <v>80603.599999999991</v>
      </c>
      <c r="M691" s="316">
        <f t="shared" si="194"/>
        <v>382867.1</v>
      </c>
      <c r="N691" s="316">
        <f t="shared" si="195"/>
        <v>3</v>
      </c>
      <c r="O691" s="316">
        <f t="shared" si="196"/>
        <v>20150.900000000023</v>
      </c>
    </row>
    <row r="692" spans="1:16" s="332" customFormat="1">
      <c r="A692" s="333">
        <v>2260000</v>
      </c>
      <c r="B692" s="25" t="s">
        <v>1557</v>
      </c>
      <c r="C692" s="20">
        <v>96787</v>
      </c>
      <c r="D692" s="414">
        <v>41736</v>
      </c>
      <c r="E692" s="329">
        <v>16</v>
      </c>
      <c r="F692" s="415"/>
      <c r="G692" s="324">
        <f t="shared" si="190"/>
        <v>96787</v>
      </c>
      <c r="H692" s="329">
        <v>70977.133333333331</v>
      </c>
      <c r="I692" s="415"/>
      <c r="J692" s="329">
        <f t="shared" si="191"/>
        <v>70977.133333333331</v>
      </c>
      <c r="K692" s="315">
        <f t="shared" si="192"/>
        <v>25809.866666666669</v>
      </c>
      <c r="L692" s="316">
        <f t="shared" si="193"/>
        <v>19357.400000000001</v>
      </c>
      <c r="M692" s="316">
        <f t="shared" si="194"/>
        <v>90334.533333333326</v>
      </c>
      <c r="N692" s="316">
        <f t="shared" si="195"/>
        <v>4</v>
      </c>
      <c r="O692" s="316">
        <f t="shared" si="196"/>
        <v>6452.4666666666744</v>
      </c>
    </row>
    <row r="693" spans="1:16" s="332" customFormat="1">
      <c r="A693" s="333">
        <v>2260000</v>
      </c>
      <c r="B693" s="25" t="s">
        <v>1558</v>
      </c>
      <c r="C693" s="20">
        <v>942480</v>
      </c>
      <c r="D693" s="414">
        <v>41736</v>
      </c>
      <c r="E693" s="329">
        <v>16</v>
      </c>
      <c r="F693" s="415"/>
      <c r="G693" s="324">
        <f t="shared" si="190"/>
        <v>942480</v>
      </c>
      <c r="H693" s="329">
        <v>691152</v>
      </c>
      <c r="I693" s="415"/>
      <c r="J693" s="329">
        <f t="shared" si="191"/>
        <v>691152</v>
      </c>
      <c r="K693" s="315">
        <f t="shared" si="192"/>
        <v>251328</v>
      </c>
      <c r="L693" s="316">
        <f t="shared" si="193"/>
        <v>188496</v>
      </c>
      <c r="M693" s="316">
        <f t="shared" si="194"/>
        <v>879648</v>
      </c>
      <c r="N693" s="316">
        <f t="shared" si="195"/>
        <v>4</v>
      </c>
      <c r="O693" s="316">
        <f t="shared" si="196"/>
        <v>62832</v>
      </c>
    </row>
    <row r="694" spans="1:16" s="332" customFormat="1">
      <c r="A694" s="333">
        <v>2260000</v>
      </c>
      <c r="B694" s="25" t="s">
        <v>1559</v>
      </c>
      <c r="C694" s="20">
        <v>349860</v>
      </c>
      <c r="D694" s="414">
        <v>41743</v>
      </c>
      <c r="E694" s="329">
        <v>16</v>
      </c>
      <c r="F694" s="415"/>
      <c r="G694" s="324">
        <f t="shared" si="190"/>
        <v>349860</v>
      </c>
      <c r="H694" s="329">
        <v>296564</v>
      </c>
      <c r="I694" s="415"/>
      <c r="J694" s="329">
        <f t="shared" si="191"/>
        <v>296564</v>
      </c>
      <c r="K694" s="315">
        <f t="shared" si="192"/>
        <v>53296</v>
      </c>
      <c r="L694" s="316">
        <f t="shared" si="193"/>
        <v>39972</v>
      </c>
      <c r="M694" s="316">
        <f t="shared" si="194"/>
        <v>336536</v>
      </c>
      <c r="N694" s="316">
        <f t="shared" si="195"/>
        <v>4</v>
      </c>
      <c r="O694" s="316">
        <f t="shared" si="196"/>
        <v>13324</v>
      </c>
    </row>
    <row r="695" spans="1:16" s="332" customFormat="1">
      <c r="A695" s="333">
        <v>2260000</v>
      </c>
      <c r="B695" s="25" t="s">
        <v>1560</v>
      </c>
      <c r="C695" s="20">
        <v>589050</v>
      </c>
      <c r="D695" s="414">
        <v>41800</v>
      </c>
      <c r="E695" s="329">
        <v>18</v>
      </c>
      <c r="F695" s="415"/>
      <c r="G695" s="324">
        <f t="shared" si="190"/>
        <v>589050</v>
      </c>
      <c r="H695" s="329">
        <v>412335</v>
      </c>
      <c r="I695" s="415"/>
      <c r="J695" s="329">
        <f t="shared" si="191"/>
        <v>412335</v>
      </c>
      <c r="K695" s="315">
        <f t="shared" si="192"/>
        <v>176715</v>
      </c>
      <c r="L695" s="316">
        <f t="shared" si="193"/>
        <v>117810</v>
      </c>
      <c r="M695" s="316">
        <f t="shared" si="194"/>
        <v>530145</v>
      </c>
      <c r="N695" s="316">
        <f t="shared" si="195"/>
        <v>6</v>
      </c>
      <c r="O695" s="316">
        <f t="shared" si="196"/>
        <v>58905</v>
      </c>
    </row>
    <row r="696" spans="1:16" s="332" customFormat="1">
      <c r="A696" s="333">
        <v>2260000</v>
      </c>
      <c r="B696" s="25" t="s">
        <v>1561</v>
      </c>
      <c r="C696" s="20">
        <v>117810</v>
      </c>
      <c r="D696" s="414">
        <v>41810</v>
      </c>
      <c r="E696" s="329">
        <v>18</v>
      </c>
      <c r="F696" s="415"/>
      <c r="G696" s="324">
        <f t="shared" si="190"/>
        <v>117810</v>
      </c>
      <c r="H696" s="329">
        <v>82467</v>
      </c>
      <c r="I696" s="415"/>
      <c r="J696" s="329">
        <f t="shared" si="191"/>
        <v>82467</v>
      </c>
      <c r="K696" s="315">
        <f t="shared" si="192"/>
        <v>35343</v>
      </c>
      <c r="L696" s="316">
        <f t="shared" si="193"/>
        <v>23562</v>
      </c>
      <c r="M696" s="316">
        <f t="shared" si="194"/>
        <v>106029</v>
      </c>
      <c r="N696" s="316">
        <f t="shared" si="195"/>
        <v>6</v>
      </c>
      <c r="O696" s="316">
        <f t="shared" si="196"/>
        <v>11781</v>
      </c>
    </row>
    <row r="697" spans="1:16" s="332" customFormat="1">
      <c r="A697" s="333">
        <v>2260000</v>
      </c>
      <c r="B697" s="25" t="s">
        <v>1562</v>
      </c>
      <c r="C697" s="20">
        <v>1338750</v>
      </c>
      <c r="D697" s="414">
        <v>41823</v>
      </c>
      <c r="E697" s="329">
        <v>19</v>
      </c>
      <c r="F697" s="415"/>
      <c r="G697" s="324">
        <f t="shared" si="190"/>
        <v>1338750</v>
      </c>
      <c r="H697" s="329">
        <v>958998.54651162797</v>
      </c>
      <c r="I697" s="415"/>
      <c r="J697" s="329">
        <f t="shared" si="191"/>
        <v>958998.54651162797</v>
      </c>
      <c r="K697" s="315">
        <f t="shared" si="192"/>
        <v>379751.45348837203</v>
      </c>
      <c r="L697" s="316">
        <f t="shared" si="193"/>
        <v>239843.02325581393</v>
      </c>
      <c r="M697" s="316">
        <f t="shared" si="194"/>
        <v>1198841.5697674418</v>
      </c>
      <c r="N697" s="316">
        <f t="shared" si="195"/>
        <v>7</v>
      </c>
      <c r="O697" s="316">
        <f t="shared" si="196"/>
        <v>139908.43023255817</v>
      </c>
    </row>
    <row r="698" spans="1:16" s="332" customFormat="1">
      <c r="A698" s="333">
        <v>2260000</v>
      </c>
      <c r="B698" s="25" t="s">
        <v>1563</v>
      </c>
      <c r="C698" s="20">
        <v>2320500</v>
      </c>
      <c r="D698" s="414">
        <v>41870</v>
      </c>
      <c r="E698" s="329">
        <v>20</v>
      </c>
      <c r="F698" s="415"/>
      <c r="G698" s="324">
        <f t="shared" si="190"/>
        <v>2320500</v>
      </c>
      <c r="H698" s="329">
        <v>1592454.5454545454</v>
      </c>
      <c r="I698" s="415"/>
      <c r="J698" s="329">
        <f t="shared" si="191"/>
        <v>1592454.5454545454</v>
      </c>
      <c r="K698" s="315">
        <f t="shared" si="192"/>
        <v>728045.45454545459</v>
      </c>
      <c r="L698" s="316">
        <f t="shared" si="193"/>
        <v>436827.27272727271</v>
      </c>
      <c r="M698" s="316">
        <f t="shared" si="194"/>
        <v>2029281.8181818181</v>
      </c>
      <c r="N698" s="316">
        <f t="shared" si="195"/>
        <v>8</v>
      </c>
      <c r="O698" s="316">
        <f t="shared" si="196"/>
        <v>291218.18181818188</v>
      </c>
    </row>
    <row r="699" spans="1:16" s="332" customFormat="1">
      <c r="A699" s="333">
        <v>2260000</v>
      </c>
      <c r="B699" s="25" t="s">
        <v>1564</v>
      </c>
      <c r="C699" s="20">
        <v>307020</v>
      </c>
      <c r="D699" s="414">
        <v>41885</v>
      </c>
      <c r="E699" s="329">
        <v>21</v>
      </c>
      <c r="F699" s="415"/>
      <c r="G699" s="324">
        <f t="shared" si="190"/>
        <v>307020</v>
      </c>
      <c r="H699" s="329">
        <v>199563</v>
      </c>
      <c r="I699" s="415"/>
      <c r="J699" s="329">
        <f t="shared" si="191"/>
        <v>199563</v>
      </c>
      <c r="K699" s="315">
        <f t="shared" si="192"/>
        <v>107457</v>
      </c>
      <c r="L699" s="316">
        <f t="shared" si="193"/>
        <v>61404</v>
      </c>
      <c r="M699" s="316">
        <f t="shared" si="194"/>
        <v>260967</v>
      </c>
      <c r="N699" s="316">
        <f t="shared" si="195"/>
        <v>9</v>
      </c>
      <c r="O699" s="316">
        <f t="shared" si="196"/>
        <v>46053</v>
      </c>
      <c r="P699" s="417"/>
    </row>
    <row r="700" spans="1:16" s="332" customFormat="1">
      <c r="A700" s="333">
        <v>2260000</v>
      </c>
      <c r="B700" s="25" t="s">
        <v>1565</v>
      </c>
      <c r="C700" s="20">
        <v>82790</v>
      </c>
      <c r="D700" s="414">
        <v>41894</v>
      </c>
      <c r="E700" s="329">
        <v>18</v>
      </c>
      <c r="F700" s="415"/>
      <c r="G700" s="324">
        <f t="shared" si="190"/>
        <v>82790</v>
      </c>
      <c r="H700" s="329">
        <v>56573.166666666664</v>
      </c>
      <c r="I700" s="415"/>
      <c r="J700" s="329">
        <f t="shared" si="191"/>
        <v>56573.166666666664</v>
      </c>
      <c r="K700" s="315">
        <f t="shared" si="192"/>
        <v>26216.833333333336</v>
      </c>
      <c r="L700" s="316">
        <f t="shared" si="193"/>
        <v>17477.888888888891</v>
      </c>
      <c r="M700" s="316">
        <f t="shared" si="194"/>
        <v>74051.055555555562</v>
      </c>
      <c r="N700" s="316">
        <f t="shared" si="195"/>
        <v>6</v>
      </c>
      <c r="O700" s="316">
        <f t="shared" si="196"/>
        <v>8738.944444444438</v>
      </c>
    </row>
    <row r="701" spans="1:16" s="332" customFormat="1">
      <c r="A701" s="333">
        <v>2260000</v>
      </c>
      <c r="B701" s="25" t="s">
        <v>1566</v>
      </c>
      <c r="C701" s="20">
        <v>18401</v>
      </c>
      <c r="D701" s="414">
        <v>41906</v>
      </c>
      <c r="E701" s="329">
        <v>18</v>
      </c>
      <c r="F701" s="415"/>
      <c r="G701" s="324">
        <f t="shared" si="190"/>
        <v>18401</v>
      </c>
      <c r="H701" s="329">
        <v>12574.016666666666</v>
      </c>
      <c r="I701" s="415"/>
      <c r="J701" s="329">
        <f t="shared" si="191"/>
        <v>12574.016666666666</v>
      </c>
      <c r="K701" s="315">
        <f t="shared" si="192"/>
        <v>5826.9833333333336</v>
      </c>
      <c r="L701" s="316">
        <f t="shared" si="193"/>
        <v>3884.655555555556</v>
      </c>
      <c r="M701" s="316">
        <f t="shared" si="194"/>
        <v>16458.672222222223</v>
      </c>
      <c r="N701" s="316">
        <f t="shared" si="195"/>
        <v>6</v>
      </c>
      <c r="O701" s="316">
        <f t="shared" si="196"/>
        <v>1942.3277777777766</v>
      </c>
    </row>
    <row r="702" spans="1:16" s="332" customFormat="1">
      <c r="A702" s="333">
        <v>2260000</v>
      </c>
      <c r="B702" s="25" t="s">
        <v>1567</v>
      </c>
      <c r="C702" s="20">
        <v>182980</v>
      </c>
      <c r="D702" s="414">
        <v>41936</v>
      </c>
      <c r="E702" s="329">
        <v>22</v>
      </c>
      <c r="F702" s="415"/>
      <c r="G702" s="324">
        <f t="shared" si="190"/>
        <v>182980</v>
      </c>
      <c r="H702" s="329">
        <v>115887.33333333334</v>
      </c>
      <c r="I702" s="415"/>
      <c r="J702" s="329">
        <f t="shared" si="191"/>
        <v>115887.33333333334</v>
      </c>
      <c r="K702" s="315">
        <f t="shared" si="192"/>
        <v>67092.666666666657</v>
      </c>
      <c r="L702" s="316">
        <f t="shared" si="193"/>
        <v>36595.999999999993</v>
      </c>
      <c r="M702" s="316">
        <f t="shared" si="194"/>
        <v>152483.33333333334</v>
      </c>
      <c r="N702" s="316">
        <f t="shared" si="195"/>
        <v>10</v>
      </c>
      <c r="O702" s="316">
        <f t="shared" si="196"/>
        <v>30496.666666666657</v>
      </c>
    </row>
    <row r="703" spans="1:16" s="332" customFormat="1">
      <c r="A703" s="333">
        <v>2260000</v>
      </c>
      <c r="B703" s="25" t="s">
        <v>1568</v>
      </c>
      <c r="C703" s="20">
        <v>336001</v>
      </c>
      <c r="D703" s="414">
        <v>41960</v>
      </c>
      <c r="E703" s="329">
        <v>23</v>
      </c>
      <c r="F703" s="415"/>
      <c r="G703" s="324">
        <f t="shared" si="190"/>
        <v>336001</v>
      </c>
      <c r="H703" s="329">
        <v>207200.61666666667</v>
      </c>
      <c r="I703" s="415"/>
      <c r="J703" s="329">
        <f t="shared" si="191"/>
        <v>207200.61666666667</v>
      </c>
      <c r="K703" s="315">
        <f t="shared" si="192"/>
        <v>128800.38333333333</v>
      </c>
      <c r="L703" s="316">
        <f t="shared" si="193"/>
        <v>67200.2</v>
      </c>
      <c r="M703" s="316">
        <f t="shared" si="194"/>
        <v>274400.81666666665</v>
      </c>
      <c r="N703" s="316">
        <f t="shared" si="195"/>
        <v>11</v>
      </c>
      <c r="O703" s="316">
        <f t="shared" si="196"/>
        <v>61600.183333333349</v>
      </c>
    </row>
    <row r="704" spans="1:16" s="332" customFormat="1">
      <c r="A704" s="333">
        <v>2260000</v>
      </c>
      <c r="B704" s="25" t="s">
        <v>1569</v>
      </c>
      <c r="C704" s="20">
        <v>88729</v>
      </c>
      <c r="D704" s="414">
        <v>41960</v>
      </c>
      <c r="E704" s="329">
        <v>23</v>
      </c>
      <c r="F704" s="415"/>
      <c r="G704" s="324">
        <f t="shared" si="190"/>
        <v>88729</v>
      </c>
      <c r="H704" s="329">
        <v>54716.216666666667</v>
      </c>
      <c r="I704" s="415"/>
      <c r="J704" s="329">
        <f t="shared" si="191"/>
        <v>54716.216666666667</v>
      </c>
      <c r="K704" s="315">
        <f t="shared" si="192"/>
        <v>34012.783333333333</v>
      </c>
      <c r="L704" s="316">
        <f t="shared" si="193"/>
        <v>17745.8</v>
      </c>
      <c r="M704" s="316">
        <f t="shared" si="194"/>
        <v>72462.016666666663</v>
      </c>
      <c r="N704" s="316">
        <f t="shared" si="195"/>
        <v>11</v>
      </c>
      <c r="O704" s="316">
        <f t="shared" si="196"/>
        <v>16266.983333333337</v>
      </c>
    </row>
    <row r="705" spans="1:15" s="332" customFormat="1">
      <c r="A705" s="333">
        <v>2260000</v>
      </c>
      <c r="B705" s="25" t="s">
        <v>1570</v>
      </c>
      <c r="C705" s="20">
        <v>162980</v>
      </c>
      <c r="D705" s="414">
        <v>41968</v>
      </c>
      <c r="E705" s="329">
        <v>23</v>
      </c>
      <c r="F705" s="415"/>
      <c r="G705" s="324">
        <f t="shared" si="190"/>
        <v>162980</v>
      </c>
      <c r="H705" s="329">
        <v>100504.33333333333</v>
      </c>
      <c r="I705" s="415"/>
      <c r="J705" s="329">
        <f t="shared" si="191"/>
        <v>100504.33333333333</v>
      </c>
      <c r="K705" s="315">
        <f t="shared" si="192"/>
        <v>62475.666666666672</v>
      </c>
      <c r="L705" s="316">
        <f t="shared" si="193"/>
        <v>32596</v>
      </c>
      <c r="M705" s="316">
        <f t="shared" si="194"/>
        <v>133100.33333333331</v>
      </c>
      <c r="N705" s="316">
        <f t="shared" si="195"/>
        <v>11</v>
      </c>
      <c r="O705" s="316">
        <f t="shared" si="196"/>
        <v>29879.666666666686</v>
      </c>
    </row>
    <row r="706" spans="1:15" s="332" customFormat="1">
      <c r="A706" s="333">
        <v>2260000</v>
      </c>
      <c r="B706" s="25" t="s">
        <v>1571</v>
      </c>
      <c r="C706" s="20">
        <v>156308</v>
      </c>
      <c r="D706" s="414">
        <v>41971</v>
      </c>
      <c r="E706" s="329">
        <v>23</v>
      </c>
      <c r="F706" s="415"/>
      <c r="G706" s="324">
        <f t="shared" si="190"/>
        <v>156308</v>
      </c>
      <c r="H706" s="329">
        <v>96389.933333333334</v>
      </c>
      <c r="I706" s="415"/>
      <c r="J706" s="329">
        <f t="shared" si="191"/>
        <v>96389.933333333334</v>
      </c>
      <c r="K706" s="315">
        <f t="shared" si="192"/>
        <v>59918.066666666666</v>
      </c>
      <c r="L706" s="316">
        <f t="shared" si="193"/>
        <v>31261.599999999999</v>
      </c>
      <c r="M706" s="316">
        <f t="shared" si="194"/>
        <v>127651.53333333333</v>
      </c>
      <c r="N706" s="316">
        <f t="shared" si="195"/>
        <v>11</v>
      </c>
      <c r="O706" s="316">
        <f t="shared" si="196"/>
        <v>28656.466666666674</v>
      </c>
    </row>
    <row r="707" spans="1:15" s="332" customFormat="1">
      <c r="A707" s="333">
        <v>2260000</v>
      </c>
      <c r="B707" s="25" t="s">
        <v>1572</v>
      </c>
      <c r="C707" s="20">
        <v>216980</v>
      </c>
      <c r="D707" s="414">
        <v>41983</v>
      </c>
      <c r="E707" s="329">
        <v>24</v>
      </c>
      <c r="F707" s="415"/>
      <c r="G707" s="324">
        <f t="shared" si="190"/>
        <v>216980</v>
      </c>
      <c r="H707" s="329">
        <v>130188</v>
      </c>
      <c r="I707" s="415"/>
      <c r="J707" s="329">
        <f t="shared" si="191"/>
        <v>130188</v>
      </c>
      <c r="K707" s="315">
        <f t="shared" si="192"/>
        <v>86792</v>
      </c>
      <c r="L707" s="316">
        <f t="shared" si="193"/>
        <v>43396</v>
      </c>
      <c r="M707" s="316">
        <f t="shared" si="194"/>
        <v>173584</v>
      </c>
      <c r="N707" s="316">
        <f t="shared" si="195"/>
        <v>12</v>
      </c>
      <c r="O707" s="316">
        <f t="shared" si="196"/>
        <v>43396</v>
      </c>
    </row>
    <row r="708" spans="1:15" s="332" customFormat="1">
      <c r="A708" s="333">
        <v>2260000</v>
      </c>
      <c r="B708" s="25" t="s">
        <v>1573</v>
      </c>
      <c r="C708" s="20">
        <v>43652</v>
      </c>
      <c r="D708" s="414">
        <v>41990</v>
      </c>
      <c r="E708" s="329">
        <v>24</v>
      </c>
      <c r="F708" s="415"/>
      <c r="G708" s="324">
        <f t="shared" si="190"/>
        <v>43652</v>
      </c>
      <c r="H708" s="329">
        <v>26191.199999999997</v>
      </c>
      <c r="I708" s="415"/>
      <c r="J708" s="329">
        <f t="shared" si="191"/>
        <v>26191.199999999997</v>
      </c>
      <c r="K708" s="315">
        <f t="shared" si="192"/>
        <v>17460.800000000003</v>
      </c>
      <c r="L708" s="316">
        <f t="shared" si="193"/>
        <v>8730.4000000000015</v>
      </c>
      <c r="M708" s="316">
        <f t="shared" si="194"/>
        <v>34921.599999999999</v>
      </c>
      <c r="N708" s="316">
        <f t="shared" si="195"/>
        <v>12</v>
      </c>
      <c r="O708" s="316">
        <f t="shared" si="196"/>
        <v>8730.4000000000015</v>
      </c>
    </row>
    <row r="709" spans="1:15" s="332" customFormat="1">
      <c r="A709" s="330"/>
      <c r="B709" s="330"/>
      <c r="C709" s="416">
        <f>SUM(C688:C708)</f>
        <v>8382304</v>
      </c>
      <c r="D709" s="416"/>
      <c r="E709" s="416"/>
      <c r="F709" s="416">
        <f t="shared" ref="F709:M709" si="197">SUM(F688:F708)</f>
        <v>0</v>
      </c>
      <c r="G709" s="416">
        <f t="shared" si="197"/>
        <v>8382304</v>
      </c>
      <c r="H709" s="416">
        <f t="shared" si="197"/>
        <v>5881794.8919661734</v>
      </c>
      <c r="I709" s="416">
        <f t="shared" si="197"/>
        <v>0</v>
      </c>
      <c r="J709" s="416">
        <f t="shared" si="197"/>
        <v>5881794.8919661734</v>
      </c>
      <c r="K709" s="416">
        <f t="shared" si="197"/>
        <v>2500509.1080338266</v>
      </c>
      <c r="L709" s="416">
        <f t="shared" si="197"/>
        <v>1592405.4404275313</v>
      </c>
      <c r="M709" s="416">
        <f t="shared" si="197"/>
        <v>7474200.3323937031</v>
      </c>
      <c r="N709" s="416"/>
      <c r="O709" s="416">
        <f>SUM(O688:O708)</f>
        <v>908103.66760629578</v>
      </c>
    </row>
    <row r="710" spans="1:15" s="332" customFormat="1">
      <c r="A710" s="330"/>
      <c r="B710" s="330"/>
      <c r="C710" s="331"/>
      <c r="D710" s="413"/>
      <c r="E710" s="413"/>
      <c r="F710" s="413"/>
      <c r="G710" s="413"/>
      <c r="H710" s="413"/>
      <c r="I710" s="413"/>
      <c r="J710" s="413"/>
      <c r="K710" s="413"/>
      <c r="L710" s="413"/>
      <c r="M710" s="413"/>
      <c r="N710" s="413"/>
      <c r="O710" s="413"/>
    </row>
    <row r="711" spans="1:15">
      <c r="A711" s="325"/>
      <c r="B711" s="326"/>
      <c r="C711" s="335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</row>
    <row r="712" spans="1:15">
      <c r="A712" s="336" t="s">
        <v>1630</v>
      </c>
      <c r="B712" s="337"/>
      <c r="C712" s="338">
        <f t="shared" ref="C712:M712" si="198">+C418+C528+C615+C657+C685+C709</f>
        <v>671960315.1804378</v>
      </c>
      <c r="D712" s="338">
        <f t="shared" si="198"/>
        <v>0</v>
      </c>
      <c r="E712" s="338">
        <f t="shared" si="198"/>
        <v>514</v>
      </c>
      <c r="F712" s="338">
        <f t="shared" si="198"/>
        <v>0</v>
      </c>
      <c r="G712" s="338">
        <f t="shared" si="198"/>
        <v>671960315.1804378</v>
      </c>
      <c r="H712" s="338">
        <f t="shared" si="198"/>
        <v>671209669.82128084</v>
      </c>
      <c r="I712" s="338">
        <f t="shared" si="198"/>
        <v>0</v>
      </c>
      <c r="J712" s="338">
        <f t="shared" si="198"/>
        <v>671209669.82128084</v>
      </c>
      <c r="K712" s="338">
        <f t="shared" si="198"/>
        <v>750602.97915707505</v>
      </c>
      <c r="L712" s="338">
        <f t="shared" si="198"/>
        <v>2781773.0485507799</v>
      </c>
      <c r="M712" s="338">
        <f t="shared" si="198"/>
        <v>673991442.86983156</v>
      </c>
      <c r="N712" s="338"/>
      <c r="O712" s="338">
        <f>+O418+O528+O615+O657+O685+O709</f>
        <v>-2031127.6893937045</v>
      </c>
    </row>
    <row r="713" spans="1:15">
      <c r="G713" s="446"/>
      <c r="M713" s="339" t="s">
        <v>1300</v>
      </c>
    </row>
    <row r="714" spans="1:15" s="454" customFormat="1">
      <c r="C714" s="455"/>
      <c r="D714" s="456"/>
      <c r="G714" s="457"/>
      <c r="H714" s="455"/>
      <c r="M714" s="339"/>
    </row>
    <row r="715" spans="1:15" s="454" customFormat="1">
      <c r="C715" s="455"/>
      <c r="D715" s="456"/>
      <c r="G715" s="457"/>
      <c r="H715" s="455"/>
    </row>
    <row r="716" spans="1:15" s="454" customFormat="1">
      <c r="C716" s="455"/>
      <c r="D716" s="456"/>
      <c r="G716" s="457"/>
      <c r="H716" s="455"/>
    </row>
    <row r="717" spans="1:15" s="454" customFormat="1">
      <c r="C717" s="455"/>
      <c r="D717" s="456"/>
      <c r="G717" s="457"/>
      <c r="H717" s="455"/>
    </row>
    <row r="718" spans="1:15" ht="18.75">
      <c r="A718" s="437">
        <v>2015</v>
      </c>
      <c r="M718" s="340"/>
    </row>
    <row r="719" spans="1:15">
      <c r="A719" s="5">
        <v>2260000</v>
      </c>
      <c r="B719" s="442" t="s">
        <v>1649</v>
      </c>
      <c r="C719" s="6">
        <v>117810</v>
      </c>
      <c r="D719" s="511">
        <v>42024</v>
      </c>
      <c r="E719" s="329">
        <v>35</v>
      </c>
      <c r="F719" s="415"/>
      <c r="G719" s="324">
        <f t="shared" ref="G719:G738" si="199">+C719+F719</f>
        <v>117810</v>
      </c>
      <c r="H719" s="329">
        <v>60735.381355932201</v>
      </c>
      <c r="I719" s="415"/>
      <c r="J719" s="329">
        <f t="shared" ref="J719:J738" si="200">+I719+H719</f>
        <v>60735.381355932201</v>
      </c>
      <c r="K719" s="315">
        <f t="shared" ref="K719:K738" si="201">+G719-J719</f>
        <v>57074.618644067799</v>
      </c>
      <c r="L719" s="316">
        <f t="shared" ref="L719:L738" si="202">K719/E719*$L$1</f>
        <v>19568.4406779661</v>
      </c>
      <c r="M719" s="316">
        <f t="shared" ref="M719:M738" si="203">J719+L719</f>
        <v>80303.822033898294</v>
      </c>
      <c r="N719" s="316">
        <f t="shared" ref="N719:N738" si="204">E719-$L$1</f>
        <v>23</v>
      </c>
      <c r="O719" s="316">
        <f t="shared" ref="O719:O738" si="205">G719-M719</f>
        <v>37506.177966101706</v>
      </c>
    </row>
    <row r="720" spans="1:15">
      <c r="A720" s="5">
        <v>2260000</v>
      </c>
      <c r="B720" s="442" t="s">
        <v>1650</v>
      </c>
      <c r="C720" s="6">
        <v>536928</v>
      </c>
      <c r="D720" s="511">
        <v>42081</v>
      </c>
      <c r="E720" s="329">
        <v>27</v>
      </c>
      <c r="F720" s="415"/>
      <c r="G720" s="324">
        <f t="shared" si="199"/>
        <v>536928</v>
      </c>
      <c r="H720" s="329">
        <v>295310.40000000002</v>
      </c>
      <c r="I720" s="415"/>
      <c r="J720" s="329">
        <f t="shared" si="200"/>
        <v>295310.40000000002</v>
      </c>
      <c r="K720" s="315">
        <f t="shared" si="201"/>
        <v>241617.59999999998</v>
      </c>
      <c r="L720" s="316">
        <f t="shared" si="202"/>
        <v>107385.59999999999</v>
      </c>
      <c r="M720" s="316">
        <f t="shared" si="203"/>
        <v>402696</v>
      </c>
      <c r="N720" s="316">
        <f t="shared" si="204"/>
        <v>15</v>
      </c>
      <c r="O720" s="316">
        <f t="shared" si="205"/>
        <v>134232</v>
      </c>
    </row>
    <row r="721" spans="1:15">
      <c r="A721" s="5">
        <v>2260000</v>
      </c>
      <c r="B721" s="442" t="s">
        <v>1651</v>
      </c>
      <c r="C721" s="6">
        <v>545889</v>
      </c>
      <c r="D721" s="511">
        <v>42089</v>
      </c>
      <c r="E721" s="329">
        <v>27</v>
      </c>
      <c r="F721" s="415"/>
      <c r="G721" s="324">
        <f t="shared" si="199"/>
        <v>545889</v>
      </c>
      <c r="H721" s="329">
        <v>300238.94999999995</v>
      </c>
      <c r="I721" s="415"/>
      <c r="J721" s="329">
        <f t="shared" si="200"/>
        <v>300238.94999999995</v>
      </c>
      <c r="K721" s="315">
        <f t="shared" si="201"/>
        <v>245650.05000000005</v>
      </c>
      <c r="L721" s="316">
        <f t="shared" si="202"/>
        <v>109177.80000000002</v>
      </c>
      <c r="M721" s="316">
        <f t="shared" si="203"/>
        <v>409416.75</v>
      </c>
      <c r="N721" s="316">
        <f t="shared" si="204"/>
        <v>15</v>
      </c>
      <c r="O721" s="316">
        <f t="shared" si="205"/>
        <v>136472.25</v>
      </c>
    </row>
    <row r="722" spans="1:15">
      <c r="A722" s="5">
        <v>2260000</v>
      </c>
      <c r="B722" s="442" t="s">
        <v>1652</v>
      </c>
      <c r="C722" s="6">
        <v>862155</v>
      </c>
      <c r="D722" s="511">
        <v>42124</v>
      </c>
      <c r="E722" s="329">
        <v>28</v>
      </c>
      <c r="F722" s="415"/>
      <c r="G722" s="324">
        <f t="shared" si="199"/>
        <v>862155</v>
      </c>
      <c r="H722" s="329">
        <v>459816</v>
      </c>
      <c r="I722" s="415"/>
      <c r="J722" s="329">
        <f t="shared" si="200"/>
        <v>459816</v>
      </c>
      <c r="K722" s="315">
        <f t="shared" si="201"/>
        <v>402339</v>
      </c>
      <c r="L722" s="316">
        <f t="shared" si="202"/>
        <v>172431</v>
      </c>
      <c r="M722" s="316">
        <f t="shared" si="203"/>
        <v>632247</v>
      </c>
      <c r="N722" s="316">
        <f t="shared" si="204"/>
        <v>16</v>
      </c>
      <c r="O722" s="316">
        <f t="shared" si="205"/>
        <v>229908</v>
      </c>
    </row>
    <row r="723" spans="1:15">
      <c r="A723" s="5">
        <v>2260000</v>
      </c>
      <c r="B723" s="442" t="s">
        <v>1653</v>
      </c>
      <c r="C723" s="6">
        <v>1767680</v>
      </c>
      <c r="D723" s="511">
        <v>42155</v>
      </c>
      <c r="E723" s="329">
        <v>29</v>
      </c>
      <c r="F723" s="415"/>
      <c r="G723" s="324">
        <f t="shared" si="199"/>
        <v>1767680</v>
      </c>
      <c r="H723" s="329">
        <v>968018.31446540868</v>
      </c>
      <c r="I723" s="415"/>
      <c r="J723" s="329">
        <f t="shared" si="200"/>
        <v>968018.31446540868</v>
      </c>
      <c r="K723" s="315">
        <f t="shared" si="201"/>
        <v>799661.68553459132</v>
      </c>
      <c r="L723" s="316">
        <f t="shared" si="202"/>
        <v>330894.49056603777</v>
      </c>
      <c r="M723" s="316">
        <f t="shared" si="203"/>
        <v>1298912.8050314465</v>
      </c>
      <c r="N723" s="316">
        <f t="shared" si="204"/>
        <v>17</v>
      </c>
      <c r="O723" s="316">
        <f t="shared" si="205"/>
        <v>468767.19496855349</v>
      </c>
    </row>
    <row r="724" spans="1:15">
      <c r="A724" s="5">
        <v>2260000</v>
      </c>
      <c r="B724" s="442" t="s">
        <v>1654</v>
      </c>
      <c r="C724" s="6">
        <v>69990</v>
      </c>
      <c r="D724" s="511">
        <v>42172</v>
      </c>
      <c r="E724" s="329">
        <v>30</v>
      </c>
      <c r="F724" s="415"/>
      <c r="G724" s="324">
        <f t="shared" si="199"/>
        <v>69990</v>
      </c>
      <c r="H724" s="329">
        <v>34995</v>
      </c>
      <c r="I724" s="415"/>
      <c r="J724" s="329">
        <f t="shared" si="200"/>
        <v>34995</v>
      </c>
      <c r="K724" s="315">
        <f t="shared" si="201"/>
        <v>34995</v>
      </c>
      <c r="L724" s="316">
        <f t="shared" si="202"/>
        <v>13998</v>
      </c>
      <c r="M724" s="316">
        <f t="shared" si="203"/>
        <v>48993</v>
      </c>
      <c r="N724" s="316">
        <f t="shared" si="204"/>
        <v>18</v>
      </c>
      <c r="O724" s="316">
        <f t="shared" si="205"/>
        <v>20997</v>
      </c>
    </row>
    <row r="725" spans="1:15">
      <c r="A725" s="5">
        <v>2260000</v>
      </c>
      <c r="B725" s="442" t="s">
        <v>1655</v>
      </c>
      <c r="C725" s="6">
        <v>130900</v>
      </c>
      <c r="D725" s="511">
        <v>42178</v>
      </c>
      <c r="E725" s="329">
        <v>30</v>
      </c>
      <c r="F725" s="415"/>
      <c r="G725" s="324">
        <f t="shared" si="199"/>
        <v>130900</v>
      </c>
      <c r="H725" s="329">
        <v>65450</v>
      </c>
      <c r="I725" s="415"/>
      <c r="J725" s="329">
        <f t="shared" si="200"/>
        <v>65450</v>
      </c>
      <c r="K725" s="315">
        <f t="shared" si="201"/>
        <v>65450</v>
      </c>
      <c r="L725" s="316">
        <f t="shared" si="202"/>
        <v>26180</v>
      </c>
      <c r="M725" s="316">
        <f t="shared" si="203"/>
        <v>91630</v>
      </c>
      <c r="N725" s="316">
        <f t="shared" si="204"/>
        <v>18</v>
      </c>
      <c r="O725" s="316">
        <f t="shared" si="205"/>
        <v>39270</v>
      </c>
    </row>
    <row r="726" spans="1:15">
      <c r="A726" s="5">
        <v>2260000</v>
      </c>
      <c r="B726" s="442" t="s">
        <v>1656</v>
      </c>
      <c r="C726" s="6">
        <v>99980</v>
      </c>
      <c r="D726" s="511">
        <v>42179</v>
      </c>
      <c r="E726" s="329">
        <v>30</v>
      </c>
      <c r="F726" s="415"/>
      <c r="G726" s="324">
        <f t="shared" si="199"/>
        <v>99980</v>
      </c>
      <c r="H726" s="329">
        <v>49990</v>
      </c>
      <c r="I726" s="415"/>
      <c r="J726" s="329">
        <f t="shared" si="200"/>
        <v>49990</v>
      </c>
      <c r="K726" s="315">
        <f t="shared" si="201"/>
        <v>49990</v>
      </c>
      <c r="L726" s="316">
        <f t="shared" si="202"/>
        <v>19996</v>
      </c>
      <c r="M726" s="316">
        <f t="shared" si="203"/>
        <v>69986</v>
      </c>
      <c r="N726" s="316">
        <f t="shared" si="204"/>
        <v>18</v>
      </c>
      <c r="O726" s="316">
        <f t="shared" si="205"/>
        <v>29994</v>
      </c>
    </row>
    <row r="727" spans="1:15">
      <c r="A727" s="5">
        <v>2260000</v>
      </c>
      <c r="B727" s="442" t="s">
        <v>1657</v>
      </c>
      <c r="C727" s="6">
        <v>1099279</v>
      </c>
      <c r="D727" s="511">
        <v>42216</v>
      </c>
      <c r="E727" s="329">
        <v>31</v>
      </c>
      <c r="F727" s="415"/>
      <c r="G727" s="324">
        <f t="shared" si="199"/>
        <v>1099279</v>
      </c>
      <c r="H727" s="329">
        <v>531318.18333333335</v>
      </c>
      <c r="I727" s="415"/>
      <c r="J727" s="329">
        <f t="shared" si="200"/>
        <v>531318.18333333335</v>
      </c>
      <c r="K727" s="315">
        <f t="shared" si="201"/>
        <v>567960.81666666665</v>
      </c>
      <c r="L727" s="316">
        <f t="shared" si="202"/>
        <v>219855.8</v>
      </c>
      <c r="M727" s="316">
        <f t="shared" si="203"/>
        <v>751173.9833333334</v>
      </c>
      <c r="N727" s="316">
        <f t="shared" si="204"/>
        <v>19</v>
      </c>
      <c r="O727" s="316">
        <f t="shared" si="205"/>
        <v>348105.0166666666</v>
      </c>
    </row>
    <row r="728" spans="1:15">
      <c r="A728" s="5">
        <v>2260000</v>
      </c>
      <c r="B728" s="442" t="s">
        <v>1658</v>
      </c>
      <c r="C728" s="6">
        <v>192930</v>
      </c>
      <c r="D728" s="511">
        <v>42240</v>
      </c>
      <c r="E728" s="329">
        <v>32</v>
      </c>
      <c r="F728" s="415"/>
      <c r="G728" s="324">
        <f t="shared" si="199"/>
        <v>192930</v>
      </c>
      <c r="H728" s="329">
        <v>90034</v>
      </c>
      <c r="I728" s="415"/>
      <c r="J728" s="329">
        <f t="shared" si="200"/>
        <v>90034</v>
      </c>
      <c r="K728" s="315">
        <f t="shared" si="201"/>
        <v>102896</v>
      </c>
      <c r="L728" s="316">
        <f t="shared" si="202"/>
        <v>38586</v>
      </c>
      <c r="M728" s="316">
        <f t="shared" si="203"/>
        <v>128620</v>
      </c>
      <c r="N728" s="316">
        <f t="shared" si="204"/>
        <v>20</v>
      </c>
      <c r="O728" s="316">
        <f t="shared" si="205"/>
        <v>64310</v>
      </c>
    </row>
    <row r="729" spans="1:15">
      <c r="A729" s="5">
        <v>2260000</v>
      </c>
      <c r="B729" s="442" t="s">
        <v>1659</v>
      </c>
      <c r="C729" s="6">
        <v>54990</v>
      </c>
      <c r="D729" s="511">
        <v>42243</v>
      </c>
      <c r="E729" s="329">
        <v>32</v>
      </c>
      <c r="F729" s="415"/>
      <c r="G729" s="324">
        <f t="shared" si="199"/>
        <v>54990</v>
      </c>
      <c r="H729" s="329">
        <v>25662</v>
      </c>
      <c r="I729" s="415"/>
      <c r="J729" s="329">
        <f t="shared" si="200"/>
        <v>25662</v>
      </c>
      <c r="K729" s="315">
        <f t="shared" si="201"/>
        <v>29328</v>
      </c>
      <c r="L729" s="316">
        <f t="shared" si="202"/>
        <v>10998</v>
      </c>
      <c r="M729" s="316">
        <f t="shared" si="203"/>
        <v>36660</v>
      </c>
      <c r="N729" s="316">
        <f t="shared" si="204"/>
        <v>20</v>
      </c>
      <c r="O729" s="316">
        <f t="shared" si="205"/>
        <v>18330</v>
      </c>
    </row>
    <row r="730" spans="1:15">
      <c r="A730" s="5">
        <v>2260000</v>
      </c>
      <c r="B730" s="442" t="s">
        <v>1660</v>
      </c>
      <c r="C730" s="6">
        <v>179980</v>
      </c>
      <c r="D730" s="511">
        <v>42250</v>
      </c>
      <c r="E730" s="329">
        <v>32</v>
      </c>
      <c r="F730" s="415"/>
      <c r="G730" s="324">
        <f t="shared" si="199"/>
        <v>179980</v>
      </c>
      <c r="H730" s="329">
        <v>83990.666666666657</v>
      </c>
      <c r="I730" s="415"/>
      <c r="J730" s="329">
        <f t="shared" si="200"/>
        <v>83990.666666666657</v>
      </c>
      <c r="K730" s="315">
        <f t="shared" si="201"/>
        <v>95989.333333333343</v>
      </c>
      <c r="L730" s="316">
        <f t="shared" si="202"/>
        <v>35996</v>
      </c>
      <c r="M730" s="316">
        <f t="shared" si="203"/>
        <v>119986.66666666666</v>
      </c>
      <c r="N730" s="316">
        <f t="shared" si="204"/>
        <v>20</v>
      </c>
      <c r="O730" s="316">
        <f t="shared" si="205"/>
        <v>59993.333333333343</v>
      </c>
    </row>
    <row r="731" spans="1:15">
      <c r="A731" s="5">
        <v>2260000</v>
      </c>
      <c r="B731" s="442" t="s">
        <v>1661</v>
      </c>
      <c r="C731" s="6">
        <v>350000</v>
      </c>
      <c r="D731" s="511">
        <v>42254</v>
      </c>
      <c r="E731" s="329">
        <v>32</v>
      </c>
      <c r="F731" s="415"/>
      <c r="G731" s="324">
        <f t="shared" si="199"/>
        <v>350000</v>
      </c>
      <c r="H731" s="329">
        <v>163333.33333333331</v>
      </c>
      <c r="I731" s="415"/>
      <c r="J731" s="329">
        <f t="shared" si="200"/>
        <v>163333.33333333331</v>
      </c>
      <c r="K731" s="315">
        <f t="shared" si="201"/>
        <v>186666.66666666669</v>
      </c>
      <c r="L731" s="316">
        <f t="shared" si="202"/>
        <v>70000</v>
      </c>
      <c r="M731" s="316">
        <f t="shared" si="203"/>
        <v>233333.33333333331</v>
      </c>
      <c r="N731" s="316">
        <f t="shared" si="204"/>
        <v>20</v>
      </c>
      <c r="O731" s="316">
        <f t="shared" si="205"/>
        <v>116666.66666666669</v>
      </c>
    </row>
    <row r="732" spans="1:15">
      <c r="A732" s="5">
        <v>2260000</v>
      </c>
      <c r="B732" s="442" t="s">
        <v>1662</v>
      </c>
      <c r="C732" s="6">
        <v>299980</v>
      </c>
      <c r="D732" s="511">
        <v>42268</v>
      </c>
      <c r="E732" s="329">
        <v>33</v>
      </c>
      <c r="F732" s="415"/>
      <c r="G732" s="324">
        <f t="shared" si="199"/>
        <v>299980</v>
      </c>
      <c r="H732" s="329">
        <v>134991</v>
      </c>
      <c r="I732" s="415"/>
      <c r="J732" s="329">
        <f t="shared" si="200"/>
        <v>134991</v>
      </c>
      <c r="K732" s="315">
        <f t="shared" si="201"/>
        <v>164989</v>
      </c>
      <c r="L732" s="316">
        <f t="shared" si="202"/>
        <v>59996</v>
      </c>
      <c r="M732" s="316">
        <f t="shared" si="203"/>
        <v>194987</v>
      </c>
      <c r="N732" s="316">
        <f t="shared" si="204"/>
        <v>21</v>
      </c>
      <c r="O732" s="316">
        <f t="shared" si="205"/>
        <v>104993</v>
      </c>
    </row>
    <row r="733" spans="1:15">
      <c r="A733" s="5">
        <v>2260000</v>
      </c>
      <c r="B733" s="442" t="s">
        <v>1663</v>
      </c>
      <c r="C733" s="6">
        <v>71890</v>
      </c>
      <c r="D733" s="511">
        <v>42268</v>
      </c>
      <c r="E733" s="329">
        <v>33</v>
      </c>
      <c r="F733" s="415"/>
      <c r="G733" s="324">
        <f t="shared" si="199"/>
        <v>71890</v>
      </c>
      <c r="H733" s="329">
        <v>32350.5</v>
      </c>
      <c r="I733" s="415"/>
      <c r="J733" s="329">
        <f t="shared" si="200"/>
        <v>32350.5</v>
      </c>
      <c r="K733" s="315">
        <f t="shared" si="201"/>
        <v>39539.5</v>
      </c>
      <c r="L733" s="316">
        <f t="shared" si="202"/>
        <v>14378</v>
      </c>
      <c r="M733" s="316">
        <f t="shared" si="203"/>
        <v>46728.5</v>
      </c>
      <c r="N733" s="316">
        <f t="shared" si="204"/>
        <v>21</v>
      </c>
      <c r="O733" s="316">
        <f t="shared" si="205"/>
        <v>25161.5</v>
      </c>
    </row>
    <row r="734" spans="1:15">
      <c r="A734" s="5">
        <v>2260000</v>
      </c>
      <c r="B734" s="442" t="s">
        <v>1664</v>
      </c>
      <c r="C734" s="6">
        <v>273105</v>
      </c>
      <c r="D734" s="511">
        <v>42277</v>
      </c>
      <c r="E734" s="329">
        <v>33</v>
      </c>
      <c r="F734" s="415"/>
      <c r="G734" s="324">
        <f t="shared" si="199"/>
        <v>273105</v>
      </c>
      <c r="H734" s="329">
        <v>122897.25</v>
      </c>
      <c r="I734" s="415"/>
      <c r="J734" s="329">
        <f t="shared" si="200"/>
        <v>122897.25</v>
      </c>
      <c r="K734" s="315">
        <f t="shared" si="201"/>
        <v>150207.75</v>
      </c>
      <c r="L734" s="316">
        <f t="shared" si="202"/>
        <v>54621</v>
      </c>
      <c r="M734" s="316">
        <f t="shared" si="203"/>
        <v>177518.25</v>
      </c>
      <c r="N734" s="316">
        <f t="shared" si="204"/>
        <v>21</v>
      </c>
      <c r="O734" s="316">
        <f t="shared" si="205"/>
        <v>95586.75</v>
      </c>
    </row>
    <row r="735" spans="1:15">
      <c r="A735" s="5">
        <v>2260000</v>
      </c>
      <c r="B735" s="442" t="s">
        <v>1665</v>
      </c>
      <c r="C735" s="6">
        <v>200000</v>
      </c>
      <c r="D735" s="511">
        <v>42285</v>
      </c>
      <c r="E735" s="329">
        <v>33</v>
      </c>
      <c r="F735" s="415"/>
      <c r="G735" s="324">
        <f t="shared" si="199"/>
        <v>200000</v>
      </c>
      <c r="H735" s="329">
        <v>90000</v>
      </c>
      <c r="I735" s="415"/>
      <c r="J735" s="329">
        <f t="shared" si="200"/>
        <v>90000</v>
      </c>
      <c r="K735" s="315">
        <f t="shared" si="201"/>
        <v>110000</v>
      </c>
      <c r="L735" s="316">
        <f t="shared" si="202"/>
        <v>40000</v>
      </c>
      <c r="M735" s="316">
        <f t="shared" si="203"/>
        <v>130000</v>
      </c>
      <c r="N735" s="316">
        <f t="shared" si="204"/>
        <v>21</v>
      </c>
      <c r="O735" s="316">
        <f t="shared" si="205"/>
        <v>70000</v>
      </c>
    </row>
    <row r="736" spans="1:15">
      <c r="A736" s="5">
        <v>2260000</v>
      </c>
      <c r="B736" s="442" t="s">
        <v>1666</v>
      </c>
      <c r="C736" s="6">
        <v>82943</v>
      </c>
      <c r="D736" s="511">
        <v>42296</v>
      </c>
      <c r="E736" s="329">
        <v>33</v>
      </c>
      <c r="F736" s="415"/>
      <c r="G736" s="324">
        <f t="shared" si="199"/>
        <v>82943</v>
      </c>
      <c r="H736" s="329">
        <v>36524.022807017551</v>
      </c>
      <c r="I736" s="415"/>
      <c r="J736" s="329">
        <f t="shared" si="200"/>
        <v>36524.022807017551</v>
      </c>
      <c r="K736" s="315">
        <f t="shared" si="201"/>
        <v>46418.977192982449</v>
      </c>
      <c r="L736" s="316">
        <f t="shared" si="202"/>
        <v>16879.628070175437</v>
      </c>
      <c r="M736" s="316">
        <f t="shared" si="203"/>
        <v>53403.650877192988</v>
      </c>
      <c r="N736" s="316">
        <f t="shared" si="204"/>
        <v>21</v>
      </c>
      <c r="O736" s="316">
        <f t="shared" si="205"/>
        <v>29539.349122807012</v>
      </c>
    </row>
    <row r="737" spans="1:15">
      <c r="A737" s="5">
        <v>2260000</v>
      </c>
      <c r="B737" s="442" t="s">
        <v>1668</v>
      </c>
      <c r="C737" s="6">
        <v>477600</v>
      </c>
      <c r="D737" s="511">
        <v>42332</v>
      </c>
      <c r="E737" s="329">
        <v>35</v>
      </c>
      <c r="F737" s="415"/>
      <c r="G737" s="324">
        <f t="shared" si="199"/>
        <v>477600</v>
      </c>
      <c r="H737" s="329">
        <v>199000</v>
      </c>
      <c r="I737" s="415"/>
      <c r="J737" s="329">
        <f t="shared" si="200"/>
        <v>199000</v>
      </c>
      <c r="K737" s="315">
        <f t="shared" si="201"/>
        <v>278600</v>
      </c>
      <c r="L737" s="316">
        <f t="shared" si="202"/>
        <v>95520</v>
      </c>
      <c r="M737" s="316">
        <f t="shared" si="203"/>
        <v>294520</v>
      </c>
      <c r="N737" s="316">
        <f t="shared" si="204"/>
        <v>23</v>
      </c>
      <c r="O737" s="316">
        <f t="shared" si="205"/>
        <v>183080</v>
      </c>
    </row>
    <row r="738" spans="1:15">
      <c r="A738" s="5">
        <v>2260000</v>
      </c>
      <c r="B738" s="442" t="s">
        <v>1747</v>
      </c>
      <c r="C738" s="6">
        <v>69990</v>
      </c>
      <c r="D738" s="511">
        <v>42369</v>
      </c>
      <c r="E738" s="329">
        <v>36</v>
      </c>
      <c r="F738" s="415"/>
      <c r="G738" s="324">
        <f t="shared" si="199"/>
        <v>69990</v>
      </c>
      <c r="H738" s="329">
        <v>27996</v>
      </c>
      <c r="I738" s="415"/>
      <c r="J738" s="329">
        <f t="shared" si="200"/>
        <v>27996</v>
      </c>
      <c r="K738" s="315">
        <f t="shared" si="201"/>
        <v>41994</v>
      </c>
      <c r="L738" s="316">
        <f t="shared" si="202"/>
        <v>13998</v>
      </c>
      <c r="M738" s="316">
        <f t="shared" si="203"/>
        <v>41994</v>
      </c>
      <c r="N738" s="316">
        <f t="shared" si="204"/>
        <v>24</v>
      </c>
      <c r="O738" s="316">
        <f t="shared" si="205"/>
        <v>27996</v>
      </c>
    </row>
    <row r="739" spans="1:15" s="332" customFormat="1">
      <c r="A739" s="330"/>
      <c r="B739" s="330"/>
      <c r="C739" s="416">
        <f>SUM(C719:C738)</f>
        <v>7484019</v>
      </c>
      <c r="D739" s="416"/>
      <c r="E739" s="416"/>
      <c r="F739" s="416">
        <f t="shared" ref="F739:M739" si="206">SUM(F719:F737)</f>
        <v>0</v>
      </c>
      <c r="G739" s="416">
        <f t="shared" si="206"/>
        <v>7414029</v>
      </c>
      <c r="H739" s="416">
        <f t="shared" si="206"/>
        <v>3744655.0019616918</v>
      </c>
      <c r="I739" s="416">
        <f t="shared" si="206"/>
        <v>0</v>
      </c>
      <c r="J739" s="416">
        <f t="shared" si="206"/>
        <v>3744655.0019616918</v>
      </c>
      <c r="K739" s="416">
        <f t="shared" si="206"/>
        <v>3669373.9980383082</v>
      </c>
      <c r="L739" s="416">
        <f t="shared" si="206"/>
        <v>1456461.7593141794</v>
      </c>
      <c r="M739" s="416">
        <f t="shared" si="206"/>
        <v>5201116.7612758707</v>
      </c>
      <c r="N739" s="416"/>
      <c r="O739" s="416">
        <f>SUM(O719:O737)</f>
        <v>2212912.2387241288</v>
      </c>
    </row>
    <row r="740" spans="1:15">
      <c r="A740" s="1"/>
      <c r="B740" s="444"/>
      <c r="C740" s="44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>
      <c r="A741" s="5">
        <v>2260001</v>
      </c>
      <c r="B741" s="442" t="s">
        <v>1667</v>
      </c>
      <c r="C741" s="6">
        <v>243950</v>
      </c>
      <c r="D741" s="438">
        <v>42356</v>
      </c>
      <c r="E741" s="329">
        <v>35</v>
      </c>
      <c r="F741" s="415"/>
      <c r="G741" s="324">
        <f>+C741+F741</f>
        <v>243950</v>
      </c>
      <c r="H741" s="329">
        <v>101645.83333333334</v>
      </c>
      <c r="I741" s="415"/>
      <c r="J741" s="329">
        <f>+I741+H741</f>
        <v>101645.83333333334</v>
      </c>
      <c r="K741" s="315">
        <f>+G741-J741</f>
        <v>142304.16666666666</v>
      </c>
      <c r="L741" s="316">
        <f>K741/E741*$L$1</f>
        <v>48790</v>
      </c>
      <c r="M741" s="316">
        <f>J741+L741</f>
        <v>150435.83333333334</v>
      </c>
      <c r="N741" s="316">
        <f>E741-$L$1</f>
        <v>23</v>
      </c>
      <c r="O741" s="316">
        <f>G741-M741</f>
        <v>93514.166666666657</v>
      </c>
    </row>
    <row r="742" spans="1:15" s="332" customFormat="1">
      <c r="A742" s="330"/>
      <c r="B742" s="330"/>
      <c r="C742" s="416">
        <f>SUM(C741)</f>
        <v>243950</v>
      </c>
      <c r="D742" s="416"/>
      <c r="E742" s="416"/>
      <c r="F742" s="416">
        <f t="shared" ref="F742:M742" si="207">SUM(F741)</f>
        <v>0</v>
      </c>
      <c r="G742" s="416">
        <f t="shared" si="207"/>
        <v>243950</v>
      </c>
      <c r="H742" s="416">
        <f t="shared" si="207"/>
        <v>101645.83333333334</v>
      </c>
      <c r="I742" s="416">
        <f t="shared" si="207"/>
        <v>0</v>
      </c>
      <c r="J742" s="416">
        <f t="shared" si="207"/>
        <v>101645.83333333334</v>
      </c>
      <c r="K742" s="416">
        <f t="shared" si="207"/>
        <v>142304.16666666666</v>
      </c>
      <c r="L742" s="416">
        <f t="shared" si="207"/>
        <v>48790</v>
      </c>
      <c r="M742" s="416">
        <f t="shared" si="207"/>
        <v>150435.83333333334</v>
      </c>
      <c r="N742" s="416"/>
      <c r="O742" s="416">
        <f>SUM(O741)</f>
        <v>93514.166666666657</v>
      </c>
    </row>
    <row r="745" spans="1:15" ht="18.75">
      <c r="A745" s="449" t="s">
        <v>1669</v>
      </c>
      <c r="B745" s="450"/>
      <c r="C745" s="447">
        <f t="shared" ref="C745:M745" si="208">+C739+C742</f>
        <v>7727969</v>
      </c>
      <c r="D745" s="447">
        <f t="shared" si="208"/>
        <v>0</v>
      </c>
      <c r="E745" s="447">
        <f t="shared" si="208"/>
        <v>0</v>
      </c>
      <c r="F745" s="447">
        <f t="shared" si="208"/>
        <v>0</v>
      </c>
      <c r="G745" s="447">
        <f t="shared" si="208"/>
        <v>7657979</v>
      </c>
      <c r="H745" s="447">
        <f t="shared" si="208"/>
        <v>3846300.8352950253</v>
      </c>
      <c r="I745" s="447">
        <f t="shared" si="208"/>
        <v>0</v>
      </c>
      <c r="J745" s="447">
        <f t="shared" si="208"/>
        <v>3846300.8352950253</v>
      </c>
      <c r="K745" s="447">
        <f t="shared" si="208"/>
        <v>3811678.1647049747</v>
      </c>
      <c r="L745" s="447">
        <f t="shared" si="208"/>
        <v>1505251.7593141794</v>
      </c>
      <c r="M745" s="447">
        <f t="shared" si="208"/>
        <v>5351552.5946092037</v>
      </c>
      <c r="N745" s="447"/>
      <c r="O745" s="447">
        <f>+O739+O742</f>
        <v>2306426.4053907953</v>
      </c>
    </row>
    <row r="748" spans="1:15">
      <c r="A748" s="298">
        <v>2016</v>
      </c>
    </row>
    <row r="749" spans="1:15" s="342" customFormat="1">
      <c r="A749" s="69">
        <v>2260000</v>
      </c>
      <c r="B749" s="583" t="s">
        <v>1992</v>
      </c>
      <c r="C749" s="70">
        <v>43980</v>
      </c>
      <c r="D749" s="522">
        <v>42398</v>
      </c>
      <c r="E749" s="523">
        <v>12</v>
      </c>
      <c r="F749" s="524"/>
      <c r="G749" s="311">
        <f t="shared" ref="G749:G755" si="209">+C749+F749</f>
        <v>43980</v>
      </c>
      <c r="H749" s="523">
        <v>29320</v>
      </c>
      <c r="I749" s="524"/>
      <c r="J749" s="523">
        <f t="shared" ref="J749:J755" si="210">+I749+H749</f>
        <v>29320</v>
      </c>
      <c r="K749" s="311">
        <f t="shared" ref="K749:K755" si="211">+G749-J749</f>
        <v>14660</v>
      </c>
      <c r="L749" s="312">
        <f>K749/E749*$L$1</f>
        <v>14660</v>
      </c>
      <c r="M749" s="312">
        <f t="shared" ref="M749:M755" si="212">J749+L749</f>
        <v>43980</v>
      </c>
      <c r="N749" s="312">
        <f>E749-$L$1</f>
        <v>0</v>
      </c>
      <c r="O749" s="312">
        <f t="shared" ref="O749:O755" si="213">G749-M749</f>
        <v>0</v>
      </c>
    </row>
    <row r="750" spans="1:15">
      <c r="A750" s="5">
        <v>2260000</v>
      </c>
      <c r="B750" s="442" t="s">
        <v>1993</v>
      </c>
      <c r="C750" s="6">
        <v>410074</v>
      </c>
      <c r="D750" s="511">
        <v>42400</v>
      </c>
      <c r="E750" s="329">
        <v>36</v>
      </c>
      <c r="F750" s="415"/>
      <c r="G750" s="324">
        <f t="shared" si="209"/>
        <v>410074</v>
      </c>
      <c r="H750" s="329">
        <v>164029.6</v>
      </c>
      <c r="I750" s="415"/>
      <c r="J750" s="329">
        <f t="shared" si="210"/>
        <v>164029.6</v>
      </c>
      <c r="K750" s="315">
        <f t="shared" si="211"/>
        <v>246044.4</v>
      </c>
      <c r="L750" s="316">
        <f>K750/E750*$L$1</f>
        <v>82014.8</v>
      </c>
      <c r="M750" s="316">
        <f t="shared" si="212"/>
        <v>246044.40000000002</v>
      </c>
      <c r="N750" s="316">
        <f>E750-$L$1</f>
        <v>24</v>
      </c>
      <c r="O750" s="316">
        <f t="shared" si="213"/>
        <v>164029.59999999998</v>
      </c>
    </row>
    <row r="751" spans="1:15" s="342" customFormat="1">
      <c r="A751" s="310">
        <v>2260000</v>
      </c>
      <c r="B751" s="310" t="s">
        <v>2009</v>
      </c>
      <c r="C751" s="311">
        <v>26990</v>
      </c>
      <c r="D751" s="522">
        <v>42622</v>
      </c>
      <c r="E751" s="523">
        <v>0</v>
      </c>
      <c r="F751" s="524"/>
      <c r="G751" s="311">
        <f t="shared" si="209"/>
        <v>26990</v>
      </c>
      <c r="H751" s="523">
        <v>26990</v>
      </c>
      <c r="I751" s="524"/>
      <c r="J751" s="523">
        <f t="shared" si="210"/>
        <v>26990</v>
      </c>
      <c r="K751" s="311">
        <f t="shared" si="211"/>
        <v>0</v>
      </c>
      <c r="L751" s="312">
        <v>0</v>
      </c>
      <c r="M751" s="312">
        <f t="shared" si="212"/>
        <v>26990</v>
      </c>
      <c r="N751" s="312">
        <f>E751</f>
        <v>0</v>
      </c>
      <c r="O751" s="312">
        <f t="shared" si="213"/>
        <v>0</v>
      </c>
    </row>
    <row r="752" spans="1:15" s="342" customFormat="1">
      <c r="A752" s="310">
        <v>2260000</v>
      </c>
      <c r="B752" s="310" t="s">
        <v>2010</v>
      </c>
      <c r="C752" s="311">
        <v>26990</v>
      </c>
      <c r="D752" s="522">
        <v>42622</v>
      </c>
      <c r="E752" s="523">
        <v>0</v>
      </c>
      <c r="F752" s="524"/>
      <c r="G752" s="311">
        <f t="shared" si="209"/>
        <v>26990</v>
      </c>
      <c r="H752" s="523">
        <v>26990</v>
      </c>
      <c r="I752" s="524"/>
      <c r="J752" s="523">
        <f t="shared" si="210"/>
        <v>26990</v>
      </c>
      <c r="K752" s="311">
        <f t="shared" si="211"/>
        <v>0</v>
      </c>
      <c r="L752" s="312">
        <v>0</v>
      </c>
      <c r="M752" s="312">
        <f t="shared" si="212"/>
        <v>26990</v>
      </c>
      <c r="N752" s="312">
        <f>E752</f>
        <v>0</v>
      </c>
      <c r="O752" s="312">
        <f t="shared" si="213"/>
        <v>0</v>
      </c>
    </row>
    <row r="753" spans="1:30" s="342" customFormat="1">
      <c r="A753" s="310">
        <v>2260000</v>
      </c>
      <c r="B753" s="310" t="s">
        <v>2011</v>
      </c>
      <c r="C753" s="311">
        <v>26990</v>
      </c>
      <c r="D753" s="522">
        <v>42622</v>
      </c>
      <c r="E753" s="523">
        <v>0</v>
      </c>
      <c r="F753" s="524"/>
      <c r="G753" s="311">
        <f t="shared" si="209"/>
        <v>26990</v>
      </c>
      <c r="H753" s="523">
        <v>26990</v>
      </c>
      <c r="I753" s="524"/>
      <c r="J753" s="523">
        <f t="shared" si="210"/>
        <v>26990</v>
      </c>
      <c r="K753" s="311">
        <f t="shared" si="211"/>
        <v>0</v>
      </c>
      <c r="L753" s="312">
        <v>0</v>
      </c>
      <c r="M753" s="312">
        <f t="shared" si="212"/>
        <v>26990</v>
      </c>
      <c r="N753" s="312">
        <f>E753</f>
        <v>0</v>
      </c>
      <c r="O753" s="312">
        <f t="shared" si="213"/>
        <v>0</v>
      </c>
    </row>
    <row r="754" spans="1:30" s="342" customFormat="1">
      <c r="A754" s="310">
        <v>2260000</v>
      </c>
      <c r="B754" s="310" t="s">
        <v>2012</v>
      </c>
      <c r="C754" s="311">
        <v>26990</v>
      </c>
      <c r="D754" s="522">
        <v>42622</v>
      </c>
      <c r="E754" s="523">
        <v>0</v>
      </c>
      <c r="F754" s="524"/>
      <c r="G754" s="311">
        <f t="shared" si="209"/>
        <v>26990</v>
      </c>
      <c r="H754" s="523">
        <v>26990</v>
      </c>
      <c r="I754" s="524"/>
      <c r="J754" s="523">
        <f t="shared" si="210"/>
        <v>26990</v>
      </c>
      <c r="K754" s="311">
        <f t="shared" si="211"/>
        <v>0</v>
      </c>
      <c r="L754" s="312">
        <v>0</v>
      </c>
      <c r="M754" s="312">
        <f t="shared" si="212"/>
        <v>26990</v>
      </c>
      <c r="N754" s="312">
        <f>E754</f>
        <v>0</v>
      </c>
      <c r="O754" s="312">
        <f t="shared" si="213"/>
        <v>0</v>
      </c>
    </row>
    <row r="755" spans="1:30">
      <c r="A755" s="314">
        <v>2260000</v>
      </c>
      <c r="B755" s="314" t="s">
        <v>2013</v>
      </c>
      <c r="C755" s="315">
        <v>67960</v>
      </c>
      <c r="D755" s="511">
        <v>42668</v>
      </c>
      <c r="E755" s="329">
        <v>1</v>
      </c>
      <c r="F755" s="415"/>
      <c r="G755" s="324">
        <f t="shared" si="209"/>
        <v>67960</v>
      </c>
      <c r="H755" s="329">
        <v>18122.666666666664</v>
      </c>
      <c r="I755" s="415"/>
      <c r="J755" s="329">
        <f t="shared" si="210"/>
        <v>18122.666666666664</v>
      </c>
      <c r="K755" s="315">
        <f t="shared" si="211"/>
        <v>49837.333333333336</v>
      </c>
      <c r="L755" s="316">
        <f>K755/E755*1</f>
        <v>49837.333333333336</v>
      </c>
      <c r="M755" s="316">
        <f t="shared" si="212"/>
        <v>67960</v>
      </c>
      <c r="N755" s="316">
        <f>E755-1</f>
        <v>0</v>
      </c>
      <c r="O755" s="316">
        <f t="shared" si="213"/>
        <v>0</v>
      </c>
    </row>
    <row r="756" spans="1:30" s="332" customFormat="1">
      <c r="A756" s="330"/>
      <c r="B756" s="330"/>
      <c r="C756" s="416">
        <f>SUM(C749:C755)</f>
        <v>629974</v>
      </c>
      <c r="D756" s="416"/>
      <c r="E756" s="416"/>
      <c r="F756" s="416">
        <f t="shared" ref="F756:M756" si="214">SUM(F749:F750)</f>
        <v>0</v>
      </c>
      <c r="G756" s="416">
        <f t="shared" si="214"/>
        <v>454054</v>
      </c>
      <c r="H756" s="416">
        <f t="shared" si="214"/>
        <v>193349.6</v>
      </c>
      <c r="I756" s="416">
        <f t="shared" si="214"/>
        <v>0</v>
      </c>
      <c r="J756" s="416">
        <f t="shared" si="214"/>
        <v>193349.6</v>
      </c>
      <c r="K756" s="416">
        <f t="shared" si="214"/>
        <v>260704.4</v>
      </c>
      <c r="L756" s="416">
        <f t="shared" si="214"/>
        <v>96674.8</v>
      </c>
      <c r="M756" s="416">
        <f t="shared" si="214"/>
        <v>290024.40000000002</v>
      </c>
      <c r="N756" s="416"/>
      <c r="O756" s="416">
        <f>SUM(O749:O750)</f>
        <v>164029.59999999998</v>
      </c>
    </row>
    <row r="758" spans="1:30">
      <c r="A758" s="5">
        <v>2260000</v>
      </c>
      <c r="B758" s="442" t="s">
        <v>2033</v>
      </c>
      <c r="C758" s="6">
        <v>196920</v>
      </c>
      <c r="D758" s="511">
        <v>42845</v>
      </c>
      <c r="E758" s="329">
        <v>36</v>
      </c>
      <c r="F758" s="415"/>
      <c r="G758" s="324">
        <f t="shared" ref="G758:G763" si="215">+C758+F758</f>
        <v>196920</v>
      </c>
      <c r="H758" s="329">
        <v>0</v>
      </c>
      <c r="I758" s="415"/>
      <c r="J758" s="329">
        <f t="shared" ref="J758:J763" si="216">+I758+H758</f>
        <v>0</v>
      </c>
      <c r="K758" s="315">
        <f t="shared" ref="K758:K763" si="217">+G758-J758</f>
        <v>196920</v>
      </c>
      <c r="L758" s="316">
        <f t="shared" ref="L758:L763" si="218">K758/E758*$L$1</f>
        <v>65640</v>
      </c>
      <c r="M758" s="316">
        <f t="shared" ref="M758:M763" si="219">J758+L758</f>
        <v>65640</v>
      </c>
      <c r="N758" s="316">
        <f t="shared" ref="N758:N763" si="220">E758-$L$1</f>
        <v>24</v>
      </c>
      <c r="O758" s="316">
        <f t="shared" ref="O758:O763" si="221">G758-M758</f>
        <v>131280</v>
      </c>
      <c r="AD758" s="298" t="s">
        <v>2029</v>
      </c>
    </row>
    <row r="759" spans="1:30">
      <c r="A759" s="5">
        <v>2260000</v>
      </c>
      <c r="B759" s="442" t="s">
        <v>2034</v>
      </c>
      <c r="C759" s="6">
        <v>406564</v>
      </c>
      <c r="D759" s="511">
        <v>42907</v>
      </c>
      <c r="E759" s="329">
        <v>36</v>
      </c>
      <c r="F759" s="415"/>
      <c r="G759" s="324">
        <f t="shared" si="215"/>
        <v>406564</v>
      </c>
      <c r="H759" s="329">
        <v>0</v>
      </c>
      <c r="I759" s="415"/>
      <c r="J759" s="329">
        <f t="shared" si="216"/>
        <v>0</v>
      </c>
      <c r="K759" s="315">
        <f t="shared" si="217"/>
        <v>406564</v>
      </c>
      <c r="L759" s="316">
        <f t="shared" si="218"/>
        <v>135521.33333333334</v>
      </c>
      <c r="M759" s="316">
        <f t="shared" si="219"/>
        <v>135521.33333333334</v>
      </c>
      <c r="N759" s="316">
        <f t="shared" si="220"/>
        <v>24</v>
      </c>
      <c r="O759" s="316">
        <f t="shared" si="221"/>
        <v>271042.66666666663</v>
      </c>
      <c r="AD759" s="298" t="s">
        <v>2029</v>
      </c>
    </row>
    <row r="760" spans="1:30">
      <c r="A760" s="5">
        <v>2260000</v>
      </c>
      <c r="B760" s="442" t="s">
        <v>2144</v>
      </c>
      <c r="C760" s="6">
        <v>948431</v>
      </c>
      <c r="D760" s="511">
        <v>42947</v>
      </c>
      <c r="E760" s="329">
        <v>36</v>
      </c>
      <c r="F760" s="415"/>
      <c r="G760" s="324">
        <f t="shared" si="215"/>
        <v>948431</v>
      </c>
      <c r="H760" s="329">
        <v>0</v>
      </c>
      <c r="I760" s="415"/>
      <c r="J760" s="329">
        <f t="shared" si="216"/>
        <v>0</v>
      </c>
      <c r="K760" s="315">
        <f t="shared" si="217"/>
        <v>948431</v>
      </c>
      <c r="L760" s="316">
        <f t="shared" si="218"/>
        <v>316143.66666666663</v>
      </c>
      <c r="M760" s="316">
        <f t="shared" si="219"/>
        <v>316143.66666666663</v>
      </c>
      <c r="N760" s="316">
        <f t="shared" si="220"/>
        <v>24</v>
      </c>
      <c r="O760" s="316">
        <f t="shared" si="221"/>
        <v>632287.33333333337</v>
      </c>
      <c r="AD760" s="298" t="s">
        <v>2029</v>
      </c>
    </row>
    <row r="761" spans="1:30">
      <c r="A761" s="5">
        <v>2260000</v>
      </c>
      <c r="B761" s="442" t="s">
        <v>2035</v>
      </c>
      <c r="C761" s="6">
        <v>221960</v>
      </c>
      <c r="D761" s="511">
        <v>42969</v>
      </c>
      <c r="E761" s="329">
        <v>36</v>
      </c>
      <c r="F761" s="415"/>
      <c r="G761" s="324">
        <f t="shared" si="215"/>
        <v>221960</v>
      </c>
      <c r="H761" s="329">
        <v>0</v>
      </c>
      <c r="I761" s="415"/>
      <c r="J761" s="329">
        <f t="shared" si="216"/>
        <v>0</v>
      </c>
      <c r="K761" s="315">
        <f t="shared" si="217"/>
        <v>221960</v>
      </c>
      <c r="L761" s="316">
        <f t="shared" si="218"/>
        <v>73986.666666666672</v>
      </c>
      <c r="M761" s="316">
        <f t="shared" si="219"/>
        <v>73986.666666666672</v>
      </c>
      <c r="N761" s="316">
        <f t="shared" si="220"/>
        <v>24</v>
      </c>
      <c r="O761" s="316">
        <f t="shared" si="221"/>
        <v>147973.33333333331</v>
      </c>
      <c r="AD761" s="298" t="s">
        <v>2029</v>
      </c>
    </row>
    <row r="762" spans="1:30">
      <c r="A762" s="5">
        <v>2260000</v>
      </c>
      <c r="B762" s="442" t="s">
        <v>2036</v>
      </c>
      <c r="C762" s="6">
        <v>386790</v>
      </c>
      <c r="D762" s="511">
        <v>42976</v>
      </c>
      <c r="E762" s="329">
        <v>36</v>
      </c>
      <c r="F762" s="415"/>
      <c r="G762" s="324">
        <f t="shared" si="215"/>
        <v>386790</v>
      </c>
      <c r="H762" s="329">
        <v>0</v>
      </c>
      <c r="I762" s="415"/>
      <c r="J762" s="329">
        <f t="shared" si="216"/>
        <v>0</v>
      </c>
      <c r="K762" s="315">
        <f t="shared" si="217"/>
        <v>386790</v>
      </c>
      <c r="L762" s="316">
        <f t="shared" si="218"/>
        <v>128930</v>
      </c>
      <c r="M762" s="316">
        <f t="shared" si="219"/>
        <v>128930</v>
      </c>
      <c r="N762" s="316">
        <f t="shared" si="220"/>
        <v>24</v>
      </c>
      <c r="O762" s="316">
        <f t="shared" si="221"/>
        <v>257860</v>
      </c>
      <c r="AD762" s="298" t="s">
        <v>2029</v>
      </c>
    </row>
    <row r="763" spans="1:30">
      <c r="A763" s="5">
        <v>2260001</v>
      </c>
      <c r="B763" s="442" t="s">
        <v>2037</v>
      </c>
      <c r="C763" s="6">
        <v>273930</v>
      </c>
      <c r="D763" s="511">
        <v>273930</v>
      </c>
      <c r="E763" s="329">
        <v>36</v>
      </c>
      <c r="F763" s="415"/>
      <c r="G763" s="324">
        <f t="shared" si="215"/>
        <v>273930</v>
      </c>
      <c r="H763" s="329">
        <v>0</v>
      </c>
      <c r="I763" s="415"/>
      <c r="J763" s="329">
        <f t="shared" si="216"/>
        <v>0</v>
      </c>
      <c r="K763" s="315">
        <f t="shared" si="217"/>
        <v>273930</v>
      </c>
      <c r="L763" s="316">
        <f t="shared" si="218"/>
        <v>91310</v>
      </c>
      <c r="M763" s="316">
        <f t="shared" si="219"/>
        <v>91310</v>
      </c>
      <c r="N763" s="316">
        <f t="shared" si="220"/>
        <v>24</v>
      </c>
      <c r="O763" s="316">
        <f t="shared" si="221"/>
        <v>182620</v>
      </c>
    </row>
    <row r="765" spans="1:30">
      <c r="A765" s="5">
        <v>2260000</v>
      </c>
      <c r="B765" s="442" t="s">
        <v>2050</v>
      </c>
      <c r="C765" s="6">
        <v>297262</v>
      </c>
      <c r="D765" s="511">
        <v>43039</v>
      </c>
      <c r="E765" s="329">
        <v>36</v>
      </c>
      <c r="F765" s="415"/>
      <c r="G765" s="324">
        <f>+C765+F765</f>
        <v>297262</v>
      </c>
      <c r="H765" s="329">
        <v>0</v>
      </c>
      <c r="I765" s="415"/>
      <c r="J765" s="329">
        <f>+I765+H765</f>
        <v>0</v>
      </c>
      <c r="K765" s="315">
        <f>+G765-J765</f>
        <v>297262</v>
      </c>
      <c r="L765" s="316">
        <f>K765/E765*$L$1</f>
        <v>99087.333333333328</v>
      </c>
      <c r="M765" s="316">
        <f>J765+L765</f>
        <v>99087.333333333328</v>
      </c>
      <c r="N765" s="316">
        <f>E765-$L$1</f>
        <v>24</v>
      </c>
      <c r="O765" s="316">
        <f>G765-M765</f>
        <v>198174.66666666669</v>
      </c>
    </row>
    <row r="766" spans="1:30">
      <c r="A766" s="5">
        <v>2260000</v>
      </c>
      <c r="B766" s="442" t="s">
        <v>2062</v>
      </c>
      <c r="C766" s="6">
        <v>291840</v>
      </c>
      <c r="D766" s="511">
        <v>43062</v>
      </c>
      <c r="E766" s="329">
        <v>60</v>
      </c>
      <c r="F766" s="415"/>
      <c r="G766" s="324">
        <f>+C766+F766</f>
        <v>291840</v>
      </c>
      <c r="H766" s="329">
        <v>0</v>
      </c>
      <c r="I766" s="415"/>
      <c r="J766" s="329">
        <f>+I766+H766</f>
        <v>0</v>
      </c>
      <c r="K766" s="315">
        <f>+G766-J766</f>
        <v>291840</v>
      </c>
      <c r="L766" s="316">
        <f>K766/E766*$L$1</f>
        <v>58368</v>
      </c>
      <c r="M766" s="316">
        <f>J766+L766</f>
        <v>58368</v>
      </c>
      <c r="N766" s="316">
        <f>E766-$L$1</f>
        <v>48</v>
      </c>
      <c r="O766" s="316">
        <f>G766-M766</f>
        <v>233472</v>
      </c>
    </row>
    <row r="768" spans="1:30">
      <c r="A768" s="5">
        <v>2260000</v>
      </c>
      <c r="B768" s="442" t="s">
        <v>2064</v>
      </c>
      <c r="C768" s="6">
        <v>678062</v>
      </c>
      <c r="D768" s="511">
        <v>43062</v>
      </c>
      <c r="E768" s="329">
        <v>60</v>
      </c>
      <c r="F768" s="415"/>
      <c r="G768" s="324">
        <f t="shared" ref="G768:G773" si="222">+C768+F768</f>
        <v>678062</v>
      </c>
      <c r="H768" s="329">
        <v>0</v>
      </c>
      <c r="I768" s="415"/>
      <c r="J768" s="329">
        <f t="shared" ref="J768:J773" si="223">+I768+H768</f>
        <v>0</v>
      </c>
      <c r="K768" s="315">
        <f t="shared" ref="K768:K773" si="224">+G768-J768</f>
        <v>678062</v>
      </c>
      <c r="L768" s="316">
        <f t="shared" ref="L768:L773" si="225">K768/E768*$L$1</f>
        <v>135612.4</v>
      </c>
      <c r="M768" s="316">
        <f t="shared" ref="M768:M773" si="226">J768+L768</f>
        <v>135612.4</v>
      </c>
      <c r="N768" s="316">
        <f t="shared" ref="N768:N773" si="227">E768-$L$1</f>
        <v>48</v>
      </c>
      <c r="O768" s="316">
        <f t="shared" ref="O768:O773" si="228">G768-M768</f>
        <v>542449.6</v>
      </c>
    </row>
    <row r="769" spans="1:15">
      <c r="A769" s="5">
        <v>2260000</v>
      </c>
      <c r="B769" s="442" t="s">
        <v>2065</v>
      </c>
      <c r="C769" s="6">
        <v>581505</v>
      </c>
      <c r="D769" s="511">
        <v>43062</v>
      </c>
      <c r="E769" s="329">
        <v>60</v>
      </c>
      <c r="F769" s="415"/>
      <c r="G769" s="324">
        <f t="shared" si="222"/>
        <v>581505</v>
      </c>
      <c r="H769" s="329">
        <v>0</v>
      </c>
      <c r="I769" s="415"/>
      <c r="J769" s="329">
        <f t="shared" si="223"/>
        <v>0</v>
      </c>
      <c r="K769" s="315">
        <f t="shared" si="224"/>
        <v>581505</v>
      </c>
      <c r="L769" s="316">
        <f t="shared" si="225"/>
        <v>116301</v>
      </c>
      <c r="M769" s="316">
        <f t="shared" si="226"/>
        <v>116301</v>
      </c>
      <c r="N769" s="316">
        <f t="shared" si="227"/>
        <v>48</v>
      </c>
      <c r="O769" s="316">
        <f t="shared" si="228"/>
        <v>465204</v>
      </c>
    </row>
    <row r="770" spans="1:15">
      <c r="A770" s="5">
        <v>2260000</v>
      </c>
      <c r="B770" s="442" t="s">
        <v>2066</v>
      </c>
      <c r="C770" s="6">
        <v>532085</v>
      </c>
      <c r="D770" s="511">
        <v>43068</v>
      </c>
      <c r="E770" s="329">
        <v>60</v>
      </c>
      <c r="F770" s="415"/>
      <c r="G770" s="324">
        <f t="shared" si="222"/>
        <v>532085</v>
      </c>
      <c r="H770" s="329">
        <v>0</v>
      </c>
      <c r="I770" s="415"/>
      <c r="J770" s="329">
        <f t="shared" si="223"/>
        <v>0</v>
      </c>
      <c r="K770" s="315">
        <f t="shared" si="224"/>
        <v>532085</v>
      </c>
      <c r="L770" s="316">
        <f t="shared" si="225"/>
        <v>106417</v>
      </c>
      <c r="M770" s="316">
        <f t="shared" si="226"/>
        <v>106417</v>
      </c>
      <c r="N770" s="316">
        <f t="shared" si="227"/>
        <v>48</v>
      </c>
      <c r="O770" s="316">
        <f t="shared" si="228"/>
        <v>425668</v>
      </c>
    </row>
    <row r="771" spans="1:15" s="582" customFormat="1">
      <c r="A771" s="525">
        <v>2260000</v>
      </c>
      <c r="B771" s="575" t="s">
        <v>2067</v>
      </c>
      <c r="C771" s="576">
        <v>392796</v>
      </c>
      <c r="D771" s="577">
        <v>43069</v>
      </c>
      <c r="E771" s="578">
        <v>60</v>
      </c>
      <c r="F771" s="579"/>
      <c r="G771" s="580">
        <f t="shared" si="222"/>
        <v>392796</v>
      </c>
      <c r="H771" s="578">
        <v>0</v>
      </c>
      <c r="I771" s="579"/>
      <c r="J771" s="578">
        <f t="shared" si="223"/>
        <v>0</v>
      </c>
      <c r="K771" s="580">
        <f t="shared" si="224"/>
        <v>392796</v>
      </c>
      <c r="L771" s="581">
        <f t="shared" si="225"/>
        <v>78559.200000000012</v>
      </c>
      <c r="M771" s="581">
        <f t="shared" si="226"/>
        <v>78559.200000000012</v>
      </c>
      <c r="N771" s="581">
        <f t="shared" si="227"/>
        <v>48</v>
      </c>
      <c r="O771" s="581">
        <f t="shared" si="228"/>
        <v>314236.79999999999</v>
      </c>
    </row>
    <row r="772" spans="1:15" s="582" customFormat="1">
      <c r="A772" s="525">
        <v>2260000</v>
      </c>
      <c r="B772" s="575" t="s">
        <v>2067</v>
      </c>
      <c r="C772" s="576">
        <v>347194</v>
      </c>
      <c r="D772" s="577">
        <v>43087</v>
      </c>
      <c r="E772" s="578">
        <v>60</v>
      </c>
      <c r="F772" s="579"/>
      <c r="G772" s="580">
        <f t="shared" si="222"/>
        <v>347194</v>
      </c>
      <c r="H772" s="578">
        <v>0</v>
      </c>
      <c r="I772" s="579"/>
      <c r="J772" s="578">
        <f t="shared" si="223"/>
        <v>0</v>
      </c>
      <c r="K772" s="580">
        <f t="shared" si="224"/>
        <v>347194</v>
      </c>
      <c r="L772" s="581">
        <f t="shared" si="225"/>
        <v>69438.8</v>
      </c>
      <c r="M772" s="581">
        <f t="shared" si="226"/>
        <v>69438.8</v>
      </c>
      <c r="N772" s="581">
        <f t="shared" si="227"/>
        <v>48</v>
      </c>
      <c r="O772" s="581">
        <f t="shared" si="228"/>
        <v>277755.2</v>
      </c>
    </row>
    <row r="773" spans="1:15" s="582" customFormat="1">
      <c r="A773" s="525">
        <v>2260000</v>
      </c>
      <c r="B773" s="575" t="s">
        <v>2067</v>
      </c>
      <c r="C773" s="576">
        <v>930975</v>
      </c>
      <c r="D773" s="577">
        <v>43087</v>
      </c>
      <c r="E773" s="578">
        <v>60</v>
      </c>
      <c r="F773" s="579"/>
      <c r="G773" s="580">
        <f t="shared" si="222"/>
        <v>930975</v>
      </c>
      <c r="H773" s="578">
        <v>0</v>
      </c>
      <c r="I773" s="579"/>
      <c r="J773" s="578">
        <f t="shared" si="223"/>
        <v>0</v>
      </c>
      <c r="K773" s="580">
        <f t="shared" si="224"/>
        <v>930975</v>
      </c>
      <c r="L773" s="581">
        <f t="shared" si="225"/>
        <v>186195</v>
      </c>
      <c r="M773" s="581">
        <f t="shared" si="226"/>
        <v>186195</v>
      </c>
      <c r="N773" s="581">
        <f t="shared" si="227"/>
        <v>48</v>
      </c>
      <c r="O773" s="581">
        <f t="shared" si="228"/>
        <v>744780</v>
      </c>
    </row>
    <row r="776" spans="1:15">
      <c r="A776" s="5">
        <v>2260000</v>
      </c>
      <c r="B776" s="442" t="s">
        <v>2070</v>
      </c>
      <c r="C776" s="6">
        <v>939614</v>
      </c>
      <c r="D776" s="511">
        <v>43100</v>
      </c>
      <c r="E776" s="329">
        <v>60</v>
      </c>
      <c r="F776" s="415"/>
      <c r="G776" s="324">
        <f>+C776+F776</f>
        <v>939614</v>
      </c>
      <c r="H776" s="329">
        <v>0</v>
      </c>
      <c r="I776" s="415"/>
      <c r="J776" s="329">
        <f>+I776+H776</f>
        <v>0</v>
      </c>
      <c r="K776" s="315">
        <f>+G776-J776</f>
        <v>939614</v>
      </c>
      <c r="L776" s="316">
        <f>K776/E776*$L$1</f>
        <v>187922.8</v>
      </c>
      <c r="M776" s="316">
        <f>J776+L776</f>
        <v>187922.8</v>
      </c>
      <c r="N776" s="316">
        <f>E776-$L$1</f>
        <v>48</v>
      </c>
      <c r="O776" s="316">
        <f>G776-M776</f>
        <v>751691.2</v>
      </c>
    </row>
    <row r="777" spans="1:15">
      <c r="A777" s="5">
        <v>2260001</v>
      </c>
      <c r="B777" s="442" t="s">
        <v>2142</v>
      </c>
      <c r="C777" s="6">
        <v>101940</v>
      </c>
      <c r="D777" s="511">
        <v>43008</v>
      </c>
      <c r="E777" s="329">
        <v>60</v>
      </c>
      <c r="F777" s="415"/>
      <c r="G777" s="324">
        <f>+C777+F777</f>
        <v>101940</v>
      </c>
      <c r="H777" s="329"/>
      <c r="I777" s="415"/>
      <c r="J777" s="329"/>
      <c r="K777" s="315">
        <f>+G777-J777</f>
        <v>101940</v>
      </c>
      <c r="L777" s="316">
        <f>K777/E777*$L$1</f>
        <v>20388</v>
      </c>
      <c r="M777" s="316">
        <f>J777+L777</f>
        <v>20388</v>
      </c>
      <c r="N777" s="316">
        <f>E777-$L$1</f>
        <v>48</v>
      </c>
      <c r="O777" s="316">
        <f>G777-M777</f>
        <v>81552</v>
      </c>
    </row>
    <row r="782" spans="1:15">
      <c r="A782" s="30"/>
      <c r="B782" s="464"/>
      <c r="C782" s="554"/>
      <c r="D782" s="558"/>
      <c r="E782" s="327"/>
      <c r="F782" s="413"/>
      <c r="G782" s="559"/>
      <c r="H782" s="327"/>
      <c r="I782" s="413"/>
      <c r="J782" s="327"/>
      <c r="K782" s="560"/>
      <c r="L782" s="561"/>
      <c r="M782" s="561"/>
      <c r="N782" s="561"/>
      <c r="O782" s="561"/>
    </row>
    <row r="783" spans="1:15">
      <c r="A783" s="30"/>
      <c r="B783" s="464"/>
      <c r="C783" s="554"/>
      <c r="D783" s="558"/>
      <c r="E783" s="327"/>
      <c r="F783" s="413"/>
      <c r="G783" s="559"/>
      <c r="H783" s="327"/>
      <c r="I783" s="413"/>
      <c r="J783" s="327"/>
      <c r="K783" s="560"/>
      <c r="L783" s="561"/>
      <c r="M783" s="561"/>
      <c r="N783" s="561"/>
      <c r="O783" s="561"/>
    </row>
    <row r="784" spans="1:15" s="332" customFormat="1">
      <c r="A784" s="330"/>
      <c r="B784" s="330">
        <v>2017</v>
      </c>
      <c r="C784" s="416">
        <f>SUM(C758:C777)</f>
        <v>7527868</v>
      </c>
      <c r="D784" s="416">
        <f>SUM(D758:D777)</f>
        <v>919218</v>
      </c>
      <c r="E784" s="416"/>
      <c r="F784" s="416">
        <f t="shared" ref="F784:O784" si="229">SUM(F758:F777)</f>
        <v>0</v>
      </c>
      <c r="G784" s="416">
        <f t="shared" si="229"/>
        <v>7527868</v>
      </c>
      <c r="H784" s="416">
        <f t="shared" si="229"/>
        <v>0</v>
      </c>
      <c r="I784" s="416">
        <f t="shared" si="229"/>
        <v>0</v>
      </c>
      <c r="J784" s="416">
        <f t="shared" si="229"/>
        <v>0</v>
      </c>
      <c r="K784" s="416">
        <f t="shared" si="229"/>
        <v>7527868</v>
      </c>
      <c r="L784" s="416">
        <f t="shared" si="229"/>
        <v>1869821.2</v>
      </c>
      <c r="M784" s="416">
        <f t="shared" si="229"/>
        <v>1869821.2</v>
      </c>
      <c r="N784" s="416">
        <f t="shared" si="229"/>
        <v>600</v>
      </c>
      <c r="O784" s="416">
        <f t="shared" si="229"/>
        <v>5658046.7999999998</v>
      </c>
    </row>
    <row r="787" spans="1:15">
      <c r="A787" s="5">
        <v>2260000</v>
      </c>
      <c r="B787" s="442" t="s">
        <v>2078</v>
      </c>
      <c r="C787" s="6">
        <v>189980</v>
      </c>
      <c r="D787" s="511">
        <v>43125</v>
      </c>
      <c r="E787" s="329">
        <v>60</v>
      </c>
      <c r="F787" s="415"/>
      <c r="G787" s="324">
        <f t="shared" ref="G787:G801" si="230">+C787+F787</f>
        <v>189980</v>
      </c>
      <c r="H787" s="329">
        <v>0</v>
      </c>
      <c r="I787" s="415"/>
      <c r="J787" s="329">
        <f t="shared" ref="J787:J801" si="231">+I787+H787</f>
        <v>0</v>
      </c>
      <c r="K787" s="315">
        <f t="shared" ref="K787:K801" si="232">+G787-J787</f>
        <v>189980</v>
      </c>
      <c r="L787" s="316">
        <f>K787/E787*7</f>
        <v>22164.333333333336</v>
      </c>
      <c r="M787" s="316">
        <f t="shared" ref="M787:M801" si="233">J787+L787</f>
        <v>22164.333333333336</v>
      </c>
      <c r="N787" s="316">
        <f>E787-7</f>
        <v>53</v>
      </c>
      <c r="O787" s="316">
        <f t="shared" ref="O787:O801" si="234">G787-M787</f>
        <v>167815.66666666666</v>
      </c>
    </row>
    <row r="788" spans="1:15">
      <c r="A788" s="5">
        <v>2260000</v>
      </c>
      <c r="B788" s="442" t="s">
        <v>2079</v>
      </c>
      <c r="C788" s="6">
        <v>61970</v>
      </c>
      <c r="D788" s="511">
        <v>43126</v>
      </c>
      <c r="E788" s="329">
        <v>60</v>
      </c>
      <c r="F788" s="415"/>
      <c r="G788" s="324">
        <f t="shared" si="230"/>
        <v>61970</v>
      </c>
      <c r="H788" s="329">
        <v>0</v>
      </c>
      <c r="I788" s="415"/>
      <c r="J788" s="329">
        <f t="shared" si="231"/>
        <v>0</v>
      </c>
      <c r="K788" s="315">
        <f t="shared" si="232"/>
        <v>61970</v>
      </c>
      <c r="L788" s="316">
        <f>K788/E788*6</f>
        <v>6197</v>
      </c>
      <c r="M788" s="316">
        <f t="shared" si="233"/>
        <v>6197</v>
      </c>
      <c r="N788" s="316">
        <f>E788-6</f>
        <v>54</v>
      </c>
      <c r="O788" s="316">
        <f t="shared" si="234"/>
        <v>55773</v>
      </c>
    </row>
    <row r="789" spans="1:15">
      <c r="A789" s="5">
        <v>2260000</v>
      </c>
      <c r="B789" s="442" t="s">
        <v>2081</v>
      </c>
      <c r="C789" s="6">
        <v>82950</v>
      </c>
      <c r="D789" s="511">
        <v>43179</v>
      </c>
      <c r="E789" s="329">
        <v>60</v>
      </c>
      <c r="F789" s="415"/>
      <c r="G789" s="324">
        <f t="shared" si="230"/>
        <v>82950</v>
      </c>
      <c r="H789" s="329">
        <v>0</v>
      </c>
      <c r="I789" s="415"/>
      <c r="J789" s="329">
        <f t="shared" si="231"/>
        <v>0</v>
      </c>
      <c r="K789" s="315">
        <f t="shared" si="232"/>
        <v>82950</v>
      </c>
      <c r="L789" s="316">
        <f>K789/E789*3</f>
        <v>4147.5</v>
      </c>
      <c r="M789" s="316">
        <f t="shared" si="233"/>
        <v>4147.5</v>
      </c>
      <c r="N789" s="316">
        <f>E789-3</f>
        <v>57</v>
      </c>
      <c r="O789" s="316">
        <f t="shared" si="234"/>
        <v>78802.5</v>
      </c>
    </row>
    <row r="790" spans="1:15">
      <c r="A790" s="5">
        <v>2260000</v>
      </c>
      <c r="B790" s="442" t="s">
        <v>2081</v>
      </c>
      <c r="C790" s="6">
        <v>199961</v>
      </c>
      <c r="D790" s="511">
        <v>43179</v>
      </c>
      <c r="E790" s="329">
        <v>60</v>
      </c>
      <c r="F790" s="415"/>
      <c r="G790" s="324">
        <f t="shared" si="230"/>
        <v>199961</v>
      </c>
      <c r="H790" s="329">
        <v>0</v>
      </c>
      <c r="I790" s="415"/>
      <c r="J790" s="329">
        <f t="shared" si="231"/>
        <v>0</v>
      </c>
      <c r="K790" s="315">
        <f t="shared" si="232"/>
        <v>199961</v>
      </c>
      <c r="L790" s="316">
        <f t="shared" ref="L790:L801" si="235">K790/E790*2</f>
        <v>6665.3666666666668</v>
      </c>
      <c r="M790" s="316">
        <f t="shared" si="233"/>
        <v>6665.3666666666668</v>
      </c>
      <c r="N790" s="316">
        <f t="shared" ref="N790:N801" si="236">E790-2</f>
        <v>58</v>
      </c>
      <c r="O790" s="316">
        <f t="shared" si="234"/>
        <v>193295.63333333333</v>
      </c>
    </row>
    <row r="791" spans="1:15">
      <c r="A791" s="5">
        <v>2260000</v>
      </c>
      <c r="B791" s="442" t="s">
        <v>2082</v>
      </c>
      <c r="C791" s="6">
        <v>498008</v>
      </c>
      <c r="D791" s="511">
        <v>43182</v>
      </c>
      <c r="E791" s="329">
        <v>60</v>
      </c>
      <c r="F791" s="415"/>
      <c r="G791" s="324">
        <f t="shared" si="230"/>
        <v>498008</v>
      </c>
      <c r="H791" s="329">
        <v>0</v>
      </c>
      <c r="I791" s="415"/>
      <c r="J791" s="329">
        <f t="shared" si="231"/>
        <v>0</v>
      </c>
      <c r="K791" s="315">
        <f t="shared" si="232"/>
        <v>498008</v>
      </c>
      <c r="L791" s="316">
        <f t="shared" si="235"/>
        <v>16600.266666666666</v>
      </c>
      <c r="M791" s="316">
        <f t="shared" si="233"/>
        <v>16600.266666666666</v>
      </c>
      <c r="N791" s="316">
        <f t="shared" si="236"/>
        <v>58</v>
      </c>
      <c r="O791" s="316">
        <f t="shared" si="234"/>
        <v>481407.73333333334</v>
      </c>
    </row>
    <row r="792" spans="1:15">
      <c r="A792" s="5">
        <v>2260000</v>
      </c>
      <c r="B792" s="442" t="s">
        <v>2109</v>
      </c>
      <c r="C792" s="6">
        <v>468790</v>
      </c>
      <c r="D792" s="511">
        <v>43249</v>
      </c>
      <c r="E792" s="329">
        <v>60</v>
      </c>
      <c r="F792" s="415"/>
      <c r="G792" s="324">
        <f t="shared" si="230"/>
        <v>468790</v>
      </c>
      <c r="H792" s="329">
        <v>0</v>
      </c>
      <c r="I792" s="415"/>
      <c r="J792" s="329">
        <f t="shared" si="231"/>
        <v>0</v>
      </c>
      <c r="K792" s="315">
        <f t="shared" si="232"/>
        <v>468790</v>
      </c>
      <c r="L792" s="316">
        <f t="shared" si="235"/>
        <v>15626.333333333334</v>
      </c>
      <c r="M792" s="316">
        <f t="shared" si="233"/>
        <v>15626.333333333334</v>
      </c>
      <c r="N792" s="316">
        <f t="shared" si="236"/>
        <v>58</v>
      </c>
      <c r="O792" s="316">
        <f t="shared" si="234"/>
        <v>453163.66666666669</v>
      </c>
    </row>
    <row r="793" spans="1:15">
      <c r="A793" s="5">
        <v>2260000</v>
      </c>
      <c r="B793" s="442" t="s">
        <v>2110</v>
      </c>
      <c r="C793" s="6">
        <v>1208730</v>
      </c>
      <c r="D793" s="511">
        <v>43273</v>
      </c>
      <c r="E793" s="329">
        <v>60</v>
      </c>
      <c r="F793" s="415"/>
      <c r="G793" s="324">
        <f t="shared" si="230"/>
        <v>1208730</v>
      </c>
      <c r="H793" s="329">
        <v>0</v>
      </c>
      <c r="I793" s="415"/>
      <c r="J793" s="329">
        <f t="shared" si="231"/>
        <v>0</v>
      </c>
      <c r="K793" s="315">
        <f t="shared" si="232"/>
        <v>1208730</v>
      </c>
      <c r="L793" s="316">
        <f t="shared" si="235"/>
        <v>40291</v>
      </c>
      <c r="M793" s="316">
        <f t="shared" si="233"/>
        <v>40291</v>
      </c>
      <c r="N793" s="316">
        <f t="shared" si="236"/>
        <v>58</v>
      </c>
      <c r="O793" s="316">
        <f t="shared" si="234"/>
        <v>1168439</v>
      </c>
    </row>
    <row r="794" spans="1:15">
      <c r="A794" s="5">
        <v>2260000</v>
      </c>
      <c r="B794" s="442" t="s">
        <v>2112</v>
      </c>
      <c r="C794" s="6">
        <v>661500</v>
      </c>
      <c r="D794" s="511">
        <v>43300</v>
      </c>
      <c r="E794" s="329">
        <v>60</v>
      </c>
      <c r="F794" s="415"/>
      <c r="G794" s="324">
        <f t="shared" si="230"/>
        <v>661500</v>
      </c>
      <c r="H794" s="329">
        <v>0</v>
      </c>
      <c r="I794" s="415"/>
      <c r="J794" s="329">
        <f t="shared" si="231"/>
        <v>0</v>
      </c>
      <c r="K794" s="315">
        <f t="shared" si="232"/>
        <v>661500</v>
      </c>
      <c r="L794" s="316">
        <f t="shared" si="235"/>
        <v>22050</v>
      </c>
      <c r="M794" s="316">
        <f t="shared" si="233"/>
        <v>22050</v>
      </c>
      <c r="N794" s="316">
        <f t="shared" si="236"/>
        <v>58</v>
      </c>
      <c r="O794" s="316">
        <f t="shared" si="234"/>
        <v>639450</v>
      </c>
    </row>
    <row r="795" spans="1:15">
      <c r="A795" s="5">
        <v>2260000</v>
      </c>
      <c r="B795" s="442" t="s">
        <v>2189</v>
      </c>
      <c r="C795" s="6">
        <v>898960</v>
      </c>
      <c r="D795" s="511">
        <v>43305</v>
      </c>
      <c r="E795" s="329">
        <v>60</v>
      </c>
      <c r="F795" s="415"/>
      <c r="G795" s="324">
        <f t="shared" si="230"/>
        <v>898960</v>
      </c>
      <c r="H795" s="329">
        <v>0</v>
      </c>
      <c r="I795" s="415"/>
      <c r="J795" s="329">
        <f t="shared" si="231"/>
        <v>0</v>
      </c>
      <c r="K795" s="315">
        <f t="shared" si="232"/>
        <v>898960</v>
      </c>
      <c r="L795" s="316">
        <f t="shared" si="235"/>
        <v>29965.333333333332</v>
      </c>
      <c r="M795" s="316">
        <f t="shared" si="233"/>
        <v>29965.333333333332</v>
      </c>
      <c r="N795" s="316">
        <f t="shared" si="236"/>
        <v>58</v>
      </c>
      <c r="O795" s="316">
        <f t="shared" si="234"/>
        <v>868994.66666666663</v>
      </c>
    </row>
    <row r="796" spans="1:15">
      <c r="A796" s="5">
        <v>2260000</v>
      </c>
      <c r="B796" s="442" t="s">
        <v>2190</v>
      </c>
      <c r="C796" s="6">
        <v>1049970</v>
      </c>
      <c r="D796" s="511">
        <v>43305</v>
      </c>
      <c r="E796" s="329">
        <v>60</v>
      </c>
      <c r="F796" s="415"/>
      <c r="G796" s="324">
        <f t="shared" si="230"/>
        <v>1049970</v>
      </c>
      <c r="H796" s="329">
        <v>0</v>
      </c>
      <c r="I796" s="415"/>
      <c r="J796" s="329">
        <f t="shared" si="231"/>
        <v>0</v>
      </c>
      <c r="K796" s="315">
        <f t="shared" si="232"/>
        <v>1049970</v>
      </c>
      <c r="L796" s="316">
        <f t="shared" si="235"/>
        <v>34999</v>
      </c>
      <c r="M796" s="316">
        <f t="shared" si="233"/>
        <v>34999</v>
      </c>
      <c r="N796" s="316">
        <f t="shared" si="236"/>
        <v>58</v>
      </c>
      <c r="O796" s="316">
        <f t="shared" si="234"/>
        <v>1014971</v>
      </c>
    </row>
    <row r="797" spans="1:15">
      <c r="A797" s="5">
        <v>2260000</v>
      </c>
      <c r="B797" s="442" t="s">
        <v>2158</v>
      </c>
      <c r="C797" s="6">
        <v>714000</v>
      </c>
      <c r="D797" s="511">
        <v>43313</v>
      </c>
      <c r="E797" s="329">
        <v>60</v>
      </c>
      <c r="F797" s="415"/>
      <c r="G797" s="324">
        <f t="shared" si="230"/>
        <v>714000</v>
      </c>
      <c r="H797" s="329">
        <v>0</v>
      </c>
      <c r="I797" s="415"/>
      <c r="J797" s="329">
        <f t="shared" si="231"/>
        <v>0</v>
      </c>
      <c r="K797" s="315">
        <f t="shared" si="232"/>
        <v>714000</v>
      </c>
      <c r="L797" s="316">
        <f t="shared" si="235"/>
        <v>23800</v>
      </c>
      <c r="M797" s="316">
        <f t="shared" si="233"/>
        <v>23800</v>
      </c>
      <c r="N797" s="316">
        <f t="shared" si="236"/>
        <v>58</v>
      </c>
      <c r="O797" s="316">
        <f t="shared" si="234"/>
        <v>690200</v>
      </c>
    </row>
    <row r="798" spans="1:15">
      <c r="A798" s="5">
        <v>2260000</v>
      </c>
      <c r="B798" s="442" t="s">
        <v>2157</v>
      </c>
      <c r="C798" s="6">
        <v>109961</v>
      </c>
      <c r="D798" s="511">
        <v>43319</v>
      </c>
      <c r="E798" s="329">
        <v>60</v>
      </c>
      <c r="F798" s="415"/>
      <c r="G798" s="324">
        <f t="shared" si="230"/>
        <v>109961</v>
      </c>
      <c r="H798" s="329">
        <v>0</v>
      </c>
      <c r="I798" s="415"/>
      <c r="J798" s="329">
        <f t="shared" si="231"/>
        <v>0</v>
      </c>
      <c r="K798" s="315">
        <f t="shared" si="232"/>
        <v>109961</v>
      </c>
      <c r="L798" s="316">
        <f t="shared" si="235"/>
        <v>3665.3666666666668</v>
      </c>
      <c r="M798" s="316">
        <f t="shared" si="233"/>
        <v>3665.3666666666668</v>
      </c>
      <c r="N798" s="316">
        <f t="shared" si="236"/>
        <v>58</v>
      </c>
      <c r="O798" s="316">
        <f t="shared" si="234"/>
        <v>106295.63333333333</v>
      </c>
    </row>
    <row r="799" spans="1:15">
      <c r="A799" s="5">
        <v>2260000</v>
      </c>
      <c r="B799" s="442" t="s">
        <v>2157</v>
      </c>
      <c r="C799" s="6">
        <v>109960</v>
      </c>
      <c r="D799" s="511">
        <v>43319</v>
      </c>
      <c r="E799" s="329">
        <v>60</v>
      </c>
      <c r="F799" s="415"/>
      <c r="G799" s="324">
        <f t="shared" si="230"/>
        <v>109960</v>
      </c>
      <c r="H799" s="329">
        <v>0</v>
      </c>
      <c r="I799" s="415"/>
      <c r="J799" s="329">
        <f t="shared" si="231"/>
        <v>0</v>
      </c>
      <c r="K799" s="315">
        <f t="shared" si="232"/>
        <v>109960</v>
      </c>
      <c r="L799" s="316">
        <f t="shared" si="235"/>
        <v>3665.3333333333335</v>
      </c>
      <c r="M799" s="316">
        <f t="shared" si="233"/>
        <v>3665.3333333333335</v>
      </c>
      <c r="N799" s="316">
        <f t="shared" si="236"/>
        <v>58</v>
      </c>
      <c r="O799" s="316">
        <f t="shared" si="234"/>
        <v>106294.66666666667</v>
      </c>
    </row>
    <row r="800" spans="1:15">
      <c r="A800" s="5">
        <v>2260000</v>
      </c>
      <c r="B800" s="442" t="s">
        <v>2157</v>
      </c>
      <c r="C800" s="6">
        <v>109960</v>
      </c>
      <c r="D800" s="511">
        <v>43319</v>
      </c>
      <c r="E800" s="329">
        <v>60</v>
      </c>
      <c r="F800" s="415"/>
      <c r="G800" s="324">
        <f t="shared" si="230"/>
        <v>109960</v>
      </c>
      <c r="H800" s="329">
        <v>0</v>
      </c>
      <c r="I800" s="415"/>
      <c r="J800" s="329">
        <f t="shared" si="231"/>
        <v>0</v>
      </c>
      <c r="K800" s="315">
        <f t="shared" si="232"/>
        <v>109960</v>
      </c>
      <c r="L800" s="316">
        <f t="shared" si="235"/>
        <v>3665.3333333333335</v>
      </c>
      <c r="M800" s="316">
        <f t="shared" si="233"/>
        <v>3665.3333333333335</v>
      </c>
      <c r="N800" s="316">
        <f t="shared" si="236"/>
        <v>58</v>
      </c>
      <c r="O800" s="316">
        <f t="shared" si="234"/>
        <v>106294.66666666667</v>
      </c>
    </row>
    <row r="801" spans="1:15">
      <c r="A801" s="5">
        <v>2260000</v>
      </c>
      <c r="B801" s="442" t="s">
        <v>2158</v>
      </c>
      <c r="C801" s="6">
        <v>714000</v>
      </c>
      <c r="D801" s="511">
        <v>43326</v>
      </c>
      <c r="E801" s="329">
        <v>60</v>
      </c>
      <c r="F801" s="415"/>
      <c r="G801" s="324">
        <f t="shared" si="230"/>
        <v>714000</v>
      </c>
      <c r="H801" s="329">
        <v>0</v>
      </c>
      <c r="I801" s="415"/>
      <c r="J801" s="329">
        <f t="shared" si="231"/>
        <v>0</v>
      </c>
      <c r="K801" s="315">
        <f t="shared" si="232"/>
        <v>714000</v>
      </c>
      <c r="L801" s="316">
        <f t="shared" si="235"/>
        <v>23800</v>
      </c>
      <c r="M801" s="316">
        <f t="shared" si="233"/>
        <v>23800</v>
      </c>
      <c r="N801" s="316">
        <f t="shared" si="236"/>
        <v>58</v>
      </c>
      <c r="O801" s="316">
        <f t="shared" si="234"/>
        <v>690200</v>
      </c>
    </row>
    <row r="802" spans="1:15">
      <c r="A802" s="5">
        <v>2260000</v>
      </c>
      <c r="B802" s="442" t="s">
        <v>2157</v>
      </c>
      <c r="C802" s="6">
        <v>62536</v>
      </c>
      <c r="D802" s="511">
        <v>43328</v>
      </c>
      <c r="E802" s="329">
        <v>60</v>
      </c>
      <c r="F802" s="415"/>
      <c r="G802" s="324">
        <f t="shared" ref="G802:G810" si="237">+C802+F802</f>
        <v>62536</v>
      </c>
      <c r="H802" s="329">
        <v>1</v>
      </c>
      <c r="I802" s="415"/>
      <c r="J802" s="329">
        <f t="shared" ref="J802:J810" si="238">+I802+H802</f>
        <v>1</v>
      </c>
      <c r="K802" s="315">
        <f t="shared" ref="K802:K810" si="239">+G802-J802</f>
        <v>62535</v>
      </c>
      <c r="L802" s="316">
        <f t="shared" ref="L802:L810" si="240">K802/E802*2</f>
        <v>2084.5</v>
      </c>
      <c r="M802" s="316">
        <f t="shared" ref="M802:M810" si="241">J802+L802</f>
        <v>2085.5</v>
      </c>
      <c r="N802" s="316">
        <f t="shared" ref="N802:N810" si="242">E802-2</f>
        <v>58</v>
      </c>
      <c r="O802" s="316">
        <f t="shared" ref="O802:O810" si="243">G802-M802</f>
        <v>60450.5</v>
      </c>
    </row>
    <row r="803" spans="1:15">
      <c r="A803" s="5">
        <v>2260000</v>
      </c>
      <c r="B803" s="442" t="s">
        <v>2157</v>
      </c>
      <c r="C803" s="6">
        <v>62536</v>
      </c>
      <c r="D803" s="511">
        <v>43328</v>
      </c>
      <c r="E803" s="329">
        <v>60</v>
      </c>
      <c r="F803" s="415"/>
      <c r="G803" s="324">
        <f t="shared" si="237"/>
        <v>62536</v>
      </c>
      <c r="H803" s="329">
        <v>2</v>
      </c>
      <c r="I803" s="415"/>
      <c r="J803" s="329">
        <f t="shared" si="238"/>
        <v>2</v>
      </c>
      <c r="K803" s="315">
        <f t="shared" si="239"/>
        <v>62534</v>
      </c>
      <c r="L803" s="316">
        <f t="shared" si="240"/>
        <v>2084.4666666666667</v>
      </c>
      <c r="M803" s="316">
        <f t="shared" si="241"/>
        <v>2086.4666666666667</v>
      </c>
      <c r="N803" s="316">
        <f t="shared" si="242"/>
        <v>58</v>
      </c>
      <c r="O803" s="316">
        <f t="shared" si="243"/>
        <v>60449.533333333333</v>
      </c>
    </row>
    <row r="804" spans="1:15">
      <c r="A804" s="5">
        <v>2260000</v>
      </c>
      <c r="B804" s="442" t="s">
        <v>2157</v>
      </c>
      <c r="C804" s="6">
        <v>62536</v>
      </c>
      <c r="D804" s="511">
        <v>43328</v>
      </c>
      <c r="E804" s="329">
        <v>60</v>
      </c>
      <c r="F804" s="415"/>
      <c r="G804" s="324">
        <f t="shared" si="237"/>
        <v>62536</v>
      </c>
      <c r="H804" s="329">
        <v>3</v>
      </c>
      <c r="I804" s="415"/>
      <c r="J804" s="329">
        <f t="shared" si="238"/>
        <v>3</v>
      </c>
      <c r="K804" s="315">
        <f t="shared" si="239"/>
        <v>62533</v>
      </c>
      <c r="L804" s="316">
        <f t="shared" si="240"/>
        <v>2084.4333333333334</v>
      </c>
      <c r="M804" s="316">
        <f t="shared" si="241"/>
        <v>2087.4333333333334</v>
      </c>
      <c r="N804" s="316">
        <f t="shared" si="242"/>
        <v>58</v>
      </c>
      <c r="O804" s="316">
        <f t="shared" si="243"/>
        <v>60448.566666666666</v>
      </c>
    </row>
    <row r="805" spans="1:15">
      <c r="A805" s="5">
        <v>2260000</v>
      </c>
      <c r="B805" s="442" t="s">
        <v>2113</v>
      </c>
      <c r="C805" s="6">
        <v>537166</v>
      </c>
      <c r="D805" s="511">
        <v>43333</v>
      </c>
      <c r="E805" s="329">
        <v>60</v>
      </c>
      <c r="F805" s="415"/>
      <c r="G805" s="324">
        <f t="shared" si="237"/>
        <v>537166</v>
      </c>
      <c r="H805" s="329">
        <v>4</v>
      </c>
      <c r="I805" s="415"/>
      <c r="J805" s="329">
        <f t="shared" si="238"/>
        <v>4</v>
      </c>
      <c r="K805" s="315">
        <f t="shared" si="239"/>
        <v>537162</v>
      </c>
      <c r="L805" s="316">
        <f t="shared" si="240"/>
        <v>17905.400000000001</v>
      </c>
      <c r="M805" s="316">
        <f t="shared" si="241"/>
        <v>17909.400000000001</v>
      </c>
      <c r="N805" s="316">
        <f t="shared" si="242"/>
        <v>58</v>
      </c>
      <c r="O805" s="316">
        <f t="shared" si="243"/>
        <v>519256.6</v>
      </c>
    </row>
    <row r="806" spans="1:15">
      <c r="A806" s="5">
        <v>2260000</v>
      </c>
      <c r="B806" s="442" t="s">
        <v>2156</v>
      </c>
      <c r="C806" s="6">
        <v>208250</v>
      </c>
      <c r="D806" s="511">
        <v>43335</v>
      </c>
      <c r="E806" s="329">
        <v>60</v>
      </c>
      <c r="F806" s="415"/>
      <c r="G806" s="324">
        <f t="shared" si="237"/>
        <v>208250</v>
      </c>
      <c r="H806" s="329">
        <v>5</v>
      </c>
      <c r="I806" s="415"/>
      <c r="J806" s="329">
        <f t="shared" si="238"/>
        <v>5</v>
      </c>
      <c r="K806" s="315">
        <f t="shared" si="239"/>
        <v>208245</v>
      </c>
      <c r="L806" s="316">
        <f t="shared" si="240"/>
        <v>6941.5</v>
      </c>
      <c r="M806" s="316">
        <f t="shared" si="241"/>
        <v>6946.5</v>
      </c>
      <c r="N806" s="316">
        <f t="shared" si="242"/>
        <v>58</v>
      </c>
      <c r="O806" s="316">
        <f t="shared" si="243"/>
        <v>201303.5</v>
      </c>
    </row>
    <row r="807" spans="1:15">
      <c r="A807" s="5">
        <v>2260000</v>
      </c>
      <c r="B807" s="442" t="s">
        <v>2155</v>
      </c>
      <c r="C807" s="6">
        <v>447364</v>
      </c>
      <c r="D807" s="511">
        <v>43363</v>
      </c>
      <c r="E807" s="329">
        <v>60</v>
      </c>
      <c r="F807" s="415"/>
      <c r="G807" s="324">
        <f t="shared" si="237"/>
        <v>447364</v>
      </c>
      <c r="H807" s="329">
        <v>6</v>
      </c>
      <c r="I807" s="415"/>
      <c r="J807" s="329">
        <f t="shared" si="238"/>
        <v>6</v>
      </c>
      <c r="K807" s="315">
        <f t="shared" si="239"/>
        <v>447358</v>
      </c>
      <c r="L807" s="316">
        <f t="shared" si="240"/>
        <v>14911.933333333332</v>
      </c>
      <c r="M807" s="316">
        <f t="shared" si="241"/>
        <v>14917.933333333332</v>
      </c>
      <c r="N807" s="316">
        <f t="shared" si="242"/>
        <v>58</v>
      </c>
      <c r="O807" s="316">
        <f t="shared" si="243"/>
        <v>432446.06666666665</v>
      </c>
    </row>
    <row r="808" spans="1:15">
      <c r="A808" s="5">
        <v>2260000</v>
      </c>
      <c r="B808" s="442" t="s">
        <v>2154</v>
      </c>
      <c r="C808" s="6">
        <v>899700</v>
      </c>
      <c r="D808" s="511">
        <v>43367</v>
      </c>
      <c r="E808" s="329">
        <v>60</v>
      </c>
      <c r="F808" s="415"/>
      <c r="G808" s="324">
        <f t="shared" si="237"/>
        <v>899700</v>
      </c>
      <c r="H808" s="329">
        <v>7</v>
      </c>
      <c r="I808" s="415"/>
      <c r="J808" s="329">
        <f t="shared" si="238"/>
        <v>7</v>
      </c>
      <c r="K808" s="315">
        <f t="shared" si="239"/>
        <v>899693</v>
      </c>
      <c r="L808" s="316">
        <f t="shared" si="240"/>
        <v>29989.766666666666</v>
      </c>
      <c r="M808" s="316">
        <f t="shared" si="241"/>
        <v>29996.766666666666</v>
      </c>
      <c r="N808" s="316">
        <f t="shared" si="242"/>
        <v>58</v>
      </c>
      <c r="O808" s="316">
        <f t="shared" si="243"/>
        <v>869703.23333333328</v>
      </c>
    </row>
    <row r="809" spans="1:15">
      <c r="A809" s="5">
        <v>2260000</v>
      </c>
      <c r="B809" s="442" t="s">
        <v>2153</v>
      </c>
      <c r="C809" s="6">
        <v>171830</v>
      </c>
      <c r="D809" s="511">
        <v>43378</v>
      </c>
      <c r="E809" s="329">
        <v>60</v>
      </c>
      <c r="F809" s="415"/>
      <c r="G809" s="324">
        <f t="shared" si="237"/>
        <v>171830</v>
      </c>
      <c r="H809" s="329">
        <v>8</v>
      </c>
      <c r="I809" s="415"/>
      <c r="J809" s="329">
        <f t="shared" si="238"/>
        <v>8</v>
      </c>
      <c r="K809" s="315">
        <f t="shared" si="239"/>
        <v>171822</v>
      </c>
      <c r="L809" s="316">
        <f t="shared" si="240"/>
        <v>5727.4</v>
      </c>
      <c r="M809" s="316">
        <f t="shared" si="241"/>
        <v>5735.4</v>
      </c>
      <c r="N809" s="316">
        <f t="shared" si="242"/>
        <v>58</v>
      </c>
      <c r="O809" s="316">
        <f t="shared" si="243"/>
        <v>166094.6</v>
      </c>
    </row>
    <row r="810" spans="1:15">
      <c r="A810" s="5">
        <v>2260000</v>
      </c>
      <c r="B810" s="442" t="s">
        <v>2152</v>
      </c>
      <c r="C810" s="6">
        <v>117037</v>
      </c>
      <c r="D810" s="511">
        <v>43382</v>
      </c>
      <c r="E810" s="329">
        <v>60</v>
      </c>
      <c r="F810" s="415"/>
      <c r="G810" s="324">
        <f t="shared" si="237"/>
        <v>117037</v>
      </c>
      <c r="H810" s="329">
        <v>9</v>
      </c>
      <c r="I810" s="415"/>
      <c r="J810" s="329">
        <f t="shared" si="238"/>
        <v>9</v>
      </c>
      <c r="K810" s="315">
        <f t="shared" si="239"/>
        <v>117028</v>
      </c>
      <c r="L810" s="316">
        <f t="shared" si="240"/>
        <v>3900.9333333333334</v>
      </c>
      <c r="M810" s="316">
        <f t="shared" si="241"/>
        <v>3909.9333333333334</v>
      </c>
      <c r="N810" s="316">
        <f t="shared" si="242"/>
        <v>58</v>
      </c>
      <c r="O810" s="316">
        <f t="shared" si="243"/>
        <v>113127.06666666667</v>
      </c>
    </row>
    <row r="811" spans="1:15">
      <c r="A811" s="5">
        <v>2260001</v>
      </c>
      <c r="B811" s="442" t="s">
        <v>2216</v>
      </c>
      <c r="C811" s="6">
        <v>597820</v>
      </c>
      <c r="D811" s="511">
        <v>43446</v>
      </c>
      <c r="E811" s="329">
        <v>60</v>
      </c>
      <c r="F811" s="415"/>
      <c r="G811" s="324">
        <f t="shared" ref="G811" si="244">+C811+F811</f>
        <v>597820</v>
      </c>
      <c r="H811" s="329">
        <v>9</v>
      </c>
      <c r="I811" s="415"/>
      <c r="J811" s="329">
        <f t="shared" ref="J811" si="245">+I811+H811</f>
        <v>9</v>
      </c>
      <c r="K811" s="315">
        <f t="shared" ref="K811" si="246">+G811-J811</f>
        <v>597811</v>
      </c>
      <c r="L811" s="316">
        <f t="shared" ref="L811" si="247">K811/E811*2</f>
        <v>19927.033333333333</v>
      </c>
      <c r="M811" s="316">
        <f t="shared" ref="M811" si="248">J811+L811</f>
        <v>19936.033333333333</v>
      </c>
      <c r="N811" s="316">
        <f t="shared" ref="N811" si="249">E811-2</f>
        <v>58</v>
      </c>
      <c r="O811" s="316">
        <f t="shared" ref="O811" si="250">G811-M811</f>
        <v>577883.96666666667</v>
      </c>
    </row>
    <row r="812" spans="1:15">
      <c r="A812" s="30"/>
      <c r="B812" s="464"/>
      <c r="C812" s="554"/>
      <c r="D812" s="558"/>
      <c r="E812" s="327"/>
      <c r="F812" s="413"/>
      <c r="G812" s="559"/>
      <c r="H812" s="327"/>
      <c r="I812" s="413"/>
      <c r="J812" s="327"/>
      <c r="K812" s="560"/>
      <c r="L812" s="561"/>
      <c r="M812" s="561"/>
      <c r="N812" s="561"/>
      <c r="O812" s="561"/>
    </row>
    <row r="815" spans="1:15">
      <c r="B815" s="298">
        <v>2018</v>
      </c>
      <c r="C815" s="416">
        <f>SUM(C787:C814)</f>
        <v>10245475</v>
      </c>
      <c r="D815" s="416"/>
      <c r="E815" s="416"/>
      <c r="F815" s="416">
        <f t="shared" ref="F815:M815" si="251">SUM(F787:F814)</f>
        <v>0</v>
      </c>
      <c r="G815" s="416">
        <f t="shared" si="251"/>
        <v>10245475</v>
      </c>
      <c r="H815" s="416">
        <f t="shared" si="251"/>
        <v>54</v>
      </c>
      <c r="I815" s="416">
        <f t="shared" si="251"/>
        <v>0</v>
      </c>
      <c r="J815" s="416">
        <f t="shared" si="251"/>
        <v>54</v>
      </c>
      <c r="K815" s="416">
        <f t="shared" si="251"/>
        <v>10245421</v>
      </c>
      <c r="L815" s="416">
        <f t="shared" si="251"/>
        <v>362859.53333333344</v>
      </c>
      <c r="M815" s="416">
        <f t="shared" si="251"/>
        <v>362913.53333333344</v>
      </c>
      <c r="N815" s="416"/>
      <c r="O815" s="416">
        <f>SUM(O787:O814)</f>
        <v>9882561.4666666668</v>
      </c>
    </row>
    <row r="819" spans="1:15" ht="18.75">
      <c r="A819" s="448" t="s">
        <v>2022</v>
      </c>
      <c r="B819" s="337"/>
      <c r="C819" s="338">
        <f t="shared" ref="C819:O819" si="252">SUM(C418+C528+C615+C657+C685+C709+C739+C742+C756+C784+C815)</f>
        <v>698091601.1804378</v>
      </c>
      <c r="D819" s="338">
        <f t="shared" si="252"/>
        <v>919218</v>
      </c>
      <c r="E819" s="338">
        <f t="shared" si="252"/>
        <v>514</v>
      </c>
      <c r="F819" s="338">
        <f t="shared" si="252"/>
        <v>0</v>
      </c>
      <c r="G819" s="338">
        <f t="shared" si="252"/>
        <v>697845691.1804378</v>
      </c>
      <c r="H819" s="338">
        <f t="shared" si="252"/>
        <v>675249374.25657594</v>
      </c>
      <c r="I819" s="338">
        <f t="shared" si="252"/>
        <v>0</v>
      </c>
      <c r="J819" s="338">
        <f t="shared" si="252"/>
        <v>675249374.25657594</v>
      </c>
      <c r="K819" s="338">
        <f t="shared" si="252"/>
        <v>22596274.543862052</v>
      </c>
      <c r="L819" s="338">
        <f t="shared" si="252"/>
        <v>6616380.3411982926</v>
      </c>
      <c r="M819" s="338">
        <f t="shared" si="252"/>
        <v>681865754.59777415</v>
      </c>
      <c r="N819" s="338">
        <f t="shared" si="252"/>
        <v>600</v>
      </c>
      <c r="O819" s="338">
        <f t="shared" si="252"/>
        <v>15979936.582663758</v>
      </c>
    </row>
  </sheetData>
  <pageMargins left="0.7" right="0.7" top="0.75" bottom="0.75" header="0.3" footer="0.3"/>
  <pageSetup paperSize="9" scale="55" orientation="landscape" r:id="rId1"/>
  <legacyDrawing r:id="rId2"/>
  <oleObjects>
    <oleObject shapeId="11271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Resumen PPTO 2018</vt:lpstr>
      <vt:lpstr>215 APLIC INFORMATICAS</vt:lpstr>
      <vt:lpstr>220 TERRENOS</vt:lpstr>
      <vt:lpstr>221 CONSTRUCCIONES</vt:lpstr>
      <vt:lpstr>222 INSTALACION NO INFORMATICAS</vt:lpstr>
      <vt:lpstr>223 MAQUINARIAS</vt:lpstr>
      <vt:lpstr>225 INSTALACIONES INFORMATICAS</vt:lpstr>
      <vt:lpstr>226 MOBILIARIO</vt:lpstr>
      <vt:lpstr>227 EQUIPOS INFORMATICOS</vt:lpstr>
      <vt:lpstr>228 VEHICULOS</vt:lpstr>
      <vt:lpstr>229 LIBROS BIBLIOTECAS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y Ale</dc:creator>
  <cp:lastModifiedBy>AASTORGA</cp:lastModifiedBy>
  <cp:lastPrinted>2019-01-21T20:03:32Z</cp:lastPrinted>
  <dcterms:created xsi:type="dcterms:W3CDTF">2011-02-26T23:04:04Z</dcterms:created>
  <dcterms:modified xsi:type="dcterms:W3CDTF">2019-05-13T21:17:14Z</dcterms:modified>
</cp:coreProperties>
</file>