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 de clase\Excel TOTAL\Día 10 - CREA UNA PLANILLA DE INGRESOS CON HERRAMIENTAS DE PROGRAMADOR\"/>
    </mc:Choice>
  </mc:AlternateContent>
  <xr:revisionPtr revIDLastSave="0" documentId="13_ncr:1_{E14E1E6B-5FC3-4C34-8BE3-6FAC3F8090D4}" xr6:coauthVersionLast="47" xr6:coauthVersionMax="47" xr10:uidLastSave="{00000000-0000-0000-0000-000000000000}"/>
  <bookViews>
    <workbookView xWindow="-120" yWindow="-120" windowWidth="20730" windowHeight="11040" xr2:uid="{0BF097C5-080B-4589-B22F-6E3EADC05A76}"/>
  </bookViews>
  <sheets>
    <sheet name="Ingreso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4" l="1"/>
  <c r="R8" i="4" s="1"/>
  <c r="N9" i="4"/>
  <c r="R9" i="4" s="1"/>
  <c r="N10" i="4"/>
  <c r="N11" i="4"/>
  <c r="N12" i="4"/>
  <c r="N13" i="4"/>
  <c r="R13" i="4" s="1"/>
  <c r="R12" i="4"/>
  <c r="R10" i="4"/>
  <c r="N7" i="4"/>
  <c r="R7" i="4" s="1"/>
  <c r="R11" i="4"/>
  <c r="J22" i="4" l="1"/>
  <c r="C11" i="3" s="1"/>
  <c r="K14" i="3" s="1"/>
  <c r="K12" i="3" l="1"/>
  <c r="K11" i="3"/>
  <c r="C13" i="3"/>
  <c r="C12" i="3"/>
  <c r="I8" i="3" l="1"/>
  <c r="H8" i="3"/>
  <c r="G8" i="3"/>
  <c r="F8" i="3"/>
  <c r="E8" i="3"/>
  <c r="D8" i="3"/>
  <c r="C8" i="3"/>
  <c r="R14" i="4"/>
  <c r="K8" i="3" s="1"/>
  <c r="Q8" i="4"/>
  <c r="Q9" i="4"/>
  <c r="Q10" i="4"/>
  <c r="Q11" i="4"/>
  <c r="Q12" i="4"/>
  <c r="Q13" i="4"/>
  <c r="Q7" i="4"/>
  <c r="I7" i="3" l="1"/>
  <c r="H7" i="3"/>
  <c r="G7" i="3"/>
  <c r="F7" i="3"/>
  <c r="E7" i="3"/>
  <c r="D7" i="3"/>
  <c r="C7" i="3"/>
  <c r="I6" i="3"/>
  <c r="H6" i="3"/>
  <c r="G6" i="3"/>
  <c r="F6" i="3"/>
  <c r="E6" i="3"/>
  <c r="D6" i="3"/>
  <c r="C6" i="3"/>
  <c r="C5" i="3"/>
  <c r="O8" i="4"/>
  <c r="O9" i="4"/>
  <c r="O10" i="4"/>
  <c r="O11" i="4"/>
  <c r="O14" i="4" s="1"/>
  <c r="K7" i="3" s="1"/>
  <c r="O12" i="4"/>
  <c r="O13" i="4"/>
  <c r="O7" i="4"/>
  <c r="N14" i="4" l="1"/>
  <c r="K6" i="3" s="1"/>
  <c r="K9" i="3" s="1"/>
  <c r="I5" i="3"/>
  <c r="H5" i="3"/>
  <c r="F5" i="3"/>
  <c r="E5" i="3"/>
  <c r="D5" i="3"/>
  <c r="L8" i="4"/>
  <c r="L9" i="4"/>
  <c r="L10" i="4"/>
  <c r="L11" i="4"/>
  <c r="L14" i="4" s="1"/>
  <c r="K5" i="3" s="1"/>
  <c r="L12" i="4"/>
  <c r="L13" i="4"/>
  <c r="L7" i="4"/>
  <c r="K7" i="4"/>
  <c r="G5" i="3" l="1"/>
  <c r="I2" i="3"/>
  <c r="C2" i="3"/>
  <c r="I13" i="4" l="1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C4" i="3" l="1"/>
  <c r="H4" i="3"/>
  <c r="K12" i="4"/>
  <c r="G4" i="3"/>
  <c r="K11" i="4"/>
  <c r="K10" i="4"/>
  <c r="F4" i="3"/>
  <c r="K8" i="4"/>
  <c r="D4" i="3"/>
  <c r="I4" i="3"/>
  <c r="K13" i="4"/>
  <c r="K9" i="4"/>
  <c r="E4" i="3"/>
  <c r="J14" i="4"/>
  <c r="K14" i="4" l="1"/>
  <c r="K4" i="3" s="1"/>
</calcChain>
</file>

<file path=xl/sharedStrings.xml><?xml version="1.0" encoding="utf-8"?>
<sst xmlns="http://schemas.openxmlformats.org/spreadsheetml/2006/main" count="77" uniqueCount="55">
  <si>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</si>
  <si>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</si>
  <si>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</si>
  <si>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</si>
  <si>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</si>
  <si>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</si>
  <si>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</si>
  <si>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</si>
  <si>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</si>
  <si>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</si>
  <si>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</si>
  <si>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</si>
  <si>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</si>
  <si>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</si>
  <si>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</si>
  <si>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</si>
  <si>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</si>
  <si>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</si>
  <si>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</si>
  <si>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</si>
  <si>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</si>
  <si>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</si>
  <si>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</si>
  <si>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</si>
  <si>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</si>
  <si>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</si>
  <si>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</si>
  <si>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</si>
  <si>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</si>
  <si>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</si>
  <si>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</si>
  <si>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</si>
  <si>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</si>
  <si>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</si>
  <si>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</si>
  <si>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</si>
  <si>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</si>
  <si>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</si>
  <si>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</si>
  <si>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</si>
  <si>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</si>
  <si>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</si>
  <si>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</si>
  <si>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</si>
  <si>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</si>
  <si>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Federico</t>
  </si>
  <si>
    <t>lUZ Fracción</t>
  </si>
  <si>
    <t>Extra Luz</t>
  </si>
  <si>
    <t>Descuento %</t>
  </si>
  <si>
    <t>Descuento $</t>
  </si>
  <si>
    <t>Riego</t>
  </si>
  <si>
    <t>Limpieza</t>
  </si>
  <si>
    <t>Redes</t>
  </si>
  <si>
    <t>Pelotas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</si>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</sst>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dddd\ dd\ &quot;de&quot;\ mmmm\ &quot;de&quot;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16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5" borderId="2" xfId="0" applyFill="1" applyBorder="1" applyAlignment="1">
      <alignment vertical="center"/>
    </xf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0" borderId="0" xfId="0" applyFont="1"/>
    <xf numFmtId="164" fontId="6" fillId="0" borderId="1" xfId="0" applyNumberFormat="1" applyFont="1" applyBorder="1"/>
    <xf numFmtId="164" fontId="0" fillId="0" borderId="0" xfId="1" applyFont="1"/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0" fontId="0" fillId="0" borderId="9" xfId="0" applyNumberFormat="1" applyBorder="1"/>
    <xf numFmtId="20" fontId="0" fillId="4" borderId="0" xfId="0" applyNumberFormat="1" applyFill="1"/>
    <xf numFmtId="164" fontId="0" fillId="0" borderId="0" xfId="0" applyNumberFormat="1"/>
    <xf numFmtId="164" fontId="0" fillId="0" borderId="10" xfId="1" applyFont="1" applyBorder="1"/>
    <xf numFmtId="20" fontId="0" fillId="0" borderId="11" xfId="0" applyNumberFormat="1" applyBorder="1"/>
    <xf numFmtId="20" fontId="0" fillId="4" borderId="12" xfId="0" applyNumberFormat="1" applyFill="1" applyBorder="1"/>
    <xf numFmtId="164" fontId="0" fillId="0" borderId="12" xfId="0" applyNumberFormat="1" applyBorder="1"/>
    <xf numFmtId="164" fontId="0" fillId="0" borderId="13" xfId="1" applyFont="1" applyBorder="1"/>
    <xf numFmtId="20" fontId="2" fillId="0" borderId="0" xfId="0" applyNumberFormat="1" applyFont="1"/>
    <xf numFmtId="164" fontId="2" fillId="0" borderId="0" xfId="0" applyNumberFormat="1" applyFont="1"/>
    <xf numFmtId="164" fontId="2" fillId="0" borderId="0" xfId="1" applyFont="1"/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9" xfId="1" applyFont="1" applyBorder="1"/>
    <xf numFmtId="164" fontId="0" fillId="0" borderId="11" xfId="1" applyFont="1" applyBorder="1"/>
    <xf numFmtId="0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0" fontId="0" fillId="3" borderId="0" xfId="0" applyFill="1"/>
    <xf numFmtId="164" fontId="0" fillId="0" borderId="1" xfId="1" applyFont="1" applyFill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J$17" lockText="1" noThreeD="1"/>
</file>

<file path=xl/ctrlProps/ctrlProp2.xml><?xml version="1.0" encoding="utf-8"?>
<formControlPr xmlns="http://schemas.microsoft.com/office/spreadsheetml/2009/9/main" objectType="CheckBox" checked="Checked" fmlaLink="$J$18" lockText="1" noThreeD="1"/>
</file>

<file path=xl/ctrlProps/ctrlProp3.xml><?xml version="1.0" encoding="utf-8"?>
<formControlPr xmlns="http://schemas.microsoft.com/office/spreadsheetml/2009/9/main" objectType="CheckBox" fmlaLink="$J$19" lockText="1" noThreeD="1"/>
</file>

<file path=xl/ctrlProps/ctrlProp4.xml><?xml version="1.0" encoding="utf-8"?>
<formControlPr xmlns="http://schemas.microsoft.com/office/spreadsheetml/2009/9/main" objectType="CheckBox" fmlaLink="$J$20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J$21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15</xdr:row>
          <xdr:rowOff>95250</xdr:rowOff>
        </xdr:from>
        <xdr:to>
          <xdr:col>2</xdr:col>
          <xdr:colOff>400050</xdr:colOff>
          <xdr:row>16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15</xdr:row>
          <xdr:rowOff>95250</xdr:rowOff>
        </xdr:from>
        <xdr:to>
          <xdr:col>4</xdr:col>
          <xdr:colOff>0</xdr:colOff>
          <xdr:row>16</xdr:row>
          <xdr:rowOff>123825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95250</xdr:rowOff>
        </xdr:from>
        <xdr:to>
          <xdr:col>5</xdr:col>
          <xdr:colOff>371475</xdr:colOff>
          <xdr:row>16</xdr:row>
          <xdr:rowOff>123825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Reparación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15</xdr:row>
          <xdr:rowOff>95250</xdr:rowOff>
        </xdr:from>
        <xdr:to>
          <xdr:col>6</xdr:col>
          <xdr:colOff>733425</xdr:colOff>
          <xdr:row>16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</xdr:row>
          <xdr:rowOff>57150</xdr:rowOff>
        </xdr:from>
        <xdr:to>
          <xdr:col>3</xdr:col>
          <xdr:colOff>676275</xdr:colOff>
          <xdr:row>21</xdr:row>
          <xdr:rowOff>133350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18</xdr:row>
          <xdr:rowOff>85725</xdr:rowOff>
        </xdr:from>
        <xdr:to>
          <xdr:col>3</xdr:col>
          <xdr:colOff>381000</xdr:colOff>
          <xdr:row>19</xdr:row>
          <xdr:rowOff>114300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19</xdr:row>
          <xdr:rowOff>180975</xdr:rowOff>
        </xdr:from>
        <xdr:to>
          <xdr:col>3</xdr:col>
          <xdr:colOff>409575</xdr:colOff>
          <xdr:row>21</xdr:row>
          <xdr:rowOff>19050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Feriado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769F-D3E4-48A2-8815-B4353C7EA579}">
  <dimension ref="B2:R22"/>
  <sheetViews>
    <sheetView tabSelected="1" workbookViewId="0"/>
  </sheetViews>
  <sheetFormatPr baseColWidth="10" defaultRowHeight="15" x14ac:dyDescent="0.25"/>
  <cols>
    <col min="1" max="1" width="2.140625" customWidth="1"/>
    <col min="10" max="10" width="22.85546875" customWidth="1"/>
    <col min="11" max="11" width="12" bestFit="1" customWidth="1"/>
    <col min="12" max="12" width="11.42578125" style="14"/>
    <col min="13" max="13" width="2.85546875" customWidth="1"/>
    <col min="16" max="16" width="2.28515625" customWidth="1"/>
    <col min="17" max="18" width="13" customWidth="1"/>
  </cols>
  <sheetData>
    <row r="2" spans="2:18" x14ac:dyDescent="0.25">
      <c r="B2" s="9" t="s">
        <v>40</v>
      </c>
      <c r="C2" s="41" t="s">
        <v>45</v>
      </c>
      <c r="D2" s="41"/>
      <c r="E2" s="41"/>
      <c r="F2" s="41"/>
      <c r="G2" s="41"/>
    </row>
    <row r="3" spans="2:18" x14ac:dyDescent="0.25">
      <c r="B3" s="9" t="s">
        <v>39</v>
      </c>
      <c r="C3" s="40">
        <v>44374</v>
      </c>
      <c r="D3" s="40"/>
      <c r="E3" s="40"/>
      <c r="F3" s="40"/>
      <c r="G3" s="40"/>
    </row>
    <row r="5" spans="2:18" x14ac:dyDescent="0.25">
      <c r="C5" s="44" t="s">
        <v>38</v>
      </c>
      <c r="D5" s="45"/>
      <c r="E5" s="46" t="s">
        <v>37</v>
      </c>
      <c r="F5" s="46"/>
      <c r="G5" s="46"/>
    </row>
    <row r="6" spans="2:18" x14ac:dyDescent="0.25">
      <c r="C6" s="10" t="s">
        <v>36</v>
      </c>
      <c r="D6" s="10" t="s">
        <v>35</v>
      </c>
      <c r="E6" s="11" t="s">
        <v>4</v>
      </c>
      <c r="F6" s="11" t="s">
        <v>9</v>
      </c>
      <c r="G6" s="11" t="s">
        <v>34</v>
      </c>
      <c r="I6" s="15" t="s">
        <v>41</v>
      </c>
      <c r="J6" s="16" t="s">
        <v>42</v>
      </c>
      <c r="K6" s="17" t="s">
        <v>44</v>
      </c>
      <c r="L6" s="18" t="s">
        <v>47</v>
      </c>
      <c r="N6" s="15" t="s">
        <v>4</v>
      </c>
      <c r="O6" s="18" t="s">
        <v>9</v>
      </c>
      <c r="Q6" s="15" t="s">
        <v>48</v>
      </c>
      <c r="R6" s="18" t="s">
        <v>49</v>
      </c>
    </row>
    <row r="7" spans="2:18" x14ac:dyDescent="0.25">
      <c r="B7" s="8" t="s">
        <v>33</v>
      </c>
      <c r="C7" s="7">
        <v>0.375</v>
      </c>
      <c r="D7" s="6">
        <v>0.4375</v>
      </c>
      <c r="E7" s="5" t="s">
        <v>6</v>
      </c>
      <c r="F7" s="5" t="s">
        <v>10</v>
      </c>
      <c r="G7" s="5">
        <v>10</v>
      </c>
      <c r="I7" s="19">
        <f t="shared" ref="I7:I13" si="0">D7-C7</f>
        <v>6.25E-2</v>
      </c>
      <c r="J7" s="20">
        <f>IF(HOUR(I7)&lt;1,_xlfn.CEILING.MATH(I7,"01:00"),_xlfn.CEILING.MATH(I7,"00:10"))</f>
        <v>6.25E-2</v>
      </c>
      <c r="K7" s="21">
        <f>((HOUR(J7)*'Lista de Precios'!$C$5)+(MINUTE(J7)/10*'Lista de Precios'!$E$5))*G7</f>
        <v>1450</v>
      </c>
      <c r="L7" s="22">
        <f xml:space="preserve">   IF(C7&gt;0.75,          ((HOUR(J7)*'Lista de Precios'!$D$5)+(MINUTE(J7)/10*'Lista de Precios'!$F$5))*G7, 0)</f>
        <v>0</v>
      </c>
      <c r="N7" s="32">
        <f>IF(E7='Lista de Precios'!$C$6,'Lista de Precios'!$C$7,IF(E7='Lista de Precios'!$D$6,'Lista de Precios'!$D$7,IF(E7='Lista de Precios'!$E$6,'Lista de Precios'!$E$7,IF(E7='Lista de Precios'!$F$6,'Lista de Precios'!$F$7,0))))*G7</f>
        <v>300</v>
      </c>
      <c r="O7" s="22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Precios'!$G$9,0)))))*Ingreso!G7</f>
        <v>900</v>
      </c>
      <c r="Q7" s="35">
        <f>IF(G7&lt;=10,'Lista de Precios'!$C$11,IF(G7&lt;=15,'Lista de Precios'!$D$11,'Lista de Precios'!$E$11))</f>
        <v>0</v>
      </c>
      <c r="R7" s="22">
        <f>(K7+L7+N7+O7)*Q7/100</f>
        <v>0</v>
      </c>
    </row>
    <row r="8" spans="2:18" x14ac:dyDescent="0.25">
      <c r="B8" s="8" t="s">
        <v>32</v>
      </c>
      <c r="C8" s="7">
        <v>0.44791666666666669</v>
      </c>
      <c r="D8" s="6">
        <v>0.49583333333333335</v>
      </c>
      <c r="E8" s="5" t="s">
        <v>7</v>
      </c>
      <c r="F8" s="5" t="s">
        <v>6</v>
      </c>
      <c r="G8" s="5">
        <v>12</v>
      </c>
      <c r="I8" s="19">
        <f t="shared" si="0"/>
        <v>4.7916666666666663E-2</v>
      </c>
      <c r="J8" s="20">
        <f t="shared" ref="J8:J13" si="1">IF(HOUR(I8)&lt;1,_xlfn.CEILING.MATH(I8,"01:00"),_xlfn.CEILING.MATH(I8,"00:10"))</f>
        <v>4.8611111111111105E-2</v>
      </c>
      <c r="K8" s="21">
        <f>((HOUR(J8)*'Lista de Precios'!$C$5)+(MINUTE(J8)/10*'Lista de Precios'!$E$5))*G8</f>
        <v>1380</v>
      </c>
      <c r="L8" s="22">
        <f xml:space="preserve">   IF(C8&gt;0.75,          ((HOUR(J8)*'Lista de Precios'!$D$5)+(MINUTE(J8)/10*'Lista de Precios'!$F$5))*G8, 0)</f>
        <v>0</v>
      </c>
      <c r="N8" s="32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22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Precios'!$G$9,0)))))*Ingreso!G8</f>
        <v>1320</v>
      </c>
      <c r="Q8" s="35">
        <f>IF(G8&lt;=10,'Lista de Precios'!$C$11,IF(G8&lt;=15,'Lista de Precios'!$D$11,'Lista de Precios'!$E$11))</f>
        <v>10</v>
      </c>
      <c r="R8" s="22">
        <f t="shared" ref="R8:R13" si="2">(K8+L8+N8+O8)*Q8/100</f>
        <v>342</v>
      </c>
    </row>
    <row r="9" spans="2:18" x14ac:dyDescent="0.25">
      <c r="B9" s="8" t="s">
        <v>31</v>
      </c>
      <c r="C9" s="7">
        <v>0.50069444444444444</v>
      </c>
      <c r="D9" s="6">
        <v>0.53055555555555556</v>
      </c>
      <c r="E9" s="5" t="s">
        <v>5</v>
      </c>
      <c r="F9" s="5" t="s">
        <v>5</v>
      </c>
      <c r="G9" s="5">
        <v>11</v>
      </c>
      <c r="I9" s="19">
        <f t="shared" si="0"/>
        <v>2.9861111111111116E-2</v>
      </c>
      <c r="J9" s="20">
        <f t="shared" si="1"/>
        <v>4.1666666666666664E-2</v>
      </c>
      <c r="K9" s="21">
        <f>((HOUR(J9)*'Lista de Precios'!$C$5)+(MINUTE(J9)/10*'Lista de Precios'!$E$5))*G9</f>
        <v>1100</v>
      </c>
      <c r="L9" s="22">
        <f xml:space="preserve">   IF(C9&gt;0.75,          ((HOUR(J9)*'Lista de Precios'!$D$5)+(MINUTE(J9)/10*'Lista de Precios'!$F$5))*G9, 0)</f>
        <v>0</v>
      </c>
      <c r="N9" s="32">
        <f>IF(E9='Lista de Precios'!$C$6,'Lista de Precios'!$C$7,IF(E9='Lista de Precios'!$D$6,'Lista de Precios'!$D$7,IF(E9='Lista de Precios'!$E$6,'Lista de Precios'!$E$7,IF(E9='Lista de Precios'!$F$6,'Lista de Precios'!$F$7,0))))*G9</f>
        <v>0</v>
      </c>
      <c r="O9" s="22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Precios'!$G$9,0)))))*Ingreso!G9</f>
        <v>0</v>
      </c>
      <c r="Q9" s="35">
        <f>IF(G9&lt;=10,'Lista de Precios'!$C$11,IF(G9&lt;=15,'Lista de Precios'!$D$11,'Lista de Precios'!$E$11))</f>
        <v>10</v>
      </c>
      <c r="R9" s="22">
        <f t="shared" si="2"/>
        <v>110</v>
      </c>
    </row>
    <row r="10" spans="2:18" x14ac:dyDescent="0.25">
      <c r="B10" s="8" t="s">
        <v>30</v>
      </c>
      <c r="C10" s="7">
        <v>0.55555555555555558</v>
      </c>
      <c r="D10" s="6">
        <v>0.63958333333333328</v>
      </c>
      <c r="E10" s="5" t="s">
        <v>7</v>
      </c>
      <c r="F10" s="5" t="s">
        <v>11</v>
      </c>
      <c r="G10" s="5">
        <v>15</v>
      </c>
      <c r="I10" s="19">
        <f t="shared" si="0"/>
        <v>8.4027777777777701E-2</v>
      </c>
      <c r="J10" s="20">
        <f t="shared" si="1"/>
        <v>9.0277777777777776E-2</v>
      </c>
      <c r="K10" s="21">
        <f>((HOUR(J10)*'Lista de Precios'!$C$5)+(MINUTE(J10)/10*'Lista de Precios'!$E$5))*G10</f>
        <v>3225</v>
      </c>
      <c r="L10" s="22">
        <f xml:space="preserve">   IF(C10&gt;0.75,          ((HOUR(J10)*'Lista de Precios'!$D$5)+(MINUTE(J10)/10*'Lista de Precios'!$F$5))*G10, 0)</f>
        <v>0</v>
      </c>
      <c r="N10" s="32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O10" s="22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Precios'!$G$9,0)))))*Ingreso!G10</f>
        <v>1950</v>
      </c>
      <c r="Q10" s="35">
        <f>IF(G10&lt;=10,'Lista de Precios'!$C$11,IF(G10&lt;=15,'Lista de Precios'!$D$11,'Lista de Precios'!$E$11))</f>
        <v>10</v>
      </c>
      <c r="R10" s="22">
        <f t="shared" si="2"/>
        <v>607.5</v>
      </c>
    </row>
    <row r="11" spans="2:18" x14ac:dyDescent="0.25">
      <c r="B11" s="8" t="s">
        <v>29</v>
      </c>
      <c r="C11" s="7">
        <v>0.64583333333333337</v>
      </c>
      <c r="D11" s="6">
        <v>0.75347222222222221</v>
      </c>
      <c r="E11" s="5" t="s">
        <v>8</v>
      </c>
      <c r="F11" s="5" t="s">
        <v>11</v>
      </c>
      <c r="G11" s="5">
        <v>17</v>
      </c>
      <c r="I11" s="19">
        <f t="shared" si="0"/>
        <v>0.10763888888888884</v>
      </c>
      <c r="J11" s="20">
        <f t="shared" si="1"/>
        <v>0.1111111111111111</v>
      </c>
      <c r="K11" s="21">
        <f>((HOUR(J11)*'Lista de Precios'!$C$5)+(MINUTE(J11)/10*'Lista de Precios'!$E$5))*G11</f>
        <v>4420</v>
      </c>
      <c r="L11" s="22">
        <f xml:space="preserve">   IF(C11&gt;0.75,          ((HOUR(J11)*'Lista de Precios'!$D$5)+(MINUTE(J11)/10*'Lista de Precios'!$F$5))*G11, 0)</f>
        <v>0</v>
      </c>
      <c r="N11" s="32">
        <f>IF(E11='Lista de Precios'!$C$6,'Lista de Precios'!$C$7,IF(E11='Lista de Precios'!$D$6,'Lista de Precios'!$D$7,IF(E11='Lista de Precios'!$E$6,'Lista de Precios'!$E$7,IF(E11='Lista de Precios'!$F$6,'Lista de Precios'!$F$7,0))))*G11</f>
        <v>2040</v>
      </c>
      <c r="O11" s="22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Precios'!$G$9,0)))))*Ingreso!G11</f>
        <v>2210</v>
      </c>
      <c r="Q11" s="35">
        <f>IF(G11&lt;=10,'Lista de Precios'!$C$11,IF(G11&lt;=15,'Lista de Precios'!$D$11,'Lista de Precios'!$E$11))</f>
        <v>15</v>
      </c>
      <c r="R11" s="22">
        <f t="shared" si="2"/>
        <v>1300.5</v>
      </c>
    </row>
    <row r="12" spans="2:18" x14ac:dyDescent="0.25">
      <c r="B12" s="8" t="s">
        <v>28</v>
      </c>
      <c r="C12" s="7">
        <v>0.79166666666666663</v>
      </c>
      <c r="D12" s="6">
        <v>0.83958333333333324</v>
      </c>
      <c r="E12" s="5" t="s">
        <v>6</v>
      </c>
      <c r="F12" s="5" t="s">
        <v>12</v>
      </c>
      <c r="G12" s="5">
        <v>10</v>
      </c>
      <c r="I12" s="19">
        <f t="shared" si="0"/>
        <v>4.7916666666666607E-2</v>
      </c>
      <c r="J12" s="20">
        <f t="shared" si="1"/>
        <v>4.8611111111111105E-2</v>
      </c>
      <c r="K12" s="21">
        <f>((HOUR(J12)*'Lista de Precios'!$C$5)+(MINUTE(J12)/10*'Lista de Precios'!$E$5))*G12</f>
        <v>1150</v>
      </c>
      <c r="L12" s="22">
        <f xml:space="preserve">   IF(C12&gt;0.75,          ((HOUR(J12)*'Lista de Precios'!$D$5)+(MINUTE(J12)/10*'Lista de Precios'!$F$5))*G12, 0)</f>
        <v>95</v>
      </c>
      <c r="N12" s="32">
        <f>IF(E12='Lista de Precios'!$C$6,'Lista de Precios'!$C$7,IF(E12='Lista de Precios'!$D$6,'Lista de Precios'!$D$7,IF(E12='Lista de Precios'!$E$6,'Lista de Precios'!$E$7,IF(E12='Lista de Precios'!$F$6,'Lista de Precios'!$F$7,0))))*G12</f>
        <v>300</v>
      </c>
      <c r="O12" s="22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Precios'!$G$9,0)))))*Ingreso!G12</f>
        <v>1850</v>
      </c>
      <c r="Q12" s="35">
        <f>IF(G12&lt;=10,'Lista de Precios'!$C$11,IF(G12&lt;=15,'Lista de Precios'!$D$11,'Lista de Precios'!$E$11))</f>
        <v>0</v>
      </c>
      <c r="R12" s="22">
        <f t="shared" si="2"/>
        <v>0</v>
      </c>
    </row>
    <row r="13" spans="2:18" x14ac:dyDescent="0.25">
      <c r="B13" s="8" t="s">
        <v>27</v>
      </c>
      <c r="C13" s="7">
        <v>0.875</v>
      </c>
      <c r="D13" s="6">
        <v>0.9375</v>
      </c>
      <c r="E13" s="5" t="s">
        <v>5</v>
      </c>
      <c r="F13" s="5" t="s">
        <v>5</v>
      </c>
      <c r="G13" s="5">
        <v>14</v>
      </c>
      <c r="I13" s="23">
        <f t="shared" si="0"/>
        <v>6.25E-2</v>
      </c>
      <c r="J13" s="24">
        <f t="shared" si="1"/>
        <v>6.25E-2</v>
      </c>
      <c r="K13" s="25">
        <f>((HOUR(J13)*'Lista de Precios'!$C$5)+(MINUTE(J13)/10*'Lista de Precios'!$E$5))*G13</f>
        <v>2030</v>
      </c>
      <c r="L13" s="26">
        <f xml:space="preserve">   IF(C13&gt;0.75,          ((HOUR(J13)*'Lista de Precios'!$D$5)+(MINUTE(J13)/10*'Lista de Precios'!$F$5))*G13, 0)</f>
        <v>175</v>
      </c>
      <c r="N13" s="33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26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Precios'!$G$9,0)))))*Ingreso!G13</f>
        <v>0</v>
      </c>
      <c r="Q13" s="36">
        <f>IF(G13&lt;=10,'Lista de Precios'!$C$11,IF(G13&lt;=15,'Lista de Precios'!$D$11,'Lista de Precios'!$E$11))</f>
        <v>10</v>
      </c>
      <c r="R13" s="2">
        <f t="shared" si="2"/>
        <v>220.5</v>
      </c>
    </row>
    <row r="14" spans="2:18" x14ac:dyDescent="0.25">
      <c r="J14" s="27">
        <f>SUM(J7:J13)</f>
        <v>0.46527777777777773</v>
      </c>
      <c r="K14" s="28">
        <f>SUM(K7:K13)</f>
        <v>14755</v>
      </c>
      <c r="L14" s="29">
        <f>SUM(L7:L13)</f>
        <v>270</v>
      </c>
      <c r="N14" s="29">
        <f>SUM(N7:N13)</f>
        <v>4260</v>
      </c>
      <c r="O14" s="29">
        <f>SUM(O7:O13)</f>
        <v>8230</v>
      </c>
      <c r="R14" s="29">
        <f>SUM(R7:R13)</f>
        <v>2580.5</v>
      </c>
    </row>
    <row r="15" spans="2:18" x14ac:dyDescent="0.25">
      <c r="B15" s="47" t="s">
        <v>26</v>
      </c>
      <c r="C15" s="47"/>
      <c r="D15" s="47"/>
      <c r="E15" s="47"/>
      <c r="F15" s="47"/>
      <c r="G15" s="47"/>
    </row>
    <row r="16" spans="2:18" x14ac:dyDescent="0.25">
      <c r="B16" s="48"/>
      <c r="C16" s="48"/>
      <c r="D16" s="48"/>
      <c r="E16" s="48"/>
      <c r="F16" s="48"/>
      <c r="G16" s="48"/>
    </row>
    <row r="17" spans="2:10" x14ac:dyDescent="0.25">
      <c r="B17" s="48"/>
      <c r="C17" s="48"/>
      <c r="D17" s="48"/>
      <c r="E17" s="48"/>
      <c r="F17" s="48"/>
      <c r="G17" s="48"/>
      <c r="I17" s="37" t="s">
        <v>50</v>
      </c>
      <c r="J17" t="b">
        <v>1</v>
      </c>
    </row>
    <row r="18" spans="2:10" x14ac:dyDescent="0.25">
      <c r="B18" s="42"/>
      <c r="C18" s="42"/>
      <c r="D18" s="42"/>
      <c r="E18" s="43" t="s">
        <v>25</v>
      </c>
      <c r="F18" s="43"/>
      <c r="G18" s="43"/>
      <c r="I18" s="37" t="s">
        <v>51</v>
      </c>
      <c r="J18" t="b">
        <v>1</v>
      </c>
    </row>
    <row r="19" spans="2:10" x14ac:dyDescent="0.25">
      <c r="B19" s="42"/>
      <c r="C19" s="42"/>
      <c r="D19" s="42"/>
      <c r="E19" s="43"/>
      <c r="F19" s="43"/>
      <c r="G19" s="43"/>
      <c r="I19" s="37" t="s">
        <v>52</v>
      </c>
      <c r="J19" t="b">
        <v>0</v>
      </c>
    </row>
    <row r="20" spans="2:10" x14ac:dyDescent="0.25">
      <c r="B20" s="42"/>
      <c r="C20" s="42"/>
      <c r="D20" s="42"/>
      <c r="E20" s="43"/>
      <c r="F20" s="43"/>
      <c r="G20" s="43"/>
      <c r="I20" s="37" t="s">
        <v>53</v>
      </c>
      <c r="J20" t="b">
        <v>0</v>
      </c>
    </row>
    <row r="21" spans="2:10" x14ac:dyDescent="0.25">
      <c r="B21" s="42"/>
      <c r="C21" s="42"/>
      <c r="D21" s="42"/>
      <c r="E21" s="43"/>
      <c r="F21" s="43"/>
      <c r="G21" s="43"/>
      <c r="I21" s="37" t="s">
        <v>54</v>
      </c>
      <c r="J21">
        <v>1</v>
      </c>
    </row>
    <row r="22" spans="2:10" x14ac:dyDescent="0.25">
      <c r="B22" s="42"/>
      <c r="C22" s="42"/>
      <c r="D22" s="42"/>
      <c r="E22" s="43"/>
      <c r="F22" s="43"/>
      <c r="G22" s="43"/>
      <c r="I22" s="37" t="s">
        <v>23</v>
      </c>
      <c r="J22">
        <f>IF(WEEKDAY(C3)=1,3,J21)</f>
        <v>3</v>
      </c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G3" xr:uid="{84FB7571-13FB-4BEC-8FE4-6649EAF705B4}">
      <formula1>TODAY()</formula1>
    </dataValidation>
    <dataValidation type="time" allowBlank="1" showInputMessage="1" showErrorMessage="1" sqref="D7:D13" xr:uid="{24AE6C12-29CA-493F-8D68-002C9E2BA805}">
      <formula1>C7</formula1>
      <formula2>0.958333333333333</formula2>
    </dataValidation>
    <dataValidation type="time" allowBlank="1" showInputMessage="1" showErrorMessage="1" sqref="C8:C13" xr:uid="{083DFEEC-24CC-40D8-9AA3-186E4AE5E9F3}">
      <formula1>D7</formula1>
      <formula2>0.958333333333333</formula2>
    </dataValidation>
    <dataValidation type="time" allowBlank="1" showInputMessage="1" showErrorMessage="1" sqref="C7" xr:uid="{9A36F163-63A6-4EB1-97BD-B63F7B007761}">
      <formula1>0.375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104775</xdr:colOff>
                    <xdr:row>15</xdr:row>
                    <xdr:rowOff>95250</xdr:rowOff>
                  </from>
                  <to>
                    <xdr:col>2</xdr:col>
                    <xdr:colOff>400050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466725</xdr:colOff>
                    <xdr:row>15</xdr:row>
                    <xdr:rowOff>95250</xdr:rowOff>
                  </from>
                  <to>
                    <xdr:col>4</xdr:col>
                    <xdr:colOff>0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76200</xdr:colOff>
                    <xdr:row>15</xdr:row>
                    <xdr:rowOff>95250</xdr:rowOff>
                  </from>
                  <to>
                    <xdr:col>5</xdr:col>
                    <xdr:colOff>371475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438150</xdr:colOff>
                    <xdr:row>15</xdr:row>
                    <xdr:rowOff>95250</xdr:rowOff>
                  </from>
                  <to>
                    <xdr:col>6</xdr:col>
                    <xdr:colOff>733425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Group Box 5">
              <controlPr defaultSize="0" autoFill="0" autoPict="0">
                <anchor moveWithCells="1">
                  <from>
                    <xdr:col>1</xdr:col>
                    <xdr:colOff>66675</xdr:colOff>
                    <xdr:row>17</xdr:row>
                    <xdr:rowOff>57150</xdr:rowOff>
                  </from>
                  <to>
                    <xdr:col>3</xdr:col>
                    <xdr:colOff>676275</xdr:colOff>
                    <xdr:row>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ption Button 6">
              <controlPr defaultSize="0" autoFill="0" autoLine="0" autoPict="0">
                <anchor moveWithCells="1">
                  <from>
                    <xdr:col>1</xdr:col>
                    <xdr:colOff>238125</xdr:colOff>
                    <xdr:row>18</xdr:row>
                    <xdr:rowOff>85725</xdr:rowOff>
                  </from>
                  <to>
                    <xdr:col>3</xdr:col>
                    <xdr:colOff>381000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1</xdr:col>
                    <xdr:colOff>238125</xdr:colOff>
                    <xdr:row>19</xdr:row>
                    <xdr:rowOff>180975</xdr:rowOff>
                  </from>
                  <to>
                    <xdr:col>3</xdr:col>
                    <xdr:colOff>409575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2AE3F7-CB26-4FBA-994A-328FD9B75D25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52149957-6A67-41B0-B6F2-E4A559ABE988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dimension ref="B2:G21"/>
  <sheetViews>
    <sheetView workbookViewId="0">
      <selection activeCell="D21" sqref="D21"/>
    </sheetView>
  </sheetViews>
  <sheetFormatPr baseColWidth="10" defaultRowHeight="15" x14ac:dyDescent="0.25"/>
  <cols>
    <col min="2" max="2" width="24.7109375" customWidth="1"/>
    <col min="5" max="5" width="12.85546875" bestFit="1" customWidth="1"/>
  </cols>
  <sheetData>
    <row r="2" spans="2:7" ht="23.25" x14ac:dyDescent="0.35">
      <c r="B2" s="51" t="s">
        <v>0</v>
      </c>
      <c r="C2" s="51"/>
      <c r="D2" s="51"/>
    </row>
    <row r="4" spans="2:7" x14ac:dyDescent="0.25">
      <c r="B4" s="50" t="s">
        <v>1</v>
      </c>
      <c r="C4" s="1" t="s">
        <v>2</v>
      </c>
      <c r="D4" s="1" t="s">
        <v>3</v>
      </c>
      <c r="E4" s="1" t="s">
        <v>43</v>
      </c>
      <c r="F4" s="1" t="s">
        <v>46</v>
      </c>
    </row>
    <row r="5" spans="2:7" x14ac:dyDescent="0.25">
      <c r="B5" s="50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50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25">
      <c r="B7" s="50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50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25">
      <c r="B9" s="50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50" t="s">
        <v>13</v>
      </c>
      <c r="C10" s="1" t="s">
        <v>14</v>
      </c>
      <c r="D10" s="1" t="s">
        <v>15</v>
      </c>
      <c r="E10" s="1" t="s">
        <v>16</v>
      </c>
    </row>
    <row r="11" spans="2:7" x14ac:dyDescent="0.25">
      <c r="B11" s="50"/>
      <c r="C11" s="34">
        <v>0</v>
      </c>
      <c r="D11" s="34">
        <v>10</v>
      </c>
      <c r="E11" s="34">
        <v>15</v>
      </c>
    </row>
    <row r="13" spans="2:7" ht="23.25" x14ac:dyDescent="0.35">
      <c r="B13" s="52" t="s">
        <v>17</v>
      </c>
      <c r="C13" s="52"/>
      <c r="D13" s="52"/>
    </row>
    <row r="15" spans="2:7" x14ac:dyDescent="0.25">
      <c r="B15" s="3" t="s">
        <v>18</v>
      </c>
      <c r="C15" s="2">
        <v>160</v>
      </c>
    </row>
    <row r="16" spans="2:7" x14ac:dyDescent="0.25">
      <c r="B16" s="3" t="s">
        <v>19</v>
      </c>
      <c r="C16" s="2">
        <v>300</v>
      </c>
    </row>
    <row r="17" spans="2:5" x14ac:dyDescent="0.25">
      <c r="B17" s="3" t="s">
        <v>20</v>
      </c>
      <c r="C17" s="2">
        <v>100</v>
      </c>
    </row>
    <row r="18" spans="2:5" x14ac:dyDescent="0.25">
      <c r="B18" s="3" t="s">
        <v>21</v>
      </c>
      <c r="C18" s="2">
        <v>70</v>
      </c>
    </row>
    <row r="20" spans="2:5" x14ac:dyDescent="0.25">
      <c r="B20" s="49" t="s">
        <v>13</v>
      </c>
      <c r="C20" s="4" t="s">
        <v>22</v>
      </c>
      <c r="D20" s="4" t="s">
        <v>23</v>
      </c>
      <c r="E20" s="4" t="s">
        <v>24</v>
      </c>
    </row>
    <row r="21" spans="2:5" x14ac:dyDescent="0.25">
      <c r="B21" s="49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dimension ref="B1:K25"/>
  <sheetViews>
    <sheetView showGridLines="0" workbookViewId="0">
      <selection activeCell="K14" sqref="K14"/>
    </sheetView>
  </sheetViews>
  <sheetFormatPr baseColWidth="10" defaultRowHeight="15" x14ac:dyDescent="0.25"/>
  <cols>
    <col min="1" max="1" width="5" customWidth="1"/>
    <col min="2" max="2" width="19.28515625" customWidth="1"/>
    <col min="3" max="9" width="4.85546875" customWidth="1"/>
    <col min="10" max="10" width="1" customWidth="1"/>
    <col min="11" max="11" width="11.42578125" customWidth="1"/>
  </cols>
  <sheetData>
    <row r="1" spans="3:11" ht="94.5" customHeight="1" x14ac:dyDescent="0.25"/>
    <row r="2" spans="3:11" x14ac:dyDescent="0.25">
      <c r="C2" s="41" t="str">
        <f>Ingreso!C2</f>
        <v>Federico</v>
      </c>
      <c r="D2" s="41"/>
      <c r="E2" s="41"/>
      <c r="I2" s="54">
        <f>Ingreso!C3</f>
        <v>44374</v>
      </c>
      <c r="J2" s="54"/>
      <c r="K2" s="54"/>
    </row>
    <row r="3" spans="3:11" ht="20.25" customHeight="1" x14ac:dyDescent="0.25"/>
    <row r="4" spans="3:11" x14ac:dyDescent="0.25">
      <c r="C4" s="30">
        <f>Ingreso!J7</f>
        <v>6.25E-2</v>
      </c>
      <c r="D4" s="30">
        <f>Ingreso!J8</f>
        <v>4.8611111111111105E-2</v>
      </c>
      <c r="E4" s="30">
        <f>Ingreso!J9</f>
        <v>4.1666666666666664E-2</v>
      </c>
      <c r="F4" s="30">
        <f>Ingreso!J10</f>
        <v>9.0277777777777776E-2</v>
      </c>
      <c r="G4" s="30">
        <f>Ingreso!J11</f>
        <v>0.1111111111111111</v>
      </c>
      <c r="H4" s="30">
        <f>Ingreso!J12</f>
        <v>4.8611111111111105E-2</v>
      </c>
      <c r="I4" s="30">
        <f>Ingreso!J13</f>
        <v>6.25E-2</v>
      </c>
      <c r="J4" s="12"/>
      <c r="K4" s="13">
        <f>Ingreso!K14</f>
        <v>14755</v>
      </c>
    </row>
    <row r="5" spans="3:11" x14ac:dyDescent="0.25">
      <c r="C5" s="31" t="str">
        <f>IF(Ingreso!L7&gt;0,"Si","No")</f>
        <v>No</v>
      </c>
      <c r="D5" s="31" t="str">
        <f>IF(Ingreso!L8&gt;0,"Si","No")</f>
        <v>No</v>
      </c>
      <c r="E5" s="31" t="str">
        <f>IF(Ingreso!L9&gt;0,"Si","No")</f>
        <v>No</v>
      </c>
      <c r="F5" s="31" t="str">
        <f>IF(Ingreso!L10&gt;0,"Si","No")</f>
        <v>No</v>
      </c>
      <c r="G5" s="31" t="str">
        <f>IF(Ingreso!L11,"Si","No")</f>
        <v>No</v>
      </c>
      <c r="H5" s="31" t="str">
        <f>IF(Ingreso!L12&gt;0,"Si","No")</f>
        <v>Si</v>
      </c>
      <c r="I5" s="31" t="str">
        <f>IF(Ingreso!L13&gt;0,"Si","No")</f>
        <v>Si</v>
      </c>
      <c r="J5" s="12"/>
      <c r="K5" s="13">
        <f>Ingreso!L14</f>
        <v>270</v>
      </c>
    </row>
    <row r="6" spans="3:11" x14ac:dyDescent="0.25">
      <c r="C6" s="31" t="str">
        <f>IF(Ingreso!E7='Lista de Precios'!$C$6,"N",IF(Ingreso!E7='Lista de Precios'!$D$6,"B",IF(Ingreso!E7='Lista de Precios'!$E$6,"C",IF(Ingreso!E7='Lista de Precios'!$F$6,"P",""))))</f>
        <v>B</v>
      </c>
      <c r="D6" s="31" t="str">
        <f>IF(Ingreso!E8='Lista de Precios'!$C$6,"N",IF(Ingreso!E8='Lista de Precios'!$D$6,"B",IF(Ingreso!E8='Lista de Precios'!$E$6,"C",IF(Ingreso!E8='Lista de Precios'!$F$6,"P",""))))</f>
        <v>C</v>
      </c>
      <c r="E6" s="31" t="str">
        <f>IF(Ingreso!E9='Lista de Precios'!$C$6,"N",IF(Ingreso!E9='Lista de Precios'!$D$6,"B",IF(Ingreso!E9='Lista de Precios'!$E$6,"C",IF(Ingreso!E9='Lista de Precios'!$F$6,"P",""))))</f>
        <v>N</v>
      </c>
      <c r="F6" s="31" t="str">
        <f>IF(Ingreso!E10='Lista de Precios'!$C$6,"N",IF(Ingreso!E10='Lista de Precios'!$D$6,"B",IF(Ingreso!E10='Lista de Precios'!$E$6,"C",IF(Ingreso!E10='Lista de Precios'!$F$6,"P",""))))</f>
        <v>C</v>
      </c>
      <c r="G6" s="31" t="str">
        <f>IF(Ingreso!E11='Lista de Precios'!$C$6,"N",IF(Ingreso!E11='Lista de Precios'!$D$6,"B",IF(Ingreso!E11='Lista de Precios'!$E$6,"C",IF(Ingreso!E11='Lista de Precios'!$F$6,"P",""))))</f>
        <v>P</v>
      </c>
      <c r="H6" s="31" t="str">
        <f>IF(Ingreso!E12='Lista de Precios'!$C$6,"N",IF(Ingreso!E12='Lista de Precios'!$D$6,"B",IF(Ingreso!E12='Lista de Precios'!$E$6,"C",IF(Ingreso!E12='Lista de Precios'!$F$6,"P",""))))</f>
        <v>B</v>
      </c>
      <c r="I6" s="31" t="str">
        <f>IF(Ingreso!E13='Lista de Precios'!$C$6,"N",IF(Ingreso!E13='Lista de Precios'!$D$6,"B",IF(Ingreso!E13='Lista de Precios'!$E$6,"C",IF(Ingreso!E13='Lista de Precios'!$F$6,"P",""))))</f>
        <v>N</v>
      </c>
      <c r="J6" s="12"/>
      <c r="K6" s="13">
        <f>Ingreso!N14</f>
        <v>4260</v>
      </c>
    </row>
    <row r="7" spans="3:11" x14ac:dyDescent="0.25">
      <c r="C7" s="31" t="str">
        <f>IF(Ingreso!F7='Lista de Precios'!$C$8,"N",IF(Ingreso!F7='Lista de Precios'!$D$8,"M",IF(Ingreso!F7='Lista de Precios'!$E$8,"B",IF(Ingreso!F7='Lista de Precios'!$F$8,"A",IF(Ingreso!F7='Lista de Precios'!$G$8,"C","")))))</f>
        <v>M</v>
      </c>
      <c r="D7" s="31" t="str">
        <f>IF(Ingreso!F8='Lista de Precios'!$C$8,"N",IF(Ingreso!F8='Lista de Precios'!$D$8,"M",IF(Ingreso!F8='Lista de Precios'!$E$8,"B",IF(Ingreso!F8='Lista de Precios'!$F$8,"A",IF(Ingreso!F8='Lista de Precios'!$G$8,"C","")))))</f>
        <v>B</v>
      </c>
      <c r="E7" s="31" t="str">
        <f>IF(Ingreso!F9='Lista de Precios'!$C$8,"N",IF(Ingreso!F9='Lista de Precios'!$D$8,"M",IF(Ingreso!F9='Lista de Precios'!$E$8,"B",IF(Ingreso!F9='Lista de Precios'!$F$8,"A",IF(Ingreso!F9='Lista de Precios'!$G$8,"C","")))))</f>
        <v>N</v>
      </c>
      <c r="F7" s="31" t="str">
        <f>IF(Ingreso!F10='Lista de Precios'!$C$8,"N",IF(Ingreso!F10='Lista de Precios'!$D$8,"M",IF(Ingreso!F10='Lista de Precios'!$E$8,"B",IF(Ingreso!F10='Lista de Precios'!$F$8,"A",IF(Ingreso!F10='Lista de Precios'!$G$8,"C","")))))</f>
        <v>A</v>
      </c>
      <c r="G7" s="31" t="str">
        <f>IF(Ingreso!F11='Lista de Precios'!$C$8,"N",IF(Ingreso!F11='Lista de Precios'!$D$8,"M",IF(Ingreso!F11='Lista de Precios'!$E$8,"B",IF(Ingreso!F11='Lista de Precios'!$F$8,"A",IF(Ingreso!F11='Lista de Precios'!$G$8,"C","")))))</f>
        <v>A</v>
      </c>
      <c r="H7" s="31" t="str">
        <f>IF(Ingreso!F12='Lista de Precios'!$C$8,"N",IF(Ingreso!F12='Lista de Precios'!$D$8,"M",IF(Ingreso!F12='Lista de Precios'!$E$8,"B",IF(Ingreso!F12='Lista de Precios'!$F$8,"A",IF(Ingreso!F12='Lista de Precios'!$G$8,"C","")))))</f>
        <v>C</v>
      </c>
      <c r="I7" s="31" t="str">
        <f>IF(Ingreso!F13='Lista de Precios'!$C$8,"N",IF(Ingreso!F13='Lista de Precios'!$D$8,"M",IF(Ingreso!F13='Lista de Precios'!$E$8,"B",IF(Ingreso!F13='Lista de Precios'!$F$8,"A",IF(Ingreso!F13='Lista de Precios'!$G$8,"C","")))))</f>
        <v>N</v>
      </c>
      <c r="J7" s="12"/>
      <c r="K7" s="13">
        <f>Ingreso!O14</f>
        <v>8230</v>
      </c>
    </row>
    <row r="8" spans="3:11" x14ac:dyDescent="0.25">
      <c r="C8" s="31">
        <f>Ingreso!Q7</f>
        <v>0</v>
      </c>
      <c r="D8" s="31">
        <f>Ingreso!Q8</f>
        <v>10</v>
      </c>
      <c r="E8" s="31">
        <f>Ingreso!Q9</f>
        <v>10</v>
      </c>
      <c r="F8" s="31">
        <f>Ingreso!Q10</f>
        <v>10</v>
      </c>
      <c r="G8" s="31">
        <f>Ingreso!Q11</f>
        <v>15</v>
      </c>
      <c r="H8" s="31">
        <f>Ingreso!Q12</f>
        <v>0</v>
      </c>
      <c r="I8" s="31">
        <f>Ingreso!Q13</f>
        <v>10</v>
      </c>
      <c r="J8" s="12"/>
      <c r="K8" s="13">
        <f>Ingreso!R14</f>
        <v>2580.5</v>
      </c>
    </row>
    <row r="9" spans="3:11" x14ac:dyDescent="0.25">
      <c r="K9" s="13">
        <f>K4+K5+K6+K7-K8</f>
        <v>24934.5</v>
      </c>
    </row>
    <row r="10" spans="3:11" ht="4.5" customHeight="1" x14ac:dyDescent="0.25"/>
    <row r="11" spans="3:11" x14ac:dyDescent="0.25">
      <c r="C11" s="55">
        <f>IF(Ingreso!J22=1,'Lista de Precios'!C21,IF(Ingreso!J22=2,'Lista de Precios'!E21,IF(Ingreso!J22=3,'Lista de Precios'!D21,"")))</f>
        <v>2200</v>
      </c>
      <c r="D11" s="55"/>
      <c r="E11" s="55"/>
      <c r="K11" s="38">
        <f>IF(Ingreso!J19=TRUE,'Lista de Precios'!C17,0)</f>
        <v>0</v>
      </c>
    </row>
    <row r="12" spans="3:11" x14ac:dyDescent="0.25">
      <c r="C12" s="55">
        <f>IF(Ingreso!J17=TRUE,'Lista de Precios'!C15,0)</f>
        <v>160</v>
      </c>
      <c r="D12" s="55"/>
      <c r="E12" s="55"/>
      <c r="K12" s="38">
        <f>IF(Ingreso!J20=TRUE,'Lista de Precios'!C18,0)</f>
        <v>0</v>
      </c>
    </row>
    <row r="13" spans="3:11" x14ac:dyDescent="0.25">
      <c r="C13" s="55">
        <f>IF(Ingreso!J18=TRUE,'Lista de Precios'!C16,0)</f>
        <v>300</v>
      </c>
      <c r="D13" s="55"/>
      <c r="E13" s="55"/>
    </row>
    <row r="14" spans="3:11" x14ac:dyDescent="0.25">
      <c r="K14" s="39">
        <f>C11+C12+C13+K11+K12</f>
        <v>2660</v>
      </c>
    </row>
    <row r="15" spans="3:11" ht="4.5" customHeight="1" x14ac:dyDescent="0.25"/>
    <row r="17" spans="2:11" x14ac:dyDescent="0.25"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2:11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 spans="2:11" ht="6" customHeight="1" x14ac:dyDescent="0.25"/>
    <row r="21" spans="2:11" x14ac:dyDescent="0.25">
      <c r="B21" s="53"/>
      <c r="C21" s="53"/>
      <c r="D21" s="53"/>
      <c r="E21" s="53"/>
      <c r="F21" s="53"/>
      <c r="G21" s="53"/>
      <c r="H21" s="53"/>
      <c r="I21" s="53"/>
      <c r="J21" s="53"/>
      <c r="K21" s="53"/>
    </row>
    <row r="22" spans="2:11" x14ac:dyDescent="0.25">
      <c r="B22" s="53"/>
      <c r="C22" s="53"/>
      <c r="D22" s="53"/>
      <c r="E22" s="53"/>
      <c r="F22" s="53"/>
      <c r="G22" s="53"/>
      <c r="H22" s="53"/>
      <c r="I22" s="53"/>
      <c r="J22" s="53"/>
      <c r="K22" s="53"/>
    </row>
    <row r="23" spans="2:11" x14ac:dyDescent="0.25">
      <c r="B23" s="53"/>
      <c r="C23" s="53"/>
      <c r="D23" s="53"/>
      <c r="E23" s="53"/>
      <c r="F23" s="53"/>
      <c r="G23" s="53"/>
      <c r="H23" s="53"/>
      <c r="I23" s="53"/>
      <c r="J23" s="53"/>
      <c r="K23" s="53"/>
    </row>
    <row r="24" spans="2:11" x14ac:dyDescent="0.25">
      <c r="B24" s="53"/>
      <c r="C24" s="53"/>
      <c r="D24" s="53"/>
      <c r="E24" s="53"/>
      <c r="F24" s="53"/>
      <c r="G24" s="53"/>
      <c r="H24" s="53"/>
      <c r="I24" s="53"/>
      <c r="J24" s="53"/>
      <c r="K24" s="53"/>
    </row>
    <row r="25" spans="2:11" x14ac:dyDescent="0.25">
      <c r="C25" s="41"/>
      <c r="D25" s="41"/>
      <c r="E25" s="41"/>
      <c r="F25" s="41"/>
      <c r="G25" s="41"/>
      <c r="H25" s="41"/>
      <c r="I25" s="41"/>
      <c r="J25" s="41"/>
      <c r="K25" s="41"/>
    </row>
  </sheetData>
  <mergeCells count="8">
    <mergeCell ref="B17:K18"/>
    <mergeCell ref="B21:K24"/>
    <mergeCell ref="C25:K25"/>
    <mergeCell ref="I2:K2"/>
    <mergeCell ref="C2:E2"/>
    <mergeCell ref="C11:E11"/>
    <mergeCell ref="C12:E12"/>
    <mergeCell ref="C13:E13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Antonio Manuel Astudillo Rázuri</cp:lastModifiedBy>
  <dcterms:created xsi:type="dcterms:W3CDTF">2020-07-02T17:13:41Z</dcterms:created>
  <dcterms:modified xsi:type="dcterms:W3CDTF">2024-12-19T13:59:18Z</dcterms:modified>
</cp:coreProperties>
</file>