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/OneDrive - University of Pittsburgh/Engr 11/"/>
    </mc:Choice>
  </mc:AlternateContent>
  <xr:revisionPtr revIDLastSave="48" documentId="13_ncr:1_{02F1CD67-B5D1-AE4A-B506-46159A154ABB}" xr6:coauthVersionLast="37" xr6:coauthVersionMax="37" xr10:uidLastSave="{9065903C-2AE4-2646-AD2A-B350BF90D3ED}"/>
  <bookViews>
    <workbookView xWindow="520" yWindow="460" windowWidth="32480" windowHeight="19220" activeTab="3" xr2:uid="{F5C6031F-D5CE-FC4D-9903-A5BC46CF363F}"/>
  </bookViews>
  <sheets>
    <sheet name="Plan of Study" sheetId="1" r:id="rId1"/>
    <sheet name="Per Capita Income" sheetId="2" r:id="rId2"/>
    <sheet name="ENGR 11 Grades" sheetId="3" r:id="rId3"/>
    <sheet name="Equation" sheetId="5" r:id="rId4"/>
    <sheet name="Intersection" sheetId="6" r:id="rId5"/>
  </sheets>
  <calcPr calcId="17902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5" l="1"/>
  <c r="D14" i="5" l="1"/>
  <c r="B3" i="3"/>
  <c r="B17" i="3"/>
  <c r="B20" i="3"/>
  <c r="C110" i="1"/>
  <c r="E108" i="1"/>
  <c r="F108" i="1"/>
  <c r="E107" i="1"/>
  <c r="F107" i="1"/>
  <c r="E106" i="1"/>
  <c r="F106" i="1"/>
  <c r="E105" i="1"/>
  <c r="F105" i="1"/>
  <c r="E104" i="1"/>
  <c r="F104" i="1"/>
  <c r="C96" i="1"/>
  <c r="E94" i="1"/>
  <c r="F94" i="1"/>
  <c r="E93" i="1"/>
  <c r="F93" i="1"/>
  <c r="E92" i="1"/>
  <c r="F92" i="1"/>
  <c r="E91" i="1"/>
  <c r="F91" i="1"/>
  <c r="E90" i="1"/>
  <c r="F90" i="1"/>
  <c r="C82" i="1"/>
  <c r="E80" i="1"/>
  <c r="F80" i="1"/>
  <c r="E79" i="1"/>
  <c r="F79" i="1"/>
  <c r="E78" i="1"/>
  <c r="F78" i="1"/>
  <c r="E77" i="1"/>
  <c r="F77" i="1"/>
  <c r="E76" i="1"/>
  <c r="F76" i="1"/>
  <c r="F110" i="1"/>
  <c r="F96" i="1"/>
  <c r="F82" i="1"/>
  <c r="E66" i="1"/>
  <c r="F66" i="1"/>
  <c r="C68" i="1"/>
  <c r="E6" i="1"/>
  <c r="E7" i="1"/>
  <c r="E8" i="1"/>
  <c r="E9" i="1"/>
  <c r="E5" i="1"/>
  <c r="E20" i="1"/>
  <c r="E21" i="1"/>
  <c r="F21" i="1"/>
  <c r="E22" i="1"/>
  <c r="E23" i="1"/>
  <c r="E19" i="1"/>
  <c r="E34" i="1"/>
  <c r="F34" i="1"/>
  <c r="E35" i="1"/>
  <c r="F35" i="1"/>
  <c r="E36" i="1"/>
  <c r="F36" i="1"/>
  <c r="E37" i="1"/>
  <c r="F37" i="1"/>
  <c r="E38" i="1"/>
  <c r="F38" i="1"/>
  <c r="E33" i="1"/>
  <c r="F33" i="1"/>
  <c r="E63" i="1"/>
  <c r="F63" i="1"/>
  <c r="E64" i="1"/>
  <c r="F64" i="1"/>
  <c r="E65" i="1"/>
  <c r="F65" i="1"/>
  <c r="E49" i="1"/>
  <c r="F49" i="1"/>
  <c r="E50" i="1"/>
  <c r="F50" i="1"/>
  <c r="E51" i="1"/>
  <c r="F51" i="1"/>
  <c r="E52" i="1"/>
  <c r="F52" i="1"/>
  <c r="E48" i="1"/>
  <c r="F48" i="1"/>
  <c r="E62" i="1"/>
  <c r="F62" i="1"/>
  <c r="C54" i="1"/>
  <c r="C40" i="1"/>
  <c r="N6" i="6"/>
  <c r="Q3" i="6"/>
  <c r="M7" i="6"/>
  <c r="N7" i="6"/>
  <c r="B6" i="6"/>
  <c r="E3" i="6"/>
  <c r="A7" i="6"/>
  <c r="A8" i="6"/>
  <c r="D16" i="5"/>
  <c r="E3" i="5"/>
  <c r="A7" i="5"/>
  <c r="A8" i="5"/>
  <c r="A9" i="5"/>
  <c r="A10" i="5"/>
  <c r="A11" i="5"/>
  <c r="A12" i="5"/>
  <c r="A13" i="5"/>
  <c r="A14" i="5"/>
  <c r="A15" i="5"/>
  <c r="B16" i="5"/>
  <c r="E111" i="1"/>
  <c r="E97" i="1"/>
  <c r="E83" i="1"/>
  <c r="F68" i="1"/>
  <c r="F54" i="1"/>
  <c r="E55" i="1"/>
  <c r="F40" i="1"/>
  <c r="M8" i="6"/>
  <c r="B7" i="6"/>
  <c r="B6" i="5"/>
  <c r="E41" i="1"/>
  <c r="E69" i="1"/>
  <c r="M9" i="6"/>
  <c r="N8" i="6"/>
  <c r="A9" i="6"/>
  <c r="B8" i="6"/>
  <c r="B8" i="5"/>
  <c r="B7" i="5"/>
  <c r="M10" i="6"/>
  <c r="N9" i="6"/>
  <c r="A10" i="6"/>
  <c r="B9" i="6"/>
  <c r="B9" i="5"/>
  <c r="C25" i="1"/>
  <c r="I17" i="3"/>
  <c r="I20" i="3"/>
  <c r="H17" i="3"/>
  <c r="H20" i="3"/>
  <c r="G17" i="3"/>
  <c r="G20" i="3"/>
  <c r="E17" i="3"/>
  <c r="E20" i="3"/>
  <c r="F17" i="3"/>
  <c r="F20" i="3"/>
  <c r="E18" i="3"/>
  <c r="F18" i="3"/>
  <c r="I18" i="3"/>
  <c r="D17" i="3"/>
  <c r="D18" i="3"/>
  <c r="C17" i="3"/>
  <c r="C20" i="3"/>
  <c r="D20" i="3"/>
  <c r="B22" i="3"/>
  <c r="C22" i="3"/>
  <c r="M11" i="6"/>
  <c r="N10" i="6"/>
  <c r="A11" i="6"/>
  <c r="B10" i="6"/>
  <c r="B10" i="5"/>
  <c r="B18" i="3"/>
  <c r="C18" i="3"/>
  <c r="H18" i="3"/>
  <c r="G18" i="3"/>
  <c r="F23" i="1"/>
  <c r="F22" i="1"/>
  <c r="F20" i="1"/>
  <c r="F19" i="1"/>
  <c r="F8" i="1"/>
  <c r="F7" i="1"/>
  <c r="F5" i="1"/>
  <c r="F6" i="1"/>
  <c r="F9" i="1"/>
  <c r="M12" i="6"/>
  <c r="N11" i="6"/>
  <c r="A12" i="6"/>
  <c r="B11" i="6"/>
  <c r="B11" i="5"/>
  <c r="F25" i="1"/>
  <c r="F11" i="1"/>
  <c r="C11" i="1"/>
  <c r="E98" i="1"/>
  <c r="E84" i="1"/>
  <c r="E70" i="1"/>
  <c r="E56" i="1"/>
  <c r="E112" i="1"/>
  <c r="E27" i="1"/>
  <c r="E42" i="1"/>
  <c r="M13" i="6"/>
  <c r="N12" i="6"/>
  <c r="B12" i="6"/>
  <c r="A13" i="6"/>
  <c r="B12" i="5"/>
  <c r="E26" i="1"/>
  <c r="E12" i="1"/>
  <c r="E13" i="1"/>
  <c r="M14" i="6"/>
  <c r="N13" i="6"/>
  <c r="A14" i="6"/>
  <c r="B13" i="6"/>
  <c r="B13" i="5"/>
  <c r="M15" i="6"/>
  <c r="N14" i="6"/>
  <c r="A15" i="6"/>
  <c r="B14" i="6"/>
  <c r="B14" i="5"/>
  <c r="M16" i="6"/>
  <c r="N15" i="6"/>
  <c r="A16" i="6"/>
  <c r="B15" i="6"/>
  <c r="B15" i="5"/>
  <c r="M17" i="6"/>
  <c r="N16" i="6"/>
  <c r="B16" i="6"/>
  <c r="A17" i="6"/>
  <c r="A17" i="5"/>
  <c r="M18" i="6"/>
  <c r="N17" i="6"/>
  <c r="B17" i="6"/>
  <c r="A18" i="6"/>
  <c r="A18" i="5"/>
  <c r="B17" i="5"/>
  <c r="M19" i="6"/>
  <c r="N18" i="6"/>
  <c r="A19" i="6"/>
  <c r="B18" i="6"/>
  <c r="A19" i="5"/>
  <c r="B18" i="5"/>
  <c r="M20" i="6"/>
  <c r="N19" i="6"/>
  <c r="A20" i="6"/>
  <c r="B19" i="6"/>
  <c r="A20" i="5"/>
  <c r="B19" i="5"/>
  <c r="M21" i="6"/>
  <c r="N20" i="6"/>
  <c r="B20" i="6"/>
  <c r="A21" i="6"/>
  <c r="A21" i="5"/>
  <c r="B20" i="5"/>
  <c r="M22" i="6"/>
  <c r="N21" i="6"/>
  <c r="A22" i="6"/>
  <c r="B21" i="6"/>
  <c r="A22" i="5"/>
  <c r="B21" i="5"/>
  <c r="M23" i="6"/>
  <c r="N22" i="6"/>
  <c r="A23" i="6"/>
  <c r="B22" i="6"/>
  <c r="A23" i="5"/>
  <c r="B22" i="5"/>
  <c r="M24" i="6"/>
  <c r="N23" i="6"/>
  <c r="B23" i="6"/>
  <c r="A24" i="6"/>
  <c r="A24" i="5"/>
  <c r="B23" i="5"/>
  <c r="M25" i="6"/>
  <c r="N24" i="6"/>
  <c r="A25" i="6"/>
  <c r="B24" i="6"/>
  <c r="A25" i="5"/>
  <c r="B24" i="5"/>
  <c r="M26" i="6"/>
  <c r="N26" i="6"/>
  <c r="N25" i="6"/>
  <c r="A26" i="6"/>
  <c r="B26" i="6"/>
  <c r="B25" i="6"/>
  <c r="B25" i="5"/>
  <c r="A26" i="5"/>
  <c r="B26" i="5"/>
</calcChain>
</file>

<file path=xl/sharedStrings.xml><?xml version="1.0" encoding="utf-8"?>
<sst xmlns="http://schemas.openxmlformats.org/spreadsheetml/2006/main" count="338" uniqueCount="159">
  <si>
    <t>Semester 1</t>
  </si>
  <si>
    <t>Fall 2018</t>
  </si>
  <si>
    <t>Credits</t>
  </si>
  <si>
    <t>Letter Grade</t>
  </si>
  <si>
    <t>Grade</t>
  </si>
  <si>
    <t>Points</t>
  </si>
  <si>
    <t>A+</t>
  </si>
  <si>
    <t>ENGR 0011</t>
  </si>
  <si>
    <t>A-</t>
  </si>
  <si>
    <t>A</t>
  </si>
  <si>
    <t>CHEM 0960</t>
  </si>
  <si>
    <t>PHYS 0174</t>
  </si>
  <si>
    <t>B</t>
  </si>
  <si>
    <t>B+</t>
  </si>
  <si>
    <t>MATH 0220</t>
  </si>
  <si>
    <t>PSY 0010</t>
  </si>
  <si>
    <t>B-</t>
  </si>
  <si>
    <t>C+</t>
  </si>
  <si>
    <t>Total</t>
  </si>
  <si>
    <t>C</t>
  </si>
  <si>
    <t>Semester GPA:</t>
  </si>
  <si>
    <t>C-</t>
  </si>
  <si>
    <t>Cumulative GPA:</t>
  </si>
  <si>
    <t>D+</t>
  </si>
  <si>
    <t>D</t>
  </si>
  <si>
    <t>D-</t>
  </si>
  <si>
    <t>Semester 2</t>
  </si>
  <si>
    <t>F</t>
  </si>
  <si>
    <t>Spring 2019</t>
  </si>
  <si>
    <t>ENGR 0012</t>
  </si>
  <si>
    <t>CHEM 0970</t>
  </si>
  <si>
    <t>PHYS 0175</t>
  </si>
  <si>
    <t>MATH 0230</t>
  </si>
  <si>
    <t>PSY 0011</t>
  </si>
  <si>
    <t>Semester 3</t>
  </si>
  <si>
    <t>Fall 2019</t>
  </si>
  <si>
    <t>BIOENG 1070</t>
  </si>
  <si>
    <t>BIOSC 0050</t>
  </si>
  <si>
    <t>MATH 0240</t>
  </si>
  <si>
    <t>MATH 1270</t>
  </si>
  <si>
    <t>ENGR 0135</t>
  </si>
  <si>
    <t>CHEM 0310</t>
  </si>
  <si>
    <t>Semester 4</t>
  </si>
  <si>
    <t>Spring 2020</t>
  </si>
  <si>
    <t>BIOENG 1071</t>
  </si>
  <si>
    <t>BIOENG 1210</t>
  </si>
  <si>
    <t>BIOENG 1310</t>
  </si>
  <si>
    <t>BIOENG 1630</t>
  </si>
  <si>
    <t>CHEM 0320</t>
  </si>
  <si>
    <t>Semester 5</t>
  </si>
  <si>
    <t>Fall 2020</t>
  </si>
  <si>
    <t>BIOENG 1002</t>
  </si>
  <si>
    <t>BIOENG 1220</t>
  </si>
  <si>
    <t>BIOENG 1320</t>
  </si>
  <si>
    <t>BIOSC 1250</t>
  </si>
  <si>
    <t>BIOENG 1241</t>
  </si>
  <si>
    <t>Semester 6</t>
  </si>
  <si>
    <t>Spring 2021</t>
  </si>
  <si>
    <t>BIOENG 1150</t>
  </si>
  <si>
    <t>BIOENG 1580</t>
  </si>
  <si>
    <t>ENGR 0020</t>
  </si>
  <si>
    <t>Track/imaging</t>
  </si>
  <si>
    <t>Hum/soc</t>
  </si>
  <si>
    <t>Semester 7</t>
  </si>
  <si>
    <t>Fall 2021</t>
  </si>
  <si>
    <t>BIOENG 1160</t>
  </si>
  <si>
    <t xml:space="preserve">Bio/track </t>
  </si>
  <si>
    <t>Engr/science</t>
  </si>
  <si>
    <t>Semester 8</t>
  </si>
  <si>
    <t>Spring 2022</t>
  </si>
  <si>
    <t>BIOENG 1161</t>
  </si>
  <si>
    <t>Bio/track</t>
  </si>
  <si>
    <t>Region</t>
  </si>
  <si>
    <t>Per Capita Income in 2016</t>
  </si>
  <si>
    <t>Max of Per Capita Income in 2016</t>
  </si>
  <si>
    <t>Phoenix</t>
  </si>
  <si>
    <t>AZ</t>
  </si>
  <si>
    <t>Southwest</t>
  </si>
  <si>
    <t>West</t>
  </si>
  <si>
    <t>Los Angeles</t>
  </si>
  <si>
    <t>CA</t>
  </si>
  <si>
    <t>San Diego</t>
  </si>
  <si>
    <t>Northeast</t>
  </si>
  <si>
    <t>San Francisco</t>
  </si>
  <si>
    <t>Southeast</t>
  </si>
  <si>
    <t>San Jose</t>
  </si>
  <si>
    <t>Midwest</t>
  </si>
  <si>
    <t>Denver</t>
  </si>
  <si>
    <t>CO</t>
  </si>
  <si>
    <t>Average</t>
  </si>
  <si>
    <t>Jacksonville</t>
  </si>
  <si>
    <t>FL</t>
  </si>
  <si>
    <t>Seattle</t>
  </si>
  <si>
    <t>Chicago</t>
  </si>
  <si>
    <t>IL</t>
  </si>
  <si>
    <t>Indianapolis</t>
  </si>
  <si>
    <t>IN</t>
  </si>
  <si>
    <t>Boston</t>
  </si>
  <si>
    <t>MA</t>
  </si>
  <si>
    <t>Austin</t>
  </si>
  <si>
    <t>Detroit</t>
  </si>
  <si>
    <t>MI</t>
  </si>
  <si>
    <t>Charlotte</t>
  </si>
  <si>
    <t>NC</t>
  </si>
  <si>
    <t>New York</t>
  </si>
  <si>
    <t>NY</t>
  </si>
  <si>
    <t>Columbus</t>
  </si>
  <si>
    <t>OH</t>
  </si>
  <si>
    <t>Philadelphia</t>
  </si>
  <si>
    <t>PA</t>
  </si>
  <si>
    <t>Memphis</t>
  </si>
  <si>
    <t>TN</t>
  </si>
  <si>
    <t>TX</t>
  </si>
  <si>
    <t>Dallas</t>
  </si>
  <si>
    <t>Houston</t>
  </si>
  <si>
    <t>El Paso</t>
  </si>
  <si>
    <t>Fort Worth</t>
  </si>
  <si>
    <t>San Antonio</t>
  </si>
  <si>
    <t>WA</t>
  </si>
  <si>
    <t>ENGR 11</t>
  </si>
  <si>
    <t>Homework</t>
  </si>
  <si>
    <t>Quizzes</t>
  </si>
  <si>
    <t>W. Assignments</t>
  </si>
  <si>
    <t>Test 1</t>
  </si>
  <si>
    <t>Test 2</t>
  </si>
  <si>
    <t>Teamwork</t>
  </si>
  <si>
    <t>Classwork</t>
  </si>
  <si>
    <t>Projects</t>
  </si>
  <si>
    <t>Range</t>
  </si>
  <si>
    <t>Value</t>
  </si>
  <si>
    <t>60 and below</t>
  </si>
  <si>
    <t>60-69</t>
  </si>
  <si>
    <t>70-72</t>
  </si>
  <si>
    <t>73-77</t>
  </si>
  <si>
    <t>78-79</t>
  </si>
  <si>
    <t>80-82</t>
  </si>
  <si>
    <t>83-87</t>
  </si>
  <si>
    <t>88-89</t>
  </si>
  <si>
    <t>90-92</t>
  </si>
  <si>
    <t>93-97</t>
  </si>
  <si>
    <t>98-100</t>
  </si>
  <si>
    <t>Average:</t>
  </si>
  <si>
    <t>Final:</t>
  </si>
  <si>
    <t>start</t>
  </si>
  <si>
    <t>divisions</t>
  </si>
  <si>
    <t>end</t>
  </si>
  <si>
    <t>delta</t>
  </si>
  <si>
    <t>x</t>
  </si>
  <si>
    <t>f(x)</t>
  </si>
  <si>
    <t>Goalseek x:</t>
  </si>
  <si>
    <t>Goalseek y:</t>
  </si>
  <si>
    <t>The solution using the graphical approach is 4.39323</t>
  </si>
  <si>
    <t xml:space="preserve">y=e^ –3x^2 +7 </t>
  </si>
  <si>
    <t xml:space="preserve">y=x^2.5 +18 </t>
  </si>
  <si>
    <t>Start</t>
  </si>
  <si>
    <t>End</t>
  </si>
  <si>
    <t>Row Labels</t>
  </si>
  <si>
    <t>Grand Total</t>
  </si>
  <si>
    <t>Average of Per Capita Income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</si>
</sst>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>
    <font>
      <sz val="12"/>
      <color theme="1"/>
      <name val="Calibri"/>
      <family val="2"/>
      <scheme val="minor"/>
    </font>
    <font>
      <sz val="14"/>
      <color theme="1"/>
      <name val="Times Roman"/>
    </font>
    <font>
      <b/>
      <u/>
      <sz val="14"/>
      <color theme="1"/>
      <name val="Times Roman"/>
    </font>
    <font>
      <b/>
      <sz val="14"/>
      <color theme="1"/>
      <name val="Times Roman"/>
    </font>
    <font>
      <i/>
      <sz val="14"/>
      <color theme="1"/>
      <name val="Times Roman"/>
    </font>
    <font>
      <sz val="16"/>
      <color theme="1"/>
      <name val="Times Roman"/>
    </font>
    <font>
      <b/>
      <u/>
      <sz val="18"/>
      <color theme="1"/>
      <name val="Times Roman"/>
    </font>
    <font>
      <sz val="18"/>
      <color theme="1"/>
      <name val="Times Roman"/>
    </font>
    <font>
      <b/>
      <sz val="16"/>
      <color theme="1"/>
      <name val="Times Roman"/>
    </font>
    <font>
      <sz val="16"/>
      <color theme="1"/>
      <name val="TimesNewRomanPSMT"/>
    </font>
    <font>
      <b/>
      <sz val="14"/>
      <color rgb="FF000000"/>
      <name val="Times Roman"/>
    </font>
    <font>
      <sz val="14"/>
      <color rgb="FF000000"/>
      <name val="Times Roman"/>
    </font>
    <font>
      <b/>
      <u/>
      <sz val="14"/>
      <color rgb="FF000000"/>
      <name val="Times Roman"/>
    </font>
    <font>
      <sz val="12"/>
      <color rgb="FF000000"/>
      <name val="Calibri"/>
      <family val="2"/>
      <scheme val="minor"/>
    </font>
    <font>
      <i/>
      <sz val="16"/>
      <color theme="1"/>
      <name val="Times Roman"/>
    </font>
    <font>
      <b/>
      <i/>
      <sz val="16"/>
      <color theme="1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4" fillId="0" borderId="0" xfId="0" applyFont="1"/>
    <xf numFmtId="164" fontId="1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/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7" fillId="0" borderId="0" xfId="0" pivotButton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8"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font>
        <name val="Times Roman"/>
        <scheme val="none"/>
      </font>
    </dxf>
    <dxf>
      <numFmt numFmtId="164" formatCode="&quot;$&quot;#,##0.00"/>
    </dxf>
    <dxf>
      <numFmt numFmtId="164" formatCode="&quot;$&quot;#,##0.00"/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Per Capita Income in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Capita Income'!$M$7:$M$29</c:f>
              <c:strCache>
                <c:ptCount val="23"/>
                <c:pt idx="0">
                  <c:v>San Francisco</c:v>
                </c:pt>
                <c:pt idx="1">
                  <c:v>Seattle</c:v>
                </c:pt>
                <c:pt idx="2">
                  <c:v>San Jose</c:v>
                </c:pt>
                <c:pt idx="3">
                  <c:v>Denver</c:v>
                </c:pt>
                <c:pt idx="4">
                  <c:v>Austin</c:v>
                </c:pt>
                <c:pt idx="5">
                  <c:v>Boston</c:v>
                </c:pt>
                <c:pt idx="6">
                  <c:v>San Diego</c:v>
                </c:pt>
                <c:pt idx="7">
                  <c:v>New York</c:v>
                </c:pt>
                <c:pt idx="8">
                  <c:v>Charlotte</c:v>
                </c:pt>
                <c:pt idx="9">
                  <c:v>Chicago</c:v>
                </c:pt>
                <c:pt idx="10">
                  <c:v>Los Angeles</c:v>
                </c:pt>
                <c:pt idx="11">
                  <c:v>Dallas</c:v>
                </c:pt>
                <c:pt idx="12">
                  <c:v>Houston</c:v>
                </c:pt>
                <c:pt idx="13">
                  <c:v>Jacksonville</c:v>
                </c:pt>
                <c:pt idx="14">
                  <c:v>Indianapolis</c:v>
                </c:pt>
                <c:pt idx="15">
                  <c:v>Columbus</c:v>
                </c:pt>
                <c:pt idx="16">
                  <c:v>Fort Worth</c:v>
                </c:pt>
                <c:pt idx="17">
                  <c:v>Phoenix</c:v>
                </c:pt>
                <c:pt idx="18">
                  <c:v>Philadelphia</c:v>
                </c:pt>
                <c:pt idx="19">
                  <c:v>San Antonio</c:v>
                </c:pt>
                <c:pt idx="20">
                  <c:v>Memphis</c:v>
                </c:pt>
                <c:pt idx="21">
                  <c:v>El Paso</c:v>
                </c:pt>
                <c:pt idx="22">
                  <c:v>Detroit</c:v>
                </c:pt>
              </c:strCache>
            </c:strRef>
          </c:cat>
          <c:val>
            <c:numRef>
              <c:f>'Per Capita Income'!$N$7:$N$29</c:f>
              <c:numCache>
                <c:formatCode>"$"#,##0.00</c:formatCode>
                <c:ptCount val="23"/>
                <c:pt idx="0">
                  <c:v>61736</c:v>
                </c:pt>
                <c:pt idx="1">
                  <c:v>55184</c:v>
                </c:pt>
                <c:pt idx="2">
                  <c:v>42122</c:v>
                </c:pt>
                <c:pt idx="3">
                  <c:v>39423</c:v>
                </c:pt>
                <c:pt idx="4">
                  <c:v>39103</c:v>
                </c:pt>
                <c:pt idx="5">
                  <c:v>37842</c:v>
                </c:pt>
                <c:pt idx="6">
                  <c:v>36954</c:v>
                </c:pt>
                <c:pt idx="7">
                  <c:v>35508</c:v>
                </c:pt>
                <c:pt idx="8">
                  <c:v>34461</c:v>
                </c:pt>
                <c:pt idx="9">
                  <c:v>33122</c:v>
                </c:pt>
                <c:pt idx="10">
                  <c:v>31619</c:v>
                </c:pt>
                <c:pt idx="11">
                  <c:v>30739</c:v>
                </c:pt>
                <c:pt idx="12">
                  <c:v>30080</c:v>
                </c:pt>
                <c:pt idx="13">
                  <c:v>27226</c:v>
                </c:pt>
                <c:pt idx="14">
                  <c:v>26801</c:v>
                </c:pt>
                <c:pt idx="15">
                  <c:v>26573</c:v>
                </c:pt>
                <c:pt idx="16">
                  <c:v>26573</c:v>
                </c:pt>
                <c:pt idx="17">
                  <c:v>26308</c:v>
                </c:pt>
                <c:pt idx="18">
                  <c:v>24685</c:v>
                </c:pt>
                <c:pt idx="19">
                  <c:v>23921</c:v>
                </c:pt>
                <c:pt idx="20">
                  <c:v>22702</c:v>
                </c:pt>
                <c:pt idx="21">
                  <c:v>20655</c:v>
                </c:pt>
                <c:pt idx="22">
                  <c:v>15611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1448-A06F-1584D0E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146047"/>
        <c:axId val="700147727"/>
      </c:barChart>
      <c:catAx>
        <c:axId val="70014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47727"/>
        <c:crosses val="autoZero"/>
        <c:auto val="1"/>
        <c:lblAlgn val="ctr"/>
        <c:lblOffset val="100"/>
        <c:noMultiLvlLbl val="0"/>
      </c:catAx>
      <c:valAx>
        <c:axId val="7001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Equation!$A$6:$A$26</c:f>
              <c:numCache>
                <c:formatCode>General</c:formatCode>
                <c:ptCount val="21"/>
                <c:pt idx="0">
                  <c:v>1</c:v>
                </c:pt>
                <c:pt idx="1">
                  <c:v>1.35</c:v>
                </c:pt>
                <c:pt idx="2">
                  <c:v>1.7000000000000002</c:v>
                </c:pt>
                <c:pt idx="3">
                  <c:v>2.0500000000000003</c:v>
                </c:pt>
                <c:pt idx="4">
                  <c:v>2.4000000000000004</c:v>
                </c:pt>
                <c:pt idx="5">
                  <c:v>2.7500000000000004</c:v>
                </c:pt>
                <c:pt idx="6">
                  <c:v>3.1000000000000005</c:v>
                </c:pt>
                <c:pt idx="7">
                  <c:v>3.4500000000000006</c:v>
                </c:pt>
                <c:pt idx="8">
                  <c:v>3.8000000000000007</c:v>
                </c:pt>
                <c:pt idx="9">
                  <c:v>4.1500000000000004</c:v>
                </c:pt>
                <c:pt idx="10">
                  <c:v>4.5</c:v>
                </c:pt>
                <c:pt idx="11">
                  <c:v>4.8499999999999996</c:v>
                </c:pt>
                <c:pt idx="12">
                  <c:v>5.1999999999999993</c:v>
                </c:pt>
                <c:pt idx="13">
                  <c:v>5.5499999999999989</c:v>
                </c:pt>
                <c:pt idx="14">
                  <c:v>5.8999999999999986</c:v>
                </c:pt>
                <c:pt idx="15">
                  <c:v>6.2499999999999982</c:v>
                </c:pt>
                <c:pt idx="16">
                  <c:v>6.5999999999999979</c:v>
                </c:pt>
                <c:pt idx="17">
                  <c:v>6.9499999999999975</c:v>
                </c:pt>
                <c:pt idx="18">
                  <c:v>7.2999999999999972</c:v>
                </c:pt>
                <c:pt idx="19">
                  <c:v>7.6499999999999968</c:v>
                </c:pt>
                <c:pt idx="20">
                  <c:v>7.9999999999999964</c:v>
                </c:pt>
              </c:numCache>
            </c:numRef>
          </c:xVal>
          <c:yVal>
            <c:numRef>
              <c:f>Equation!$B$6:$B$26</c:f>
              <c:numCache>
                <c:formatCode>General</c:formatCode>
                <c:ptCount val="21"/>
                <c:pt idx="0">
                  <c:v>6.7182818284590446</c:v>
                </c:pt>
                <c:pt idx="1">
                  <c:v>5.3899255306969733</c:v>
                </c:pt>
                <c:pt idx="2">
                  <c:v>3.8039473917271991</c:v>
                </c:pt>
                <c:pt idx="3">
                  <c:v>2.160401106306769</c:v>
                </c:pt>
                <c:pt idx="4">
                  <c:v>0.74317638064160008</c:v>
                </c:pt>
                <c:pt idx="5">
                  <c:v>-4.4868115811828702E-2</c:v>
                </c:pt>
                <c:pt idx="6">
                  <c:v>0.36795128144163769</c:v>
                </c:pt>
                <c:pt idx="7">
                  <c:v>2.7928923087479411</c:v>
                </c:pt>
                <c:pt idx="8">
                  <c:v>8.381184493300843</c:v>
                </c:pt>
                <c:pt idx="9">
                  <c:v>18.766500298123333</c:v>
                </c:pt>
                <c:pt idx="10">
                  <c:v>36.267131300521811</c:v>
                </c:pt>
                <c:pt idx="11">
                  <c:v>64.172889846028809</c:v>
                </c:pt>
                <c:pt idx="12">
                  <c:v>107.15224187515108</c:v>
                </c:pt>
                <c:pt idx="13">
                  <c:v>171.83005590577454</c:v>
                </c:pt>
                <c:pt idx="14">
                  <c:v>267.60746786532832</c:v>
                </c:pt>
                <c:pt idx="15">
                  <c:v>407.82532466834112</c:v>
                </c:pt>
                <c:pt idx="16">
                  <c:v>611.41518924197135</c:v>
                </c:pt>
                <c:pt idx="17">
                  <c:v>905.24222818030046</c:v>
                </c:pt>
                <c:pt idx="18">
                  <c:v>1327.429927584541</c:v>
                </c:pt>
                <c:pt idx="19">
                  <c:v>1932.07808942017</c:v>
                </c:pt>
                <c:pt idx="20">
                  <c:v>2795.9579870417178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A-C34B-8F75-00F44F28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71279"/>
        <c:axId val="731971663"/>
      </c:scatterChart>
      <c:valAx>
        <c:axId val="73197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71663"/>
        <c:crosses val="autoZero"/>
        <c:crossBetween val="midCat"/>
      </c:valAx>
      <c:valAx>
        <c:axId val="7319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7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Intersection!$A$6:$A$26</c:f>
              <c:numCache>
                <c:formatCode>General</c:formatCode>
                <c:ptCount val="21"/>
                <c:pt idx="0">
                  <c:v>1</c:v>
                </c:pt>
                <c:pt idx="1">
                  <c:v>1.35</c:v>
                </c:pt>
                <c:pt idx="2">
                  <c:v>1.7000000000000002</c:v>
                </c:pt>
                <c:pt idx="3">
                  <c:v>2.0500000000000003</c:v>
                </c:pt>
                <c:pt idx="4">
                  <c:v>2.4000000000000004</c:v>
                </c:pt>
                <c:pt idx="5">
                  <c:v>2.7500000000000004</c:v>
                </c:pt>
                <c:pt idx="6">
                  <c:v>3.1000000000000005</c:v>
                </c:pt>
                <c:pt idx="7">
                  <c:v>3.4500000000000006</c:v>
                </c:pt>
                <c:pt idx="8">
                  <c:v>3.8000000000000007</c:v>
                </c:pt>
                <c:pt idx="9">
                  <c:v>4.1500000000000004</c:v>
                </c:pt>
                <c:pt idx="10">
                  <c:v>4.5</c:v>
                </c:pt>
                <c:pt idx="11">
                  <c:v>4.8499999999999996</c:v>
                </c:pt>
                <c:pt idx="12">
                  <c:v>5.1999999999999993</c:v>
                </c:pt>
                <c:pt idx="13">
                  <c:v>5.5499999999999989</c:v>
                </c:pt>
                <c:pt idx="14">
                  <c:v>5.8999999999999986</c:v>
                </c:pt>
                <c:pt idx="15">
                  <c:v>6.2499999999999982</c:v>
                </c:pt>
                <c:pt idx="16">
                  <c:v>6.5999999999999979</c:v>
                </c:pt>
                <c:pt idx="17">
                  <c:v>6.9499999999999975</c:v>
                </c:pt>
                <c:pt idx="18">
                  <c:v>7.2999999999999972</c:v>
                </c:pt>
                <c:pt idx="19">
                  <c:v>7.6499999999999968</c:v>
                </c:pt>
                <c:pt idx="20">
                  <c:v>7.9999999999999964</c:v>
                </c:pt>
              </c:numCache>
            </c:numRef>
          </c:xVal>
          <c:yVal>
            <c:numRef>
              <c:f>Intersection!$B$6:$B$26</c:f>
              <c:numCache>
                <c:formatCode>General</c:formatCode>
                <c:ptCount val="21"/>
                <c:pt idx="0">
                  <c:v>6.7182818284590446</c:v>
                </c:pt>
                <c:pt idx="1">
                  <c:v>5.3899255306969733</c:v>
                </c:pt>
                <c:pt idx="2">
                  <c:v>3.8039473917271991</c:v>
                </c:pt>
                <c:pt idx="3">
                  <c:v>2.160401106306769</c:v>
                </c:pt>
                <c:pt idx="4">
                  <c:v>0.74317638064160008</c:v>
                </c:pt>
                <c:pt idx="5">
                  <c:v>-4.4868115811828702E-2</c:v>
                </c:pt>
                <c:pt idx="6">
                  <c:v>0.36795128144163769</c:v>
                </c:pt>
                <c:pt idx="7">
                  <c:v>2.7928923087479411</c:v>
                </c:pt>
                <c:pt idx="8">
                  <c:v>8.381184493300843</c:v>
                </c:pt>
                <c:pt idx="9">
                  <c:v>18.766500298123333</c:v>
                </c:pt>
                <c:pt idx="10">
                  <c:v>36.267131300521811</c:v>
                </c:pt>
                <c:pt idx="11">
                  <c:v>64.172889846028809</c:v>
                </c:pt>
                <c:pt idx="12">
                  <c:v>107.15224187515108</c:v>
                </c:pt>
                <c:pt idx="13">
                  <c:v>171.83005590577454</c:v>
                </c:pt>
                <c:pt idx="14">
                  <c:v>267.60746786532832</c:v>
                </c:pt>
                <c:pt idx="15">
                  <c:v>407.82532466834112</c:v>
                </c:pt>
                <c:pt idx="16">
                  <c:v>611.41518924197135</c:v>
                </c:pt>
                <c:pt idx="17">
                  <c:v>905.24222818030046</c:v>
                </c:pt>
                <c:pt idx="18">
                  <c:v>1327.429927584541</c:v>
                </c:pt>
                <c:pt idx="19">
                  <c:v>1932.07808942017</c:v>
                </c:pt>
                <c:pt idx="20">
                  <c:v>2795.9579870417178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3-E042-8A98-829FE8B37A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Intersection!$M$6:$M$26</c:f>
              <c:numCache>
                <c:formatCode>General</c:formatCode>
                <c:ptCount val="21"/>
                <c:pt idx="0">
                  <c:v>1</c:v>
                </c:pt>
                <c:pt idx="1">
                  <c:v>1.35</c:v>
                </c:pt>
                <c:pt idx="2">
                  <c:v>1.7000000000000002</c:v>
                </c:pt>
                <c:pt idx="3">
                  <c:v>2.0500000000000003</c:v>
                </c:pt>
                <c:pt idx="4">
                  <c:v>2.4000000000000004</c:v>
                </c:pt>
                <c:pt idx="5">
                  <c:v>2.7500000000000004</c:v>
                </c:pt>
                <c:pt idx="6">
                  <c:v>3.1000000000000005</c:v>
                </c:pt>
                <c:pt idx="7">
                  <c:v>3.4500000000000006</c:v>
                </c:pt>
                <c:pt idx="8">
                  <c:v>3.8000000000000007</c:v>
                </c:pt>
                <c:pt idx="9">
                  <c:v>4.1500000000000004</c:v>
                </c:pt>
                <c:pt idx="10">
                  <c:v>4.5</c:v>
                </c:pt>
                <c:pt idx="11">
                  <c:v>4.8499999999999996</c:v>
                </c:pt>
                <c:pt idx="12">
                  <c:v>5.1999999999999993</c:v>
                </c:pt>
                <c:pt idx="13">
                  <c:v>5.5499999999999989</c:v>
                </c:pt>
                <c:pt idx="14">
                  <c:v>5.8999999999999986</c:v>
                </c:pt>
                <c:pt idx="15">
                  <c:v>6.2499999999999982</c:v>
                </c:pt>
                <c:pt idx="16">
                  <c:v>6.5999999999999979</c:v>
                </c:pt>
                <c:pt idx="17">
                  <c:v>6.9499999999999975</c:v>
                </c:pt>
                <c:pt idx="18">
                  <c:v>7.2999999999999972</c:v>
                </c:pt>
                <c:pt idx="19">
                  <c:v>7.6499999999999968</c:v>
                </c:pt>
                <c:pt idx="20">
                  <c:v>7.9999999999999964</c:v>
                </c:pt>
              </c:numCache>
            </c:numRef>
          </c:xVal>
          <c:yVal>
            <c:numRef>
              <c:f>Intersection!$N$6:$N$26</c:f>
              <c:numCache>
                <c:formatCode>General</c:formatCode>
                <c:ptCount val="21"/>
                <c:pt idx="0">
                  <c:v>19</c:v>
                </c:pt>
                <c:pt idx="1">
                  <c:v>20.117553644538905</c:v>
                </c:pt>
                <c:pt idx="2">
                  <c:v>21.768098990207132</c:v>
                </c:pt>
                <c:pt idx="3">
                  <c:v>24.017064301841891</c:v>
                </c:pt>
                <c:pt idx="4">
                  <c:v>26.923353629661893</c:v>
                </c:pt>
                <c:pt idx="5">
                  <c:v>30.540987488531357</c:v>
                </c:pt>
                <c:pt idx="6">
                  <c:v>34.920151004054318</c:v>
                </c:pt>
                <c:pt idx="7">
                  <c:v>40.107912532903242</c:v>
                </c:pt>
                <c:pt idx="8">
                  <c:v>46.1487420678083</c:v>
                </c:pt>
                <c:pt idx="9">
                  <c:v>53.084899899208779</c:v>
                </c:pt>
                <c:pt idx="10">
                  <c:v>60.956736957082782</c:v>
                </c:pt>
                <c:pt idx="11">
                  <c:v>69.802932642008784</c:v>
                </c:pt>
                <c:pt idx="12">
                  <c:v>79.66068698936138</c:v>
                </c:pt>
                <c:pt idx="13">
                  <c:v>90.565878584135504</c:v>
                </c:pt>
                <c:pt idx="14">
                  <c:v>102.55319621398111</c:v>
                </c:pt>
                <c:pt idx="15">
                  <c:v>115.65624999999993</c:v>
                </c:pt>
                <c:pt idx="16">
                  <c:v>129.9076662253305</c:v>
                </c:pt>
                <c:pt idx="17">
                  <c:v>145.33916902680602</c:v>
                </c:pt>
                <c:pt idx="18">
                  <c:v>161.98165136572084</c:v>
                </c:pt>
                <c:pt idx="19">
                  <c:v>179.86523715057663</c:v>
                </c:pt>
                <c:pt idx="20">
                  <c:v>199.01933598375581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3-E042-8A98-829FE8B3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576"/>
        <c:axId val="76988256"/>
      </c:scatterChart>
      <c:valAx>
        <c:axId val="769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8256"/>
        <c:crosses val="autoZero"/>
        <c:crossBetween val="midCat"/>
      </c:valAx>
      <c:valAx>
        <c:axId val="76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190500</xdr:rowOff>
    </xdr:from>
    <xdr:to>
      <xdr:col>11</xdr:col>
      <xdr:colOff>558800</xdr:colOff>
      <xdr:row>28</xdr:row>
      <xdr:rowOff>215900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4E5E8C-30A8-764A-A877-B66153E1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228600</xdr:rowOff>
    </xdr:from>
    <xdr:to>
      <xdr:col>12</xdr:col>
      <xdr:colOff>171450</xdr:colOff>
      <xdr:row>22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BD7E-3F86-0040-932C-809258BA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145761</xdr:colOff>
      <xdr:row>4</xdr:row>
      <xdr:rowOff>6636</xdr:rowOff>
    </xdr:from>
    <xdr:to>
      <xdr:col>11</xdr:col>
      <xdr:colOff>721592</xdr:colOff>
      <xdr:row>20</xdr:row>
      <xdr:rowOff>216476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A4C33-0FEA-AF42-AE19-CECE67E1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58.716219444446" createdVersion="6" refreshedVersion="6" minRefreshableVersion="3" recordCount="23" xr:uid="{AA30D968-F84A-A142-AAC8-4EF90806034B}">
  <cacheSource type="worksheet">
    <worksheetSource ref="C1:D24" sheet="Per Capita Income"/>
  </cacheSource>
  <cacheFields count="2">
    <cacheField name="Region" numFmtId="0">
      <sharedItems count="5">
        <s v="Southwest"/>
        <s v="West"/>
        <s v="Southeast"/>
        <s v="Midwest"/>
        <s v="Northeast"/>
      </sharedItems>
    </cacheField>
    <cacheField name="Per Capita Income in 2016" numFmtId="164">
      <sharedItems containsSemiMixedTypes="0" containsString="0" containsNumber="1" containsInteger="1" minValue="15611" maxValue="61736" count="22">
        <n v="26308"/>
        <n v="31619"/>
        <n v="36954"/>
        <n v="61736"/>
        <n v="42122"/>
        <n v="39423"/>
        <n v="27226"/>
        <n v="33122"/>
        <n v="26801"/>
        <n v="37842"/>
        <n v="15611"/>
        <n v="34461"/>
        <n v="35508"/>
        <n v="26573"/>
        <n v="24685"/>
        <n v="22702"/>
        <n v="39103"/>
        <n v="30739"/>
        <n v="20655"/>
        <n v="30080"/>
        <n v="23921"/>
        <n v="551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</r>
  <r>
    <x v="1"/>
    <x v="1"/>
  </r>
  <r>
    <x v="1"/>
    <x v="2"/>
  </r>
  <r>
    <x v="1"/>
    <x v="3"/>
  </r>
  <r>
    <x v="1"/>
    <x v="4"/>
  </r>
  <r>
    <x v="1"/>
    <x v="5"/>
  </r>
  <r>
    <x v="2"/>
    <x v="6"/>
  </r>
  <r>
    <x v="3"/>
    <x v="7"/>
  </r>
  <r>
    <x v="3"/>
    <x v="8"/>
  </r>
  <r>
    <x v="4"/>
    <x v="9"/>
  </r>
  <r>
    <x v="3"/>
    <x v="10"/>
  </r>
  <r>
    <x v="2"/>
    <x v="11"/>
  </r>
  <r>
    <x v="4"/>
    <x v="12"/>
  </r>
  <r>
    <x v="3"/>
    <x v="13"/>
  </r>
  <r>
    <x v="4"/>
    <x v="14"/>
  </r>
  <r>
    <x v="2"/>
    <x v="15"/>
  </r>
  <r>
    <x v="0"/>
    <x v="16"/>
  </r>
  <r>
    <x v="0"/>
    <x v="17"/>
  </r>
  <r>
    <x v="0"/>
    <x v="18"/>
  </r>
  <r>
    <x v="0"/>
    <x v="13"/>
  </r>
  <r>
    <x v="0"/>
    <x v="19"/>
  </r>
  <r>
    <x v="0"/>
    <x v="20"/>
  </r>
  <r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42AAE-5147-DE4A-A9D2-B6EF5A6580B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B35" firstHeaderRow="1" firstDataRow="1" firstDataCol="1"/>
  <pivotFields count="2">
    <pivotField axis="axisRow" showAll="0">
      <items count="6">
        <item x="3"/>
        <item x="4"/>
        <item x="2"/>
        <item x="0"/>
        <item x="1"/>
        <item t="default"/>
      </items>
    </pivotField>
    <pivotField dataField="1" numFmtId="164" showAll="0">
      <items count="23">
        <item x="10"/>
        <item x="18"/>
        <item x="15"/>
        <item x="20"/>
        <item x="14"/>
        <item x="0"/>
        <item x="13"/>
        <item x="8"/>
        <item x="6"/>
        <item x="19"/>
        <item x="17"/>
        <item x="1"/>
        <item x="7"/>
        <item x="11"/>
        <item x="12"/>
        <item x="2"/>
        <item x="9"/>
        <item x="16"/>
        <item x="5"/>
        <item x="4"/>
        <item x="21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 Capita Income in 2016" fld="1" subtotal="average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4C8CB-21F8-9F4F-BE93-8DAFAF85ED7F}" name="PivotTable4" cacheId="0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 rowHeaderCaption="Region">
  <location ref="F1:G7" firstHeaderRow="1" firstDataRow="1" firstDataCol="1"/>
  <pivotFields count="2">
    <pivotField axis="axisRow" showAll="0" sortType="descending">
      <items count="6">
        <item x="3"/>
        <item x="4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23">
        <item x="10"/>
        <item x="18"/>
        <item x="15"/>
        <item x="20"/>
        <item x="14"/>
        <item x="0"/>
        <item x="13"/>
        <item x="8"/>
        <item x="6"/>
        <item x="19"/>
        <item x="17"/>
        <item x="1"/>
        <item x="7"/>
        <item x="11"/>
        <item x="12"/>
        <item x="2"/>
        <item x="9"/>
        <item x="16"/>
        <item x="5"/>
        <item x="4"/>
        <item x="21"/>
        <item x="3"/>
        <item t="default"/>
      </items>
    </pivotField>
  </pivotFields>
  <rowFields count="1">
    <field x="0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Max of Per Capita Income in 2016" fld="1" subtotal="max" baseField="0" baseItem="0"/>
  </dataFields>
  <formats count="14">
    <format dxfId="15">
      <pivotArea collapsedLevelsAreSubtotals="1" fieldPosition="0">
        <references count="1">
          <reference field="0" count="0"/>
        </references>
      </pivotArea>
    </format>
    <format dxfId="14">
      <pivotArea grandRow="1"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A1CC-53AB-544A-90BD-5C8F60210160}">
  <dimension ref="A1:I126"/>
  <sheetViews>
    <sheetView topLeftCell="A80" zoomScale="118" workbookViewId="0">
      <selection activeCell="D55" sqref="D55"/>
    </sheetView>
  </sheetViews>
  <sheetFormatPr baseColWidth="10" defaultColWidth="11" defaultRowHeight="16"/>
  <cols>
    <col min="1" max="1" width="12" bestFit="1" customWidth="1"/>
    <col min="2" max="2" width="15.33203125" bestFit="1" customWidth="1"/>
    <col min="3" max="3" width="8.5" bestFit="1" customWidth="1"/>
    <col min="4" max="4" width="18.1640625" bestFit="1" customWidth="1"/>
    <col min="5" max="5" width="14" bestFit="1" customWidth="1"/>
    <col min="6" max="6" width="7.5" bestFit="1" customWidth="1"/>
    <col min="8" max="8" width="14.33203125" bestFit="1" customWidth="1"/>
    <col min="9" max="9" width="7.5" bestFit="1" customWidth="1"/>
  </cols>
  <sheetData>
    <row r="1" spans="1:9" ht="19">
      <c r="A1" s="1"/>
      <c r="B1" s="1"/>
      <c r="C1" s="1"/>
      <c r="D1" s="1"/>
      <c r="E1" s="1"/>
      <c r="F1" s="1"/>
      <c r="G1" s="1"/>
      <c r="H1" s="1"/>
      <c r="I1" s="1"/>
    </row>
    <row r="2" spans="1:9" ht="19">
      <c r="A2" s="3" t="s">
        <v>0</v>
      </c>
      <c r="B2" s="2"/>
      <c r="C2" s="2"/>
      <c r="D2" s="2"/>
      <c r="E2" s="2"/>
      <c r="F2" s="2"/>
      <c r="G2" s="1"/>
      <c r="H2" s="1"/>
      <c r="I2" s="1"/>
    </row>
    <row r="3" spans="1:9" ht="19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/>
      <c r="H3" s="2" t="s">
        <v>3</v>
      </c>
      <c r="I3" s="2" t="s">
        <v>5</v>
      </c>
    </row>
    <row r="4" spans="1:9" ht="19">
      <c r="A4" s="1"/>
      <c r="B4" s="1"/>
      <c r="C4" s="1"/>
      <c r="D4" s="1"/>
      <c r="E4" s="1"/>
      <c r="F4" s="1"/>
      <c r="G4" s="1"/>
      <c r="H4" s="1" t="s">
        <v>6</v>
      </c>
      <c r="I4" s="1">
        <v>4</v>
      </c>
    </row>
    <row r="5" spans="1:9" ht="19">
      <c r="A5" s="1"/>
      <c r="B5" s="1" t="s">
        <v>7</v>
      </c>
      <c r="C5" s="1">
        <v>3</v>
      </c>
      <c r="D5" s="1" t="s">
        <v>8</v>
      </c>
      <c r="E5" s="1">
        <f>VLOOKUP(D5,$H$4:$I$16,2,FALSE)</f>
        <v>3.75</v>
      </c>
      <c r="F5" s="1">
        <f>(C5*E5)</f>
        <v>11.25</v>
      </c>
      <c r="G5" s="1"/>
      <c r="H5" s="1" t="s">
        <v>9</v>
      </c>
      <c r="I5" s="1">
        <v>4</v>
      </c>
    </row>
    <row r="6" spans="1:9" ht="19">
      <c r="A6" s="1"/>
      <c r="B6" s="1" t="s">
        <v>10</v>
      </c>
      <c r="C6" s="1">
        <v>4</v>
      </c>
      <c r="D6" s="1" t="s">
        <v>8</v>
      </c>
      <c r="E6" s="1">
        <f t="shared" ref="E6:E9" si="0">VLOOKUP(D6,$H$4:$I$16,2,FALSE)</f>
        <v>3.75</v>
      </c>
      <c r="F6" s="1">
        <f t="shared" ref="F6:F9" si="1">(C6*E6)</f>
        <v>15</v>
      </c>
      <c r="G6" s="1"/>
      <c r="H6" s="1" t="s">
        <v>8</v>
      </c>
      <c r="I6" s="1">
        <v>3.75</v>
      </c>
    </row>
    <row r="7" spans="1:9" ht="19">
      <c r="A7" s="1"/>
      <c r="B7" s="1" t="s">
        <v>11</v>
      </c>
      <c r="C7" s="1">
        <v>4</v>
      </c>
      <c r="D7" s="1" t="s">
        <v>12</v>
      </c>
      <c r="E7" s="1">
        <f t="shared" si="0"/>
        <v>3</v>
      </c>
      <c r="F7" s="1">
        <f t="shared" si="1"/>
        <v>12</v>
      </c>
      <c r="G7" s="1"/>
      <c r="H7" s="1" t="s">
        <v>13</v>
      </c>
      <c r="I7" s="1">
        <v>3.25</v>
      </c>
    </row>
    <row r="8" spans="1:9" ht="19">
      <c r="A8" s="1"/>
      <c r="B8" s="1" t="s">
        <v>14</v>
      </c>
      <c r="C8" s="1">
        <v>4</v>
      </c>
      <c r="D8" s="1" t="s">
        <v>12</v>
      </c>
      <c r="E8" s="1">
        <f t="shared" si="0"/>
        <v>3</v>
      </c>
      <c r="F8" s="1">
        <f t="shared" si="1"/>
        <v>12</v>
      </c>
      <c r="G8" s="1"/>
      <c r="H8" s="1" t="s">
        <v>12</v>
      </c>
      <c r="I8" s="1">
        <v>3</v>
      </c>
    </row>
    <row r="9" spans="1:9" ht="19">
      <c r="A9" s="1"/>
      <c r="B9" s="1" t="s">
        <v>15</v>
      </c>
      <c r="C9" s="1">
        <v>3</v>
      </c>
      <c r="D9" s="1" t="s">
        <v>8</v>
      </c>
      <c r="E9" s="1">
        <f t="shared" si="0"/>
        <v>3.75</v>
      </c>
      <c r="F9" s="1">
        <f t="shared" si="1"/>
        <v>11.25</v>
      </c>
      <c r="G9" s="1"/>
      <c r="H9" s="1" t="s">
        <v>16</v>
      </c>
      <c r="I9" s="1">
        <v>2.75</v>
      </c>
    </row>
    <row r="10" spans="1:9" ht="19">
      <c r="A10" s="1"/>
      <c r="B10" s="1"/>
      <c r="C10" s="1"/>
      <c r="D10" s="1"/>
      <c r="E10" s="1"/>
      <c r="F10" s="1"/>
      <c r="G10" s="1"/>
      <c r="H10" s="1" t="s">
        <v>17</v>
      </c>
      <c r="I10" s="1">
        <v>2.25</v>
      </c>
    </row>
    <row r="11" spans="1:9" ht="19">
      <c r="A11" s="1"/>
      <c r="B11" s="1" t="s">
        <v>18</v>
      </c>
      <c r="C11" s="1">
        <f>SUM(C5:C9)</f>
        <v>18</v>
      </c>
      <c r="D11" s="1"/>
      <c r="E11" s="1"/>
      <c r="F11" s="1">
        <f>SUM(F5:F9)</f>
        <v>61.5</v>
      </c>
      <c r="G11" s="1"/>
      <c r="H11" s="1" t="s">
        <v>19</v>
      </c>
      <c r="I11" s="1">
        <v>2</v>
      </c>
    </row>
    <row r="12" spans="1:9" ht="19">
      <c r="A12" s="1"/>
      <c r="B12" s="1"/>
      <c r="C12" s="1"/>
      <c r="D12" s="1" t="s">
        <v>20</v>
      </c>
      <c r="E12" s="1">
        <f>F11/C11</f>
        <v>3.4166666666666665</v>
      </c>
      <c r="F12" s="1"/>
      <c r="G12" s="1"/>
      <c r="H12" s="1" t="s">
        <v>21</v>
      </c>
      <c r="I12" s="1">
        <v>1.25</v>
      </c>
    </row>
    <row r="13" spans="1:9" ht="19">
      <c r="A13" s="1"/>
      <c r="B13" s="1"/>
      <c r="C13" s="1"/>
      <c r="D13" s="1" t="s">
        <v>22</v>
      </c>
      <c r="E13" s="1">
        <f>F11/C11</f>
        <v>3.4166666666666665</v>
      </c>
      <c r="F13" s="1"/>
      <c r="G13" s="1"/>
      <c r="H13" s="1" t="s">
        <v>23</v>
      </c>
      <c r="I13" s="1">
        <v>1.25</v>
      </c>
    </row>
    <row r="14" spans="1:9" ht="19">
      <c r="A14" s="1"/>
      <c r="B14" s="1"/>
      <c r="C14" s="1"/>
      <c r="D14" s="1"/>
      <c r="E14" s="1"/>
      <c r="F14" s="1"/>
      <c r="G14" s="1"/>
      <c r="H14" s="1" t="s">
        <v>24</v>
      </c>
      <c r="I14" s="1">
        <v>1</v>
      </c>
    </row>
    <row r="15" spans="1:9" ht="19">
      <c r="A15" s="1"/>
      <c r="B15" s="1"/>
      <c r="C15" s="1"/>
      <c r="D15" s="1"/>
      <c r="E15" s="1"/>
      <c r="F15" s="1"/>
      <c r="G15" s="1"/>
      <c r="H15" s="1" t="s">
        <v>25</v>
      </c>
      <c r="I15" s="1">
        <v>0.75</v>
      </c>
    </row>
    <row r="16" spans="1:9" ht="19">
      <c r="A16" s="3" t="s">
        <v>26</v>
      </c>
      <c r="B16" s="1"/>
      <c r="C16" s="1"/>
      <c r="D16" s="1"/>
      <c r="E16" s="1"/>
      <c r="F16" s="1"/>
      <c r="G16" s="1"/>
      <c r="H16" s="1" t="s">
        <v>27</v>
      </c>
      <c r="I16" s="1">
        <v>0</v>
      </c>
    </row>
    <row r="17" spans="1:9" ht="19">
      <c r="A17" s="1"/>
      <c r="B17" s="2" t="s">
        <v>28</v>
      </c>
      <c r="C17" s="2" t="s">
        <v>2</v>
      </c>
      <c r="D17" s="2" t="s">
        <v>3</v>
      </c>
      <c r="E17" s="2" t="s">
        <v>4</v>
      </c>
      <c r="F17" s="2" t="s">
        <v>5</v>
      </c>
      <c r="G17" s="1"/>
      <c r="H17" s="1"/>
      <c r="I17" s="1"/>
    </row>
    <row r="18" spans="1:9" ht="19">
      <c r="A18" s="1"/>
      <c r="B18" s="1"/>
      <c r="C18" s="1"/>
      <c r="D18" s="1"/>
      <c r="E18" s="1"/>
      <c r="F18" s="1"/>
      <c r="G18" s="1"/>
      <c r="H18" s="1"/>
      <c r="I18" s="1"/>
    </row>
    <row r="19" spans="1:9" ht="19">
      <c r="A19" s="1"/>
      <c r="B19" s="1" t="s">
        <v>29</v>
      </c>
      <c r="C19" s="1">
        <v>3</v>
      </c>
      <c r="D19" s="1" t="s">
        <v>8</v>
      </c>
      <c r="E19" s="1">
        <f>VLOOKUP(D19,$H$4:$I$16,2,FALSE)</f>
        <v>3.75</v>
      </c>
      <c r="F19" s="1">
        <f>(C19*E19)</f>
        <v>11.25</v>
      </c>
      <c r="G19" s="1"/>
      <c r="H19" s="1"/>
      <c r="I19" s="1"/>
    </row>
    <row r="20" spans="1:9" ht="19">
      <c r="A20" s="1"/>
      <c r="B20" s="1" t="s">
        <v>30</v>
      </c>
      <c r="C20" s="1">
        <v>4</v>
      </c>
      <c r="D20" s="1" t="s">
        <v>8</v>
      </c>
      <c r="E20" s="1">
        <f t="shared" ref="E20:E23" si="2">VLOOKUP(D20,$H$4:$I$16,2,FALSE)</f>
        <v>3.75</v>
      </c>
      <c r="F20" s="1">
        <f t="shared" ref="F20:F23" si="3">(C20*E20)</f>
        <v>15</v>
      </c>
      <c r="G20" s="1"/>
      <c r="H20" s="1"/>
      <c r="I20" s="1"/>
    </row>
    <row r="21" spans="1:9" ht="19">
      <c r="A21" s="1"/>
      <c r="B21" s="1" t="s">
        <v>31</v>
      </c>
      <c r="C21" s="1">
        <v>4</v>
      </c>
      <c r="D21" s="1" t="s">
        <v>12</v>
      </c>
      <c r="E21" s="1">
        <f t="shared" si="2"/>
        <v>3</v>
      </c>
      <c r="F21" s="1">
        <f>(C21*E21)</f>
        <v>12</v>
      </c>
      <c r="G21" s="1"/>
      <c r="H21" s="1"/>
      <c r="I21" s="1"/>
    </row>
    <row r="22" spans="1:9" ht="19">
      <c r="A22" s="1"/>
      <c r="B22" s="1" t="s">
        <v>32</v>
      </c>
      <c r="C22" s="1">
        <v>4</v>
      </c>
      <c r="D22" s="1" t="s">
        <v>12</v>
      </c>
      <c r="E22" s="1">
        <f t="shared" si="2"/>
        <v>3</v>
      </c>
      <c r="F22" s="1">
        <f t="shared" si="3"/>
        <v>12</v>
      </c>
      <c r="G22" s="1"/>
      <c r="H22" s="1"/>
      <c r="I22" s="1"/>
    </row>
    <row r="23" spans="1:9" ht="19">
      <c r="A23" s="1"/>
      <c r="B23" s="1" t="s">
        <v>33</v>
      </c>
      <c r="C23" s="1">
        <v>3</v>
      </c>
      <c r="D23" s="1" t="s">
        <v>8</v>
      </c>
      <c r="E23" s="1">
        <f t="shared" si="2"/>
        <v>3.75</v>
      </c>
      <c r="F23" s="1">
        <f t="shared" si="3"/>
        <v>11.25</v>
      </c>
      <c r="G23" s="1"/>
      <c r="H23" s="1"/>
      <c r="I23" s="1"/>
    </row>
    <row r="24" spans="1:9" ht="19">
      <c r="A24" s="1"/>
      <c r="B24" s="1"/>
      <c r="C24" s="1"/>
      <c r="D24" s="1"/>
      <c r="E24" s="1"/>
      <c r="F24" s="1"/>
      <c r="G24" s="1"/>
      <c r="H24" s="1"/>
      <c r="I24" s="1"/>
    </row>
    <row r="25" spans="1:9" ht="19">
      <c r="A25" s="1"/>
      <c r="B25" s="1" t="s">
        <v>18</v>
      </c>
      <c r="C25" s="1">
        <f>SUM(C19:C23)</f>
        <v>18</v>
      </c>
      <c r="D25" s="1"/>
      <c r="E25" s="1"/>
      <c r="F25" s="1">
        <f>SUM(F19:F23)</f>
        <v>61.5</v>
      </c>
      <c r="G25" s="1"/>
      <c r="H25" s="1"/>
      <c r="I25" s="1"/>
    </row>
    <row r="26" spans="1:9" ht="19">
      <c r="A26" s="1"/>
      <c r="B26" s="1"/>
      <c r="C26" s="1"/>
      <c r="D26" s="1" t="s">
        <v>20</v>
      </c>
      <c r="E26" s="1">
        <f>F25/C25</f>
        <v>3.4166666666666665</v>
      </c>
      <c r="F26" s="1"/>
      <c r="G26" s="1"/>
      <c r="H26" s="1"/>
      <c r="I26" s="1"/>
    </row>
    <row r="27" spans="1:9" ht="19">
      <c r="A27" s="1"/>
      <c r="B27" s="1"/>
      <c r="C27" s="1"/>
      <c r="D27" s="1" t="s">
        <v>22</v>
      </c>
      <c r="E27" s="1">
        <f>(F25+F11)/(C25+C11)</f>
        <v>3.4166666666666665</v>
      </c>
      <c r="F27" s="1"/>
      <c r="G27" s="1"/>
      <c r="H27" s="1"/>
      <c r="I27" s="1"/>
    </row>
    <row r="28" spans="1:9" ht="19">
      <c r="A28" s="1"/>
      <c r="B28" s="1"/>
      <c r="C28" s="1"/>
      <c r="D28" s="1"/>
      <c r="E28" s="1"/>
      <c r="F28" s="1"/>
      <c r="G28" s="1"/>
      <c r="H28" s="1"/>
      <c r="I28" s="1"/>
    </row>
    <row r="29" spans="1:9" ht="19">
      <c r="A29" s="1"/>
      <c r="B29" s="1"/>
      <c r="C29" s="1"/>
      <c r="D29" s="1"/>
      <c r="E29" s="1"/>
      <c r="F29" s="1"/>
      <c r="G29" s="1"/>
      <c r="H29" s="1"/>
      <c r="I29" s="1"/>
    </row>
    <row r="30" spans="1:9" ht="19">
      <c r="A30" s="3" t="s">
        <v>34</v>
      </c>
      <c r="B30" s="1"/>
      <c r="C30" s="1"/>
      <c r="D30" s="1"/>
      <c r="E30" s="1"/>
      <c r="F30" s="1"/>
      <c r="G30" s="1"/>
      <c r="H30" s="1"/>
      <c r="I30" s="1"/>
    </row>
    <row r="31" spans="1:9" ht="19">
      <c r="A31" s="1"/>
      <c r="B31" s="2" t="s">
        <v>35</v>
      </c>
      <c r="C31" s="2" t="s">
        <v>2</v>
      </c>
      <c r="D31" s="2" t="s">
        <v>3</v>
      </c>
      <c r="E31" s="2" t="s">
        <v>4</v>
      </c>
      <c r="F31" s="2" t="s">
        <v>5</v>
      </c>
    </row>
    <row r="32" spans="1:9" ht="19">
      <c r="A32" s="1"/>
      <c r="B32" s="1"/>
      <c r="C32" s="1"/>
      <c r="D32" s="1"/>
      <c r="E32" s="1"/>
      <c r="F32" s="1"/>
    </row>
    <row r="33" spans="1:6" ht="19">
      <c r="A33" s="1"/>
      <c r="B33" s="1" t="s">
        <v>36</v>
      </c>
      <c r="C33" s="1">
        <v>3</v>
      </c>
      <c r="D33" s="1" t="s">
        <v>8</v>
      </c>
      <c r="E33" s="1">
        <f>VLOOKUP(D33,$H$4:$I$16,2,FALSE)</f>
        <v>3.75</v>
      </c>
      <c r="F33" s="1">
        <f>(C33*E33)</f>
        <v>11.25</v>
      </c>
    </row>
    <row r="34" spans="1:6" ht="19">
      <c r="A34" s="1"/>
      <c r="B34" s="1" t="s">
        <v>37</v>
      </c>
      <c r="C34" s="1">
        <v>1</v>
      </c>
      <c r="D34" s="1" t="s">
        <v>8</v>
      </c>
      <c r="E34" s="1">
        <f t="shared" ref="E34:E38" si="4">VLOOKUP(D34,$H$4:$I$16,2,FALSE)</f>
        <v>3.75</v>
      </c>
      <c r="F34" s="1">
        <f t="shared" ref="F34:F38" si="5">(C34*E34)</f>
        <v>3.75</v>
      </c>
    </row>
    <row r="35" spans="1:6" ht="19">
      <c r="A35" s="1"/>
      <c r="B35" s="1" t="s">
        <v>38</v>
      </c>
      <c r="C35" s="1">
        <v>4</v>
      </c>
      <c r="D35" s="1" t="s">
        <v>13</v>
      </c>
      <c r="E35" s="1">
        <f t="shared" si="4"/>
        <v>3.25</v>
      </c>
      <c r="F35" s="1">
        <f>(C35*E35)</f>
        <v>13</v>
      </c>
    </row>
    <row r="36" spans="1:6" ht="19">
      <c r="A36" s="1"/>
      <c r="B36" s="1" t="s">
        <v>39</v>
      </c>
      <c r="C36" s="1">
        <v>3</v>
      </c>
      <c r="D36" s="1" t="s">
        <v>8</v>
      </c>
      <c r="E36" s="1">
        <f t="shared" si="4"/>
        <v>3.75</v>
      </c>
      <c r="F36" s="1">
        <f t="shared" si="5"/>
        <v>11.25</v>
      </c>
    </row>
    <row r="37" spans="1:6" ht="19">
      <c r="A37" s="1"/>
      <c r="B37" s="1" t="s">
        <v>40</v>
      </c>
      <c r="C37" s="1">
        <v>3</v>
      </c>
      <c r="D37" s="1" t="s">
        <v>8</v>
      </c>
      <c r="E37" s="1">
        <f t="shared" si="4"/>
        <v>3.75</v>
      </c>
      <c r="F37" s="1">
        <f t="shared" si="5"/>
        <v>11.25</v>
      </c>
    </row>
    <row r="38" spans="1:6" ht="19">
      <c r="A38" s="1"/>
      <c r="B38" s="1" t="s">
        <v>41</v>
      </c>
      <c r="C38" s="1">
        <v>3</v>
      </c>
      <c r="D38" s="1" t="s">
        <v>8</v>
      </c>
      <c r="E38" s="1">
        <f t="shared" si="4"/>
        <v>3.75</v>
      </c>
      <c r="F38" s="1">
        <f t="shared" si="5"/>
        <v>11.25</v>
      </c>
    </row>
    <row r="39" spans="1:6" ht="19">
      <c r="A39" s="1"/>
      <c r="B39" s="1"/>
      <c r="C39" s="1"/>
      <c r="D39" s="1"/>
      <c r="E39" s="1"/>
      <c r="F39" s="1"/>
    </row>
    <row r="40" spans="1:6" ht="19">
      <c r="A40" s="1"/>
      <c r="B40" s="1" t="s">
        <v>18</v>
      </c>
      <c r="C40" s="1">
        <f>SUM(C33:C38)</f>
        <v>17</v>
      </c>
      <c r="D40" s="1"/>
      <c r="E40" s="1"/>
      <c r="F40" s="1">
        <f>SUM(F33:F38)</f>
        <v>61.75</v>
      </c>
    </row>
    <row r="41" spans="1:6" ht="19">
      <c r="A41" s="1"/>
      <c r="B41" s="1"/>
      <c r="C41" s="1"/>
      <c r="D41" s="1" t="s">
        <v>20</v>
      </c>
      <c r="E41" s="1">
        <f>F40/C40</f>
        <v>3.6323529411764706</v>
      </c>
      <c r="F41" s="1"/>
    </row>
    <row r="42" spans="1:6" ht="19">
      <c r="A42" s="1"/>
      <c r="B42" s="1"/>
      <c r="C42" s="1"/>
      <c r="D42" s="1" t="s">
        <v>22</v>
      </c>
      <c r="E42" s="1">
        <f>(F40+F25+F11)/(C40+C25+C11)</f>
        <v>3.4858490566037736</v>
      </c>
      <c r="F42" s="1"/>
    </row>
    <row r="45" spans="1:6" ht="19">
      <c r="A45" s="18" t="s">
        <v>42</v>
      </c>
      <c r="B45" s="19"/>
      <c r="C45" s="19"/>
      <c r="D45" s="19"/>
      <c r="E45" s="19"/>
      <c r="F45" s="19"/>
    </row>
    <row r="46" spans="1:6" ht="19">
      <c r="A46" s="19"/>
      <c r="B46" s="20" t="s">
        <v>43</v>
      </c>
      <c r="C46" s="20" t="s">
        <v>2</v>
      </c>
      <c r="D46" s="20" t="s">
        <v>3</v>
      </c>
      <c r="E46" s="20" t="s">
        <v>4</v>
      </c>
      <c r="F46" s="20" t="s">
        <v>5</v>
      </c>
    </row>
    <row r="47" spans="1:6" ht="19">
      <c r="A47" s="19"/>
      <c r="B47" s="19"/>
      <c r="C47" s="19"/>
      <c r="D47" s="19"/>
      <c r="E47" s="19"/>
      <c r="F47" s="19"/>
    </row>
    <row r="48" spans="1:6" ht="19">
      <c r="A48" s="19"/>
      <c r="B48" s="19" t="s">
        <v>44</v>
      </c>
      <c r="C48" s="19">
        <v>3</v>
      </c>
      <c r="D48" s="19" t="s">
        <v>8</v>
      </c>
      <c r="E48" s="1">
        <f>VLOOKUP(D48,$H$4:$I$16,2,FALSE)</f>
        <v>3.75</v>
      </c>
      <c r="F48" s="1">
        <f>(C48*E48)</f>
        <v>11.25</v>
      </c>
    </row>
    <row r="49" spans="1:6" ht="19">
      <c r="A49" s="19"/>
      <c r="B49" s="19" t="s">
        <v>45</v>
      </c>
      <c r="C49" s="19">
        <v>3</v>
      </c>
      <c r="D49" s="19" t="s">
        <v>8</v>
      </c>
      <c r="E49" s="1">
        <f t="shared" ref="E49:E52" si="6">VLOOKUP(D49,$H$4:$I$16,2,FALSE)</f>
        <v>3.75</v>
      </c>
      <c r="F49" s="1">
        <f t="shared" ref="F49:F52" si="7">(C49*E49)</f>
        <v>11.25</v>
      </c>
    </row>
    <row r="50" spans="1:6" ht="19">
      <c r="A50" s="19"/>
      <c r="B50" s="19" t="s">
        <v>46</v>
      </c>
      <c r="C50" s="19">
        <v>3</v>
      </c>
      <c r="D50" s="19" t="s">
        <v>13</v>
      </c>
      <c r="E50" s="1">
        <f t="shared" si="6"/>
        <v>3.25</v>
      </c>
      <c r="F50" s="1">
        <f>(C50*E50)</f>
        <v>9.75</v>
      </c>
    </row>
    <row r="51" spans="1:6" ht="19">
      <c r="A51" s="19"/>
      <c r="B51" s="19" t="s">
        <v>47</v>
      </c>
      <c r="C51" s="19">
        <v>3</v>
      </c>
      <c r="D51" s="19" t="s">
        <v>8</v>
      </c>
      <c r="E51" s="1">
        <f t="shared" si="6"/>
        <v>3.75</v>
      </c>
      <c r="F51" s="1">
        <f t="shared" si="7"/>
        <v>11.25</v>
      </c>
    </row>
    <row r="52" spans="1:6" ht="19">
      <c r="A52" s="19"/>
      <c r="B52" s="19" t="s">
        <v>48</v>
      </c>
      <c r="C52" s="19">
        <v>3</v>
      </c>
      <c r="D52" s="19" t="s">
        <v>8</v>
      </c>
      <c r="E52" s="1">
        <f t="shared" si="6"/>
        <v>3.75</v>
      </c>
      <c r="F52" s="1">
        <f t="shared" si="7"/>
        <v>11.25</v>
      </c>
    </row>
    <row r="53" spans="1:6" ht="19">
      <c r="A53" s="19"/>
      <c r="B53" s="19"/>
      <c r="C53" s="19"/>
      <c r="D53" s="19"/>
      <c r="E53" s="1"/>
      <c r="F53" s="1"/>
    </row>
    <row r="54" spans="1:6" ht="19">
      <c r="A54" s="19"/>
      <c r="B54" s="19" t="s">
        <v>18</v>
      </c>
      <c r="C54" s="19">
        <f>SUM(C48:C52)</f>
        <v>15</v>
      </c>
      <c r="D54" s="19"/>
      <c r="E54" s="19"/>
      <c r="F54" s="1">
        <f>SUM(F47:F52)</f>
        <v>54.75</v>
      </c>
    </row>
    <row r="55" spans="1:6" ht="19">
      <c r="A55" s="19"/>
      <c r="B55" s="19"/>
      <c r="C55" s="19"/>
      <c r="D55" s="1" t="s">
        <v>20</v>
      </c>
      <c r="E55" s="1">
        <f>F54/C54</f>
        <v>3.65</v>
      </c>
      <c r="F55" s="19"/>
    </row>
    <row r="56" spans="1:6" ht="19">
      <c r="A56" s="19"/>
      <c r="B56" s="19"/>
      <c r="C56" s="19"/>
      <c r="D56" s="1" t="s">
        <v>22</v>
      </c>
      <c r="E56" s="1">
        <f>(F54+F40+F25+F11)/(C54+C40+C25+C11)</f>
        <v>3.5220588235294117</v>
      </c>
      <c r="F56" s="19"/>
    </row>
    <row r="57" spans="1:6">
      <c r="A57" s="21"/>
      <c r="B57" s="21"/>
      <c r="C57" s="21"/>
      <c r="D57" s="21"/>
      <c r="E57" s="21"/>
      <c r="F57" s="21"/>
    </row>
    <row r="59" spans="1:6" ht="19">
      <c r="A59" s="3" t="s">
        <v>49</v>
      </c>
      <c r="B59" s="2"/>
      <c r="C59" s="2"/>
      <c r="D59" s="2"/>
      <c r="E59" s="2"/>
      <c r="F59" s="2"/>
    </row>
    <row r="60" spans="1:6" ht="19">
      <c r="A60" s="2"/>
      <c r="B60" s="2" t="s">
        <v>50</v>
      </c>
      <c r="C60" s="2" t="s">
        <v>2</v>
      </c>
      <c r="D60" s="2" t="s">
        <v>3</v>
      </c>
      <c r="E60" s="2" t="s">
        <v>4</v>
      </c>
      <c r="F60" s="2" t="s">
        <v>5</v>
      </c>
    </row>
    <row r="61" spans="1:6" ht="19">
      <c r="A61" s="1"/>
      <c r="B61" s="1"/>
      <c r="C61" s="1"/>
      <c r="D61" s="1"/>
      <c r="E61" s="1"/>
      <c r="F61" s="1"/>
    </row>
    <row r="62" spans="1:6" ht="19">
      <c r="A62" s="1"/>
      <c r="B62" s="1" t="s">
        <v>51</v>
      </c>
      <c r="C62" s="1">
        <v>3</v>
      </c>
      <c r="D62" s="1" t="s">
        <v>9</v>
      </c>
      <c r="E62" s="1">
        <f>VLOOKUP(D62,$H$4:$I$16,2,FALSE)</f>
        <v>4</v>
      </c>
      <c r="F62" s="1">
        <f>(C62*E62)</f>
        <v>12</v>
      </c>
    </row>
    <row r="63" spans="1:6" ht="19">
      <c r="A63" s="1"/>
      <c r="B63" s="1" t="s">
        <v>52</v>
      </c>
      <c r="C63" s="1">
        <v>3</v>
      </c>
      <c r="D63" s="1" t="s">
        <v>8</v>
      </c>
      <c r="E63" s="1">
        <f t="shared" ref="E63:E66" si="8">VLOOKUP(D63,$H$4:$I$16,2,FALSE)</f>
        <v>3.75</v>
      </c>
      <c r="F63" s="1">
        <f t="shared" ref="F63:F66" si="9">(C63*E63)</f>
        <v>11.25</v>
      </c>
    </row>
    <row r="64" spans="1:6" ht="19">
      <c r="A64" s="1"/>
      <c r="B64" s="1" t="s">
        <v>53</v>
      </c>
      <c r="C64" s="1">
        <v>3</v>
      </c>
      <c r="D64" s="1" t="s">
        <v>12</v>
      </c>
      <c r="E64" s="1">
        <f t="shared" si="8"/>
        <v>3</v>
      </c>
      <c r="F64" s="1">
        <f t="shared" si="9"/>
        <v>9</v>
      </c>
    </row>
    <row r="65" spans="1:6" ht="19">
      <c r="A65" s="1"/>
      <c r="B65" s="1" t="s">
        <v>54</v>
      </c>
      <c r="C65" s="1">
        <v>3</v>
      </c>
      <c r="D65" s="1" t="s">
        <v>12</v>
      </c>
      <c r="E65" s="1">
        <f t="shared" si="8"/>
        <v>3</v>
      </c>
      <c r="F65" s="1">
        <f t="shared" si="9"/>
        <v>9</v>
      </c>
    </row>
    <row r="66" spans="1:6" ht="19">
      <c r="A66" s="1"/>
      <c r="B66" s="1" t="s">
        <v>55</v>
      </c>
      <c r="C66" s="1">
        <v>3</v>
      </c>
      <c r="D66" s="1" t="s">
        <v>9</v>
      </c>
      <c r="E66" s="1">
        <f t="shared" si="8"/>
        <v>4</v>
      </c>
      <c r="F66" s="1">
        <f t="shared" si="9"/>
        <v>12</v>
      </c>
    </row>
    <row r="67" spans="1:6" ht="19">
      <c r="A67" s="1"/>
      <c r="B67" s="1"/>
      <c r="C67" s="1"/>
      <c r="D67" s="1"/>
      <c r="E67" s="1"/>
      <c r="F67" s="1"/>
    </row>
    <row r="68" spans="1:6" ht="19">
      <c r="A68" s="1"/>
      <c r="B68" s="1" t="s">
        <v>18</v>
      </c>
      <c r="C68" s="1">
        <f>SUM(C62:C66)</f>
        <v>15</v>
      </c>
      <c r="D68" s="1"/>
      <c r="E68" s="1"/>
      <c r="F68" s="1">
        <f>SUM(F62:F66)</f>
        <v>53.25</v>
      </c>
    </row>
    <row r="69" spans="1:6" ht="19">
      <c r="A69" s="1"/>
      <c r="B69" s="1"/>
      <c r="C69" s="1"/>
      <c r="D69" s="1" t="s">
        <v>20</v>
      </c>
      <c r="E69" s="1">
        <f>F68/C68</f>
        <v>3.55</v>
      </c>
      <c r="F69" s="1"/>
    </row>
    <row r="70" spans="1:6" ht="19">
      <c r="A70" s="1"/>
      <c r="B70" s="1"/>
      <c r="C70" s="1"/>
      <c r="D70" s="1" t="s">
        <v>22</v>
      </c>
      <c r="E70" s="1">
        <f>(F68+F54+F40+F25+F11)/(C68+C54+C40+C25+C11)</f>
        <v>3.5271084337349397</v>
      </c>
      <c r="F70" s="1"/>
    </row>
    <row r="71" spans="1:6" ht="19">
      <c r="A71" s="1"/>
    </row>
    <row r="73" spans="1:6" ht="19">
      <c r="A73" s="3" t="s">
        <v>56</v>
      </c>
      <c r="B73" s="2"/>
      <c r="C73" s="2"/>
      <c r="D73" s="2"/>
      <c r="E73" s="2"/>
      <c r="F73" s="2"/>
    </row>
    <row r="74" spans="1:6" ht="19">
      <c r="A74" s="2"/>
      <c r="B74" s="2" t="s">
        <v>57</v>
      </c>
      <c r="C74" s="2" t="s">
        <v>2</v>
      </c>
      <c r="D74" s="2" t="s">
        <v>3</v>
      </c>
      <c r="E74" s="2" t="s">
        <v>4</v>
      </c>
      <c r="F74" s="2" t="s">
        <v>5</v>
      </c>
    </row>
    <row r="75" spans="1:6" ht="19">
      <c r="A75" s="1"/>
      <c r="B75" s="1"/>
      <c r="C75" s="1"/>
      <c r="D75" s="1"/>
      <c r="E75" s="1"/>
      <c r="F75" s="1"/>
    </row>
    <row r="76" spans="1:6" ht="19">
      <c r="A76" s="1"/>
      <c r="B76" s="1" t="s">
        <v>58</v>
      </c>
      <c r="C76" s="1">
        <v>3</v>
      </c>
      <c r="D76" s="1" t="s">
        <v>8</v>
      </c>
      <c r="E76" s="1">
        <f>VLOOKUP(D76,$H$4:$I$16,2,FALSE)</f>
        <v>3.75</v>
      </c>
      <c r="F76" s="1">
        <f>(C76*E76)</f>
        <v>11.25</v>
      </c>
    </row>
    <row r="77" spans="1:6" ht="19">
      <c r="A77" s="1"/>
      <c r="B77" s="1" t="s">
        <v>59</v>
      </c>
      <c r="C77" s="1">
        <v>4</v>
      </c>
      <c r="D77" s="1" t="s">
        <v>8</v>
      </c>
      <c r="E77" s="1">
        <f t="shared" ref="E77:E80" si="10">VLOOKUP(D77,$H$4:$I$16,2,FALSE)</f>
        <v>3.75</v>
      </c>
      <c r="F77" s="1">
        <f t="shared" ref="F77:F80" si="11">(C77*E77)</f>
        <v>15</v>
      </c>
    </row>
    <row r="78" spans="1:6" ht="19">
      <c r="A78" s="1"/>
      <c r="B78" s="1" t="s">
        <v>60</v>
      </c>
      <c r="C78" s="1">
        <v>4</v>
      </c>
      <c r="D78" s="1" t="s">
        <v>8</v>
      </c>
      <c r="E78" s="1">
        <f t="shared" si="10"/>
        <v>3.75</v>
      </c>
      <c r="F78" s="1">
        <f t="shared" si="11"/>
        <v>15</v>
      </c>
    </row>
    <row r="79" spans="1:6" ht="19">
      <c r="A79" s="1"/>
      <c r="B79" s="6" t="s">
        <v>61</v>
      </c>
      <c r="C79" s="1">
        <v>3</v>
      </c>
      <c r="D79" s="1" t="s">
        <v>12</v>
      </c>
      <c r="E79" s="1">
        <f t="shared" si="10"/>
        <v>3</v>
      </c>
      <c r="F79" s="1">
        <f t="shared" si="11"/>
        <v>9</v>
      </c>
    </row>
    <row r="80" spans="1:6" ht="19">
      <c r="A80" s="1"/>
      <c r="B80" s="6" t="s">
        <v>62</v>
      </c>
      <c r="C80" s="1">
        <v>3</v>
      </c>
      <c r="D80" s="1" t="s">
        <v>9</v>
      </c>
      <c r="E80" s="1">
        <f t="shared" si="10"/>
        <v>4</v>
      </c>
      <c r="F80" s="1">
        <f t="shared" si="11"/>
        <v>12</v>
      </c>
    </row>
    <row r="81" spans="1:6" ht="19">
      <c r="A81" s="1"/>
      <c r="B81" s="1"/>
      <c r="C81" s="1"/>
      <c r="D81" s="1"/>
      <c r="E81" s="1"/>
      <c r="F81" s="1"/>
    </row>
    <row r="82" spans="1:6" ht="19">
      <c r="A82" s="1"/>
      <c r="B82" s="1" t="s">
        <v>18</v>
      </c>
      <c r="C82" s="1">
        <f>SUM(C76:C80)</f>
        <v>17</v>
      </c>
      <c r="D82" s="1"/>
      <c r="E82" s="1"/>
      <c r="F82" s="1">
        <f>SUM(F76:F80)</f>
        <v>62.25</v>
      </c>
    </row>
    <row r="83" spans="1:6" ht="19">
      <c r="A83" s="1"/>
      <c r="B83" s="1"/>
      <c r="C83" s="1"/>
      <c r="D83" s="1" t="s">
        <v>20</v>
      </c>
      <c r="E83" s="1">
        <f>F82/C82</f>
        <v>3.6617647058823528</v>
      </c>
      <c r="F83" s="1"/>
    </row>
    <row r="84" spans="1:6" ht="19">
      <c r="A84" s="1"/>
      <c r="B84" s="1"/>
      <c r="C84" s="1"/>
      <c r="D84" s="1" t="s">
        <v>22</v>
      </c>
      <c r="E84" s="1">
        <f>(F82+F68+F54+F40+F25+F11)/(C82+C68+C54+C40+C25+C11)</f>
        <v>3.55</v>
      </c>
      <c r="F84" s="1"/>
    </row>
    <row r="87" spans="1:6" ht="19">
      <c r="A87" s="3" t="s">
        <v>63</v>
      </c>
      <c r="B87" s="2"/>
      <c r="C87" s="2"/>
      <c r="D87" s="2"/>
      <c r="E87" s="2"/>
      <c r="F87" s="2"/>
    </row>
    <row r="88" spans="1:6" ht="19">
      <c r="A88" s="2"/>
      <c r="B88" s="2" t="s">
        <v>64</v>
      </c>
      <c r="C88" s="2" t="s">
        <v>2</v>
      </c>
      <c r="D88" s="2" t="s">
        <v>3</v>
      </c>
      <c r="E88" s="2" t="s">
        <v>4</v>
      </c>
      <c r="F88" s="2" t="s">
        <v>5</v>
      </c>
    </row>
    <row r="89" spans="1:6" ht="19">
      <c r="A89" s="1"/>
      <c r="B89" s="1"/>
      <c r="C89" s="1"/>
      <c r="D89" s="1"/>
      <c r="E89" s="1"/>
      <c r="F89" s="1"/>
    </row>
    <row r="90" spans="1:6" ht="19">
      <c r="A90" s="1"/>
      <c r="B90" s="1" t="s">
        <v>65</v>
      </c>
      <c r="C90" s="1">
        <v>3</v>
      </c>
      <c r="D90" s="1" t="s">
        <v>8</v>
      </c>
      <c r="E90" s="1">
        <f>VLOOKUP(D90,$H$4:$I$16,2,FALSE)</f>
        <v>3.75</v>
      </c>
      <c r="F90" s="1">
        <f>(C90*E90)</f>
        <v>11.25</v>
      </c>
    </row>
    <row r="91" spans="1:6" ht="19">
      <c r="A91" s="1"/>
      <c r="B91" s="6" t="s">
        <v>66</v>
      </c>
      <c r="C91" s="1">
        <v>3</v>
      </c>
      <c r="D91" s="1" t="s">
        <v>8</v>
      </c>
      <c r="E91" s="1">
        <f t="shared" ref="E91:E94" si="12">VLOOKUP(D91,$H$4:$I$16,2,FALSE)</f>
        <v>3.75</v>
      </c>
      <c r="F91" s="1">
        <f t="shared" ref="F91:F94" si="13">(C91*E91)</f>
        <v>11.25</v>
      </c>
    </row>
    <row r="92" spans="1:6" ht="19">
      <c r="A92" s="1"/>
      <c r="B92" s="6" t="s">
        <v>61</v>
      </c>
      <c r="C92" s="1">
        <v>3</v>
      </c>
      <c r="D92" s="1" t="s">
        <v>13</v>
      </c>
      <c r="E92" s="1">
        <f t="shared" si="12"/>
        <v>3.25</v>
      </c>
      <c r="F92" s="1">
        <f t="shared" si="13"/>
        <v>9.75</v>
      </c>
    </row>
    <row r="93" spans="1:6" ht="19">
      <c r="A93" s="1"/>
      <c r="B93" s="6" t="s">
        <v>67</v>
      </c>
      <c r="C93" s="1">
        <v>3</v>
      </c>
      <c r="D93" s="1" t="s">
        <v>13</v>
      </c>
      <c r="E93" s="1">
        <f t="shared" si="12"/>
        <v>3.25</v>
      </c>
      <c r="F93" s="1">
        <f t="shared" si="13"/>
        <v>9.75</v>
      </c>
    </row>
    <row r="94" spans="1:6" ht="19">
      <c r="A94" s="1"/>
      <c r="B94" s="6" t="s">
        <v>62</v>
      </c>
      <c r="C94" s="1">
        <v>3</v>
      </c>
      <c r="D94" s="1" t="s">
        <v>9</v>
      </c>
      <c r="E94" s="1">
        <f t="shared" si="12"/>
        <v>4</v>
      </c>
      <c r="F94" s="1">
        <f t="shared" si="13"/>
        <v>12</v>
      </c>
    </row>
    <row r="95" spans="1:6" ht="19">
      <c r="A95" s="1"/>
      <c r="B95" s="1"/>
      <c r="C95" s="1"/>
      <c r="D95" s="1"/>
      <c r="E95" s="1"/>
      <c r="F95" s="1"/>
    </row>
    <row r="96" spans="1:6" ht="19">
      <c r="A96" s="1"/>
      <c r="B96" s="1" t="s">
        <v>18</v>
      </c>
      <c r="C96" s="1">
        <f>SUM(C90:C94)</f>
        <v>15</v>
      </c>
      <c r="D96" s="1"/>
      <c r="E96" s="1"/>
      <c r="F96" s="1">
        <f>SUM(F90:F94)</f>
        <v>54</v>
      </c>
    </row>
    <row r="97" spans="1:6" ht="19">
      <c r="A97" s="1"/>
      <c r="B97" s="1"/>
      <c r="C97" s="1"/>
      <c r="D97" s="1" t="s">
        <v>20</v>
      </c>
      <c r="E97" s="1">
        <f>F96/C96</f>
        <v>3.6</v>
      </c>
      <c r="F97" s="1"/>
    </row>
    <row r="98" spans="1:6" ht="19">
      <c r="A98" s="1"/>
      <c r="B98" s="1"/>
      <c r="C98" s="1"/>
      <c r="D98" s="1" t="s">
        <v>22</v>
      </c>
      <c r="E98" s="1">
        <f>(F96+F82+F68+F54+F40+F25+F11)/(C96+C82+C68+C54+C40+C25+C11)</f>
        <v>3.5565217391304347</v>
      </c>
      <c r="F98" s="1"/>
    </row>
    <row r="101" spans="1:6" ht="19">
      <c r="A101" s="3" t="s">
        <v>68</v>
      </c>
      <c r="B101" s="2"/>
      <c r="C101" s="2"/>
      <c r="D101" s="2"/>
      <c r="E101" s="2"/>
      <c r="F101" s="2"/>
    </row>
    <row r="102" spans="1:6" ht="19">
      <c r="A102" s="2"/>
      <c r="B102" s="2" t="s">
        <v>69</v>
      </c>
      <c r="C102" s="2" t="s">
        <v>2</v>
      </c>
      <c r="D102" s="2" t="s">
        <v>3</v>
      </c>
      <c r="E102" s="2" t="s">
        <v>4</v>
      </c>
      <c r="F102" s="2" t="s">
        <v>5</v>
      </c>
    </row>
    <row r="103" spans="1:6" ht="19">
      <c r="A103" s="1"/>
      <c r="B103" s="1"/>
      <c r="C103" s="1"/>
      <c r="D103" s="1"/>
      <c r="E103" s="1"/>
      <c r="F103" s="1"/>
    </row>
    <row r="104" spans="1:6" ht="19">
      <c r="A104" s="1"/>
      <c r="B104" s="1" t="s">
        <v>70</v>
      </c>
      <c r="C104" s="1">
        <v>3</v>
      </c>
      <c r="D104" s="1" t="s">
        <v>8</v>
      </c>
      <c r="E104" s="1">
        <f>VLOOKUP(D104,$H$4:$I$16,2,FALSE)</f>
        <v>3.75</v>
      </c>
      <c r="F104" s="1">
        <f>(C104*E104)</f>
        <v>11.25</v>
      </c>
    </row>
    <row r="105" spans="1:6" ht="19">
      <c r="A105" s="1"/>
      <c r="B105" s="6" t="s">
        <v>71</v>
      </c>
      <c r="C105" s="1">
        <v>3</v>
      </c>
      <c r="D105" s="1" t="s">
        <v>8</v>
      </c>
      <c r="E105" s="1">
        <f t="shared" ref="E105:E108" si="14">VLOOKUP(D105,$H$4:$I$16,2,FALSE)</f>
        <v>3.75</v>
      </c>
      <c r="F105" s="1">
        <f t="shared" ref="F105:F108" si="15">(C105*E105)</f>
        <v>11.25</v>
      </c>
    </row>
    <row r="106" spans="1:6" ht="19">
      <c r="A106" s="1"/>
      <c r="B106" s="6" t="s">
        <v>61</v>
      </c>
      <c r="C106" s="1">
        <v>3</v>
      </c>
      <c r="D106" s="1" t="s">
        <v>13</v>
      </c>
      <c r="E106" s="1">
        <f t="shared" si="14"/>
        <v>3.25</v>
      </c>
      <c r="F106" s="1">
        <f t="shared" si="15"/>
        <v>9.75</v>
      </c>
    </row>
    <row r="107" spans="1:6" ht="19">
      <c r="A107" s="1"/>
      <c r="B107" s="6" t="s">
        <v>67</v>
      </c>
      <c r="C107" s="1">
        <v>3</v>
      </c>
      <c r="D107" s="1" t="s">
        <v>13</v>
      </c>
      <c r="E107" s="1">
        <f t="shared" si="14"/>
        <v>3.25</v>
      </c>
      <c r="F107" s="1">
        <f t="shared" si="15"/>
        <v>9.75</v>
      </c>
    </row>
    <row r="108" spans="1:6" ht="19">
      <c r="A108" s="1"/>
      <c r="B108" s="6" t="s">
        <v>62</v>
      </c>
      <c r="C108" s="1">
        <v>3</v>
      </c>
      <c r="D108" s="1" t="s">
        <v>9</v>
      </c>
      <c r="E108" s="1">
        <f t="shared" si="14"/>
        <v>4</v>
      </c>
      <c r="F108" s="1">
        <f t="shared" si="15"/>
        <v>12</v>
      </c>
    </row>
    <row r="109" spans="1:6" ht="19">
      <c r="A109" s="1"/>
      <c r="B109" s="1"/>
      <c r="C109" s="1"/>
      <c r="D109" s="1"/>
      <c r="E109" s="1"/>
      <c r="F109" s="1"/>
    </row>
    <row r="110" spans="1:6" ht="19">
      <c r="A110" s="1"/>
      <c r="B110" s="1" t="s">
        <v>18</v>
      </c>
      <c r="C110" s="1">
        <f>SUM(C104:C108)</f>
        <v>15</v>
      </c>
      <c r="D110" s="1"/>
      <c r="E110" s="1"/>
      <c r="F110" s="1">
        <f>SUM(F104:F108)</f>
        <v>54</v>
      </c>
    </row>
    <row r="111" spans="1:6" ht="19">
      <c r="A111" s="1"/>
      <c r="B111" s="1"/>
      <c r="C111" s="1"/>
      <c r="D111" s="1" t="s">
        <v>20</v>
      </c>
      <c r="E111" s="1">
        <f>F110/C110</f>
        <v>3.6</v>
      </c>
      <c r="F111" s="1"/>
    </row>
    <row r="112" spans="1:6" ht="19">
      <c r="A112" s="1"/>
      <c r="B112" s="1"/>
      <c r="C112" s="1"/>
      <c r="D112" s="1" t="s">
        <v>22</v>
      </c>
      <c r="E112" s="1">
        <f>(F110+F96+F82+F68+F54+F40+F25+F11)/(C110+C96+C82+C68+C54+C40+C25+C11)</f>
        <v>3.5615384615384613</v>
      </c>
      <c r="F112" s="1"/>
    </row>
    <row r="115" spans="1:6" ht="19">
      <c r="A115" s="3"/>
      <c r="B115" s="2"/>
      <c r="C115" s="2"/>
      <c r="D115" s="2"/>
      <c r="E115" s="2"/>
      <c r="F115" s="2"/>
    </row>
    <row r="116" spans="1:6" ht="19">
      <c r="A116" s="2"/>
      <c r="B116" s="2"/>
      <c r="C116" s="2"/>
      <c r="D116" s="2"/>
      <c r="E116" s="2"/>
      <c r="F116" s="2"/>
    </row>
    <row r="117" spans="1:6" ht="19">
      <c r="A117" s="1"/>
      <c r="B117" s="1"/>
      <c r="C117" s="1"/>
      <c r="D117" s="1"/>
      <c r="E117" s="1"/>
      <c r="F117" s="1"/>
    </row>
    <row r="118" spans="1:6" ht="19">
      <c r="A118" s="1"/>
      <c r="B118" s="1"/>
      <c r="C118" s="1"/>
      <c r="D118" s="1"/>
      <c r="E118" s="1"/>
      <c r="F118" s="1"/>
    </row>
    <row r="119" spans="1:6" ht="19">
      <c r="A119" s="1"/>
      <c r="B119" s="1"/>
      <c r="C119" s="1"/>
      <c r="D119" s="1"/>
      <c r="E119" s="1"/>
      <c r="F119" s="1"/>
    </row>
    <row r="120" spans="1:6" ht="19">
      <c r="A120" s="1"/>
      <c r="B120" s="1"/>
      <c r="C120" s="1"/>
      <c r="D120" s="1"/>
      <c r="E120" s="1"/>
      <c r="F120" s="1"/>
    </row>
    <row r="121" spans="1:6" ht="19">
      <c r="A121" s="1"/>
      <c r="B121" s="1"/>
      <c r="C121" s="1"/>
      <c r="D121" s="1"/>
      <c r="E121" s="1"/>
      <c r="F121" s="1"/>
    </row>
    <row r="122" spans="1:6" ht="19">
      <c r="A122" s="1"/>
      <c r="B122" s="1"/>
      <c r="C122" s="1"/>
      <c r="D122" s="1"/>
      <c r="E122" s="1"/>
      <c r="F122" s="1"/>
    </row>
    <row r="123" spans="1:6" ht="19">
      <c r="A123" s="1"/>
      <c r="B123" s="1"/>
      <c r="C123" s="1"/>
      <c r="D123" s="1"/>
      <c r="E123" s="1"/>
      <c r="F123" s="1"/>
    </row>
    <row r="124" spans="1:6" ht="19">
      <c r="A124" s="1"/>
      <c r="B124" s="1"/>
      <c r="C124" s="1"/>
      <c r="D124" s="1"/>
      <c r="E124" s="1"/>
      <c r="F124" s="1"/>
    </row>
    <row r="125" spans="1:6" ht="19">
      <c r="A125" s="1"/>
      <c r="B125" s="1"/>
      <c r="C125" s="1"/>
      <c r="D125" s="1"/>
      <c r="E125" s="1"/>
      <c r="F125" s="1"/>
    </row>
    <row r="126" spans="1:6" ht="19">
      <c r="A126" s="1"/>
      <c r="B126" s="1"/>
      <c r="C126" s="1"/>
      <c r="D126" s="1"/>
      <c r="E126" s="1"/>
      <c r="F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B542-88A4-CC46-BCB6-8997723BE862}">
  <dimension ref="A1:N75"/>
  <sheetViews>
    <sheetView workbookViewId="0">
      <selection activeCell="A35" sqref="A35"/>
    </sheetView>
  </sheetViews>
  <sheetFormatPr baseColWidth="10" defaultColWidth="11" defaultRowHeight="19"/>
  <cols>
    <col min="1" max="1" width="13" style="1" bestFit="1" customWidth="1"/>
    <col min="2" max="2" width="32.6640625" style="1" bestFit="1" customWidth="1"/>
    <col min="3" max="3" width="12.1640625" style="1" bestFit="1" customWidth="1"/>
    <col min="4" max="4" width="36.6640625" style="1" bestFit="1" customWidth="1"/>
    <col min="5" max="5" width="10.83203125" style="1"/>
    <col min="6" max="6" width="13" bestFit="1" customWidth="1"/>
    <col min="7" max="7" width="47" bestFit="1" customWidth="1"/>
    <col min="9" max="9" width="14.33203125" bestFit="1" customWidth="1"/>
    <col min="10" max="10" width="11.83203125" bestFit="1" customWidth="1"/>
    <col min="13" max="13" width="14.33203125" bestFit="1" customWidth="1"/>
    <col min="14" max="14" width="11.83203125" bestFit="1" customWidth="1"/>
  </cols>
  <sheetData>
    <row r="1" spans="1:14" ht="24">
      <c r="A1" s="8"/>
      <c r="B1" s="8"/>
      <c r="C1" s="11" t="s">
        <v>72</v>
      </c>
      <c r="D1" s="11" t="s">
        <v>73</v>
      </c>
      <c r="F1" s="14" t="s">
        <v>72</v>
      </c>
      <c r="G1" s="15" t="s">
        <v>74</v>
      </c>
    </row>
    <row r="2" spans="1:14" ht="21">
      <c r="A2" s="9" t="s">
        <v>75</v>
      </c>
      <c r="B2" s="9" t="s">
        <v>76</v>
      </c>
      <c r="C2" s="9" t="s">
        <v>77</v>
      </c>
      <c r="D2" s="10">
        <v>26308</v>
      </c>
      <c r="F2" s="12" t="s">
        <v>78</v>
      </c>
      <c r="G2" s="13">
        <v>61736</v>
      </c>
    </row>
    <row r="3" spans="1:14" ht="21">
      <c r="A3" s="9" t="s">
        <v>79</v>
      </c>
      <c r="B3" s="9" t="s">
        <v>80</v>
      </c>
      <c r="C3" s="9" t="s">
        <v>78</v>
      </c>
      <c r="D3" s="10">
        <v>31619</v>
      </c>
      <c r="F3" s="12" t="s">
        <v>77</v>
      </c>
      <c r="G3" s="13">
        <v>39103</v>
      </c>
    </row>
    <row r="4" spans="1:14" ht="21">
      <c r="A4" s="9" t="s">
        <v>81</v>
      </c>
      <c r="B4" s="9" t="s">
        <v>80</v>
      </c>
      <c r="C4" s="9" t="s">
        <v>78</v>
      </c>
      <c r="D4" s="10">
        <v>36954</v>
      </c>
      <c r="F4" s="12" t="s">
        <v>82</v>
      </c>
      <c r="G4" s="13">
        <v>37842</v>
      </c>
    </row>
    <row r="5" spans="1:14" ht="21">
      <c r="A5" s="9" t="s">
        <v>83</v>
      </c>
      <c r="B5" s="9" t="s">
        <v>80</v>
      </c>
      <c r="C5" s="9" t="s">
        <v>78</v>
      </c>
      <c r="D5" s="10">
        <v>61736</v>
      </c>
      <c r="F5" s="12" t="s">
        <v>84</v>
      </c>
      <c r="G5" s="13">
        <v>34461</v>
      </c>
    </row>
    <row r="6" spans="1:14" ht="21">
      <c r="A6" s="9" t="s">
        <v>85</v>
      </c>
      <c r="B6" s="9" t="s">
        <v>80</v>
      </c>
      <c r="C6" s="9" t="s">
        <v>78</v>
      </c>
      <c r="D6" s="10">
        <v>42122</v>
      </c>
      <c r="F6" s="12" t="s">
        <v>86</v>
      </c>
      <c r="G6" s="13">
        <v>33122</v>
      </c>
    </row>
    <row r="7" spans="1:14" ht="21">
      <c r="A7" s="9" t="s">
        <v>87</v>
      </c>
      <c r="B7" s="9" t="s">
        <v>88</v>
      </c>
      <c r="C7" s="9" t="s">
        <v>78</v>
      </c>
      <c r="D7" s="10">
        <v>39423</v>
      </c>
      <c r="F7" s="12" t="s">
        <v>89</v>
      </c>
      <c r="G7" s="13">
        <v>61736</v>
      </c>
      <c r="M7" s="5" t="s">
        <v>83</v>
      </c>
      <c r="N7" s="7">
        <v>61736</v>
      </c>
    </row>
    <row r="8" spans="1:14" ht="21">
      <c r="A8" s="9" t="s">
        <v>90</v>
      </c>
      <c r="B8" s="9" t="s">
        <v>91</v>
      </c>
      <c r="C8" s="9" t="s">
        <v>84</v>
      </c>
      <c r="D8" s="10">
        <v>27226</v>
      </c>
      <c r="M8" s="5" t="s">
        <v>92</v>
      </c>
      <c r="N8" s="7">
        <v>55184</v>
      </c>
    </row>
    <row r="9" spans="1:14" ht="21">
      <c r="A9" s="9" t="s">
        <v>93</v>
      </c>
      <c r="B9" s="9" t="s">
        <v>94</v>
      </c>
      <c r="C9" s="9" t="s">
        <v>86</v>
      </c>
      <c r="D9" s="10">
        <v>33122</v>
      </c>
      <c r="M9" s="5" t="s">
        <v>85</v>
      </c>
      <c r="N9" s="7">
        <v>42122</v>
      </c>
    </row>
    <row r="10" spans="1:14" ht="21">
      <c r="A10" s="9" t="s">
        <v>95</v>
      </c>
      <c r="B10" s="9" t="s">
        <v>96</v>
      </c>
      <c r="C10" s="9" t="s">
        <v>86</v>
      </c>
      <c r="D10" s="10">
        <v>26801</v>
      </c>
      <c r="M10" s="5" t="s">
        <v>87</v>
      </c>
      <c r="N10" s="7">
        <v>39423</v>
      </c>
    </row>
    <row r="11" spans="1:14" ht="21">
      <c r="A11" s="9" t="s">
        <v>97</v>
      </c>
      <c r="B11" s="9" t="s">
        <v>98</v>
      </c>
      <c r="C11" s="9" t="s">
        <v>82</v>
      </c>
      <c r="D11" s="10">
        <v>37842</v>
      </c>
      <c r="M11" s="5" t="s">
        <v>99</v>
      </c>
      <c r="N11" s="7">
        <v>39103</v>
      </c>
    </row>
    <row r="12" spans="1:14" ht="21">
      <c r="A12" s="9" t="s">
        <v>100</v>
      </c>
      <c r="B12" s="9" t="s">
        <v>101</v>
      </c>
      <c r="C12" s="9" t="s">
        <v>86</v>
      </c>
      <c r="D12" s="10">
        <v>15611</v>
      </c>
      <c r="M12" s="5" t="s">
        <v>97</v>
      </c>
      <c r="N12" s="7">
        <v>37842</v>
      </c>
    </row>
    <row r="13" spans="1:14" ht="21">
      <c r="A13" s="9" t="s">
        <v>102</v>
      </c>
      <c r="B13" s="9" t="s">
        <v>103</v>
      </c>
      <c r="C13" s="9" t="s">
        <v>84</v>
      </c>
      <c r="D13" s="10">
        <v>34461</v>
      </c>
      <c r="M13" s="5" t="s">
        <v>81</v>
      </c>
      <c r="N13" s="7">
        <v>36954</v>
      </c>
    </row>
    <row r="14" spans="1:14" ht="21">
      <c r="A14" s="9" t="s">
        <v>104</v>
      </c>
      <c r="B14" s="9" t="s">
        <v>105</v>
      </c>
      <c r="C14" s="9" t="s">
        <v>82</v>
      </c>
      <c r="D14" s="10">
        <v>35508</v>
      </c>
      <c r="M14" s="5" t="s">
        <v>104</v>
      </c>
      <c r="N14" s="7">
        <v>35508</v>
      </c>
    </row>
    <row r="15" spans="1:14" ht="21">
      <c r="A15" s="9" t="s">
        <v>106</v>
      </c>
      <c r="B15" s="9" t="s">
        <v>107</v>
      </c>
      <c r="C15" s="9" t="s">
        <v>86</v>
      </c>
      <c r="D15" s="10">
        <v>26573</v>
      </c>
      <c r="M15" s="5" t="s">
        <v>102</v>
      </c>
      <c r="N15" s="7">
        <v>34461</v>
      </c>
    </row>
    <row r="16" spans="1:14" ht="21">
      <c r="A16" s="9" t="s">
        <v>108</v>
      </c>
      <c r="B16" s="9" t="s">
        <v>109</v>
      </c>
      <c r="C16" s="9" t="s">
        <v>82</v>
      </c>
      <c r="D16" s="10">
        <v>24685</v>
      </c>
      <c r="M16" s="5" t="s">
        <v>93</v>
      </c>
      <c r="N16" s="7">
        <v>33122</v>
      </c>
    </row>
    <row r="17" spans="1:14" ht="21">
      <c r="A17" s="9" t="s">
        <v>110</v>
      </c>
      <c r="B17" s="9" t="s">
        <v>111</v>
      </c>
      <c r="C17" s="9" t="s">
        <v>84</v>
      </c>
      <c r="D17" s="10">
        <v>22702</v>
      </c>
      <c r="M17" s="5" t="s">
        <v>79</v>
      </c>
      <c r="N17" s="7">
        <v>31619</v>
      </c>
    </row>
    <row r="18" spans="1:14" ht="21">
      <c r="A18" s="9" t="s">
        <v>99</v>
      </c>
      <c r="B18" s="9" t="s">
        <v>112</v>
      </c>
      <c r="C18" s="9" t="s">
        <v>77</v>
      </c>
      <c r="D18" s="10">
        <v>39103</v>
      </c>
      <c r="M18" s="5" t="s">
        <v>113</v>
      </c>
      <c r="N18" s="7">
        <v>30739</v>
      </c>
    </row>
    <row r="19" spans="1:14" ht="21">
      <c r="A19" s="9" t="s">
        <v>113</v>
      </c>
      <c r="B19" s="9" t="s">
        <v>112</v>
      </c>
      <c r="C19" s="9" t="s">
        <v>77</v>
      </c>
      <c r="D19" s="10">
        <v>30739</v>
      </c>
      <c r="M19" s="5" t="s">
        <v>114</v>
      </c>
      <c r="N19" s="7">
        <v>30080</v>
      </c>
    </row>
    <row r="20" spans="1:14" ht="21">
      <c r="A20" s="9" t="s">
        <v>115</v>
      </c>
      <c r="B20" s="9" t="s">
        <v>112</v>
      </c>
      <c r="C20" s="9" t="s">
        <v>77</v>
      </c>
      <c r="D20" s="10">
        <v>20655</v>
      </c>
      <c r="M20" s="5" t="s">
        <v>90</v>
      </c>
      <c r="N20" s="7">
        <v>27226</v>
      </c>
    </row>
    <row r="21" spans="1:14" ht="21">
      <c r="A21" s="9" t="s">
        <v>116</v>
      </c>
      <c r="B21" s="9" t="s">
        <v>112</v>
      </c>
      <c r="C21" s="9" t="s">
        <v>77</v>
      </c>
      <c r="D21" s="10">
        <v>26573</v>
      </c>
      <c r="M21" s="5" t="s">
        <v>95</v>
      </c>
      <c r="N21" s="7">
        <v>26801</v>
      </c>
    </row>
    <row r="22" spans="1:14" ht="21">
      <c r="A22" s="9" t="s">
        <v>114</v>
      </c>
      <c r="B22" s="9" t="s">
        <v>112</v>
      </c>
      <c r="C22" s="9" t="s">
        <v>77</v>
      </c>
      <c r="D22" s="10">
        <v>30080</v>
      </c>
      <c r="M22" s="5" t="s">
        <v>106</v>
      </c>
      <c r="N22" s="7">
        <v>26573</v>
      </c>
    </row>
    <row r="23" spans="1:14" ht="21">
      <c r="A23" s="9" t="s">
        <v>117</v>
      </c>
      <c r="B23" s="9" t="s">
        <v>112</v>
      </c>
      <c r="C23" s="9" t="s">
        <v>77</v>
      </c>
      <c r="D23" s="10">
        <v>23921</v>
      </c>
      <c r="M23" s="5" t="s">
        <v>116</v>
      </c>
      <c r="N23" s="7">
        <v>26573</v>
      </c>
    </row>
    <row r="24" spans="1:14" ht="21">
      <c r="A24" s="9" t="s">
        <v>92</v>
      </c>
      <c r="B24" s="9" t="s">
        <v>118</v>
      </c>
      <c r="C24" s="9" t="s">
        <v>78</v>
      </c>
      <c r="D24" s="10">
        <v>55184</v>
      </c>
      <c r="M24" s="5" t="s">
        <v>75</v>
      </c>
      <c r="N24" s="7">
        <v>26308</v>
      </c>
    </row>
    <row r="25" spans="1:14">
      <c r="M25" s="5" t="s">
        <v>108</v>
      </c>
      <c r="N25" s="7">
        <v>24685</v>
      </c>
    </row>
    <row r="26" spans="1:14">
      <c r="M26" s="5" t="s">
        <v>117</v>
      </c>
      <c r="N26" s="7">
        <v>23921</v>
      </c>
    </row>
    <row r="27" spans="1:14">
      <c r="M27" s="5" t="s">
        <v>110</v>
      </c>
      <c r="N27" s="7">
        <v>22702</v>
      </c>
    </row>
    <row r="28" spans="1:14">
      <c r="M28" s="5" t="s">
        <v>115</v>
      </c>
      <c r="N28" s="7">
        <v>20655</v>
      </c>
    </row>
    <row r="29" spans="1:14">
      <c r="A29" s="24" t="s">
        <v>156</v>
      </c>
      <c r="B29" t="s">
        <v>158</v>
      </c>
      <c r="C29"/>
      <c r="M29" s="5" t="s">
        <v>100</v>
      </c>
      <c r="N29" s="7">
        <v>15611</v>
      </c>
    </row>
    <row r="30" spans="1:14">
      <c r="A30" s="25" t="s">
        <v>86</v>
      </c>
      <c r="B30" s="26">
        <v>25526.75</v>
      </c>
      <c r="C30"/>
    </row>
    <row r="31" spans="1:14">
      <c r="A31" s="25" t="s">
        <v>82</v>
      </c>
      <c r="B31" s="26">
        <v>32678.333333333332</v>
      </c>
      <c r="C31"/>
    </row>
    <row r="32" spans="1:14">
      <c r="A32" s="25" t="s">
        <v>84</v>
      </c>
      <c r="B32" s="26">
        <v>28129.666666666668</v>
      </c>
      <c r="C32"/>
    </row>
    <row r="33" spans="1:3">
      <c r="A33" s="25" t="s">
        <v>77</v>
      </c>
      <c r="B33" s="26">
        <v>28197</v>
      </c>
      <c r="C33"/>
    </row>
    <row r="34" spans="1:3">
      <c r="A34" s="25" t="s">
        <v>78</v>
      </c>
      <c r="B34" s="26">
        <v>44506.333333333336</v>
      </c>
      <c r="C34"/>
    </row>
    <row r="35" spans="1:3">
      <c r="A35" s="25" t="s">
        <v>157</v>
      </c>
      <c r="B35" s="26">
        <v>32562.956521739132</v>
      </c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</row>
    <row r="48" spans="1:3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</row>
    <row r="54" spans="1:2">
      <c r="A54"/>
    </row>
    <row r="55" spans="1:2">
      <c r="A55"/>
    </row>
    <row r="56" spans="1:2">
      <c r="A56"/>
    </row>
    <row r="57" spans="1:2">
      <c r="A57"/>
    </row>
    <row r="58" spans="1:2">
      <c r="A58"/>
    </row>
    <row r="59" spans="1:2">
      <c r="A59"/>
    </row>
    <row r="60" spans="1:2">
      <c r="A60"/>
    </row>
    <row r="61" spans="1:2">
      <c r="A61"/>
    </row>
    <row r="62" spans="1:2">
      <c r="A62"/>
    </row>
    <row r="63" spans="1:2">
      <c r="A63"/>
    </row>
    <row r="64" spans="1:2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</sheetData>
  <sortState ref="A2:D24">
    <sortCondition ref="B2:B24"/>
    <sortCondition ref="A2:A24"/>
  </sortState>
  <conditionalFormatting sqref="D2:D24">
    <cfRule type="cellIs" dxfId="17" priority="2" operator="greaterThan">
      <formula>40000</formula>
    </cfRule>
  </conditionalFormatting>
  <conditionalFormatting sqref="N7:N29">
    <cfRule type="cellIs" dxfId="16" priority="1" operator="greaterThan">
      <formula>40000</formula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AABA-C71B-A745-AA92-72DB023A89C7}">
  <dimension ref="A1:P28"/>
  <sheetViews>
    <sheetView workbookViewId="0">
      <selection activeCell="C4" sqref="C4"/>
    </sheetView>
  </sheetViews>
  <sheetFormatPr baseColWidth="10" defaultColWidth="11" defaultRowHeight="19"/>
  <cols>
    <col min="1" max="1" width="10.83203125" style="1" bestFit="1" customWidth="1"/>
    <col min="2" max="2" width="14" bestFit="1" customWidth="1"/>
    <col min="3" max="3" width="8.83203125" bestFit="1" customWidth="1"/>
    <col min="4" max="4" width="17.5" bestFit="1" customWidth="1"/>
    <col min="5" max="6" width="7.1640625" bestFit="1" customWidth="1"/>
    <col min="7" max="7" width="12" bestFit="1" customWidth="1"/>
    <col min="8" max="8" width="11.5" bestFit="1" customWidth="1"/>
    <col min="9" max="9" width="9.33203125" bestFit="1" customWidth="1"/>
    <col min="10" max="11" width="13.83203125" bestFit="1" customWidth="1"/>
    <col min="12" max="13" width="7" bestFit="1" customWidth="1"/>
    <col min="14" max="14" width="14.33203125" bestFit="1" customWidth="1"/>
  </cols>
  <sheetData>
    <row r="1" spans="1:16">
      <c r="A1" s="2" t="s">
        <v>119</v>
      </c>
      <c r="K1" s="1"/>
      <c r="L1" s="1"/>
      <c r="M1" s="1"/>
      <c r="N1" s="1"/>
      <c r="O1" s="1"/>
      <c r="P1" s="1"/>
    </row>
    <row r="2" spans="1:16">
      <c r="B2" s="2" t="s">
        <v>120</v>
      </c>
      <c r="C2" s="2" t="s">
        <v>121</v>
      </c>
      <c r="D2" s="2" t="s">
        <v>122</v>
      </c>
      <c r="E2" s="2" t="s">
        <v>123</v>
      </c>
      <c r="F2" s="2" t="s">
        <v>124</v>
      </c>
      <c r="G2" s="2" t="s">
        <v>125</v>
      </c>
      <c r="H2" s="2" t="s">
        <v>126</v>
      </c>
      <c r="I2" s="2" t="s">
        <v>127</v>
      </c>
      <c r="J2" s="1"/>
      <c r="K2" s="1"/>
      <c r="L2" s="1"/>
      <c r="M2" s="1"/>
      <c r="N2" s="1"/>
      <c r="O2" s="1"/>
    </row>
    <row r="3" spans="1:16">
      <c r="B3" s="1">
        <f>(260/240)*100</f>
        <v>108.33333333333333</v>
      </c>
      <c r="C3" s="1">
        <v>65</v>
      </c>
      <c r="D3" s="1">
        <v>92</v>
      </c>
      <c r="E3" s="6">
        <v>80</v>
      </c>
      <c r="F3" s="6">
        <v>80</v>
      </c>
      <c r="G3" s="6">
        <v>90</v>
      </c>
      <c r="H3" s="6">
        <v>97</v>
      </c>
      <c r="I3" s="6">
        <v>92</v>
      </c>
      <c r="K3" s="4" t="s">
        <v>128</v>
      </c>
      <c r="L3" s="4"/>
      <c r="M3" s="4" t="s">
        <v>129</v>
      </c>
      <c r="N3" s="4" t="s">
        <v>3</v>
      </c>
      <c r="O3" s="1"/>
    </row>
    <row r="4" spans="1:16">
      <c r="B4" s="1"/>
      <c r="C4" s="1"/>
      <c r="D4" s="1"/>
      <c r="E4" s="1"/>
      <c r="F4" s="1"/>
      <c r="G4" s="1"/>
      <c r="H4" s="1"/>
      <c r="I4" s="1"/>
      <c r="K4" s="5" t="s">
        <v>130</v>
      </c>
      <c r="L4" s="5"/>
      <c r="M4" s="5">
        <v>0</v>
      </c>
      <c r="N4" s="5" t="s">
        <v>27</v>
      </c>
      <c r="O4" s="1"/>
    </row>
    <row r="5" spans="1:16">
      <c r="B5" s="1"/>
      <c r="C5" s="1"/>
      <c r="D5" s="1"/>
      <c r="E5" s="1"/>
      <c r="F5" s="1"/>
      <c r="G5" s="1"/>
      <c r="H5" s="1"/>
      <c r="I5" s="1"/>
      <c r="K5" s="5" t="s">
        <v>131</v>
      </c>
      <c r="L5" s="5"/>
      <c r="M5" s="5">
        <v>60</v>
      </c>
      <c r="N5" s="5" t="s">
        <v>24</v>
      </c>
      <c r="O5" s="1"/>
    </row>
    <row r="6" spans="1:16">
      <c r="B6" s="1"/>
      <c r="C6" s="1"/>
      <c r="D6" s="1"/>
      <c r="E6" s="1"/>
      <c r="F6" s="1"/>
      <c r="G6" s="1"/>
      <c r="H6" s="1"/>
      <c r="I6" s="1"/>
      <c r="K6" s="5" t="s">
        <v>132</v>
      </c>
      <c r="L6" s="5"/>
      <c r="M6" s="5">
        <v>70</v>
      </c>
      <c r="N6" s="5" t="s">
        <v>21</v>
      </c>
      <c r="O6" s="1"/>
    </row>
    <row r="7" spans="1:16">
      <c r="B7" s="1"/>
      <c r="C7" s="1"/>
      <c r="D7" s="1"/>
      <c r="E7" s="1"/>
      <c r="F7" s="1"/>
      <c r="G7" s="1"/>
      <c r="H7" s="1"/>
      <c r="I7" s="1"/>
      <c r="K7" s="5" t="s">
        <v>133</v>
      </c>
      <c r="L7" s="5"/>
      <c r="M7" s="5">
        <v>73</v>
      </c>
      <c r="N7" s="5" t="s">
        <v>21</v>
      </c>
      <c r="O7" s="1"/>
    </row>
    <row r="8" spans="1:16">
      <c r="B8" s="1"/>
      <c r="C8" s="1"/>
      <c r="D8" s="1"/>
      <c r="E8" s="1"/>
      <c r="F8" s="1"/>
      <c r="G8" s="1"/>
      <c r="H8" s="1"/>
      <c r="I8" s="1"/>
      <c r="K8" s="5" t="s">
        <v>134</v>
      </c>
      <c r="L8" s="5"/>
      <c r="M8" s="5">
        <v>78</v>
      </c>
      <c r="N8" s="5" t="s">
        <v>17</v>
      </c>
      <c r="O8" s="1"/>
    </row>
    <row r="9" spans="1:16">
      <c r="B9" s="1"/>
      <c r="C9" s="1"/>
      <c r="D9" s="1"/>
      <c r="E9" s="1"/>
      <c r="F9" s="1"/>
      <c r="G9" s="1"/>
      <c r="H9" s="1"/>
      <c r="I9" s="1"/>
      <c r="K9" s="5" t="s">
        <v>135</v>
      </c>
      <c r="L9" s="5"/>
      <c r="M9" s="5">
        <v>80</v>
      </c>
      <c r="N9" s="5" t="s">
        <v>16</v>
      </c>
      <c r="O9" s="1"/>
    </row>
    <row r="10" spans="1:16">
      <c r="B10" s="1"/>
      <c r="C10" s="1"/>
      <c r="D10" s="1"/>
      <c r="E10" s="1"/>
      <c r="F10" s="1"/>
      <c r="G10" s="1"/>
      <c r="H10" s="1"/>
      <c r="I10" s="1"/>
      <c r="K10" s="5" t="s">
        <v>136</v>
      </c>
      <c r="L10" s="5"/>
      <c r="M10" s="5">
        <v>83</v>
      </c>
      <c r="N10" s="5" t="s">
        <v>12</v>
      </c>
      <c r="O10" s="1"/>
    </row>
    <row r="11" spans="1:16">
      <c r="B11" s="1"/>
      <c r="C11" s="1"/>
      <c r="D11" s="1"/>
      <c r="E11" s="1"/>
      <c r="F11" s="1"/>
      <c r="G11" s="1"/>
      <c r="H11" s="1"/>
      <c r="I11" s="1"/>
      <c r="K11" s="5" t="s">
        <v>137</v>
      </c>
      <c r="L11" s="5"/>
      <c r="M11" s="5">
        <v>88</v>
      </c>
      <c r="N11" s="5" t="s">
        <v>13</v>
      </c>
      <c r="O11" s="1"/>
    </row>
    <row r="12" spans="1:16">
      <c r="B12" s="1"/>
      <c r="C12" s="1"/>
      <c r="D12" s="1"/>
      <c r="E12" s="1"/>
      <c r="F12" s="1"/>
      <c r="G12" s="1"/>
      <c r="H12" s="1"/>
      <c r="I12" s="1"/>
      <c r="K12" s="5" t="s">
        <v>138</v>
      </c>
      <c r="L12" s="5"/>
      <c r="M12" s="5">
        <v>90</v>
      </c>
      <c r="N12" s="5" t="s">
        <v>8</v>
      </c>
      <c r="O12" s="1"/>
    </row>
    <row r="13" spans="1:16">
      <c r="B13" s="1"/>
      <c r="C13" s="1"/>
      <c r="D13" s="1"/>
      <c r="E13" s="1"/>
      <c r="F13" s="1"/>
      <c r="G13" s="1"/>
      <c r="H13" s="1"/>
      <c r="I13" s="1"/>
      <c r="K13" s="5" t="s">
        <v>139</v>
      </c>
      <c r="L13" s="5"/>
      <c r="M13" s="5">
        <v>93</v>
      </c>
      <c r="N13" s="5" t="s">
        <v>8</v>
      </c>
      <c r="O13" s="1"/>
    </row>
    <row r="14" spans="1:16">
      <c r="B14" s="1"/>
      <c r="C14" s="1"/>
      <c r="D14" s="1"/>
      <c r="E14" s="1"/>
      <c r="F14" s="1"/>
      <c r="G14" s="1"/>
      <c r="H14" s="1"/>
      <c r="I14" s="1"/>
      <c r="K14" s="5" t="s">
        <v>140</v>
      </c>
      <c r="L14" s="5"/>
      <c r="M14" s="5">
        <v>98</v>
      </c>
      <c r="N14" s="5" t="s">
        <v>6</v>
      </c>
      <c r="O14" s="1"/>
    </row>
    <row r="15" spans="1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3" t="s">
        <v>141</v>
      </c>
      <c r="B17" s="1">
        <f>AVERAGE(B3:B16)</f>
        <v>108.33333333333333</v>
      </c>
      <c r="C17" s="1">
        <f t="shared" ref="C17:D17" si="0">AVERAGE(C3:C16)</f>
        <v>65</v>
      </c>
      <c r="D17" s="1">
        <f t="shared" si="0"/>
        <v>92</v>
      </c>
      <c r="E17" s="1">
        <f t="shared" ref="E17:F17" si="1">AVERAGE(E3:E16)</f>
        <v>80</v>
      </c>
      <c r="F17" s="1">
        <f t="shared" si="1"/>
        <v>80</v>
      </c>
      <c r="G17" s="1">
        <f t="shared" ref="G17" si="2">AVERAGE(G3:G16)</f>
        <v>90</v>
      </c>
      <c r="H17" s="1">
        <f t="shared" ref="H17" si="3">AVERAGE(H3:H16)</f>
        <v>97</v>
      </c>
      <c r="I17" s="1">
        <f t="shared" ref="I17" si="4">AVERAGE(I3:I16)</f>
        <v>92</v>
      </c>
      <c r="J17" s="1"/>
      <c r="K17" s="1"/>
      <c r="L17" s="1"/>
      <c r="M17" s="1"/>
      <c r="N17" s="1"/>
      <c r="O17" s="1"/>
    </row>
    <row r="18" spans="1:15">
      <c r="B18" s="3" t="str">
        <f>VLOOKUP(B17,$M$4:$N$14,2)</f>
        <v>A+</v>
      </c>
      <c r="C18" s="3" t="str">
        <f>VLOOKUP(C17,$M$4:$N$14,2)</f>
        <v>D</v>
      </c>
      <c r="D18" s="3" t="str">
        <f>VLOOKUP(D17,$M$4:$N$14,2)</f>
        <v>A-</v>
      </c>
      <c r="E18" s="3" t="str">
        <f>VLOOKUP(E17,$M$4:$N$14,2)</f>
        <v>B-</v>
      </c>
      <c r="F18" s="3" t="str">
        <f>VLOOKUP(F17,$M$4:$N$14,2)</f>
        <v>B-</v>
      </c>
      <c r="G18" s="3" t="str">
        <f t="shared" ref="G18:I18" si="5">VLOOKUP(G17,$M$4:$N$14,2)</f>
        <v>A-</v>
      </c>
      <c r="H18" s="3" t="str">
        <f t="shared" si="5"/>
        <v>A-</v>
      </c>
      <c r="I18" s="3" t="str">
        <f t="shared" si="5"/>
        <v>A-</v>
      </c>
      <c r="J18" s="1"/>
      <c r="K18" s="1"/>
      <c r="L18" s="1"/>
      <c r="M18" s="1"/>
      <c r="N18" s="1"/>
      <c r="O18" s="1"/>
    </row>
    <row r="19" spans="1:15">
      <c r="J19" s="1"/>
      <c r="K19" s="1"/>
      <c r="L19" s="1"/>
      <c r="M19" s="1"/>
      <c r="N19" s="1"/>
      <c r="O19" s="1"/>
    </row>
    <row r="20" spans="1:15">
      <c r="B20" s="1">
        <f>B17*0.1</f>
        <v>10.833333333333334</v>
      </c>
      <c r="C20" s="1">
        <f>C17*0.1</f>
        <v>6.5</v>
      </c>
      <c r="D20" s="1">
        <f>D17*0.2</f>
        <v>18.400000000000002</v>
      </c>
      <c r="E20" s="1">
        <f>E17*0.2</f>
        <v>16</v>
      </c>
      <c r="F20" s="1">
        <f>F17*0.2</f>
        <v>16</v>
      </c>
      <c r="G20" s="1">
        <f>G17*0.05</f>
        <v>4.5</v>
      </c>
      <c r="H20" s="1">
        <f>H17*0.05</f>
        <v>4.8500000000000005</v>
      </c>
      <c r="I20" s="1">
        <f>I17*0.1</f>
        <v>9.2000000000000011</v>
      </c>
      <c r="J20" s="1"/>
      <c r="K20" s="1"/>
      <c r="L20" s="1"/>
      <c r="M20" s="1"/>
      <c r="N20" s="1"/>
      <c r="O20" s="1"/>
    </row>
    <row r="21" spans="1:1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3" t="s">
        <v>142</v>
      </c>
      <c r="B22" s="3">
        <f>SUM(B20:I20)</f>
        <v>86.283333333333331</v>
      </c>
      <c r="C22" s="3" t="str">
        <f>VLOOKUP(B22,M4:N14,2)</f>
        <v>B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7CB7-833B-E84B-985B-83640727751C}">
  <dimension ref="A1:I36"/>
  <sheetViews>
    <sheetView tabSelected="1" workbookViewId="0">
      <selection activeCell="D15" sqref="D15"/>
    </sheetView>
  </sheetViews>
  <sheetFormatPr baseColWidth="10" defaultColWidth="11" defaultRowHeight="16"/>
  <cols>
    <col min="1" max="1" width="16" bestFit="1" customWidth="1"/>
    <col min="2" max="2" width="11.6640625" bestFit="1" customWidth="1"/>
    <col min="3" max="3" width="15.83203125" bestFit="1" customWidth="1"/>
    <col min="4" max="4" width="12.5" bestFit="1" customWidth="1"/>
  </cols>
  <sheetData>
    <row r="1" spans="1:9" ht="21">
      <c r="A1" s="8"/>
      <c r="B1" s="8"/>
      <c r="C1" s="8"/>
      <c r="D1" s="8"/>
      <c r="E1" s="8"/>
      <c r="F1" s="8"/>
      <c r="G1" s="8"/>
      <c r="H1" s="8"/>
      <c r="I1" s="8"/>
    </row>
    <row r="2" spans="1:9" ht="21">
      <c r="A2" s="8"/>
      <c r="B2" s="8" t="s">
        <v>143</v>
      </c>
      <c r="C2" s="8">
        <v>1</v>
      </c>
      <c r="D2" s="8" t="s">
        <v>144</v>
      </c>
      <c r="E2" s="8">
        <v>20</v>
      </c>
      <c r="F2" s="8"/>
      <c r="G2" s="8"/>
      <c r="H2" s="8"/>
      <c r="I2" s="8"/>
    </row>
    <row r="3" spans="1:9" ht="21">
      <c r="A3" s="8"/>
      <c r="B3" s="8" t="s">
        <v>145</v>
      </c>
      <c r="C3" s="8">
        <v>8</v>
      </c>
      <c r="D3" s="8" t="s">
        <v>146</v>
      </c>
      <c r="E3" s="8">
        <f>(C3-C2)/E2</f>
        <v>0.35</v>
      </c>
      <c r="F3" s="8"/>
      <c r="G3" s="8"/>
      <c r="H3" s="8"/>
      <c r="I3" s="8"/>
    </row>
    <row r="4" spans="1:9" ht="21">
      <c r="A4" s="8"/>
      <c r="B4" s="8"/>
      <c r="C4" s="8"/>
      <c r="D4" s="8"/>
      <c r="E4" s="8"/>
      <c r="F4" s="8"/>
      <c r="G4" s="8"/>
      <c r="H4" s="8"/>
      <c r="I4" s="8"/>
    </row>
    <row r="5" spans="1:9" ht="21">
      <c r="A5" s="8" t="s">
        <v>147</v>
      </c>
      <c r="B5" s="8" t="s">
        <v>148</v>
      </c>
      <c r="C5" s="8"/>
      <c r="D5" s="8"/>
      <c r="E5" s="8"/>
      <c r="F5" s="8"/>
      <c r="G5" s="8"/>
      <c r="H5" s="8"/>
      <c r="I5" s="8"/>
    </row>
    <row r="6" spans="1:9" ht="21">
      <c r="A6" s="8">
        <v>1</v>
      </c>
      <c r="B6" s="8">
        <f>EXP(A6)-3*(A6^2)+7</f>
        <v>6.7182818284590446</v>
      </c>
      <c r="C6" s="8"/>
      <c r="D6" s="8"/>
      <c r="E6" s="8"/>
      <c r="F6" s="8"/>
      <c r="G6" s="8"/>
      <c r="H6" s="8"/>
      <c r="I6" s="8"/>
    </row>
    <row r="7" spans="1:9" ht="21">
      <c r="A7" s="8">
        <f>A6+$E$3</f>
        <v>1.35</v>
      </c>
      <c r="B7" s="8">
        <f t="shared" ref="B7:B26" si="0">EXP(A7)-3*(A7^2)+7</f>
        <v>5.3899255306969733</v>
      </c>
      <c r="C7" s="8"/>
      <c r="D7" s="8"/>
      <c r="E7" s="8"/>
      <c r="F7" s="8"/>
      <c r="G7" s="8"/>
      <c r="H7" s="8"/>
      <c r="I7" s="8"/>
    </row>
    <row r="8" spans="1:9" ht="21">
      <c r="A8" s="8">
        <f t="shared" ref="A8:A26" si="1">A7+$E$3</f>
        <v>1.7000000000000002</v>
      </c>
      <c r="B8" s="8">
        <f t="shared" si="0"/>
        <v>3.8039473917271991</v>
      </c>
      <c r="C8" s="8"/>
      <c r="D8" s="8"/>
      <c r="E8" s="8"/>
      <c r="F8" s="8"/>
      <c r="G8" s="8"/>
      <c r="H8" s="8"/>
      <c r="I8" s="8"/>
    </row>
    <row r="9" spans="1:9" ht="21">
      <c r="A9" s="8">
        <f t="shared" si="1"/>
        <v>2.0500000000000003</v>
      </c>
      <c r="B9" s="8">
        <f t="shared" si="0"/>
        <v>2.160401106306769</v>
      </c>
      <c r="C9" s="8"/>
      <c r="D9" s="8"/>
      <c r="E9" s="8"/>
      <c r="F9" s="8"/>
      <c r="G9" s="8"/>
      <c r="H9" s="8"/>
      <c r="I9" s="8"/>
    </row>
    <row r="10" spans="1:9" ht="21">
      <c r="A10" s="8">
        <f t="shared" si="1"/>
        <v>2.4000000000000004</v>
      </c>
      <c r="B10" s="8">
        <f t="shared" si="0"/>
        <v>0.74317638064160008</v>
      </c>
      <c r="C10" s="8"/>
      <c r="D10" s="8"/>
      <c r="E10" s="8"/>
      <c r="F10" s="8"/>
      <c r="G10" s="8"/>
      <c r="H10" s="8"/>
      <c r="I10" s="8"/>
    </row>
    <row r="11" spans="1:9" ht="21">
      <c r="A11" s="8">
        <f t="shared" si="1"/>
        <v>2.7500000000000004</v>
      </c>
      <c r="B11" s="8">
        <f t="shared" si="0"/>
        <v>-4.4868115811828702E-2</v>
      </c>
      <c r="C11" s="8"/>
      <c r="D11" s="8"/>
      <c r="E11" s="8"/>
      <c r="F11" s="8"/>
      <c r="G11" s="8"/>
      <c r="H11" s="8"/>
      <c r="I11" s="8"/>
    </row>
    <row r="12" spans="1:9" ht="21">
      <c r="A12" s="8">
        <f t="shared" si="1"/>
        <v>3.1000000000000005</v>
      </c>
      <c r="B12" s="8">
        <f t="shared" si="0"/>
        <v>0.36795128144163769</v>
      </c>
      <c r="C12" s="8"/>
      <c r="D12" s="8"/>
      <c r="E12" s="8"/>
      <c r="F12" s="8"/>
      <c r="G12" s="8"/>
      <c r="H12" s="8"/>
      <c r="I12" s="8"/>
    </row>
    <row r="13" spans="1:9" ht="21">
      <c r="A13" s="8">
        <f t="shared" si="1"/>
        <v>3.4500000000000006</v>
      </c>
      <c r="B13" s="8">
        <f t="shared" si="0"/>
        <v>2.7928923087479411</v>
      </c>
      <c r="C13" s="22" t="s">
        <v>149</v>
      </c>
      <c r="D13" s="23">
        <v>4.3932310000000001</v>
      </c>
      <c r="E13" s="8"/>
      <c r="F13" s="8"/>
      <c r="G13" s="8"/>
      <c r="H13" s="8"/>
      <c r="I13" s="8"/>
    </row>
    <row r="14" spans="1:9" ht="21">
      <c r="A14" s="8">
        <f t="shared" si="1"/>
        <v>3.8000000000000007</v>
      </c>
      <c r="B14" s="8">
        <f t="shared" si="0"/>
        <v>8.381184493300843</v>
      </c>
      <c r="C14" s="22" t="s">
        <v>150</v>
      </c>
      <c r="D14" s="22">
        <f>EXP(C16)-3*(C16^2)+7</f>
        <v>29.999999998678888</v>
      </c>
      <c r="E14" s="8"/>
      <c r="F14" s="8"/>
      <c r="G14" s="8"/>
      <c r="H14" s="8"/>
      <c r="I14" s="8"/>
    </row>
    <row r="15" spans="1:9" ht="21">
      <c r="A15" s="8">
        <f t="shared" si="1"/>
        <v>4.1500000000000004</v>
      </c>
      <c r="B15" s="8">
        <f t="shared" si="0"/>
        <v>18.766500298123333</v>
      </c>
      <c r="C15" s="8"/>
      <c r="D15" s="8"/>
      <c r="E15" s="8"/>
      <c r="F15" s="8"/>
      <c r="G15" s="8"/>
      <c r="H15" s="8"/>
      <c r="I15" s="8"/>
    </row>
    <row r="16" spans="1:9" ht="21">
      <c r="A16" s="8">
        <f>A15+$E$3</f>
        <v>4.5</v>
      </c>
      <c r="B16" s="8">
        <f>EXP(A16)-3*(A16^2)+7</f>
        <v>36.267131300521811</v>
      </c>
      <c r="C16" s="16">
        <v>4.3932318491000002</v>
      </c>
      <c r="D16" s="16">
        <f>EXP(C16)-3*(C16^2)+7</f>
        <v>29.999999998678888</v>
      </c>
      <c r="E16" s="8"/>
      <c r="F16" s="8"/>
      <c r="G16" s="8"/>
      <c r="H16" s="8"/>
      <c r="I16" s="8"/>
    </row>
    <row r="17" spans="1:9" ht="21">
      <c r="A17" s="8">
        <f t="shared" si="1"/>
        <v>4.8499999999999996</v>
      </c>
      <c r="B17" s="8">
        <f t="shared" si="0"/>
        <v>64.172889846028809</v>
      </c>
      <c r="C17" s="8"/>
      <c r="D17" s="8">
        <v>0</v>
      </c>
      <c r="E17" s="8"/>
      <c r="F17" s="8"/>
      <c r="G17" s="8"/>
      <c r="H17" s="8"/>
      <c r="I17" s="8"/>
    </row>
    <row r="18" spans="1:9" ht="21">
      <c r="A18" s="8">
        <f t="shared" si="1"/>
        <v>5.1999999999999993</v>
      </c>
      <c r="B18" s="8">
        <f t="shared" si="0"/>
        <v>107.15224187515108</v>
      </c>
      <c r="C18" s="8"/>
      <c r="D18" s="8"/>
      <c r="E18" s="8"/>
      <c r="F18" s="8"/>
      <c r="G18" s="8"/>
      <c r="H18" s="8"/>
      <c r="I18" s="8"/>
    </row>
    <row r="19" spans="1:9" ht="21">
      <c r="A19" s="8">
        <f t="shared" si="1"/>
        <v>5.5499999999999989</v>
      </c>
      <c r="B19" s="8">
        <f t="shared" si="0"/>
        <v>171.83005590577454</v>
      </c>
      <c r="C19" s="8"/>
      <c r="D19" s="8"/>
      <c r="E19" s="8"/>
      <c r="F19" s="8"/>
      <c r="G19" s="8"/>
      <c r="H19" s="8"/>
      <c r="I19" s="8"/>
    </row>
    <row r="20" spans="1:9" ht="21">
      <c r="A20" s="8">
        <f t="shared" si="1"/>
        <v>5.8999999999999986</v>
      </c>
      <c r="B20" s="8">
        <f t="shared" si="0"/>
        <v>267.60746786532832</v>
      </c>
      <c r="C20" s="8"/>
      <c r="D20" s="8"/>
      <c r="E20" s="8"/>
      <c r="F20" s="8"/>
      <c r="G20" s="8"/>
      <c r="H20" s="8"/>
      <c r="I20" s="8"/>
    </row>
    <row r="21" spans="1:9" ht="21">
      <c r="A21" s="8">
        <f t="shared" si="1"/>
        <v>6.2499999999999982</v>
      </c>
      <c r="B21" s="8">
        <f t="shared" si="0"/>
        <v>407.82532466834112</v>
      </c>
      <c r="C21" s="16"/>
      <c r="D21" s="8"/>
      <c r="E21" s="8"/>
      <c r="F21" s="8"/>
      <c r="G21" s="8"/>
      <c r="H21" s="8"/>
      <c r="I21" s="8"/>
    </row>
    <row r="22" spans="1:9" ht="21">
      <c r="A22" s="8">
        <f t="shared" si="1"/>
        <v>6.5999999999999979</v>
      </c>
      <c r="B22" s="8">
        <f t="shared" si="0"/>
        <v>611.41518924197135</v>
      </c>
      <c r="C22" s="8"/>
      <c r="D22" s="8"/>
      <c r="E22" s="8"/>
      <c r="F22" s="8"/>
      <c r="G22" s="8"/>
      <c r="H22" s="8"/>
      <c r="I22" s="8"/>
    </row>
    <row r="23" spans="1:9" ht="21">
      <c r="A23" s="8">
        <f t="shared" si="1"/>
        <v>6.9499999999999975</v>
      </c>
      <c r="B23" s="8">
        <f t="shared" si="0"/>
        <v>905.24222818030046</v>
      </c>
      <c r="C23" s="8"/>
      <c r="D23" s="8"/>
      <c r="E23" s="8"/>
      <c r="F23" s="8"/>
      <c r="G23" s="8"/>
      <c r="H23" s="8"/>
      <c r="I23" s="8"/>
    </row>
    <row r="24" spans="1:9" ht="21">
      <c r="A24" s="8">
        <f t="shared" si="1"/>
        <v>7.2999999999999972</v>
      </c>
      <c r="B24" s="8">
        <f t="shared" si="0"/>
        <v>1327.429927584541</v>
      </c>
      <c r="C24" s="8"/>
      <c r="D24" s="8"/>
      <c r="E24" s="8"/>
      <c r="F24" s="8"/>
      <c r="G24" s="8"/>
      <c r="H24" s="8"/>
      <c r="I24" s="8"/>
    </row>
    <row r="25" spans="1:9" ht="21">
      <c r="A25" s="8">
        <f t="shared" si="1"/>
        <v>7.6499999999999968</v>
      </c>
      <c r="B25" s="8">
        <f t="shared" si="0"/>
        <v>1932.07808942017</v>
      </c>
      <c r="C25" s="8"/>
      <c r="D25" s="8"/>
      <c r="E25" s="8"/>
      <c r="F25" s="8" t="s">
        <v>151</v>
      </c>
      <c r="G25" s="8"/>
      <c r="H25" s="8"/>
      <c r="I25" s="8"/>
    </row>
    <row r="26" spans="1:9" ht="21">
      <c r="A26" s="8">
        <f t="shared" si="1"/>
        <v>7.9999999999999964</v>
      </c>
      <c r="B26" s="8">
        <f t="shared" si="0"/>
        <v>2795.9579870417178</v>
      </c>
      <c r="C26" s="8"/>
      <c r="D26" s="8"/>
      <c r="E26" s="8"/>
      <c r="F26" s="8"/>
      <c r="G26" s="8"/>
      <c r="H26" s="8"/>
      <c r="I26" s="8"/>
    </row>
    <row r="27" spans="1:9" ht="21">
      <c r="A27" s="8"/>
      <c r="B27" s="8"/>
      <c r="C27" s="8"/>
      <c r="D27" s="8"/>
      <c r="E27" s="8"/>
      <c r="F27" s="8"/>
      <c r="G27" s="8"/>
      <c r="H27" s="8"/>
      <c r="I27" s="8"/>
    </row>
    <row r="28" spans="1:9" ht="21">
      <c r="A28" s="8"/>
      <c r="B28" s="8"/>
      <c r="C28" s="8"/>
      <c r="D28" s="8"/>
      <c r="E28" s="8"/>
      <c r="F28" s="8"/>
      <c r="G28" s="8"/>
      <c r="H28" s="8"/>
      <c r="I28" s="8"/>
    </row>
    <row r="29" spans="1:9" ht="21">
      <c r="A29" s="8"/>
      <c r="B29" s="8"/>
      <c r="C29" s="8"/>
      <c r="D29" s="8"/>
      <c r="E29" s="8"/>
      <c r="F29" s="8"/>
      <c r="G29" s="8"/>
      <c r="H29" s="8"/>
      <c r="I29" s="8"/>
    </row>
    <row r="30" spans="1:9" ht="21">
      <c r="A30" s="8"/>
      <c r="B30" s="8"/>
      <c r="C30" s="8"/>
      <c r="D30" s="8"/>
      <c r="E30" s="8"/>
      <c r="F30" s="8"/>
      <c r="G30" s="8"/>
      <c r="H30" s="8"/>
      <c r="I30" s="8"/>
    </row>
    <row r="31" spans="1:9" ht="21">
      <c r="A31" s="8"/>
      <c r="B31" s="8"/>
      <c r="C31" s="8"/>
      <c r="D31" s="8"/>
      <c r="E31" s="8"/>
      <c r="F31" s="8"/>
      <c r="G31" s="8"/>
      <c r="H31" s="8"/>
      <c r="I31" s="8"/>
    </row>
    <row r="32" spans="1:9" ht="21">
      <c r="A32" s="8"/>
      <c r="B32" s="8"/>
      <c r="C32" s="8"/>
      <c r="D32" s="8"/>
      <c r="E32" s="8"/>
      <c r="F32" s="8"/>
      <c r="G32" s="8"/>
      <c r="H32" s="8"/>
      <c r="I32" s="8"/>
    </row>
    <row r="33" spans="1:9" ht="21">
      <c r="A33" s="8"/>
      <c r="B33" s="8"/>
      <c r="C33" s="8"/>
      <c r="D33" s="8"/>
      <c r="E33" s="8"/>
      <c r="F33" s="8"/>
      <c r="G33" s="8"/>
      <c r="H33" s="8"/>
      <c r="I33" s="8"/>
    </row>
    <row r="34" spans="1:9" ht="21">
      <c r="A34" s="8"/>
      <c r="B34" s="8"/>
      <c r="C34" s="8"/>
      <c r="D34" s="8"/>
      <c r="E34" s="8"/>
      <c r="F34" s="8"/>
      <c r="G34" s="8"/>
      <c r="H34" s="8"/>
      <c r="I34" s="8"/>
    </row>
    <row r="35" spans="1:9" ht="21">
      <c r="A35" s="8"/>
      <c r="B35" s="8"/>
      <c r="C35" s="8"/>
      <c r="D35" s="8"/>
      <c r="E35" s="8"/>
      <c r="F35" s="8"/>
      <c r="G35" s="8"/>
      <c r="H35" s="8"/>
      <c r="I35" s="8"/>
    </row>
    <row r="36" spans="1:9" ht="21">
      <c r="A36" s="8"/>
      <c r="B36" s="8"/>
      <c r="C36" s="8"/>
      <c r="D36" s="8"/>
      <c r="E36" s="8"/>
      <c r="F36" s="8"/>
      <c r="G36" s="8"/>
      <c r="H36" s="8"/>
      <c r="I3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DD41-3C0F-8A45-9E74-CE3A38413674}">
  <dimension ref="A1:Q29"/>
  <sheetViews>
    <sheetView topLeftCell="A5" zoomScale="88" workbookViewId="0">
      <selection activeCell="J27" sqref="J27"/>
    </sheetView>
  </sheetViews>
  <sheetFormatPr baseColWidth="10" defaultColWidth="11" defaultRowHeight="16"/>
  <cols>
    <col min="1" max="1" width="18" bestFit="1" customWidth="1"/>
    <col min="2" max="2" width="16.83203125" bestFit="1" customWidth="1"/>
    <col min="3" max="3" width="2.5" bestFit="1" customWidth="1"/>
    <col min="4" max="4" width="10.5" bestFit="1" customWidth="1"/>
    <col min="5" max="5" width="6.5" bestFit="1" customWidth="1"/>
    <col min="7" max="7" width="15.5" bestFit="1" customWidth="1"/>
    <col min="13" max="14" width="15.83203125" bestFit="1" customWidth="1"/>
    <col min="15" max="15" width="2.6640625" bestFit="1" customWidth="1"/>
    <col min="17" max="17" width="6.6640625" bestFit="1" customWidth="1"/>
  </cols>
  <sheetData>
    <row r="1" spans="1:17" ht="21">
      <c r="A1" s="17" t="s">
        <v>152</v>
      </c>
      <c r="M1" s="17" t="s">
        <v>153</v>
      </c>
      <c r="N1" s="8"/>
      <c r="O1" s="8"/>
      <c r="P1" s="8"/>
      <c r="Q1" s="8"/>
    </row>
    <row r="2" spans="1:17" ht="21">
      <c r="A2" s="8"/>
      <c r="B2" s="8" t="s">
        <v>143</v>
      </c>
      <c r="C2" s="8">
        <v>1</v>
      </c>
      <c r="D2" s="8" t="s">
        <v>144</v>
      </c>
      <c r="E2" s="8">
        <v>20</v>
      </c>
      <c r="N2" s="8" t="s">
        <v>154</v>
      </c>
      <c r="O2" s="8">
        <v>1</v>
      </c>
      <c r="P2" s="8" t="s">
        <v>144</v>
      </c>
      <c r="Q2" s="8">
        <v>20</v>
      </c>
    </row>
    <row r="3" spans="1:17" ht="21">
      <c r="A3" s="8"/>
      <c r="B3" s="8" t="s">
        <v>145</v>
      </c>
      <c r="C3" s="8">
        <v>8</v>
      </c>
      <c r="D3" s="8" t="s">
        <v>146</v>
      </c>
      <c r="E3" s="8">
        <f>(C3-C2)/E2</f>
        <v>0.35</v>
      </c>
      <c r="N3" s="8" t="s">
        <v>155</v>
      </c>
      <c r="O3" s="8">
        <v>8</v>
      </c>
      <c r="P3" s="8" t="s">
        <v>146</v>
      </c>
      <c r="Q3" s="8">
        <f>(O3-O2)/Q2</f>
        <v>0.35</v>
      </c>
    </row>
    <row r="4" spans="1:17" ht="21">
      <c r="A4" s="8"/>
      <c r="B4" s="8"/>
      <c r="C4" s="8"/>
      <c r="D4" s="8"/>
      <c r="E4" s="8"/>
      <c r="M4" s="8"/>
      <c r="N4" s="8"/>
      <c r="O4" s="8"/>
      <c r="P4" s="8"/>
    </row>
    <row r="5" spans="1:17" ht="21">
      <c r="A5" s="16" t="s">
        <v>147</v>
      </c>
      <c r="B5" s="16" t="s">
        <v>148</v>
      </c>
      <c r="C5" s="8"/>
      <c r="D5" s="8"/>
      <c r="E5" s="8"/>
      <c r="M5" s="16" t="s">
        <v>147</v>
      </c>
      <c r="N5" s="16" t="s">
        <v>148</v>
      </c>
      <c r="O5" s="8"/>
      <c r="P5" s="8"/>
    </row>
    <row r="6" spans="1:17" ht="21">
      <c r="A6" s="8">
        <v>1</v>
      </c>
      <c r="B6" s="8">
        <f>EXP(A6)-3*(A6^2)+7</f>
        <v>6.7182818284590446</v>
      </c>
      <c r="C6" s="8"/>
      <c r="D6" s="8"/>
      <c r="M6" s="8">
        <v>1</v>
      </c>
      <c r="N6" s="8">
        <f>(M6^2.5)+18</f>
        <v>19</v>
      </c>
      <c r="O6" s="8"/>
      <c r="P6" s="8"/>
    </row>
    <row r="7" spans="1:17" ht="21">
      <c r="A7" s="8">
        <f>A6+$E$3</f>
        <v>1.35</v>
      </c>
      <c r="B7" s="8">
        <f t="shared" ref="B7:B26" si="0">EXP(A7)-3*(A7^2)+7</f>
        <v>5.3899255306969733</v>
      </c>
      <c r="C7" s="8"/>
      <c r="D7" s="8"/>
      <c r="E7" s="8"/>
      <c r="M7" s="8">
        <f t="shared" ref="M7:M26" si="1">M6+$Q$3</f>
        <v>1.35</v>
      </c>
      <c r="N7" s="8">
        <f t="shared" ref="N7:N26" si="2">(M7^2.5)+18</f>
        <v>20.117553644538905</v>
      </c>
      <c r="O7" s="8"/>
      <c r="P7" s="8"/>
    </row>
    <row r="8" spans="1:17" ht="21">
      <c r="A8" s="8">
        <f>A7+$E$3</f>
        <v>1.7000000000000002</v>
      </c>
      <c r="B8" s="8">
        <f t="shared" si="0"/>
        <v>3.8039473917271991</v>
      </c>
      <c r="C8" s="8"/>
      <c r="D8" s="8"/>
      <c r="E8" s="8"/>
      <c r="M8" s="8">
        <f t="shared" si="1"/>
        <v>1.7000000000000002</v>
      </c>
      <c r="N8" s="8">
        <f t="shared" si="2"/>
        <v>21.768098990207132</v>
      </c>
      <c r="O8" s="8"/>
      <c r="P8" s="8"/>
    </row>
    <row r="9" spans="1:17" ht="21">
      <c r="A9" s="8">
        <f t="shared" ref="A9:A26" si="3">A8+$E$3</f>
        <v>2.0500000000000003</v>
      </c>
      <c r="B9" s="8">
        <f t="shared" si="0"/>
        <v>2.160401106306769</v>
      </c>
      <c r="C9" s="8"/>
      <c r="D9" s="8"/>
      <c r="E9" s="8"/>
      <c r="M9" s="8">
        <f t="shared" si="1"/>
        <v>2.0500000000000003</v>
      </c>
      <c r="N9" s="8">
        <f t="shared" si="2"/>
        <v>24.017064301841891</v>
      </c>
      <c r="O9" s="8"/>
      <c r="P9" s="8"/>
    </row>
    <row r="10" spans="1:17" ht="21">
      <c r="A10" s="8">
        <f t="shared" si="3"/>
        <v>2.4000000000000004</v>
      </c>
      <c r="B10" s="8">
        <f t="shared" si="0"/>
        <v>0.74317638064160008</v>
      </c>
      <c r="C10" s="8"/>
      <c r="D10" s="8"/>
      <c r="E10" s="8"/>
      <c r="M10" s="8">
        <f t="shared" si="1"/>
        <v>2.4000000000000004</v>
      </c>
      <c r="N10" s="8">
        <f t="shared" si="2"/>
        <v>26.923353629661893</v>
      </c>
      <c r="O10" s="8"/>
      <c r="P10" s="8"/>
    </row>
    <row r="11" spans="1:17" ht="21">
      <c r="A11" s="8">
        <f t="shared" si="3"/>
        <v>2.7500000000000004</v>
      </c>
      <c r="B11" s="8">
        <f t="shared" si="0"/>
        <v>-4.4868115811828702E-2</v>
      </c>
      <c r="C11" s="8"/>
      <c r="D11" s="8"/>
      <c r="E11" s="8"/>
      <c r="M11" s="8">
        <f t="shared" si="1"/>
        <v>2.7500000000000004</v>
      </c>
      <c r="N11" s="8">
        <f t="shared" si="2"/>
        <v>30.540987488531357</v>
      </c>
      <c r="O11" s="8"/>
      <c r="P11" s="8"/>
    </row>
    <row r="12" spans="1:17" ht="21">
      <c r="A12" s="8">
        <f t="shared" si="3"/>
        <v>3.1000000000000005</v>
      </c>
      <c r="B12" s="8">
        <f t="shared" si="0"/>
        <v>0.36795128144163769</v>
      </c>
      <c r="C12" s="8"/>
      <c r="D12" s="8"/>
      <c r="E12" s="8"/>
      <c r="M12" s="8">
        <f t="shared" si="1"/>
        <v>3.1000000000000005</v>
      </c>
      <c r="N12" s="8">
        <f t="shared" si="2"/>
        <v>34.920151004054318</v>
      </c>
      <c r="O12" s="8"/>
      <c r="P12" s="8"/>
    </row>
    <row r="13" spans="1:17" ht="21">
      <c r="A13" s="8">
        <f t="shared" si="3"/>
        <v>3.4500000000000006</v>
      </c>
      <c r="B13" s="8">
        <f t="shared" si="0"/>
        <v>2.7928923087479411</v>
      </c>
      <c r="C13" s="8"/>
      <c r="D13" s="8"/>
      <c r="E13" s="8"/>
      <c r="M13" s="8">
        <f t="shared" si="1"/>
        <v>3.4500000000000006</v>
      </c>
      <c r="N13" s="8">
        <f t="shared" si="2"/>
        <v>40.107912532903242</v>
      </c>
      <c r="O13" s="8"/>
      <c r="P13" s="8"/>
    </row>
    <row r="14" spans="1:17" ht="21">
      <c r="A14" s="8">
        <f t="shared" si="3"/>
        <v>3.8000000000000007</v>
      </c>
      <c r="B14" s="8">
        <f t="shared" si="0"/>
        <v>8.381184493300843</v>
      </c>
      <c r="C14" s="8"/>
      <c r="D14" s="8"/>
      <c r="E14" s="8"/>
      <c r="M14" s="8">
        <f t="shared" si="1"/>
        <v>3.8000000000000007</v>
      </c>
      <c r="N14" s="8">
        <f t="shared" si="2"/>
        <v>46.1487420678083</v>
      </c>
      <c r="O14" s="8"/>
      <c r="P14" s="8"/>
    </row>
    <row r="15" spans="1:17" ht="21">
      <c r="A15" s="8">
        <f t="shared" si="3"/>
        <v>4.1500000000000004</v>
      </c>
      <c r="B15" s="8">
        <f t="shared" si="0"/>
        <v>18.766500298123333</v>
      </c>
      <c r="C15" s="8"/>
      <c r="D15" s="8"/>
      <c r="E15" s="8"/>
      <c r="M15" s="8">
        <f t="shared" si="1"/>
        <v>4.1500000000000004</v>
      </c>
      <c r="N15" s="8">
        <f t="shared" si="2"/>
        <v>53.084899899208779</v>
      </c>
      <c r="O15" s="8"/>
      <c r="P15" s="8"/>
    </row>
    <row r="16" spans="1:17" ht="21">
      <c r="A16" s="8">
        <f t="shared" si="3"/>
        <v>4.5</v>
      </c>
      <c r="B16" s="8">
        <f>EXP(A16)-3*(A16^2)+7</f>
        <v>36.267131300521811</v>
      </c>
      <c r="C16" s="16"/>
      <c r="D16" s="16"/>
      <c r="E16" s="8"/>
      <c r="M16" s="8">
        <f t="shared" si="1"/>
        <v>4.5</v>
      </c>
      <c r="N16" s="8">
        <f t="shared" si="2"/>
        <v>60.956736957082782</v>
      </c>
      <c r="O16" s="8"/>
      <c r="P16" s="8"/>
    </row>
    <row r="17" spans="1:16" ht="21">
      <c r="A17" s="8">
        <f t="shared" si="3"/>
        <v>4.8499999999999996</v>
      </c>
      <c r="B17" s="8">
        <f t="shared" si="0"/>
        <v>64.172889846028809</v>
      </c>
      <c r="C17" s="8"/>
      <c r="D17" s="8"/>
      <c r="E17" s="8"/>
      <c r="M17" s="8">
        <f t="shared" si="1"/>
        <v>4.8499999999999996</v>
      </c>
      <c r="N17" s="8">
        <f t="shared" si="2"/>
        <v>69.802932642008784</v>
      </c>
      <c r="O17" s="8"/>
      <c r="P17" s="8"/>
    </row>
    <row r="18" spans="1:16" ht="21">
      <c r="A18" s="8">
        <f t="shared" si="3"/>
        <v>5.1999999999999993</v>
      </c>
      <c r="B18" s="8">
        <f t="shared" si="0"/>
        <v>107.15224187515108</v>
      </c>
      <c r="C18" s="8"/>
      <c r="D18" s="8"/>
      <c r="E18" s="8"/>
      <c r="M18" s="8">
        <f t="shared" si="1"/>
        <v>5.1999999999999993</v>
      </c>
      <c r="N18" s="8">
        <f t="shared" si="2"/>
        <v>79.66068698936138</v>
      </c>
      <c r="O18" s="8"/>
      <c r="P18" s="8"/>
    </row>
    <row r="19" spans="1:16" ht="21">
      <c r="A19" s="8">
        <f t="shared" si="3"/>
        <v>5.5499999999999989</v>
      </c>
      <c r="B19" s="8">
        <f t="shared" si="0"/>
        <v>171.83005590577454</v>
      </c>
      <c r="C19" s="8"/>
      <c r="D19" s="8"/>
      <c r="E19" s="8"/>
      <c r="M19" s="8">
        <f t="shared" si="1"/>
        <v>5.5499999999999989</v>
      </c>
      <c r="N19" s="8">
        <f t="shared" si="2"/>
        <v>90.565878584135504</v>
      </c>
      <c r="O19" s="8"/>
      <c r="P19" s="8"/>
    </row>
    <row r="20" spans="1:16" ht="21">
      <c r="A20" s="8">
        <f t="shared" si="3"/>
        <v>5.8999999999999986</v>
      </c>
      <c r="B20" s="8">
        <f t="shared" si="0"/>
        <v>267.60746786532832</v>
      </c>
      <c r="C20" s="8"/>
      <c r="D20" s="8"/>
      <c r="E20" s="8"/>
      <c r="M20" s="8">
        <f t="shared" si="1"/>
        <v>5.8999999999999986</v>
      </c>
      <c r="N20" s="8">
        <f t="shared" si="2"/>
        <v>102.55319621398111</v>
      </c>
      <c r="O20" s="8"/>
      <c r="P20" s="8"/>
    </row>
    <row r="21" spans="1:16" ht="21">
      <c r="A21" s="8">
        <f t="shared" si="3"/>
        <v>6.2499999999999982</v>
      </c>
      <c r="B21" s="8">
        <f t="shared" si="0"/>
        <v>407.82532466834112</v>
      </c>
      <c r="C21" s="16"/>
      <c r="D21" s="8"/>
      <c r="E21" s="8"/>
      <c r="M21" s="8">
        <f t="shared" si="1"/>
        <v>6.2499999999999982</v>
      </c>
      <c r="N21" s="8">
        <f t="shared" si="2"/>
        <v>115.65624999999993</v>
      </c>
      <c r="O21" s="8"/>
      <c r="P21" s="8"/>
    </row>
    <row r="22" spans="1:16" ht="21">
      <c r="A22" s="8">
        <f t="shared" si="3"/>
        <v>6.5999999999999979</v>
      </c>
      <c r="B22" s="8">
        <f t="shared" si="0"/>
        <v>611.41518924197135</v>
      </c>
      <c r="C22" s="8"/>
      <c r="D22" s="8"/>
      <c r="E22" s="8"/>
      <c r="M22" s="8">
        <f t="shared" si="1"/>
        <v>6.5999999999999979</v>
      </c>
      <c r="N22" s="8">
        <f t="shared" si="2"/>
        <v>129.9076662253305</v>
      </c>
      <c r="O22" s="8"/>
      <c r="P22" s="8"/>
    </row>
    <row r="23" spans="1:16" ht="21">
      <c r="A23" s="8">
        <f t="shared" si="3"/>
        <v>6.9499999999999975</v>
      </c>
      <c r="B23" s="8">
        <f t="shared" si="0"/>
        <v>905.24222818030046</v>
      </c>
      <c r="C23" s="8"/>
      <c r="D23" s="8"/>
      <c r="E23" s="8"/>
      <c r="M23" s="8">
        <f t="shared" si="1"/>
        <v>6.9499999999999975</v>
      </c>
      <c r="N23" s="8">
        <f t="shared" si="2"/>
        <v>145.33916902680602</v>
      </c>
      <c r="O23" s="8"/>
      <c r="P23" s="8"/>
    </row>
    <row r="24" spans="1:16" ht="21">
      <c r="A24" s="8">
        <f t="shared" si="3"/>
        <v>7.2999999999999972</v>
      </c>
      <c r="B24" s="8">
        <f t="shared" si="0"/>
        <v>1327.429927584541</v>
      </c>
      <c r="C24" s="8"/>
      <c r="D24" s="8"/>
      <c r="E24" s="8"/>
      <c r="M24" s="8">
        <f t="shared" si="1"/>
        <v>7.2999999999999972</v>
      </c>
      <c r="N24" s="8">
        <f t="shared" si="2"/>
        <v>161.98165136572084</v>
      </c>
      <c r="O24" s="8"/>
      <c r="P24" s="8"/>
    </row>
    <row r="25" spans="1:16" ht="21">
      <c r="A25" s="8">
        <f t="shared" si="3"/>
        <v>7.6499999999999968</v>
      </c>
      <c r="B25" s="8">
        <f t="shared" si="0"/>
        <v>1932.07808942017</v>
      </c>
      <c r="C25" s="8"/>
      <c r="D25" s="8"/>
      <c r="E25" s="8"/>
      <c r="M25" s="8">
        <f t="shared" si="1"/>
        <v>7.6499999999999968</v>
      </c>
      <c r="N25" s="8">
        <f t="shared" si="2"/>
        <v>179.86523715057663</v>
      </c>
      <c r="O25" s="8"/>
      <c r="P25" s="8"/>
    </row>
    <row r="26" spans="1:16" ht="21">
      <c r="A26" s="8">
        <f t="shared" si="3"/>
        <v>7.9999999999999964</v>
      </c>
      <c r="B26" s="8">
        <f t="shared" si="0"/>
        <v>2795.9579870417178</v>
      </c>
      <c r="C26" s="8"/>
      <c r="D26" s="8"/>
      <c r="E26" s="8"/>
      <c r="M26" s="8">
        <f t="shared" si="1"/>
        <v>7.9999999999999964</v>
      </c>
      <c r="N26" s="8">
        <f t="shared" si="2"/>
        <v>199.01933598375581</v>
      </c>
      <c r="O26" s="8"/>
      <c r="P26" s="8"/>
    </row>
    <row r="27" spans="1:16" ht="21">
      <c r="H27" s="8"/>
      <c r="I27" s="8"/>
      <c r="J27" s="8"/>
      <c r="K27" s="8"/>
      <c r="L27" s="8"/>
    </row>
    <row r="28" spans="1:16" ht="21">
      <c r="H28" s="8"/>
      <c r="I28" s="8"/>
      <c r="J28" s="8"/>
      <c r="K28" s="8"/>
      <c r="L28" s="8"/>
    </row>
    <row r="29" spans="1:16" ht="21">
      <c r="H29" s="8"/>
      <c r="I29" s="8"/>
      <c r="J29" s="8"/>
      <c r="K29" s="8"/>
      <c r="L2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of Study</vt:lpstr>
      <vt:lpstr>Per Capita Income</vt:lpstr>
      <vt:lpstr>ENGR 11 Grades</vt:lpstr>
      <vt:lpstr>Equation</vt:lpstr>
      <vt:lpstr>Intersection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2018-09-14T21:07:15Z</dcterms:created>
  <dcterms:modified xsi:type="dcterms:W3CDTF">2018-10-18T02:17:22Z</dcterms:modified>
  <cp:category/>
  <cp:contentStatus/>
</cp:coreProperties>
</file>