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ragon/Desktop/"/>
    </mc:Choice>
  </mc:AlternateContent>
  <xr:revisionPtr revIDLastSave="0" documentId="13_ncr:1_{93E4A6B2-9CDD-BF48-BC41-200616801496}" xr6:coauthVersionLast="37" xr6:coauthVersionMax="37" xr10:uidLastSave="{00000000-0000-0000-0000-000000000000}"/>
  <bookViews>
    <workbookView xWindow="4820" yWindow="460" windowWidth="25640" windowHeight="19220" xr2:uid="{6422EC46-2512-0744-B9D4-3E3DA6B13A31}"/>
  </bookViews>
  <sheets>
    <sheet name="Commands" sheetId="1" r:id="rId1"/>
    <sheet name="Least Squares" sheetId="2" r:id="rId2"/>
    <sheet name="Error Analysis" sheetId="3" r:id="rId3"/>
    <sheet name="GoalSeek" sheetId="4" r:id="rId4"/>
    <sheet name="Matrices" sheetId="5" r:id="rId5"/>
    <sheet name="Histograms" sheetId="6" r:id="rId6"/>
    <sheet name="Text Functions" sheetId="7" r:id="rId7"/>
    <sheet name="Logic" sheetId="8" r:id="rId8"/>
  </sheets>
  <externalReferences>
    <externalReference r:id="rId9"/>
    <externalReference r:id="rId10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2" i="1"/>
  <c r="U76" i="1"/>
  <c r="T76" i="1"/>
  <c r="U75" i="1"/>
  <c r="T75" i="1"/>
  <c r="U74" i="1"/>
  <c r="T74" i="1"/>
  <c r="U73" i="1"/>
  <c r="T73" i="1"/>
  <c r="U72" i="1"/>
  <c r="T72" i="1"/>
  <c r="U71" i="1"/>
  <c r="T71" i="1"/>
  <c r="U70" i="1"/>
  <c r="T70" i="1"/>
  <c r="U69" i="1"/>
  <c r="T69" i="1"/>
  <c r="U68" i="1"/>
  <c r="T68" i="1"/>
  <c r="U67" i="1"/>
  <c r="T67" i="1"/>
  <c r="U66" i="1"/>
  <c r="T66" i="1"/>
  <c r="U65" i="1"/>
  <c r="T65" i="1"/>
  <c r="U64" i="1"/>
  <c r="T64" i="1"/>
  <c r="U63" i="1"/>
  <c r="T63" i="1"/>
  <c r="U62" i="1"/>
  <c r="T62" i="1"/>
  <c r="U61" i="1"/>
  <c r="T61" i="1"/>
  <c r="U60" i="1"/>
  <c r="T60" i="1"/>
  <c r="U59" i="1"/>
  <c r="T59" i="1"/>
  <c r="U58" i="1"/>
  <c r="T58" i="1"/>
  <c r="U57" i="1"/>
  <c r="T57" i="1"/>
  <c r="U56" i="1"/>
  <c r="T56" i="1"/>
  <c r="U55" i="1"/>
  <c r="T55" i="1"/>
  <c r="U54" i="1"/>
  <c r="T54" i="1"/>
  <c r="U53" i="1"/>
  <c r="T53" i="1"/>
  <c r="U52" i="1"/>
  <c r="T52" i="1"/>
  <c r="U51" i="1"/>
  <c r="T51" i="1"/>
  <c r="U50" i="1"/>
  <c r="T50" i="1"/>
  <c r="U49" i="1"/>
  <c r="T49" i="1"/>
  <c r="U48" i="1"/>
  <c r="T48" i="1"/>
  <c r="U47" i="1"/>
  <c r="T47" i="1"/>
  <c r="U46" i="1"/>
  <c r="T46" i="1"/>
  <c r="U45" i="1"/>
  <c r="T45" i="1"/>
  <c r="U44" i="1"/>
  <c r="T44" i="1"/>
  <c r="U43" i="1"/>
  <c r="T43" i="1"/>
  <c r="U42" i="1"/>
  <c r="T42" i="1"/>
  <c r="U41" i="1"/>
  <c r="T41" i="1"/>
  <c r="U40" i="1"/>
  <c r="T40" i="1"/>
  <c r="U39" i="1"/>
  <c r="T39" i="1"/>
  <c r="U38" i="1"/>
  <c r="T38" i="1"/>
  <c r="U37" i="1"/>
  <c r="T37" i="1"/>
  <c r="U36" i="1"/>
  <c r="T36" i="1"/>
  <c r="U35" i="1"/>
  <c r="T35" i="1"/>
  <c r="U34" i="1"/>
  <c r="T34" i="1"/>
  <c r="U33" i="1"/>
  <c r="T33" i="1"/>
  <c r="U32" i="1"/>
  <c r="T32" i="1"/>
  <c r="U31" i="1"/>
  <c r="T31" i="1"/>
  <c r="U30" i="1"/>
  <c r="T30" i="1"/>
  <c r="U29" i="1"/>
  <c r="T29" i="1"/>
  <c r="U28" i="1"/>
  <c r="T28" i="1"/>
  <c r="U27" i="1"/>
  <c r="T27" i="1"/>
  <c r="U26" i="1"/>
  <c r="T26" i="1"/>
  <c r="U25" i="1"/>
  <c r="T25" i="1"/>
  <c r="U24" i="1"/>
  <c r="T24" i="1"/>
  <c r="U23" i="1"/>
  <c r="T23" i="1"/>
  <c r="U22" i="1"/>
  <c r="T22" i="1"/>
  <c r="U21" i="1"/>
  <c r="T21" i="1"/>
  <c r="U20" i="1"/>
  <c r="T20" i="1"/>
  <c r="U19" i="1"/>
  <c r="T19" i="1"/>
  <c r="U18" i="1"/>
  <c r="T18" i="1"/>
  <c r="U17" i="1"/>
  <c r="T17" i="1"/>
  <c r="U16" i="1"/>
  <c r="T16" i="1"/>
  <c r="U15" i="1"/>
  <c r="T15" i="1"/>
  <c r="U14" i="1"/>
  <c r="T14" i="1"/>
  <c r="U13" i="1"/>
  <c r="T13" i="1"/>
  <c r="U12" i="1"/>
  <c r="T12" i="1"/>
  <c r="U11" i="1"/>
  <c r="T11" i="1"/>
  <c r="U10" i="1"/>
  <c r="T10" i="1"/>
  <c r="U9" i="1"/>
  <c r="T9" i="1"/>
  <c r="U8" i="1"/>
  <c r="T8" i="1"/>
  <c r="U7" i="1"/>
  <c r="T7" i="1"/>
  <c r="U6" i="1"/>
  <c r="T6" i="1"/>
  <c r="U5" i="1"/>
  <c r="T5" i="1"/>
  <c r="U4" i="1"/>
  <c r="T4" i="1"/>
  <c r="U3" i="1"/>
  <c r="T3" i="1"/>
  <c r="U2" i="1"/>
  <c r="T2" i="1"/>
  <c r="G67" i="1"/>
  <c r="G57" i="1"/>
  <c r="G58" i="1"/>
  <c r="G59" i="1"/>
  <c r="G60" i="1"/>
  <c r="G61" i="1"/>
  <c r="G62" i="1"/>
  <c r="G63" i="1"/>
  <c r="G64" i="1"/>
  <c r="G65" i="1"/>
  <c r="G66" i="1"/>
  <c r="G56" i="1"/>
  <c r="H67" i="1" s="1"/>
  <c r="F67" i="1"/>
  <c r="F57" i="1"/>
  <c r="F58" i="1"/>
  <c r="F59" i="1"/>
  <c r="F60" i="1"/>
  <c r="F61" i="1"/>
  <c r="F62" i="1"/>
  <c r="F63" i="1"/>
  <c r="F64" i="1"/>
  <c r="F65" i="1"/>
  <c r="F66" i="1"/>
  <c r="F56" i="1"/>
  <c r="E57" i="1"/>
  <c r="E58" i="1"/>
  <c r="E59" i="1"/>
  <c r="E60" i="1"/>
  <c r="E61" i="1"/>
  <c r="E62" i="1"/>
  <c r="E63" i="1"/>
  <c r="E64" i="1"/>
  <c r="E65" i="1"/>
  <c r="E66" i="1"/>
  <c r="E56" i="1"/>
  <c r="D57" i="1"/>
  <c r="D58" i="1"/>
  <c r="D59" i="1"/>
  <c r="D60" i="1"/>
  <c r="D61" i="1"/>
  <c r="D62" i="1"/>
  <c r="D63" i="1"/>
  <c r="D64" i="1"/>
  <c r="D65" i="1"/>
  <c r="D66" i="1"/>
  <c r="D56" i="1"/>
  <c r="C57" i="1"/>
  <c r="C58" i="1"/>
  <c r="C59" i="1"/>
  <c r="C60" i="1"/>
  <c r="C61" i="1"/>
  <c r="C62" i="1"/>
  <c r="C63" i="1"/>
  <c r="C64" i="1"/>
  <c r="C65" i="1"/>
  <c r="C66" i="1"/>
  <c r="C56" i="1"/>
  <c r="I55" i="1"/>
  <c r="E50" i="1" l="1"/>
  <c r="E40" i="1"/>
  <c r="E41" i="1"/>
  <c r="E42" i="1"/>
  <c r="E43" i="1"/>
  <c r="E44" i="1"/>
  <c r="E45" i="1"/>
  <c r="E46" i="1"/>
  <c r="E47" i="1"/>
  <c r="E48" i="1"/>
  <c r="E49" i="1"/>
  <c r="E39" i="1"/>
  <c r="B50" i="1"/>
  <c r="C50" i="1"/>
  <c r="D50" i="1"/>
  <c r="D40" i="1"/>
  <c r="D41" i="1"/>
  <c r="D42" i="1"/>
  <c r="D43" i="1"/>
  <c r="D44" i="1"/>
  <c r="D45" i="1"/>
  <c r="D46" i="1"/>
  <c r="D47" i="1"/>
  <c r="D48" i="1"/>
  <c r="D49" i="1"/>
  <c r="D39" i="1"/>
  <c r="C36" i="1"/>
  <c r="C28" i="1"/>
  <c r="C27" i="1"/>
  <c r="C26" i="1"/>
  <c r="C25" i="1"/>
  <c r="C24" i="1"/>
  <c r="C23" i="1"/>
  <c r="C22" i="1"/>
  <c r="C18" i="1" l="1"/>
  <c r="P9" i="1"/>
  <c r="P10" i="1"/>
  <c r="P8" i="1"/>
  <c r="P7" i="1"/>
  <c r="P6" i="1"/>
  <c r="P5" i="1"/>
  <c r="P4" i="1"/>
  <c r="P2" i="1"/>
  <c r="P3" i="1"/>
  <c r="M6" i="1"/>
  <c r="M2" i="1"/>
  <c r="M3" i="1" s="1"/>
  <c r="M5" i="1" s="1"/>
  <c r="O3" i="1" s="1"/>
  <c r="O4" i="1" s="1"/>
  <c r="O5" i="1" s="1"/>
  <c r="O6" i="1" s="1"/>
  <c r="O7" i="1" s="1"/>
  <c r="O8" i="1" s="1"/>
  <c r="O9" i="1" s="1"/>
  <c r="O10" i="1" s="1"/>
  <c r="M1" i="1"/>
  <c r="E6" i="6"/>
  <c r="I3" i="6"/>
  <c r="C15" i="1"/>
  <c r="C14" i="1"/>
  <c r="C13" i="1"/>
  <c r="C11" i="1"/>
  <c r="C9" i="1"/>
  <c r="C8" i="1"/>
  <c r="C7" i="1"/>
  <c r="C10" i="1" s="1"/>
  <c r="C12" i="1" s="1"/>
  <c r="C6" i="1"/>
  <c r="C5" i="1"/>
  <c r="C4" i="1"/>
  <c r="C3" i="1"/>
  <c r="C2" i="1"/>
  <c r="D76" i="8" l="1"/>
  <c r="C76" i="8"/>
  <c r="F76" i="8" s="1"/>
  <c r="D75" i="8"/>
  <c r="C75" i="8"/>
  <c r="F75" i="8" s="1"/>
  <c r="D74" i="8"/>
  <c r="C74" i="8"/>
  <c r="F74" i="8" s="1"/>
  <c r="D73" i="8"/>
  <c r="C73" i="8"/>
  <c r="F73" i="8" s="1"/>
  <c r="D72" i="8"/>
  <c r="C72" i="8"/>
  <c r="F72" i="8" s="1"/>
  <c r="D71" i="8"/>
  <c r="C71" i="8"/>
  <c r="F71" i="8" s="1"/>
  <c r="D70" i="8"/>
  <c r="C70" i="8"/>
  <c r="F70" i="8" s="1"/>
  <c r="D69" i="8"/>
  <c r="C69" i="8"/>
  <c r="F69" i="8" s="1"/>
  <c r="D68" i="8"/>
  <c r="C68" i="8"/>
  <c r="F68" i="8" s="1"/>
  <c r="D67" i="8"/>
  <c r="C67" i="8"/>
  <c r="F67" i="8" s="1"/>
  <c r="D66" i="8"/>
  <c r="C66" i="8"/>
  <c r="F66" i="8" s="1"/>
  <c r="D65" i="8"/>
  <c r="C65" i="8"/>
  <c r="F65" i="8" s="1"/>
  <c r="D64" i="8"/>
  <c r="C64" i="8"/>
  <c r="F64" i="8" s="1"/>
  <c r="D63" i="8"/>
  <c r="C63" i="8"/>
  <c r="F63" i="8" s="1"/>
  <c r="D62" i="8"/>
  <c r="C62" i="8"/>
  <c r="F62" i="8" s="1"/>
  <c r="D61" i="8"/>
  <c r="C61" i="8"/>
  <c r="F61" i="8" s="1"/>
  <c r="D60" i="8"/>
  <c r="C60" i="8"/>
  <c r="F60" i="8" s="1"/>
  <c r="D59" i="8"/>
  <c r="C59" i="8"/>
  <c r="E59" i="8" s="1"/>
  <c r="D58" i="8"/>
  <c r="C58" i="8"/>
  <c r="F58" i="8" s="1"/>
  <c r="D57" i="8"/>
  <c r="C57" i="8"/>
  <c r="F57" i="8" s="1"/>
  <c r="D56" i="8"/>
  <c r="C56" i="8"/>
  <c r="F56" i="8" s="1"/>
  <c r="D55" i="8"/>
  <c r="C55" i="8"/>
  <c r="F55" i="8" s="1"/>
  <c r="D54" i="8"/>
  <c r="C54" i="8"/>
  <c r="F54" i="8" s="1"/>
  <c r="D53" i="8"/>
  <c r="C53" i="8"/>
  <c r="F53" i="8" s="1"/>
  <c r="D52" i="8"/>
  <c r="C52" i="8"/>
  <c r="F52" i="8" s="1"/>
  <c r="D51" i="8"/>
  <c r="C51" i="8"/>
  <c r="F51" i="8" s="1"/>
  <c r="D50" i="8"/>
  <c r="C50" i="8"/>
  <c r="F50" i="8" s="1"/>
  <c r="D49" i="8"/>
  <c r="C49" i="8"/>
  <c r="F49" i="8" s="1"/>
  <c r="D48" i="8"/>
  <c r="C48" i="8"/>
  <c r="F48" i="8" s="1"/>
  <c r="D47" i="8"/>
  <c r="C47" i="8"/>
  <c r="F47" i="8" s="1"/>
  <c r="D46" i="8"/>
  <c r="C46" i="8"/>
  <c r="F46" i="8" s="1"/>
  <c r="D45" i="8"/>
  <c r="C45" i="8"/>
  <c r="F45" i="8" s="1"/>
  <c r="D44" i="8"/>
  <c r="C44" i="8"/>
  <c r="F44" i="8" s="1"/>
  <c r="D43" i="8"/>
  <c r="C43" i="8"/>
  <c r="F43" i="8" s="1"/>
  <c r="D42" i="8"/>
  <c r="C42" i="8"/>
  <c r="F42" i="8" s="1"/>
  <c r="D41" i="8"/>
  <c r="C41" i="8"/>
  <c r="E41" i="8" s="1"/>
  <c r="D40" i="8"/>
  <c r="C40" i="8"/>
  <c r="F40" i="8" s="1"/>
  <c r="D39" i="8"/>
  <c r="C39" i="8"/>
  <c r="F39" i="8" s="1"/>
  <c r="D38" i="8"/>
  <c r="C38" i="8"/>
  <c r="F38" i="8" s="1"/>
  <c r="D37" i="8"/>
  <c r="C37" i="8"/>
  <c r="F37" i="8" s="1"/>
  <c r="D36" i="8"/>
  <c r="C36" i="8"/>
  <c r="F36" i="8" s="1"/>
  <c r="D35" i="8"/>
  <c r="C35" i="8"/>
  <c r="F35" i="8" s="1"/>
  <c r="D34" i="8"/>
  <c r="C34" i="8"/>
  <c r="F34" i="8" s="1"/>
  <c r="D33" i="8"/>
  <c r="C33" i="8"/>
  <c r="F33" i="8" s="1"/>
  <c r="D32" i="8"/>
  <c r="C32" i="8"/>
  <c r="F32" i="8" s="1"/>
  <c r="D31" i="8"/>
  <c r="C31" i="8"/>
  <c r="F31" i="8" s="1"/>
  <c r="D30" i="8"/>
  <c r="C30" i="8"/>
  <c r="F30" i="8" s="1"/>
  <c r="D29" i="8"/>
  <c r="C29" i="8"/>
  <c r="F29" i="8" s="1"/>
  <c r="D28" i="8"/>
  <c r="C28" i="8"/>
  <c r="F28" i="8" s="1"/>
  <c r="D27" i="8"/>
  <c r="C27" i="8"/>
  <c r="F27" i="8" s="1"/>
  <c r="D26" i="8"/>
  <c r="C26" i="8"/>
  <c r="F26" i="8" s="1"/>
  <c r="D25" i="8"/>
  <c r="C25" i="8"/>
  <c r="F25" i="8" s="1"/>
  <c r="D24" i="8"/>
  <c r="C24" i="8"/>
  <c r="F24" i="8" s="1"/>
  <c r="D23" i="8"/>
  <c r="C23" i="8"/>
  <c r="E23" i="8" s="1"/>
  <c r="D22" i="8"/>
  <c r="C22" i="8"/>
  <c r="F22" i="8" s="1"/>
  <c r="D21" i="8"/>
  <c r="C21" i="8"/>
  <c r="F21" i="8" s="1"/>
  <c r="D20" i="8"/>
  <c r="C20" i="8"/>
  <c r="E20" i="8" s="1"/>
  <c r="D19" i="8"/>
  <c r="C19" i="8"/>
  <c r="F19" i="8" s="1"/>
  <c r="D18" i="8"/>
  <c r="C18" i="8"/>
  <c r="F18" i="8" s="1"/>
  <c r="D17" i="8"/>
  <c r="C17" i="8"/>
  <c r="F17" i="8" s="1"/>
  <c r="D16" i="8"/>
  <c r="C16" i="8"/>
  <c r="F16" i="8" s="1"/>
  <c r="D15" i="8"/>
  <c r="C15" i="8"/>
  <c r="F15" i="8" s="1"/>
  <c r="D14" i="8"/>
  <c r="C14" i="8"/>
  <c r="F14" i="8" s="1"/>
  <c r="D13" i="8"/>
  <c r="C13" i="8"/>
  <c r="F13" i="8" s="1"/>
  <c r="D12" i="8"/>
  <c r="C12" i="8"/>
  <c r="F12" i="8" s="1"/>
  <c r="D11" i="8"/>
  <c r="C11" i="8"/>
  <c r="E11" i="8" s="1"/>
  <c r="D10" i="8"/>
  <c r="C10" i="8"/>
  <c r="F10" i="8" s="1"/>
  <c r="D9" i="8"/>
  <c r="C9" i="8"/>
  <c r="F9" i="8" s="1"/>
  <c r="D8" i="8"/>
  <c r="C8" i="8"/>
  <c r="F8" i="8" s="1"/>
  <c r="D7" i="8"/>
  <c r="C7" i="8"/>
  <c r="F7" i="8" s="1"/>
  <c r="D6" i="8"/>
  <c r="C6" i="8"/>
  <c r="F6" i="8" s="1"/>
  <c r="D5" i="8"/>
  <c r="C5" i="8"/>
  <c r="E5" i="8" s="1"/>
  <c r="D4" i="8"/>
  <c r="C4" i="8"/>
  <c r="F4" i="8" s="1"/>
  <c r="D3" i="8"/>
  <c r="C3" i="8"/>
  <c r="F3" i="8" s="1"/>
  <c r="D2" i="8"/>
  <c r="E2" i="8" s="1"/>
  <c r="C2" i="8"/>
  <c r="C10" i="7"/>
  <c r="C9" i="7"/>
  <c r="C8" i="7"/>
  <c r="C11" i="7" s="1"/>
  <c r="C12" i="7" s="1"/>
  <c r="C7" i="7"/>
  <c r="F5" i="7"/>
  <c r="F4" i="7"/>
  <c r="F3" i="7"/>
  <c r="H3" i="7" s="1"/>
  <c r="F2" i="8" l="1"/>
  <c r="E26" i="8"/>
  <c r="E47" i="8"/>
  <c r="E65" i="8"/>
  <c r="F20" i="8"/>
  <c r="F59" i="8"/>
  <c r="E3" i="8"/>
  <c r="G2" i="8" s="1"/>
  <c r="E6" i="8"/>
  <c r="E9" i="8"/>
  <c r="E12" i="8"/>
  <c r="E15" i="8"/>
  <c r="E18" i="8"/>
  <c r="E21" i="8"/>
  <c r="E24" i="8"/>
  <c r="E27" i="8"/>
  <c r="E30" i="8"/>
  <c r="E33" i="8"/>
  <c r="E36" i="8"/>
  <c r="E39" i="8"/>
  <c r="E42" i="8"/>
  <c r="E45" i="8"/>
  <c r="E48" i="8"/>
  <c r="E51" i="8"/>
  <c r="E54" i="8"/>
  <c r="E57" i="8"/>
  <c r="E60" i="8"/>
  <c r="E63" i="8"/>
  <c r="E66" i="8"/>
  <c r="E69" i="8"/>
  <c r="E72" i="8"/>
  <c r="E75" i="8"/>
  <c r="E14" i="8"/>
  <c r="E38" i="8"/>
  <c r="E68" i="8"/>
  <c r="E8" i="8"/>
  <c r="E32" i="8"/>
  <c r="E44" i="8"/>
  <c r="E50" i="8"/>
  <c r="E56" i="8"/>
  <c r="E71" i="8"/>
  <c r="F5" i="8"/>
  <c r="F11" i="8"/>
  <c r="F41" i="8"/>
  <c r="F23" i="8"/>
  <c r="E35" i="8"/>
  <c r="E62" i="8"/>
  <c r="E4" i="8"/>
  <c r="E7" i="8"/>
  <c r="E10" i="8"/>
  <c r="E13" i="8"/>
  <c r="E16" i="8"/>
  <c r="E19" i="8"/>
  <c r="E22" i="8"/>
  <c r="E25" i="8"/>
  <c r="E28" i="8"/>
  <c r="E31" i="8"/>
  <c r="E34" i="8"/>
  <c r="E37" i="8"/>
  <c r="E40" i="8"/>
  <c r="E43" i="8"/>
  <c r="E46" i="8"/>
  <c r="E49" i="8"/>
  <c r="E52" i="8"/>
  <c r="E55" i="8"/>
  <c r="E58" i="8"/>
  <c r="E61" i="8"/>
  <c r="E64" i="8"/>
  <c r="E67" i="8"/>
  <c r="E70" i="8"/>
  <c r="E73" i="8"/>
  <c r="E76" i="8"/>
  <c r="E17" i="8"/>
  <c r="E29" i="8"/>
  <c r="E53" i="8"/>
  <c r="E74" i="8"/>
  <c r="O5" i="6" l="1"/>
  <c r="O6" i="6"/>
  <c r="O7" i="6"/>
  <c r="O8" i="6"/>
  <c r="O9" i="6"/>
  <c r="O10" i="6"/>
  <c r="O11" i="6"/>
  <c r="O12" i="6"/>
  <c r="O4" i="6"/>
  <c r="J5" i="6"/>
  <c r="J4" i="6"/>
  <c r="E4" i="6"/>
  <c r="I4" i="6" s="1"/>
  <c r="I5" i="6" s="1"/>
  <c r="I6" i="6" s="1"/>
  <c r="I7" i="6" s="1"/>
  <c r="I8" i="6" s="1"/>
  <c r="I9" i="6" s="1"/>
  <c r="I10" i="6" s="1"/>
  <c r="J3" i="6"/>
  <c r="E3" i="6"/>
  <c r="E2" i="6"/>
  <c r="B13" i="5" l="1" a="1"/>
  <c r="D15" i="5" s="1"/>
  <c r="G8" i="5" a="1"/>
  <c r="G10" i="5" s="1"/>
  <c r="B8" i="5" a="1"/>
  <c r="C9" i="5" s="1"/>
  <c r="D9" i="5" l="1"/>
  <c r="H10" i="5"/>
  <c r="B10" i="5"/>
  <c r="I10" i="5"/>
  <c r="C10" i="5"/>
  <c r="D10" i="5"/>
  <c r="B13" i="5"/>
  <c r="C13" i="5"/>
  <c r="D13" i="5"/>
  <c r="B14" i="5"/>
  <c r="C14" i="5"/>
  <c r="G9" i="5"/>
  <c r="D14" i="5"/>
  <c r="D8" i="5"/>
  <c r="H9" i="5"/>
  <c r="B15" i="5"/>
  <c r="I8" i="5"/>
  <c r="I9" i="5"/>
  <c r="C15" i="5"/>
  <c r="G8" i="5"/>
  <c r="H8" i="5"/>
  <c r="B8" i="5"/>
  <c r="C8" i="5"/>
  <c r="B9" i="5"/>
  <c r="C8" i="3" l="1"/>
  <c r="D8" i="3"/>
  <c r="E8" i="3"/>
  <c r="F8" i="3"/>
  <c r="G8" i="3"/>
  <c r="H8" i="3"/>
  <c r="I8" i="3"/>
  <c r="J8" i="3"/>
  <c r="K8" i="3"/>
  <c r="L8" i="3"/>
  <c r="B8" i="3"/>
  <c r="O8" i="3" s="1"/>
  <c r="I4" i="4"/>
  <c r="J7" i="3"/>
  <c r="I7" i="3"/>
  <c r="H7" i="3"/>
  <c r="G7" i="3"/>
  <c r="F7" i="3"/>
  <c r="E7" i="3"/>
  <c r="D7" i="3"/>
  <c r="C7" i="3"/>
  <c r="B7" i="3"/>
  <c r="J5" i="3"/>
  <c r="I5" i="3"/>
  <c r="H5" i="3"/>
  <c r="G5" i="3"/>
  <c r="F5" i="3"/>
  <c r="E5" i="3"/>
  <c r="D5" i="3"/>
  <c r="C5" i="3"/>
  <c r="B5" i="3"/>
  <c r="L4" i="3"/>
  <c r="L5" i="3" s="1"/>
  <c r="J4" i="3"/>
  <c r="I4" i="3"/>
  <c r="H4" i="3"/>
  <c r="G4" i="3"/>
  <c r="F4" i="3"/>
  <c r="E4" i="3"/>
  <c r="D4" i="3"/>
  <c r="C4" i="3"/>
  <c r="B4" i="3"/>
  <c r="L3" i="3"/>
  <c r="K3" i="3"/>
  <c r="K4" i="3" s="1"/>
  <c r="J3" i="3"/>
  <c r="I3" i="3"/>
  <c r="H3" i="3"/>
  <c r="G3" i="3"/>
  <c r="F3" i="3"/>
  <c r="E3" i="3"/>
  <c r="D3" i="3"/>
  <c r="C3" i="3"/>
  <c r="B3" i="3"/>
  <c r="O2" i="3"/>
  <c r="C14" i="2"/>
  <c r="B14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E2" i="2"/>
  <c r="E14" i="2" s="1"/>
  <c r="D2" i="2"/>
  <c r="D14" i="2" s="1"/>
  <c r="O7" i="3" l="1"/>
  <c r="O10" i="3" s="1"/>
  <c r="K5" i="3"/>
  <c r="K7" i="3"/>
  <c r="L7" i="3"/>
</calcChain>
</file>

<file path=xl/sharedStrings.xml><?xml version="1.0" encoding="utf-8"?>
<sst xmlns="http://schemas.openxmlformats.org/spreadsheetml/2006/main" count="175" uniqueCount="156">
  <si>
    <t>stdev</t>
  </si>
  <si>
    <t>avg</t>
  </si>
  <si>
    <t>mode</t>
  </si>
  <si>
    <t>med</t>
  </si>
  <si>
    <t>range</t>
  </si>
  <si>
    <t>len</t>
  </si>
  <si>
    <t>left</t>
  </si>
  <si>
    <t>right</t>
  </si>
  <si>
    <t>mid</t>
  </si>
  <si>
    <t>concatenate</t>
  </si>
  <si>
    <t>substitute</t>
  </si>
  <si>
    <t>exact</t>
  </si>
  <si>
    <t>replace</t>
  </si>
  <si>
    <t>if</t>
  </si>
  <si>
    <t>and</t>
  </si>
  <si>
    <t>countifs</t>
  </si>
  <si>
    <t>countif</t>
  </si>
  <si>
    <t>or</t>
  </si>
  <si>
    <t>mmult</t>
  </si>
  <si>
    <t>mdeterm</t>
  </si>
  <si>
    <t>minverse</t>
  </si>
  <si>
    <t>upper</t>
  </si>
  <si>
    <t>lower</t>
  </si>
  <si>
    <t>proper</t>
  </si>
  <si>
    <t>trim</t>
  </si>
  <si>
    <t>sum</t>
  </si>
  <si>
    <t>variance</t>
  </si>
  <si>
    <t>sqrt</t>
  </si>
  <si>
    <t>max</t>
  </si>
  <si>
    <t>count</t>
  </si>
  <si>
    <t>min</t>
  </si>
  <si>
    <t>log</t>
  </si>
  <si>
    <t>exp</t>
  </si>
  <si>
    <t>pi</t>
  </si>
  <si>
    <t>ln</t>
  </si>
  <si>
    <t>vlookup</t>
  </si>
  <si>
    <t>Goal seek X guess:</t>
  </si>
  <si>
    <t>Goal seek Solution:</t>
  </si>
  <si>
    <t>Steps to Using Goal Seek</t>
  </si>
  <si>
    <t>Part 1</t>
  </si>
  <si>
    <t>Create a cell where you input your guess as to what X value will give the root of the equation</t>
  </si>
  <si>
    <t>(this can be a random guess, in this example the cell I chose is I4)</t>
  </si>
  <si>
    <t>Part 2</t>
  </si>
  <si>
    <t>Create a cell where you input the formula for the equation you are trying to solve. The formula should use the cell in Part 1 as the "X" value</t>
  </si>
  <si>
    <t>(in this example, that cell is I5)</t>
  </si>
  <si>
    <t>Part 3</t>
  </si>
  <si>
    <t>To run Goal Seek click on the 'Data' tab at the top of the Excel Workbook</t>
  </si>
  <si>
    <t>then click on "What If Analysis"</t>
  </si>
  <si>
    <t>then click on "Goal Seek"</t>
  </si>
  <si>
    <t>then click on the boxes to ensure the values are set</t>
  </si>
  <si>
    <t>Here is what my box looks like</t>
  </si>
  <si>
    <t>Click OK and it will solve for a solution</t>
  </si>
  <si>
    <t>X</t>
  </si>
  <si>
    <t>Y</t>
  </si>
  <si>
    <t xml:space="preserve">mean = </t>
  </si>
  <si>
    <t>Y_calc</t>
  </si>
  <si>
    <t>Note:</t>
  </si>
  <si>
    <t>y=2.2156x - 5.0103</t>
  </si>
  <si>
    <t>Abs_err</t>
  </si>
  <si>
    <t>Rel_err</t>
  </si>
  <si>
    <t>(abs_err)^2</t>
  </si>
  <si>
    <t xml:space="preserve">SSE = </t>
  </si>
  <si>
    <t>(y - mean)^2</t>
  </si>
  <si>
    <t xml:space="preserve">SST = </t>
  </si>
  <si>
    <t xml:space="preserve">R^2 </t>
  </si>
  <si>
    <t>X^2</t>
  </si>
  <si>
    <t>X*Y</t>
  </si>
  <si>
    <t>SUM:</t>
  </si>
  <si>
    <t xml:space="preserve">These are the values that you should have </t>
  </si>
  <si>
    <r>
      <t xml:space="preserve">Each of this values will serve as coefficients  for the </t>
    </r>
    <r>
      <rPr>
        <i/>
        <sz val="11"/>
        <color theme="1"/>
        <rFont val="Calibri"/>
        <family val="2"/>
        <scheme val="minor"/>
      </rPr>
      <t>Least Squared Equations</t>
    </r>
  </si>
  <si>
    <t>See pg E-120 to continue the example:</t>
  </si>
  <si>
    <t>1st equation:</t>
  </si>
  <si>
    <t>95.885a +11b = 157.3263</t>
  </si>
  <si>
    <t>2nd equation:</t>
  </si>
  <si>
    <t>1143.949a +95.885b = 2054.0849</t>
  </si>
  <si>
    <t>Using Algebraic substitution and elimination you will be able to calculate (by hand or via excel)</t>
  </si>
  <si>
    <t xml:space="preserve">that </t>
  </si>
  <si>
    <t xml:space="preserve">a = </t>
  </si>
  <si>
    <t xml:space="preserve">b = </t>
  </si>
  <si>
    <t>After plugging these values into the equation y = ax + b you get</t>
  </si>
  <si>
    <t>(This is the equation of the trend line)</t>
  </si>
  <si>
    <t xml:space="preserve">A = </t>
  </si>
  <si>
    <t xml:space="preserve">B = </t>
  </si>
  <si>
    <t>Matrix Multiplication</t>
  </si>
  <si>
    <t>Scalar Multiplication</t>
  </si>
  <si>
    <t>A*B =</t>
  </si>
  <si>
    <t xml:space="preserve">5*A = </t>
  </si>
  <si>
    <t>Transpose of A</t>
  </si>
  <si>
    <t>A' =</t>
  </si>
  <si>
    <t>MAX =</t>
  </si>
  <si>
    <t>Bins</t>
  </si>
  <si>
    <t>Frequency</t>
  </si>
  <si>
    <t>MIN =</t>
  </si>
  <si>
    <t xml:space="preserve">RANGE = </t>
  </si>
  <si>
    <t xml:space="preserve">No. of bins = </t>
  </si>
  <si>
    <t xml:space="preserve">Interval = </t>
  </si>
  <si>
    <t>More</t>
  </si>
  <si>
    <t>Bin</t>
  </si>
  <si>
    <t>Cumulative %</t>
  </si>
  <si>
    <t>Relative Frequency %</t>
  </si>
  <si>
    <t xml:space="preserve">count = </t>
  </si>
  <si>
    <t>ab123@pitt.edu</t>
  </si>
  <si>
    <t>=LEN</t>
  </si>
  <si>
    <t>=LEFT</t>
  </si>
  <si>
    <t>=RIGHT</t>
  </si>
  <si>
    <t>=MID</t>
  </si>
  <si>
    <t>=Concatenate</t>
  </si>
  <si>
    <t>=exact</t>
  </si>
  <si>
    <t>Computer</t>
  </si>
  <si>
    <t>Written</t>
  </si>
  <si>
    <t>Comp(%)</t>
  </si>
  <si>
    <t>Written(%)</t>
  </si>
  <si>
    <t>Did the student pass both?</t>
  </si>
  <si>
    <t>Did the student pass either exam?</t>
  </si>
  <si>
    <t># passing both?</t>
  </si>
  <si>
    <t>aat52</t>
  </si>
  <si>
    <t>x</t>
  </si>
  <si>
    <t>y</t>
  </si>
  <si>
    <t>Min</t>
  </si>
  <si>
    <t>Max</t>
  </si>
  <si>
    <t>Range</t>
  </si>
  <si>
    <t>Intervals</t>
  </si>
  <si>
    <t>Count</t>
  </si>
  <si>
    <t>D=2E</t>
  </si>
  <si>
    <t>D-2E=0</t>
  </si>
  <si>
    <t>F=2(D+E)</t>
  </si>
  <si>
    <t>F-2D-2E=0</t>
  </si>
  <si>
    <t>D+E+F+G=10</t>
  </si>
  <si>
    <t>D=G</t>
  </si>
  <si>
    <t>D-G=0</t>
  </si>
  <si>
    <t>D</t>
  </si>
  <si>
    <t>E</t>
  </si>
  <si>
    <t>F</t>
  </si>
  <si>
    <t>G</t>
  </si>
  <si>
    <t>A= </t>
  </si>
  <si>
    <t>A^-1= </t>
  </si>
  <si>
    <t>A*A^-1=</t>
  </si>
  <si>
    <t>D=</t>
  </si>
  <si>
    <t>b=</t>
  </si>
  <si>
    <t>A^-1*b=</t>
  </si>
  <si>
    <t>E=</t>
  </si>
  <si>
    <t>F=</t>
  </si>
  <si>
    <t>G=</t>
  </si>
  <si>
    <t>a a t  5  2</t>
  </si>
  <si>
    <t>least squares</t>
  </si>
  <si>
    <t>x^2</t>
  </si>
  <si>
    <t>x*y</t>
  </si>
  <si>
    <t>95.89a+11b=157.34</t>
  </si>
  <si>
    <t>1143.9811a+95.89b=2054.1657</t>
  </si>
  <si>
    <t>ycalc</t>
  </si>
  <si>
    <t>abserror</t>
  </si>
  <si>
    <t>relerror</t>
  </si>
  <si>
    <t>Avg=</t>
  </si>
  <si>
    <t>abserror^2</t>
  </si>
  <si>
    <t>(y-mean)^2</t>
  </si>
  <si>
    <t>R^2=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</si>
</sst>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4"/>
      <color theme="1"/>
      <name val="Times"/>
      <family val="1"/>
    </font>
    <font>
      <b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0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8" xfId="0" applyBorder="1"/>
    <xf numFmtId="0" fontId="2" fillId="0" borderId="0" xfId="0" applyFont="1"/>
    <xf numFmtId="0" fontId="4" fillId="0" borderId="9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0" fontId="0" fillId="0" borderId="0" xfId="0" applyNumberFormat="1" applyFill="1" applyBorder="1" applyAlignment="1"/>
    <xf numFmtId="10" fontId="0" fillId="0" borderId="0" xfId="0" applyNumberFormat="1" applyAlignment="1">
      <alignment horizontal="center"/>
    </xf>
    <xf numFmtId="0" fontId="0" fillId="0" borderId="7" xfId="0" applyFill="1" applyBorder="1" applyAlignment="1"/>
    <xf numFmtId="10" fontId="0" fillId="0" borderId="7" xfId="0" applyNumberFormat="1" applyFill="1" applyBorder="1" applyAlignment="1"/>
    <xf numFmtId="0" fontId="5" fillId="0" borderId="0" xfId="1"/>
    <xf numFmtId="0" fontId="0" fillId="0" borderId="0" xfId="0" quotePrefix="1"/>
    <xf numFmtId="0" fontId="6" fillId="0" borderId="0" xfId="0" applyFont="1" applyAlignment="1">
      <alignment horizontal="center"/>
    </xf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Example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988298337707787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'[1]Least Squares (Best fit line)'!$B$2:$B$12</c:f>
              <c:numCache>
                <c:formatCode>General</c:formatCode>
                <c:ptCount val="11"/>
                <c:pt idx="0">
                  <c:v>2.54</c:v>
                </c:pt>
                <c:pt idx="1">
                  <c:v>3.18</c:v>
                </c:pt>
                <c:pt idx="2">
                  <c:v>3.81</c:v>
                </c:pt>
                <c:pt idx="3">
                  <c:v>5.08</c:v>
                </c:pt>
                <c:pt idx="4">
                  <c:v>6.35</c:v>
                </c:pt>
                <c:pt idx="5">
                  <c:v>7.62</c:v>
                </c:pt>
                <c:pt idx="6">
                  <c:v>8.89</c:v>
                </c:pt>
                <c:pt idx="7">
                  <c:v>10.16</c:v>
                </c:pt>
                <c:pt idx="8">
                  <c:v>12.7</c:v>
                </c:pt>
                <c:pt idx="9">
                  <c:v>15.24</c:v>
                </c:pt>
                <c:pt idx="10">
                  <c:v>20.32</c:v>
                </c:pt>
              </c:numCache>
            </c:numRef>
          </c:xVal>
          <c:yVal>
            <c:numRef>
              <c:f>'[1]Least Squares (Best fit line)'!$C$2:$C$12</c:f>
              <c:numCache>
                <c:formatCode>General</c:formatCode>
                <c:ptCount val="11"/>
                <c:pt idx="0">
                  <c:v>2.5</c:v>
                </c:pt>
                <c:pt idx="1">
                  <c:v>3.38</c:v>
                </c:pt>
                <c:pt idx="2">
                  <c:v>4.05</c:v>
                </c:pt>
                <c:pt idx="3">
                  <c:v>5.43</c:v>
                </c:pt>
                <c:pt idx="4">
                  <c:v>8.6199999999999992</c:v>
                </c:pt>
                <c:pt idx="5">
                  <c:v>11.28</c:v>
                </c:pt>
                <c:pt idx="6">
                  <c:v>13.56</c:v>
                </c:pt>
                <c:pt idx="7">
                  <c:v>16.059999999999999</c:v>
                </c:pt>
                <c:pt idx="8">
                  <c:v>21.75</c:v>
                </c:pt>
                <c:pt idx="9">
                  <c:v>28.23</c:v>
                </c:pt>
                <c:pt idx="10">
                  <c:v>42.48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27-5745-8C87-CD607AA87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478688"/>
        <c:axId val="294479248"/>
      </c:scatterChart>
      <c:valAx>
        <c:axId val="29447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479248"/>
        <c:crosses val="autoZero"/>
        <c:crossBetween val="midCat"/>
      </c:valAx>
      <c:valAx>
        <c:axId val="2944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47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[2]Sheet3!$A$2:$A$10</c:f>
              <c:strCache>
                <c:ptCount val="9"/>
                <c:pt idx="0">
                  <c:v>84</c:v>
                </c:pt>
                <c:pt idx="1">
                  <c:v>96</c:v>
                </c:pt>
                <c:pt idx="2">
                  <c:v>108</c:v>
                </c:pt>
                <c:pt idx="3">
                  <c:v>120</c:v>
                </c:pt>
                <c:pt idx="4">
                  <c:v>132</c:v>
                </c:pt>
                <c:pt idx="5">
                  <c:v>144</c:v>
                </c:pt>
                <c:pt idx="6">
                  <c:v>156</c:v>
                </c:pt>
                <c:pt idx="7">
                  <c:v>168</c:v>
                </c:pt>
                <c:pt idx="8">
                  <c:v>More</c:v>
                </c:pt>
              </c:strCache>
            </c:strRef>
          </c:cat>
          <c:val>
            <c:numRef>
              <c:f>[2]Sheet3!$B$2:$B$10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8</c:v>
                </c:pt>
                <c:pt idx="4">
                  <c:v>6</c:v>
                </c:pt>
                <c:pt idx="5">
                  <c:v>12</c:v>
                </c:pt>
                <c:pt idx="6">
                  <c:v>17</c:v>
                </c:pt>
                <c:pt idx="7">
                  <c:v>21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3-884A-86C2-27F49ABAC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2503903"/>
        <c:axId val="1572506399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[2]Sheet3!$A$2:$A$10</c:f>
              <c:strCache>
                <c:ptCount val="9"/>
                <c:pt idx="0">
                  <c:v>84</c:v>
                </c:pt>
                <c:pt idx="1">
                  <c:v>96</c:v>
                </c:pt>
                <c:pt idx="2">
                  <c:v>108</c:v>
                </c:pt>
                <c:pt idx="3">
                  <c:v>120</c:v>
                </c:pt>
                <c:pt idx="4">
                  <c:v>132</c:v>
                </c:pt>
                <c:pt idx="5">
                  <c:v>144</c:v>
                </c:pt>
                <c:pt idx="6">
                  <c:v>156</c:v>
                </c:pt>
                <c:pt idx="7">
                  <c:v>168</c:v>
                </c:pt>
                <c:pt idx="8">
                  <c:v>More</c:v>
                </c:pt>
              </c:strCache>
            </c:strRef>
          </c:cat>
          <c:val>
            <c:numRef>
              <c:f>[2]Sheet3!$C$2:$C$10</c:f>
              <c:numCache>
                <c:formatCode>General</c:formatCode>
                <c:ptCount val="9"/>
                <c:pt idx="0">
                  <c:v>1.3333333333333334E-2</c:v>
                </c:pt>
                <c:pt idx="1">
                  <c:v>5.3333333333333337E-2</c:v>
                </c:pt>
                <c:pt idx="2">
                  <c:v>9.3333333333333338E-2</c:v>
                </c:pt>
                <c:pt idx="3">
                  <c:v>0.2</c:v>
                </c:pt>
                <c:pt idx="4">
                  <c:v>0.28000000000000003</c:v>
                </c:pt>
                <c:pt idx="5">
                  <c:v>0.44</c:v>
                </c:pt>
                <c:pt idx="6">
                  <c:v>0.66666666666666663</c:v>
                </c:pt>
                <c:pt idx="7">
                  <c:v>0.94666666666666666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23-884A-86C2-27F49ABAC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2500991"/>
        <c:axId val="1572504319"/>
      </c:lineChart>
      <c:catAx>
        <c:axId val="1572503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2506399"/>
        <c:crosses val="autoZero"/>
        <c:auto val="1"/>
        <c:lblAlgn val="ctr"/>
        <c:lblOffset val="100"/>
        <c:noMultiLvlLbl val="0"/>
      </c:catAx>
      <c:valAx>
        <c:axId val="15725063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2503903"/>
        <c:crosses val="autoZero"/>
        <c:crossBetween val="between"/>
      </c:valAx>
      <c:valAx>
        <c:axId val="157250431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572500991"/>
        <c:crosses val="max"/>
        <c:crossBetween val="between"/>
      </c:valAx>
      <c:catAx>
        <c:axId val="15725009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2504319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166008</xdr:colOff>
      <xdr:row>1</xdr:row>
      <xdr:rowOff>32657</xdr:rowOff>
    </xdr:from>
    <xdr:to>
      <xdr:col>13</xdr:col>
      <xdr:colOff>470808</xdr:colOff>
      <xdr:row>15</xdr:row>
      <xdr:rowOff>108857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51DE8D-9E27-5847-ADE2-3DDA403D84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275724</xdr:colOff>
      <xdr:row>17</xdr:row>
      <xdr:rowOff>75198</xdr:rowOff>
    </xdr:from>
    <xdr:to>
      <xdr:col>10</xdr:col>
      <xdr:colOff>43114</xdr:colOff>
      <xdr:row>24</xdr:row>
      <xdr:rowOff>43448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718A4B-C31E-7C46-B0CA-30AE4DE9796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5224" y="5155198"/>
          <a:ext cx="2243890" cy="1390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331305</xdr:colOff>
      <xdr:row>13</xdr:row>
      <xdr:rowOff>92028</xdr:rowOff>
    </xdr:from>
    <xdr:to>
      <xdr:col>12</xdr:col>
      <xdr:colOff>442077</xdr:colOff>
      <xdr:row>34</xdr:row>
      <xdr:rowOff>185364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2758BF-C947-F847-98E5-B52C18CCC7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ragon/Downloads/Error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ragon/Downloads/Histograms_InC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Least Squares (Best fit line)"/>
      <sheetName val="Error Analysis"/>
    </sheetNames>
    <sheetDataSet>
      <sheetData sheetId="0" refreshError="1"/>
      <sheetData sheetId="1">
        <row r="2">
          <cell r="B2">
            <v>2.54</v>
          </cell>
          <cell r="C2">
            <v>2.5</v>
          </cell>
        </row>
        <row r="3">
          <cell r="B3">
            <v>3.18</v>
          </cell>
          <cell r="C3">
            <v>3.38</v>
          </cell>
        </row>
        <row r="4">
          <cell r="B4">
            <v>3.81</v>
          </cell>
          <cell r="C4">
            <v>4.05</v>
          </cell>
        </row>
        <row r="5">
          <cell r="B5">
            <v>5.08</v>
          </cell>
          <cell r="C5">
            <v>5.43</v>
          </cell>
        </row>
        <row r="6">
          <cell r="B6">
            <v>6.35</v>
          </cell>
          <cell r="C6">
            <v>8.6199999999999992</v>
          </cell>
        </row>
        <row r="7">
          <cell r="B7">
            <v>7.62</v>
          </cell>
          <cell r="C7">
            <v>11.28</v>
          </cell>
        </row>
        <row r="8">
          <cell r="B8">
            <v>8.89</v>
          </cell>
          <cell r="C8">
            <v>13.56</v>
          </cell>
        </row>
        <row r="9">
          <cell r="B9">
            <v>10.16</v>
          </cell>
          <cell r="C9">
            <v>16.059999999999999</v>
          </cell>
        </row>
        <row r="10">
          <cell r="B10">
            <v>12.7</v>
          </cell>
          <cell r="C10">
            <v>21.75</v>
          </cell>
        </row>
        <row r="11">
          <cell r="B11">
            <v>15.24</v>
          </cell>
          <cell r="C11">
            <v>28.23</v>
          </cell>
        </row>
        <row r="12">
          <cell r="B12">
            <v>20.32</v>
          </cell>
          <cell r="C12">
            <v>42.48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Test_data"/>
    </sheetNames>
    <sheetDataSet>
      <sheetData sheetId="0" refreshError="1">
        <row r="2">
          <cell r="A2">
            <v>84</v>
          </cell>
          <cell r="B2">
            <v>1</v>
          </cell>
          <cell r="C2">
            <v>1.3333333333333334E-2</v>
          </cell>
        </row>
        <row r="3">
          <cell r="A3">
            <v>96</v>
          </cell>
          <cell r="B3">
            <v>3</v>
          </cell>
          <cell r="C3">
            <v>5.3333333333333337E-2</v>
          </cell>
        </row>
        <row r="4">
          <cell r="A4">
            <v>108</v>
          </cell>
          <cell r="B4">
            <v>3</v>
          </cell>
          <cell r="C4">
            <v>9.3333333333333338E-2</v>
          </cell>
        </row>
        <row r="5">
          <cell r="A5">
            <v>120</v>
          </cell>
          <cell r="B5">
            <v>8</v>
          </cell>
          <cell r="C5">
            <v>0.2</v>
          </cell>
        </row>
        <row r="6">
          <cell r="A6">
            <v>132</v>
          </cell>
          <cell r="B6">
            <v>6</v>
          </cell>
          <cell r="C6">
            <v>0.28000000000000003</v>
          </cell>
        </row>
        <row r="7">
          <cell r="A7">
            <v>144</v>
          </cell>
          <cell r="B7">
            <v>12</v>
          </cell>
          <cell r="C7">
            <v>0.44</v>
          </cell>
        </row>
        <row r="8">
          <cell r="A8">
            <v>156</v>
          </cell>
          <cell r="B8">
            <v>17</v>
          </cell>
          <cell r="C8">
            <v>0.66666666666666663</v>
          </cell>
        </row>
        <row r="9">
          <cell r="A9">
            <v>168</v>
          </cell>
          <cell r="B9">
            <v>21</v>
          </cell>
          <cell r="C9">
            <v>0.94666666666666666</v>
          </cell>
        </row>
        <row r="10">
          <cell r="A10" t="str">
            <v>More</v>
          </cell>
          <cell r="B10">
            <v>4</v>
          </cell>
          <cell r="C10">
            <v>1</v>
          </cell>
        </row>
      </sheetData>
      <sheetData sheetId="1" refreshError="1">
        <row r="3">
          <cell r="E3">
            <v>84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123@pit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E7F4-CFD3-A34C-87BF-8B233674E23D}">
  <dimension ref="A1:X76"/>
  <sheetViews>
    <sheetView tabSelected="1" topLeftCell="Q1" zoomScale="150" workbookViewId="0">
      <selection activeCell="X3" sqref="X3"/>
    </sheetView>
  </sheetViews>
  <sheetFormatPr baseColWidth="10" defaultRowHeight="16" x14ac:dyDescent="0.2"/>
  <cols>
    <col min="1" max="1" width="12" bestFit="1" customWidth="1"/>
    <col min="22" max="22" width="23.33203125" bestFit="1" customWidth="1"/>
    <col min="23" max="23" width="29.6640625" bestFit="1" customWidth="1"/>
    <col min="24" max="24" width="14" bestFit="1" customWidth="1"/>
  </cols>
  <sheetData>
    <row r="1" spans="1:24" x14ac:dyDescent="0.2">
      <c r="A1" t="s">
        <v>0</v>
      </c>
      <c r="E1" s="34" t="s">
        <v>116</v>
      </c>
      <c r="F1" s="34" t="s">
        <v>117</v>
      </c>
      <c r="H1" t="s">
        <v>115</v>
      </c>
      <c r="J1">
        <v>180</v>
      </c>
      <c r="K1">
        <v>181</v>
      </c>
      <c r="L1" t="s">
        <v>118</v>
      </c>
      <c r="M1">
        <f>MIN(J1:J75)</f>
        <v>84</v>
      </c>
      <c r="O1" t="s">
        <v>90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</row>
    <row r="2" spans="1:24" x14ac:dyDescent="0.2">
      <c r="A2" t="s">
        <v>1</v>
      </c>
      <c r="C2">
        <f>AVERAGE(F2:F12)</f>
        <v>14.303636363636365</v>
      </c>
      <c r="E2" s="2">
        <v>2.54</v>
      </c>
      <c r="F2" s="2">
        <v>2.5</v>
      </c>
      <c r="H2" t="s">
        <v>143</v>
      </c>
      <c r="J2">
        <v>109</v>
      </c>
      <c r="K2">
        <v>112</v>
      </c>
      <c r="L2" t="s">
        <v>119</v>
      </c>
      <c r="M2">
        <f>MAX(J1:J75)</f>
        <v>180</v>
      </c>
      <c r="O2">
        <v>84</v>
      </c>
      <c r="P2">
        <f>COUNTIF(J1:J75,"&lt;=84")</f>
        <v>1</v>
      </c>
      <c r="R2">
        <v>180</v>
      </c>
      <c r="S2">
        <v>181</v>
      </c>
      <c r="T2">
        <f>R2*100/180</f>
        <v>100</v>
      </c>
      <c r="U2">
        <f>S2*100/181</f>
        <v>100</v>
      </c>
      <c r="V2" t="str">
        <f>IF(AND(T2&gt;=70,U2&gt;=70),"AYY","Eh")</f>
        <v>AYY</v>
      </c>
      <c r="W2" t="str">
        <f>IF(OR(T2&gt;=70,U2&gt;=70),"YEET","RIP")</f>
        <v>YEET</v>
      </c>
      <c r="X2">
        <f>COUNTIF(V2:V76,"AYY")</f>
        <v>43</v>
      </c>
    </row>
    <row r="3" spans="1:24" x14ac:dyDescent="0.2">
      <c r="A3" t="s">
        <v>2</v>
      </c>
      <c r="C3" t="e">
        <f>_xlfn.MODE.MULT(F2:F12)</f>
        <v>#N/A</v>
      </c>
      <c r="E3" s="2">
        <v>3.18</v>
      </c>
      <c r="F3" s="2">
        <v>3.38</v>
      </c>
      <c r="J3">
        <v>157</v>
      </c>
      <c r="K3">
        <v>130</v>
      </c>
      <c r="L3" t="s">
        <v>120</v>
      </c>
      <c r="M3">
        <f>M2-M1</f>
        <v>96</v>
      </c>
      <c r="O3">
        <f>O2+$M$5</f>
        <v>96</v>
      </c>
      <c r="P3">
        <f>COUNTIF(J1:J75,"&lt;=96")-COUNTIF(J1:J75,"&lt;=84")</f>
        <v>3</v>
      </c>
      <c r="R3">
        <v>109</v>
      </c>
      <c r="S3">
        <v>112</v>
      </c>
      <c r="T3">
        <f t="shared" ref="T3:T66" si="0">R3*100/180</f>
        <v>60.555555555555557</v>
      </c>
      <c r="U3">
        <f t="shared" ref="U3:U66" si="1">S3*100/181</f>
        <v>61.878453038674031</v>
      </c>
      <c r="V3" t="str">
        <f t="shared" ref="V3:V66" si="2">IF(AND(T3&gt;=70,U3&gt;=70),"AYY","Eh")</f>
        <v>Eh</v>
      </c>
      <c r="W3" t="str">
        <f t="shared" ref="W3:W66" si="3">IF(OR(T3&gt;=70,U3&gt;=70),"YEET","RIP")</f>
        <v>RIP</v>
      </c>
    </row>
    <row r="4" spans="1:24" x14ac:dyDescent="0.2">
      <c r="A4" t="s">
        <v>3</v>
      </c>
      <c r="C4">
        <f>MEDIAN(F2:F12)</f>
        <v>11.28</v>
      </c>
      <c r="E4" s="2">
        <v>3.81</v>
      </c>
      <c r="F4" s="2">
        <v>4.05</v>
      </c>
      <c r="J4">
        <v>158</v>
      </c>
      <c r="K4">
        <v>105</v>
      </c>
      <c r="L4" t="s">
        <v>90</v>
      </c>
      <c r="M4">
        <v>8</v>
      </c>
      <c r="O4">
        <f>O3+$M$5</f>
        <v>108</v>
      </c>
      <c r="P4">
        <f>COUNTIFS(J1:J75,"&lt;=108",J1:J75,"&gt;=96")</f>
        <v>3</v>
      </c>
      <c r="R4">
        <v>157</v>
      </c>
      <c r="S4">
        <v>130</v>
      </c>
      <c r="T4">
        <f t="shared" si="0"/>
        <v>87.222222222222229</v>
      </c>
      <c r="U4">
        <f t="shared" si="1"/>
        <v>71.823204419889507</v>
      </c>
      <c r="V4" t="str">
        <f t="shared" si="2"/>
        <v>AYY</v>
      </c>
      <c r="W4" t="str">
        <f t="shared" si="3"/>
        <v>YEET</v>
      </c>
    </row>
    <row r="5" spans="1:24" x14ac:dyDescent="0.2">
      <c r="A5" t="s">
        <v>4</v>
      </c>
      <c r="C5">
        <f>MAX(F2:F12)-(F2:F12)</f>
        <v>37.049999999999997</v>
      </c>
      <c r="E5" s="2">
        <v>5.08</v>
      </c>
      <c r="F5" s="2">
        <v>5.43</v>
      </c>
      <c r="J5">
        <v>125</v>
      </c>
      <c r="K5">
        <v>118</v>
      </c>
      <c r="L5" t="s">
        <v>121</v>
      </c>
      <c r="M5">
        <f>M3/M4</f>
        <v>12</v>
      </c>
      <c r="O5">
        <f t="shared" ref="O5:O10" si="4">O4+$M$5</f>
        <v>120</v>
      </c>
      <c r="P5">
        <f>COUNTIFS($J$1:$J$76,"&lt;=120",$J$1:$J$76,"&gt;=108")</f>
        <v>8</v>
      </c>
      <c r="R5">
        <v>158</v>
      </c>
      <c r="S5">
        <v>105</v>
      </c>
      <c r="T5">
        <f t="shared" si="0"/>
        <v>87.777777777777771</v>
      </c>
      <c r="U5">
        <f t="shared" si="1"/>
        <v>58.011049723756905</v>
      </c>
      <c r="V5" t="str">
        <f t="shared" si="2"/>
        <v>Eh</v>
      </c>
      <c r="W5" t="str">
        <f t="shared" si="3"/>
        <v>YEET</v>
      </c>
    </row>
    <row r="6" spans="1:24" x14ac:dyDescent="0.2">
      <c r="A6" t="s">
        <v>5</v>
      </c>
      <c r="C6">
        <f>LEN(H1)</f>
        <v>5</v>
      </c>
      <c r="E6" s="2">
        <v>6.35</v>
      </c>
      <c r="F6" s="2">
        <v>8.6199999999999992</v>
      </c>
      <c r="J6">
        <v>161</v>
      </c>
      <c r="K6">
        <v>181</v>
      </c>
      <c r="L6" t="s">
        <v>122</v>
      </c>
      <c r="M6">
        <f>COUNT(J1:J75)</f>
        <v>75</v>
      </c>
      <c r="O6">
        <f t="shared" si="4"/>
        <v>132</v>
      </c>
      <c r="P6">
        <f>COUNTIFS($J$1:$J$76,"&lt;=132",$J$1:$J$76,"&gt;=120")</f>
        <v>7</v>
      </c>
      <c r="R6">
        <v>125</v>
      </c>
      <c r="S6">
        <v>118</v>
      </c>
      <c r="T6">
        <f t="shared" si="0"/>
        <v>69.444444444444443</v>
      </c>
      <c r="U6">
        <f t="shared" si="1"/>
        <v>65.193370165745861</v>
      </c>
      <c r="V6" t="str">
        <f t="shared" si="2"/>
        <v>Eh</v>
      </c>
      <c r="W6" t="str">
        <f t="shared" si="3"/>
        <v>RIP</v>
      </c>
    </row>
    <row r="7" spans="1:24" x14ac:dyDescent="0.2">
      <c r="A7" t="s">
        <v>6</v>
      </c>
      <c r="C7" t="str">
        <f>LEFT(H1,3)</f>
        <v>aat</v>
      </c>
      <c r="E7" s="2">
        <v>7.62</v>
      </c>
      <c r="F7" s="2">
        <v>11.28</v>
      </c>
      <c r="J7">
        <v>157</v>
      </c>
      <c r="K7">
        <v>129</v>
      </c>
      <c r="O7">
        <f t="shared" si="4"/>
        <v>144</v>
      </c>
      <c r="P7">
        <f>COUNTIFS($J$1:$J$76,"&lt;=144",$J$1:$J$76,"&gt;=132")</f>
        <v>12</v>
      </c>
      <c r="R7">
        <v>161</v>
      </c>
      <c r="S7">
        <v>181</v>
      </c>
      <c r="T7">
        <f t="shared" si="0"/>
        <v>89.444444444444443</v>
      </c>
      <c r="U7">
        <f t="shared" si="1"/>
        <v>100</v>
      </c>
      <c r="V7" t="str">
        <f t="shared" si="2"/>
        <v>AYY</v>
      </c>
      <c r="W7" t="str">
        <f t="shared" si="3"/>
        <v>YEET</v>
      </c>
    </row>
    <row r="8" spans="1:24" x14ac:dyDescent="0.2">
      <c r="A8" t="s">
        <v>7</v>
      </c>
      <c r="C8" t="str">
        <f>RIGHT(H1,2)</f>
        <v>52</v>
      </c>
      <c r="E8" s="2">
        <v>8.89</v>
      </c>
      <c r="F8" s="2">
        <v>13.56</v>
      </c>
      <c r="J8">
        <v>128</v>
      </c>
      <c r="K8">
        <v>116</v>
      </c>
      <c r="O8">
        <f t="shared" si="4"/>
        <v>156</v>
      </c>
      <c r="P8">
        <f>COUNTIFS($J$1:$J$76,"&lt;=156",$J$1:$J$76,"&gt;=144")</f>
        <v>18</v>
      </c>
      <c r="R8">
        <v>157</v>
      </c>
      <c r="S8">
        <v>129</v>
      </c>
      <c r="T8">
        <f t="shared" si="0"/>
        <v>87.222222222222229</v>
      </c>
      <c r="U8">
        <f t="shared" si="1"/>
        <v>71.270718232044203</v>
      </c>
      <c r="V8" t="str">
        <f t="shared" si="2"/>
        <v>AYY</v>
      </c>
      <c r="W8" t="str">
        <f t="shared" si="3"/>
        <v>YEET</v>
      </c>
    </row>
    <row r="9" spans="1:24" x14ac:dyDescent="0.2">
      <c r="A9" t="s">
        <v>8</v>
      </c>
      <c r="C9" t="str">
        <f>MID(H1,3,3)</f>
        <v>t52</v>
      </c>
      <c r="E9" s="2">
        <v>10.16</v>
      </c>
      <c r="F9" s="2">
        <v>16.059999999999999</v>
      </c>
      <c r="J9">
        <v>171</v>
      </c>
      <c r="K9">
        <v>177</v>
      </c>
      <c r="O9">
        <f t="shared" si="4"/>
        <v>168</v>
      </c>
      <c r="P9">
        <f>COUNTIFS($J$1:$J$76,"&lt;=168",$J$1:$J$76,"&gt;=156")</f>
        <v>22</v>
      </c>
      <c r="R9">
        <v>128</v>
      </c>
      <c r="S9">
        <v>116</v>
      </c>
      <c r="T9">
        <f t="shared" si="0"/>
        <v>71.111111111111114</v>
      </c>
      <c r="U9">
        <f t="shared" si="1"/>
        <v>64.088397790055254</v>
      </c>
      <c r="V9" t="str">
        <f t="shared" si="2"/>
        <v>Eh</v>
      </c>
      <c r="W9" t="str">
        <f t="shared" si="3"/>
        <v>YEET</v>
      </c>
    </row>
    <row r="10" spans="1:24" x14ac:dyDescent="0.2">
      <c r="A10" t="s">
        <v>9</v>
      </c>
      <c r="C10" t="str">
        <f>CONCATENATE(C7,C8)</f>
        <v>aat52</v>
      </c>
      <c r="E10" s="2">
        <v>12.7</v>
      </c>
      <c r="F10" s="2">
        <v>21.75</v>
      </c>
      <c r="J10">
        <v>164</v>
      </c>
      <c r="K10">
        <v>120</v>
      </c>
      <c r="O10">
        <f t="shared" si="4"/>
        <v>180</v>
      </c>
      <c r="P10">
        <f>COUNTIFS($J$1:$J$76,"&lt;=180",$J$1:$J$76,"&gt;=168")</f>
        <v>4</v>
      </c>
      <c r="R10">
        <v>171</v>
      </c>
      <c r="S10">
        <v>177</v>
      </c>
      <c r="T10">
        <f t="shared" si="0"/>
        <v>95</v>
      </c>
      <c r="U10">
        <f t="shared" si="1"/>
        <v>97.790055248618785</v>
      </c>
      <c r="V10" t="str">
        <f t="shared" si="2"/>
        <v>AYY</v>
      </c>
      <c r="W10" t="str">
        <f t="shared" si="3"/>
        <v>YEET</v>
      </c>
    </row>
    <row r="11" spans="1:24" x14ac:dyDescent="0.2">
      <c r="A11" t="s">
        <v>10</v>
      </c>
      <c r="C11" t="str">
        <f>SUBSTITUTE(H1,52,25)</f>
        <v>aat25</v>
      </c>
      <c r="E11" s="2">
        <v>15.24</v>
      </c>
      <c r="F11" s="2">
        <v>28.23</v>
      </c>
      <c r="J11">
        <v>106</v>
      </c>
      <c r="K11">
        <v>135</v>
      </c>
      <c r="R11">
        <v>164</v>
      </c>
      <c r="S11">
        <v>120</v>
      </c>
      <c r="T11">
        <f t="shared" si="0"/>
        <v>91.111111111111114</v>
      </c>
      <c r="U11">
        <f t="shared" si="1"/>
        <v>66.298342541436469</v>
      </c>
      <c r="V11" t="str">
        <f t="shared" si="2"/>
        <v>Eh</v>
      </c>
      <c r="W11" t="str">
        <f t="shared" si="3"/>
        <v>YEET</v>
      </c>
    </row>
    <row r="12" spans="1:24" x14ac:dyDescent="0.2">
      <c r="A12" t="s">
        <v>11</v>
      </c>
      <c r="C12" t="b">
        <f>EXACT(H1,C10)</f>
        <v>1</v>
      </c>
      <c r="E12" s="2">
        <v>20.32</v>
      </c>
      <c r="F12" s="2">
        <v>42.48</v>
      </c>
      <c r="J12">
        <v>100</v>
      </c>
      <c r="K12">
        <v>134</v>
      </c>
      <c r="R12">
        <v>106</v>
      </c>
      <c r="S12">
        <v>135</v>
      </c>
      <c r="T12">
        <f t="shared" si="0"/>
        <v>58.888888888888886</v>
      </c>
      <c r="U12">
        <f t="shared" si="1"/>
        <v>74.585635359116026</v>
      </c>
      <c r="V12" t="str">
        <f t="shared" si="2"/>
        <v>Eh</v>
      </c>
      <c r="W12" t="str">
        <f t="shared" si="3"/>
        <v>YEET</v>
      </c>
    </row>
    <row r="13" spans="1:24" x14ac:dyDescent="0.2">
      <c r="A13" t="s">
        <v>12</v>
      </c>
      <c r="C13" t="e">
        <f>REPLACE(H1,1,5,angela)</f>
        <v>#NAME?</v>
      </c>
      <c r="J13">
        <v>144</v>
      </c>
      <c r="K13">
        <v>175</v>
      </c>
      <c r="R13">
        <v>100</v>
      </c>
      <c r="S13">
        <v>134</v>
      </c>
      <c r="T13">
        <f t="shared" si="0"/>
        <v>55.555555555555557</v>
      </c>
      <c r="U13">
        <f t="shared" si="1"/>
        <v>74.033149171270722</v>
      </c>
      <c r="V13" t="str">
        <f t="shared" si="2"/>
        <v>Eh</v>
      </c>
      <c r="W13" t="str">
        <f t="shared" si="3"/>
        <v>YEET</v>
      </c>
    </row>
    <row r="14" spans="1:24" x14ac:dyDescent="0.2">
      <c r="A14" t="s">
        <v>13</v>
      </c>
      <c r="C14" t="b">
        <f>IF(E2&lt;3,TRUE,FALSE)</f>
        <v>1</v>
      </c>
      <c r="J14">
        <v>136</v>
      </c>
      <c r="K14">
        <v>154</v>
      </c>
      <c r="R14">
        <v>144</v>
      </c>
      <c r="S14">
        <v>175</v>
      </c>
      <c r="T14">
        <f t="shared" si="0"/>
        <v>80</v>
      </c>
      <c r="U14">
        <f t="shared" si="1"/>
        <v>96.685082872928177</v>
      </c>
      <c r="V14" t="str">
        <f t="shared" si="2"/>
        <v>AYY</v>
      </c>
      <c r="W14" t="str">
        <f t="shared" si="3"/>
        <v>YEET</v>
      </c>
    </row>
    <row r="15" spans="1:24" x14ac:dyDescent="0.2">
      <c r="A15" t="s">
        <v>14</v>
      </c>
      <c r="C15" t="str">
        <f>IF(AND(E2&gt;2,E2=2),"Green","Red")</f>
        <v>Red</v>
      </c>
      <c r="J15">
        <v>157</v>
      </c>
      <c r="K15">
        <v>151</v>
      </c>
      <c r="R15">
        <v>136</v>
      </c>
      <c r="S15">
        <v>154</v>
      </c>
      <c r="T15">
        <f t="shared" si="0"/>
        <v>75.555555555555557</v>
      </c>
      <c r="U15">
        <f t="shared" si="1"/>
        <v>85.082872928176798</v>
      </c>
      <c r="V15" t="str">
        <f t="shared" si="2"/>
        <v>AYY</v>
      </c>
      <c r="W15" t="str">
        <f t="shared" si="3"/>
        <v>YEET</v>
      </c>
    </row>
    <row r="16" spans="1:24" x14ac:dyDescent="0.2">
      <c r="A16" t="s">
        <v>15</v>
      </c>
      <c r="J16">
        <v>164</v>
      </c>
      <c r="K16">
        <v>143</v>
      </c>
      <c r="R16">
        <v>157</v>
      </c>
      <c r="S16">
        <v>151</v>
      </c>
      <c r="T16">
        <f t="shared" si="0"/>
        <v>87.222222222222229</v>
      </c>
      <c r="U16">
        <f t="shared" si="1"/>
        <v>83.425414364640886</v>
      </c>
      <c r="V16" t="str">
        <f t="shared" si="2"/>
        <v>AYY</v>
      </c>
      <c r="W16" t="str">
        <f t="shared" si="3"/>
        <v>YEET</v>
      </c>
    </row>
    <row r="17" spans="1:23" x14ac:dyDescent="0.2">
      <c r="A17" t="s">
        <v>16</v>
      </c>
      <c r="J17">
        <v>154</v>
      </c>
      <c r="K17">
        <v>107</v>
      </c>
      <c r="R17">
        <v>164</v>
      </c>
      <c r="S17">
        <v>143</v>
      </c>
      <c r="T17">
        <f t="shared" si="0"/>
        <v>91.111111111111114</v>
      </c>
      <c r="U17">
        <f t="shared" si="1"/>
        <v>79.005524861878456</v>
      </c>
      <c r="V17" t="str">
        <f t="shared" si="2"/>
        <v>AYY</v>
      </c>
      <c r="W17" t="str">
        <f t="shared" si="3"/>
        <v>YEET</v>
      </c>
    </row>
    <row r="18" spans="1:23" x14ac:dyDescent="0.2">
      <c r="A18" t="s">
        <v>17</v>
      </c>
      <c r="C18" t="str">
        <f>IF(OR(E2&lt;2,E2=2.54),"Yeet","Neet")</f>
        <v>Yeet</v>
      </c>
      <c r="J18">
        <v>164</v>
      </c>
      <c r="K18">
        <v>177</v>
      </c>
      <c r="R18">
        <v>154</v>
      </c>
      <c r="S18">
        <v>107</v>
      </c>
      <c r="T18">
        <f t="shared" si="0"/>
        <v>85.555555555555557</v>
      </c>
      <c r="U18">
        <f t="shared" si="1"/>
        <v>59.116022099447513</v>
      </c>
      <c r="V18" t="str">
        <f t="shared" si="2"/>
        <v>Eh</v>
      </c>
      <c r="W18" t="str">
        <f t="shared" si="3"/>
        <v>YEET</v>
      </c>
    </row>
    <row r="19" spans="1:23" x14ac:dyDescent="0.2">
      <c r="A19" t="s">
        <v>20</v>
      </c>
      <c r="J19">
        <v>165</v>
      </c>
      <c r="K19">
        <v>132</v>
      </c>
      <c r="R19">
        <v>164</v>
      </c>
      <c r="S19">
        <v>177</v>
      </c>
      <c r="T19">
        <f t="shared" si="0"/>
        <v>91.111111111111114</v>
      </c>
      <c r="U19">
        <f t="shared" si="1"/>
        <v>97.790055248618785</v>
      </c>
      <c r="V19" t="str">
        <f t="shared" si="2"/>
        <v>AYY</v>
      </c>
      <c r="W19" t="str">
        <f t="shared" si="3"/>
        <v>YEET</v>
      </c>
    </row>
    <row r="20" spans="1:23" x14ac:dyDescent="0.2">
      <c r="A20" t="s">
        <v>18</v>
      </c>
      <c r="J20">
        <v>118</v>
      </c>
      <c r="K20">
        <v>133</v>
      </c>
      <c r="R20">
        <v>165</v>
      </c>
      <c r="S20">
        <v>132</v>
      </c>
      <c r="T20">
        <f t="shared" si="0"/>
        <v>91.666666666666671</v>
      </c>
      <c r="U20">
        <f t="shared" si="1"/>
        <v>72.928176795580114</v>
      </c>
      <c r="V20" t="str">
        <f t="shared" si="2"/>
        <v>AYY</v>
      </c>
      <c r="W20" t="str">
        <f t="shared" si="3"/>
        <v>YEET</v>
      </c>
    </row>
    <row r="21" spans="1:23" x14ac:dyDescent="0.2">
      <c r="A21" t="s">
        <v>19</v>
      </c>
      <c r="J21">
        <v>161</v>
      </c>
      <c r="K21">
        <v>181</v>
      </c>
      <c r="R21">
        <v>118</v>
      </c>
      <c r="S21">
        <v>133</v>
      </c>
      <c r="T21">
        <f t="shared" si="0"/>
        <v>65.555555555555557</v>
      </c>
      <c r="U21">
        <f t="shared" si="1"/>
        <v>73.480662983425418</v>
      </c>
      <c r="V21" t="str">
        <f t="shared" si="2"/>
        <v>Eh</v>
      </c>
      <c r="W21" t="str">
        <f t="shared" si="3"/>
        <v>YEET</v>
      </c>
    </row>
    <row r="22" spans="1:23" x14ac:dyDescent="0.2">
      <c r="A22" t="s">
        <v>21</v>
      </c>
      <c r="C22" t="str">
        <f>UPPER(H1)</f>
        <v>AAT52</v>
      </c>
      <c r="J22">
        <v>153</v>
      </c>
      <c r="K22">
        <v>150</v>
      </c>
      <c r="R22">
        <v>161</v>
      </c>
      <c r="S22">
        <v>181</v>
      </c>
      <c r="T22">
        <f t="shared" si="0"/>
        <v>89.444444444444443</v>
      </c>
      <c r="U22">
        <f t="shared" si="1"/>
        <v>100</v>
      </c>
      <c r="V22" t="str">
        <f t="shared" si="2"/>
        <v>AYY</v>
      </c>
      <c r="W22" t="str">
        <f t="shared" si="3"/>
        <v>YEET</v>
      </c>
    </row>
    <row r="23" spans="1:23" x14ac:dyDescent="0.2">
      <c r="A23" t="s">
        <v>22</v>
      </c>
      <c r="C23" t="str">
        <f>LOWER(C22)</f>
        <v>aat52</v>
      </c>
      <c r="J23">
        <v>154</v>
      </c>
      <c r="K23">
        <v>169</v>
      </c>
      <c r="R23">
        <v>153</v>
      </c>
      <c r="S23">
        <v>150</v>
      </c>
      <c r="T23">
        <f t="shared" si="0"/>
        <v>85</v>
      </c>
      <c r="U23">
        <f t="shared" si="1"/>
        <v>82.872928176795583</v>
      </c>
      <c r="V23" t="str">
        <f t="shared" si="2"/>
        <v>AYY</v>
      </c>
      <c r="W23" t="str">
        <f t="shared" si="3"/>
        <v>YEET</v>
      </c>
    </row>
    <row r="24" spans="1:23" x14ac:dyDescent="0.2">
      <c r="A24" t="s">
        <v>23</v>
      </c>
      <c r="C24" t="str">
        <f>PROPER(C23)</f>
        <v>Aat52</v>
      </c>
      <c r="J24">
        <v>152</v>
      </c>
      <c r="K24">
        <v>113</v>
      </c>
      <c r="R24">
        <v>154</v>
      </c>
      <c r="S24">
        <v>169</v>
      </c>
      <c r="T24">
        <f t="shared" si="0"/>
        <v>85.555555555555557</v>
      </c>
      <c r="U24">
        <f t="shared" si="1"/>
        <v>93.370165745856355</v>
      </c>
      <c r="V24" t="str">
        <f t="shared" si="2"/>
        <v>AYY</v>
      </c>
      <c r="W24" t="str">
        <f t="shared" si="3"/>
        <v>YEET</v>
      </c>
    </row>
    <row r="25" spans="1:23" x14ac:dyDescent="0.2">
      <c r="A25" t="s">
        <v>24</v>
      </c>
      <c r="C25" t="str">
        <f>TRIM(H2)</f>
        <v>a a t 5 2</v>
      </c>
      <c r="F25">
        <v>2.54</v>
      </c>
      <c r="J25">
        <v>146</v>
      </c>
      <c r="K25">
        <v>175</v>
      </c>
      <c r="R25">
        <v>152</v>
      </c>
      <c r="S25">
        <v>113</v>
      </c>
      <c r="T25">
        <f t="shared" si="0"/>
        <v>84.444444444444443</v>
      </c>
      <c r="U25">
        <f t="shared" si="1"/>
        <v>62.430939226519335</v>
      </c>
      <c r="V25" t="str">
        <f t="shared" si="2"/>
        <v>Eh</v>
      </c>
      <c r="W25" t="str">
        <f t="shared" si="3"/>
        <v>YEET</v>
      </c>
    </row>
    <row r="26" spans="1:23" x14ac:dyDescent="0.2">
      <c r="A26" t="s">
        <v>25</v>
      </c>
      <c r="C26">
        <f>SUM(F2:F12)</f>
        <v>157.34</v>
      </c>
      <c r="J26">
        <v>150</v>
      </c>
      <c r="K26">
        <v>145</v>
      </c>
      <c r="R26">
        <v>146</v>
      </c>
      <c r="S26">
        <v>175</v>
      </c>
      <c r="T26">
        <f t="shared" si="0"/>
        <v>81.111111111111114</v>
      </c>
      <c r="U26">
        <f t="shared" si="1"/>
        <v>96.685082872928177</v>
      </c>
      <c r="V26" t="str">
        <f t="shared" si="2"/>
        <v>AYY</v>
      </c>
      <c r="W26" t="str">
        <f t="shared" si="3"/>
        <v>YEET</v>
      </c>
    </row>
    <row r="27" spans="1:23" x14ac:dyDescent="0.2">
      <c r="A27" t="s">
        <v>26</v>
      </c>
      <c r="C27">
        <f>_xlfn.VAR.S(F2:F12)</f>
        <v>153.0913454545454</v>
      </c>
      <c r="J27">
        <v>172</v>
      </c>
      <c r="K27">
        <v>174</v>
      </c>
      <c r="R27">
        <v>150</v>
      </c>
      <c r="S27">
        <v>145</v>
      </c>
      <c r="T27">
        <f t="shared" si="0"/>
        <v>83.333333333333329</v>
      </c>
      <c r="U27">
        <f t="shared" si="1"/>
        <v>80.110497237569064</v>
      </c>
      <c r="V27" t="str">
        <f t="shared" si="2"/>
        <v>AYY</v>
      </c>
      <c r="W27" t="str">
        <f t="shared" si="3"/>
        <v>YEET</v>
      </c>
    </row>
    <row r="28" spans="1:23" x14ac:dyDescent="0.2">
      <c r="A28" t="s">
        <v>27</v>
      </c>
      <c r="C28">
        <f>SQRT(C2)</f>
        <v>3.7820148550258716</v>
      </c>
      <c r="J28">
        <v>148</v>
      </c>
      <c r="K28">
        <v>140</v>
      </c>
      <c r="R28">
        <v>172</v>
      </c>
      <c r="S28">
        <v>174</v>
      </c>
      <c r="T28">
        <f t="shared" si="0"/>
        <v>95.555555555555557</v>
      </c>
      <c r="U28">
        <f t="shared" si="1"/>
        <v>96.132596685082873</v>
      </c>
      <c r="V28" t="str">
        <f t="shared" si="2"/>
        <v>AYY</v>
      </c>
      <c r="W28" t="str">
        <f t="shared" si="3"/>
        <v>YEET</v>
      </c>
    </row>
    <row r="29" spans="1:23" x14ac:dyDescent="0.2">
      <c r="A29" t="s">
        <v>28</v>
      </c>
      <c r="J29">
        <v>149</v>
      </c>
      <c r="K29">
        <v>130</v>
      </c>
      <c r="R29">
        <v>148</v>
      </c>
      <c r="S29">
        <v>140</v>
      </c>
      <c r="T29">
        <f t="shared" si="0"/>
        <v>82.222222222222229</v>
      </c>
      <c r="U29">
        <f t="shared" si="1"/>
        <v>77.348066298342545</v>
      </c>
      <c r="V29" t="str">
        <f t="shared" si="2"/>
        <v>AYY</v>
      </c>
      <c r="W29" t="str">
        <f t="shared" si="3"/>
        <v>YEET</v>
      </c>
    </row>
    <row r="30" spans="1:23" x14ac:dyDescent="0.2">
      <c r="A30" t="s">
        <v>30</v>
      </c>
      <c r="J30">
        <v>110.5</v>
      </c>
      <c r="K30">
        <v>99</v>
      </c>
      <c r="R30">
        <v>149</v>
      </c>
      <c r="S30">
        <v>130</v>
      </c>
      <c r="T30">
        <f t="shared" si="0"/>
        <v>82.777777777777771</v>
      </c>
      <c r="U30">
        <f t="shared" si="1"/>
        <v>71.823204419889507</v>
      </c>
      <c r="V30" t="str">
        <f t="shared" si="2"/>
        <v>AYY</v>
      </c>
      <c r="W30" t="str">
        <f t="shared" si="3"/>
        <v>YEET</v>
      </c>
    </row>
    <row r="31" spans="1:23" x14ac:dyDescent="0.2">
      <c r="A31" t="s">
        <v>29</v>
      </c>
      <c r="J31">
        <v>133</v>
      </c>
      <c r="K31">
        <v>75</v>
      </c>
      <c r="R31">
        <v>110.5</v>
      </c>
      <c r="S31">
        <v>99</v>
      </c>
      <c r="T31">
        <f t="shared" si="0"/>
        <v>61.388888888888886</v>
      </c>
      <c r="U31">
        <f t="shared" si="1"/>
        <v>54.696132596685082</v>
      </c>
      <c r="V31" t="str">
        <f t="shared" si="2"/>
        <v>Eh</v>
      </c>
      <c r="W31" t="str">
        <f t="shared" si="3"/>
        <v>RIP</v>
      </c>
    </row>
    <row r="32" spans="1:23" x14ac:dyDescent="0.2">
      <c r="A32" t="s">
        <v>31</v>
      </c>
      <c r="J32">
        <v>89</v>
      </c>
      <c r="K32">
        <v>79</v>
      </c>
      <c r="R32">
        <v>133</v>
      </c>
      <c r="S32">
        <v>75</v>
      </c>
      <c r="T32">
        <f t="shared" si="0"/>
        <v>73.888888888888886</v>
      </c>
      <c r="U32">
        <f t="shared" si="1"/>
        <v>41.436464088397791</v>
      </c>
      <c r="V32" t="str">
        <f t="shared" si="2"/>
        <v>Eh</v>
      </c>
      <c r="W32" t="str">
        <f t="shared" si="3"/>
        <v>YEET</v>
      </c>
    </row>
    <row r="33" spans="1:23" x14ac:dyDescent="0.2">
      <c r="A33" t="s">
        <v>32</v>
      </c>
      <c r="J33">
        <v>112.5</v>
      </c>
      <c r="K33">
        <v>162</v>
      </c>
      <c r="R33">
        <v>89</v>
      </c>
      <c r="S33">
        <v>79</v>
      </c>
      <c r="T33">
        <f t="shared" si="0"/>
        <v>49.444444444444443</v>
      </c>
      <c r="U33">
        <f t="shared" si="1"/>
        <v>43.646408839779006</v>
      </c>
      <c r="V33" t="str">
        <f t="shared" si="2"/>
        <v>Eh</v>
      </c>
      <c r="W33" t="str">
        <f t="shared" si="3"/>
        <v>RIP</v>
      </c>
    </row>
    <row r="34" spans="1:23" x14ac:dyDescent="0.2">
      <c r="A34" t="s">
        <v>34</v>
      </c>
      <c r="J34">
        <v>160</v>
      </c>
      <c r="K34">
        <v>130</v>
      </c>
      <c r="R34">
        <v>112.5</v>
      </c>
      <c r="S34">
        <v>162</v>
      </c>
      <c r="T34">
        <f t="shared" si="0"/>
        <v>62.5</v>
      </c>
      <c r="U34">
        <f t="shared" si="1"/>
        <v>89.502762430939228</v>
      </c>
      <c r="V34" t="str">
        <f t="shared" si="2"/>
        <v>Eh</v>
      </c>
      <c r="W34" t="str">
        <f t="shared" si="3"/>
        <v>YEET</v>
      </c>
    </row>
    <row r="35" spans="1:23" x14ac:dyDescent="0.2">
      <c r="A35" t="s">
        <v>33</v>
      </c>
      <c r="J35">
        <v>111</v>
      </c>
      <c r="K35">
        <v>163</v>
      </c>
      <c r="R35">
        <v>160</v>
      </c>
      <c r="S35">
        <v>130</v>
      </c>
      <c r="T35">
        <f t="shared" si="0"/>
        <v>88.888888888888886</v>
      </c>
      <c r="U35">
        <f t="shared" si="1"/>
        <v>71.823204419889507</v>
      </c>
      <c r="V35" t="str">
        <f t="shared" si="2"/>
        <v>AYY</v>
      </c>
      <c r="W35" t="str">
        <f t="shared" si="3"/>
        <v>YEET</v>
      </c>
    </row>
    <row r="36" spans="1:23" x14ac:dyDescent="0.2">
      <c r="A36" t="s">
        <v>35</v>
      </c>
      <c r="C36" s="1">
        <f>VLOOKUP(F25,E2:F12,2)</f>
        <v>2.5</v>
      </c>
      <c r="D36" s="2"/>
      <c r="E36" s="2"/>
      <c r="F36" s="2"/>
      <c r="G36" s="2"/>
      <c r="H36" s="2"/>
      <c r="I36" s="2"/>
      <c r="J36">
        <v>135</v>
      </c>
      <c r="K36">
        <v>119</v>
      </c>
      <c r="L36" s="2"/>
      <c r="M36" s="2"/>
      <c r="N36" s="2"/>
      <c r="O36" s="2"/>
      <c r="R36">
        <v>111</v>
      </c>
      <c r="S36">
        <v>163</v>
      </c>
      <c r="T36">
        <f t="shared" si="0"/>
        <v>61.666666666666664</v>
      </c>
      <c r="U36">
        <f t="shared" si="1"/>
        <v>90.055248618784532</v>
      </c>
      <c r="V36" t="str">
        <f t="shared" si="2"/>
        <v>Eh</v>
      </c>
      <c r="W36" t="str">
        <f t="shared" si="3"/>
        <v>YEET</v>
      </c>
    </row>
    <row r="37" spans="1:23" x14ac:dyDescent="0.2">
      <c r="C37" s="1"/>
      <c r="D37" s="2"/>
      <c r="E37" s="2"/>
      <c r="F37" s="2"/>
      <c r="G37" s="2"/>
      <c r="H37" s="2"/>
      <c r="I37" s="2"/>
      <c r="J37">
        <v>138</v>
      </c>
      <c r="K37">
        <v>161</v>
      </c>
      <c r="L37" s="2"/>
      <c r="M37" s="2"/>
      <c r="N37" s="2"/>
      <c r="O37" s="2"/>
      <c r="R37">
        <v>135</v>
      </c>
      <c r="S37">
        <v>119</v>
      </c>
      <c r="T37">
        <f t="shared" si="0"/>
        <v>75</v>
      </c>
      <c r="U37">
        <f t="shared" si="1"/>
        <v>65.745856353591165</v>
      </c>
      <c r="V37" t="str">
        <f t="shared" si="2"/>
        <v>Eh</v>
      </c>
      <c r="W37" t="str">
        <f t="shared" si="3"/>
        <v>YEET</v>
      </c>
    </row>
    <row r="38" spans="1:23" x14ac:dyDescent="0.2">
      <c r="A38" t="s">
        <v>144</v>
      </c>
      <c r="B38" s="37" t="s">
        <v>116</v>
      </c>
      <c r="C38" s="37" t="s">
        <v>117</v>
      </c>
      <c r="D38" s="37" t="s">
        <v>145</v>
      </c>
      <c r="E38" s="37" t="s">
        <v>146</v>
      </c>
      <c r="J38">
        <v>151</v>
      </c>
      <c r="K38">
        <v>155</v>
      </c>
      <c r="Q38" s="3"/>
      <c r="R38">
        <v>138</v>
      </c>
      <c r="S38">
        <v>161</v>
      </c>
      <c r="T38">
        <f t="shared" si="0"/>
        <v>76.666666666666671</v>
      </c>
      <c r="U38">
        <f t="shared" si="1"/>
        <v>88.950276243093924</v>
      </c>
      <c r="V38" t="str">
        <f t="shared" si="2"/>
        <v>AYY</v>
      </c>
      <c r="W38" t="str">
        <f t="shared" si="3"/>
        <v>YEET</v>
      </c>
    </row>
    <row r="39" spans="1:23" x14ac:dyDescent="0.2">
      <c r="A39">
        <v>1</v>
      </c>
      <c r="B39" s="38">
        <v>2.54</v>
      </c>
      <c r="C39" s="38">
        <v>2.5</v>
      </c>
      <c r="D39">
        <f>B39^2</f>
        <v>6.4516</v>
      </c>
      <c r="E39">
        <f>B39*C39</f>
        <v>6.35</v>
      </c>
      <c r="J39">
        <v>157</v>
      </c>
      <c r="K39">
        <v>145</v>
      </c>
      <c r="R39">
        <v>151</v>
      </c>
      <c r="S39">
        <v>155</v>
      </c>
      <c r="T39">
        <f t="shared" si="0"/>
        <v>83.888888888888886</v>
      </c>
      <c r="U39">
        <f t="shared" si="1"/>
        <v>85.635359116022101</v>
      </c>
      <c r="V39" t="str">
        <f t="shared" si="2"/>
        <v>AYY</v>
      </c>
      <c r="W39" t="str">
        <f t="shared" si="3"/>
        <v>YEET</v>
      </c>
    </row>
    <row r="40" spans="1:23" x14ac:dyDescent="0.2">
      <c r="A40">
        <v>2</v>
      </c>
      <c r="B40" s="38">
        <v>3.18</v>
      </c>
      <c r="C40" s="38">
        <v>3.38</v>
      </c>
      <c r="D40">
        <f t="shared" ref="D40:D49" si="5">B40^2</f>
        <v>10.112400000000001</v>
      </c>
      <c r="E40">
        <f t="shared" ref="E40:E49" si="6">B40*C40</f>
        <v>10.7484</v>
      </c>
      <c r="F40" s="4"/>
      <c r="G40" s="4"/>
      <c r="H40" s="4"/>
      <c r="I40" s="4"/>
      <c r="J40">
        <v>130</v>
      </c>
      <c r="K40">
        <v>105</v>
      </c>
      <c r="L40" s="4"/>
      <c r="M40" s="4"/>
      <c r="N40" s="4"/>
      <c r="O40" s="4"/>
      <c r="R40">
        <v>157</v>
      </c>
      <c r="S40">
        <v>145</v>
      </c>
      <c r="T40">
        <f t="shared" si="0"/>
        <v>87.222222222222229</v>
      </c>
      <c r="U40">
        <f t="shared" si="1"/>
        <v>80.110497237569064</v>
      </c>
      <c r="V40" t="str">
        <f t="shared" si="2"/>
        <v>AYY</v>
      </c>
      <c r="W40" t="str">
        <f t="shared" si="3"/>
        <v>YEET</v>
      </c>
    </row>
    <row r="41" spans="1:23" x14ac:dyDescent="0.2">
      <c r="A41">
        <v>3</v>
      </c>
      <c r="B41" s="38">
        <v>3.81</v>
      </c>
      <c r="C41" s="38">
        <v>4.05</v>
      </c>
      <c r="D41">
        <f t="shared" si="5"/>
        <v>14.5161</v>
      </c>
      <c r="E41">
        <f t="shared" si="6"/>
        <v>15.4305</v>
      </c>
      <c r="J41">
        <v>142</v>
      </c>
      <c r="K41">
        <v>150</v>
      </c>
      <c r="R41">
        <v>130</v>
      </c>
      <c r="S41">
        <v>105</v>
      </c>
      <c r="T41">
        <f t="shared" si="0"/>
        <v>72.222222222222229</v>
      </c>
      <c r="U41">
        <f t="shared" si="1"/>
        <v>58.011049723756905</v>
      </c>
      <c r="V41" t="str">
        <f t="shared" si="2"/>
        <v>Eh</v>
      </c>
      <c r="W41" t="str">
        <f t="shared" si="3"/>
        <v>YEET</v>
      </c>
    </row>
    <row r="42" spans="1:23" x14ac:dyDescent="0.2">
      <c r="A42">
        <v>4</v>
      </c>
      <c r="B42" s="38">
        <v>5.08</v>
      </c>
      <c r="C42" s="38">
        <v>5.43</v>
      </c>
      <c r="D42">
        <f t="shared" si="5"/>
        <v>25.8064</v>
      </c>
      <c r="E42">
        <f t="shared" si="6"/>
        <v>27.584399999999999</v>
      </c>
      <c r="J42">
        <v>110</v>
      </c>
      <c r="K42">
        <v>48</v>
      </c>
      <c r="R42">
        <v>142</v>
      </c>
      <c r="S42">
        <v>150</v>
      </c>
      <c r="T42">
        <f t="shared" si="0"/>
        <v>78.888888888888886</v>
      </c>
      <c r="U42">
        <f t="shared" si="1"/>
        <v>82.872928176795583</v>
      </c>
      <c r="V42" t="str">
        <f t="shared" si="2"/>
        <v>AYY</v>
      </c>
      <c r="W42" t="str">
        <f t="shared" si="3"/>
        <v>YEET</v>
      </c>
    </row>
    <row r="43" spans="1:23" x14ac:dyDescent="0.2">
      <c r="A43">
        <v>5</v>
      </c>
      <c r="B43" s="38">
        <v>6.35</v>
      </c>
      <c r="C43" s="38">
        <v>8.6199999999999992</v>
      </c>
      <c r="D43">
        <f t="shared" si="5"/>
        <v>40.322499999999998</v>
      </c>
      <c r="E43">
        <f t="shared" si="6"/>
        <v>54.736999999999995</v>
      </c>
      <c r="J43">
        <v>162</v>
      </c>
      <c r="K43">
        <v>181</v>
      </c>
      <c r="R43">
        <v>110</v>
      </c>
      <c r="S43">
        <v>48</v>
      </c>
      <c r="T43">
        <f t="shared" si="0"/>
        <v>61.111111111111114</v>
      </c>
      <c r="U43">
        <f t="shared" si="1"/>
        <v>26.519337016574585</v>
      </c>
      <c r="V43" t="str">
        <f t="shared" si="2"/>
        <v>Eh</v>
      </c>
      <c r="W43" t="str">
        <f t="shared" si="3"/>
        <v>RIP</v>
      </c>
    </row>
    <row r="44" spans="1:23" x14ac:dyDescent="0.2">
      <c r="A44">
        <v>6</v>
      </c>
      <c r="B44" s="38">
        <v>7.62</v>
      </c>
      <c r="C44" s="38">
        <v>11.28</v>
      </c>
      <c r="D44">
        <f t="shared" si="5"/>
        <v>58.064399999999999</v>
      </c>
      <c r="E44">
        <f t="shared" si="6"/>
        <v>85.953599999999994</v>
      </c>
      <c r="J44">
        <v>120</v>
      </c>
      <c r="K44">
        <v>143</v>
      </c>
      <c r="R44">
        <v>162</v>
      </c>
      <c r="S44">
        <v>181</v>
      </c>
      <c r="T44">
        <f t="shared" si="0"/>
        <v>90</v>
      </c>
      <c r="U44">
        <f t="shared" si="1"/>
        <v>100</v>
      </c>
      <c r="V44" t="str">
        <f t="shared" si="2"/>
        <v>AYY</v>
      </c>
      <c r="W44" t="str">
        <f t="shared" si="3"/>
        <v>YEET</v>
      </c>
    </row>
    <row r="45" spans="1:23" x14ac:dyDescent="0.2">
      <c r="A45">
        <v>7</v>
      </c>
      <c r="B45" s="38">
        <v>8.89</v>
      </c>
      <c r="C45" s="38">
        <v>13.56</v>
      </c>
      <c r="D45">
        <f t="shared" si="5"/>
        <v>79.032100000000014</v>
      </c>
      <c r="E45">
        <f t="shared" si="6"/>
        <v>120.54840000000002</v>
      </c>
      <c r="J45">
        <v>94</v>
      </c>
      <c r="K45">
        <v>86</v>
      </c>
      <c r="R45">
        <v>120</v>
      </c>
      <c r="S45">
        <v>143</v>
      </c>
      <c r="T45">
        <f t="shared" si="0"/>
        <v>66.666666666666671</v>
      </c>
      <c r="U45">
        <f t="shared" si="1"/>
        <v>79.005524861878456</v>
      </c>
      <c r="V45" t="str">
        <f t="shared" si="2"/>
        <v>Eh</v>
      </c>
      <c r="W45" t="str">
        <f t="shared" si="3"/>
        <v>YEET</v>
      </c>
    </row>
    <row r="46" spans="1:23" x14ac:dyDescent="0.2">
      <c r="A46">
        <v>8</v>
      </c>
      <c r="B46" s="38">
        <v>10.16</v>
      </c>
      <c r="C46" s="38">
        <v>16.059999999999999</v>
      </c>
      <c r="D46">
        <f t="shared" si="5"/>
        <v>103.2256</v>
      </c>
      <c r="E46">
        <f t="shared" si="6"/>
        <v>163.1696</v>
      </c>
      <c r="J46">
        <v>165</v>
      </c>
      <c r="K46">
        <v>134</v>
      </c>
      <c r="R46">
        <v>94</v>
      </c>
      <c r="S46">
        <v>86</v>
      </c>
      <c r="T46">
        <f t="shared" si="0"/>
        <v>52.222222222222221</v>
      </c>
      <c r="U46">
        <f t="shared" si="1"/>
        <v>47.513812154696133</v>
      </c>
      <c r="V46" t="str">
        <f t="shared" si="2"/>
        <v>Eh</v>
      </c>
      <c r="W46" t="str">
        <f t="shared" si="3"/>
        <v>RIP</v>
      </c>
    </row>
    <row r="47" spans="1:23" x14ac:dyDescent="0.2">
      <c r="A47">
        <v>9</v>
      </c>
      <c r="B47" s="38">
        <v>12.7</v>
      </c>
      <c r="C47" s="38">
        <v>21.75</v>
      </c>
      <c r="D47">
        <f t="shared" si="5"/>
        <v>161.29</v>
      </c>
      <c r="E47">
        <f t="shared" si="6"/>
        <v>276.22499999999997</v>
      </c>
      <c r="J47">
        <v>150</v>
      </c>
      <c r="K47">
        <v>143</v>
      </c>
      <c r="R47">
        <v>165</v>
      </c>
      <c r="S47">
        <v>134</v>
      </c>
      <c r="T47">
        <f t="shared" si="0"/>
        <v>91.666666666666671</v>
      </c>
      <c r="U47">
        <f t="shared" si="1"/>
        <v>74.033149171270722</v>
      </c>
      <c r="V47" t="str">
        <f t="shared" si="2"/>
        <v>AYY</v>
      </c>
      <c r="W47" t="str">
        <f t="shared" si="3"/>
        <v>YEET</v>
      </c>
    </row>
    <row r="48" spans="1:23" x14ac:dyDescent="0.2">
      <c r="A48">
        <v>10</v>
      </c>
      <c r="B48" s="38">
        <v>15.24</v>
      </c>
      <c r="C48" s="38">
        <v>28.23</v>
      </c>
      <c r="D48">
        <f t="shared" si="5"/>
        <v>232.2576</v>
      </c>
      <c r="E48">
        <f t="shared" si="6"/>
        <v>430.22520000000003</v>
      </c>
      <c r="J48">
        <v>163</v>
      </c>
      <c r="K48">
        <v>167</v>
      </c>
      <c r="R48">
        <v>150</v>
      </c>
      <c r="S48">
        <v>143</v>
      </c>
      <c r="T48">
        <f t="shared" si="0"/>
        <v>83.333333333333329</v>
      </c>
      <c r="U48">
        <f t="shared" si="1"/>
        <v>79.005524861878456</v>
      </c>
      <c r="V48" t="str">
        <f t="shared" si="2"/>
        <v>AYY</v>
      </c>
      <c r="W48" t="str">
        <f t="shared" si="3"/>
        <v>YEET</v>
      </c>
    </row>
    <row r="49" spans="1:23" x14ac:dyDescent="0.2">
      <c r="A49">
        <v>11</v>
      </c>
      <c r="B49" s="38">
        <v>20.32</v>
      </c>
      <c r="C49" s="38">
        <v>42.48</v>
      </c>
      <c r="D49">
        <f t="shared" si="5"/>
        <v>412.9024</v>
      </c>
      <c r="E49">
        <f t="shared" si="6"/>
        <v>863.19359999999995</v>
      </c>
      <c r="J49">
        <v>143</v>
      </c>
      <c r="K49">
        <v>181</v>
      </c>
      <c r="R49">
        <v>163</v>
      </c>
      <c r="S49">
        <v>167</v>
      </c>
      <c r="T49">
        <f t="shared" si="0"/>
        <v>90.555555555555557</v>
      </c>
      <c r="U49">
        <f t="shared" si="1"/>
        <v>92.265193370165747</v>
      </c>
      <c r="V49" t="str">
        <f t="shared" si="2"/>
        <v>AYY</v>
      </c>
      <c r="W49" t="str">
        <f t="shared" si="3"/>
        <v>YEET</v>
      </c>
    </row>
    <row r="50" spans="1:23" x14ac:dyDescent="0.2">
      <c r="B50">
        <f t="shared" ref="B50:C50" si="7">SUM(B39:B49)</f>
        <v>95.889999999999986</v>
      </c>
      <c r="C50">
        <f t="shared" si="7"/>
        <v>157.34</v>
      </c>
      <c r="D50">
        <f>SUM(D39:D49)</f>
        <v>1143.9811</v>
      </c>
      <c r="E50">
        <f>SUM(E39:E49)</f>
        <v>2054.1657</v>
      </c>
      <c r="J50">
        <v>122</v>
      </c>
      <c r="K50">
        <v>145</v>
      </c>
      <c r="R50">
        <v>143</v>
      </c>
      <c r="S50">
        <v>181</v>
      </c>
      <c r="T50">
        <f t="shared" si="0"/>
        <v>79.444444444444443</v>
      </c>
      <c r="U50">
        <f t="shared" si="1"/>
        <v>100</v>
      </c>
      <c r="V50" t="str">
        <f t="shared" si="2"/>
        <v>AYY</v>
      </c>
      <c r="W50" t="str">
        <f t="shared" si="3"/>
        <v>YEET</v>
      </c>
    </row>
    <row r="51" spans="1:23" x14ac:dyDescent="0.2">
      <c r="J51">
        <v>166</v>
      </c>
      <c r="K51">
        <v>162</v>
      </c>
      <c r="R51">
        <v>122</v>
      </c>
      <c r="S51">
        <v>145</v>
      </c>
      <c r="T51">
        <f t="shared" si="0"/>
        <v>67.777777777777771</v>
      </c>
      <c r="U51">
        <f t="shared" si="1"/>
        <v>80.110497237569064</v>
      </c>
      <c r="V51" t="str">
        <f t="shared" si="2"/>
        <v>Eh</v>
      </c>
      <c r="W51" t="str">
        <f t="shared" si="3"/>
        <v>YEET</v>
      </c>
    </row>
    <row r="52" spans="1:23" x14ac:dyDescent="0.2">
      <c r="B52" t="s">
        <v>147</v>
      </c>
      <c r="E52" s="3" t="s">
        <v>57</v>
      </c>
      <c r="J52">
        <v>137</v>
      </c>
      <c r="K52">
        <v>78</v>
      </c>
      <c r="R52">
        <v>166</v>
      </c>
      <c r="S52">
        <v>162</v>
      </c>
      <c r="T52">
        <f t="shared" si="0"/>
        <v>92.222222222222229</v>
      </c>
      <c r="U52">
        <f t="shared" si="1"/>
        <v>89.502762430939228</v>
      </c>
      <c r="V52" t="str">
        <f t="shared" si="2"/>
        <v>AYY</v>
      </c>
      <c r="W52" t="str">
        <f t="shared" si="3"/>
        <v>YEET</v>
      </c>
    </row>
    <row r="53" spans="1:23" x14ac:dyDescent="0.2">
      <c r="B53" t="s">
        <v>148</v>
      </c>
      <c r="J53">
        <v>156</v>
      </c>
      <c r="K53">
        <v>135</v>
      </c>
      <c r="R53">
        <v>137</v>
      </c>
      <c r="S53">
        <v>78</v>
      </c>
      <c r="T53">
        <f t="shared" si="0"/>
        <v>76.111111111111114</v>
      </c>
      <c r="U53">
        <f t="shared" si="1"/>
        <v>43.093922651933703</v>
      </c>
      <c r="V53" t="str">
        <f t="shared" si="2"/>
        <v>Eh</v>
      </c>
      <c r="W53" t="str">
        <f t="shared" si="3"/>
        <v>YEET</v>
      </c>
    </row>
    <row r="54" spans="1:23" x14ac:dyDescent="0.2">
      <c r="J54">
        <v>136</v>
      </c>
      <c r="K54">
        <v>166</v>
      </c>
      <c r="R54">
        <v>156</v>
      </c>
      <c r="S54">
        <v>135</v>
      </c>
      <c r="T54">
        <f t="shared" si="0"/>
        <v>86.666666666666671</v>
      </c>
      <c r="U54">
        <f t="shared" si="1"/>
        <v>74.585635359116026</v>
      </c>
      <c r="V54" t="str">
        <f t="shared" si="2"/>
        <v>AYY</v>
      </c>
      <c r="W54" t="str">
        <f t="shared" si="3"/>
        <v>YEET</v>
      </c>
    </row>
    <row r="55" spans="1:23" x14ac:dyDescent="0.2">
      <c r="A55" s="37" t="s">
        <v>116</v>
      </c>
      <c r="B55" s="37" t="s">
        <v>117</v>
      </c>
      <c r="C55" s="37" t="s">
        <v>149</v>
      </c>
      <c r="D55" s="37" t="s">
        <v>150</v>
      </c>
      <c r="E55" s="37" t="s">
        <v>151</v>
      </c>
      <c r="F55" s="37" t="s">
        <v>153</v>
      </c>
      <c r="G55" s="37" t="s">
        <v>154</v>
      </c>
      <c r="H55" s="37" t="s">
        <v>152</v>
      </c>
      <c r="I55">
        <f>AVERAGE(C39:C49)</f>
        <v>14.303636363636365</v>
      </c>
      <c r="J55">
        <v>131.5</v>
      </c>
      <c r="K55">
        <v>149</v>
      </c>
      <c r="R55">
        <v>136</v>
      </c>
      <c r="S55">
        <v>166</v>
      </c>
      <c r="T55">
        <f t="shared" si="0"/>
        <v>75.555555555555557</v>
      </c>
      <c r="U55">
        <f t="shared" si="1"/>
        <v>91.712707182320443</v>
      </c>
      <c r="V55" t="str">
        <f t="shared" si="2"/>
        <v>AYY</v>
      </c>
      <c r="W55" t="str">
        <f t="shared" si="3"/>
        <v>YEET</v>
      </c>
    </row>
    <row r="56" spans="1:23" x14ac:dyDescent="0.2">
      <c r="A56" s="38">
        <v>2.54</v>
      </c>
      <c r="B56" s="38">
        <v>2.5</v>
      </c>
      <c r="C56">
        <f>2.2156*(A56)-5.0103</f>
        <v>0.61732399999999998</v>
      </c>
      <c r="D56">
        <f>ABS(C56-B56)</f>
        <v>1.882676</v>
      </c>
      <c r="E56">
        <f>ABS(D56/B56)</f>
        <v>0.75307040000000003</v>
      </c>
      <c r="F56">
        <f>D56^2</f>
        <v>3.5444689209760001</v>
      </c>
      <c r="G56">
        <f>(B56-$I$55)^2</f>
        <v>139.32583140495871</v>
      </c>
      <c r="J56">
        <v>135</v>
      </c>
      <c r="K56">
        <v>175</v>
      </c>
      <c r="R56">
        <v>131.5</v>
      </c>
      <c r="S56">
        <v>149</v>
      </c>
      <c r="T56">
        <f t="shared" si="0"/>
        <v>73.055555555555557</v>
      </c>
      <c r="U56">
        <f t="shared" si="1"/>
        <v>82.320441988950279</v>
      </c>
      <c r="V56" t="str">
        <f t="shared" si="2"/>
        <v>AYY</v>
      </c>
      <c r="W56" t="str">
        <f t="shared" si="3"/>
        <v>YEET</v>
      </c>
    </row>
    <row r="57" spans="1:23" x14ac:dyDescent="0.2">
      <c r="A57" s="38">
        <v>3.18</v>
      </c>
      <c r="B57" s="38">
        <v>3.38</v>
      </c>
      <c r="C57">
        <f t="shared" ref="C57:C75" si="8">2.2156*(A57)-5.0103</f>
        <v>2.0353079999999997</v>
      </c>
      <c r="D57">
        <f t="shared" ref="D57:D75" si="9">ABS(C57-B57)</f>
        <v>1.3446920000000002</v>
      </c>
      <c r="E57">
        <f t="shared" ref="E57:E75" si="10">ABS(D57/B57)</f>
        <v>0.39783786982248526</v>
      </c>
      <c r="F57">
        <f t="shared" ref="F57:F75" si="11">D57^2</f>
        <v>1.8081965748640005</v>
      </c>
      <c r="G57">
        <f t="shared" ref="G57:G67" si="12">(B57-$I$55)^2</f>
        <v>119.32583140495872</v>
      </c>
      <c r="J57">
        <v>84.5</v>
      </c>
      <c r="K57">
        <v>93</v>
      </c>
      <c r="R57">
        <v>135</v>
      </c>
      <c r="S57">
        <v>175</v>
      </c>
      <c r="T57">
        <f t="shared" si="0"/>
        <v>75</v>
      </c>
      <c r="U57">
        <f t="shared" si="1"/>
        <v>96.685082872928177</v>
      </c>
      <c r="V57" t="str">
        <f t="shared" si="2"/>
        <v>AYY</v>
      </c>
      <c r="W57" t="str">
        <f t="shared" si="3"/>
        <v>YEET</v>
      </c>
    </row>
    <row r="58" spans="1:23" x14ac:dyDescent="0.2">
      <c r="A58" s="38">
        <v>3.81</v>
      </c>
      <c r="B58" s="38">
        <v>4.05</v>
      </c>
      <c r="C58">
        <f t="shared" si="8"/>
        <v>3.4311359999999995</v>
      </c>
      <c r="D58">
        <f t="shared" si="9"/>
        <v>0.6188640000000003</v>
      </c>
      <c r="E58">
        <f t="shared" si="10"/>
        <v>0.15280592592592601</v>
      </c>
      <c r="F58">
        <f t="shared" si="11"/>
        <v>0.3829926504960004</v>
      </c>
      <c r="G58">
        <f t="shared" si="12"/>
        <v>105.13705867768596</v>
      </c>
      <c r="J58">
        <v>155</v>
      </c>
      <c r="K58">
        <v>152</v>
      </c>
      <c r="R58">
        <v>84.5</v>
      </c>
      <c r="S58">
        <v>93</v>
      </c>
      <c r="T58">
        <f t="shared" si="0"/>
        <v>46.944444444444443</v>
      </c>
      <c r="U58">
        <f t="shared" si="1"/>
        <v>51.381215469613259</v>
      </c>
      <c r="V58" t="str">
        <f t="shared" si="2"/>
        <v>Eh</v>
      </c>
      <c r="W58" t="str">
        <f t="shared" si="3"/>
        <v>RIP</v>
      </c>
    </row>
    <row r="59" spans="1:23" x14ac:dyDescent="0.2">
      <c r="A59" s="38">
        <v>5.08</v>
      </c>
      <c r="B59" s="38">
        <v>5.43</v>
      </c>
      <c r="C59">
        <f t="shared" si="8"/>
        <v>6.2449479999999999</v>
      </c>
      <c r="D59">
        <f t="shared" si="9"/>
        <v>0.81494800000000023</v>
      </c>
      <c r="E59">
        <f t="shared" si="10"/>
        <v>0.15008250460405162</v>
      </c>
      <c r="F59">
        <f t="shared" si="11"/>
        <v>0.66414024270400041</v>
      </c>
      <c r="G59">
        <f t="shared" si="12"/>
        <v>78.741422314049615</v>
      </c>
      <c r="J59">
        <v>109</v>
      </c>
      <c r="K59">
        <v>128</v>
      </c>
      <c r="R59">
        <v>155</v>
      </c>
      <c r="S59">
        <v>152</v>
      </c>
      <c r="T59">
        <f t="shared" si="0"/>
        <v>86.111111111111114</v>
      </c>
      <c r="U59">
        <f t="shared" si="1"/>
        <v>83.97790055248619</v>
      </c>
      <c r="V59" t="str">
        <f t="shared" si="2"/>
        <v>AYY</v>
      </c>
      <c r="W59" t="str">
        <f t="shared" si="3"/>
        <v>YEET</v>
      </c>
    </row>
    <row r="60" spans="1:23" x14ac:dyDescent="0.2">
      <c r="A60" s="38">
        <v>6.35</v>
      </c>
      <c r="B60" s="38">
        <v>8.6199999999999992</v>
      </c>
      <c r="C60">
        <f t="shared" si="8"/>
        <v>9.0587599999999995</v>
      </c>
      <c r="D60">
        <f t="shared" si="9"/>
        <v>0.43876000000000026</v>
      </c>
      <c r="E60">
        <f t="shared" si="10"/>
        <v>5.0900232018561517E-2</v>
      </c>
      <c r="F60">
        <f t="shared" si="11"/>
        <v>0.19251033760000022</v>
      </c>
      <c r="G60">
        <f t="shared" si="12"/>
        <v>32.303722314049608</v>
      </c>
      <c r="J60">
        <v>125</v>
      </c>
      <c r="K60">
        <v>134</v>
      </c>
      <c r="R60">
        <v>109</v>
      </c>
      <c r="S60">
        <v>128</v>
      </c>
      <c r="T60">
        <f t="shared" si="0"/>
        <v>60.555555555555557</v>
      </c>
      <c r="U60">
        <f t="shared" si="1"/>
        <v>70.718232044198899</v>
      </c>
      <c r="V60" t="str">
        <f t="shared" si="2"/>
        <v>Eh</v>
      </c>
      <c r="W60" t="str">
        <f t="shared" si="3"/>
        <v>YEET</v>
      </c>
    </row>
    <row r="61" spans="1:23" x14ac:dyDescent="0.2">
      <c r="A61" s="38">
        <v>7.62</v>
      </c>
      <c r="B61" s="38">
        <v>11.28</v>
      </c>
      <c r="C61">
        <f t="shared" si="8"/>
        <v>11.872571999999998</v>
      </c>
      <c r="D61">
        <f t="shared" si="9"/>
        <v>0.59257199999999877</v>
      </c>
      <c r="E61">
        <f t="shared" si="10"/>
        <v>5.253297872340415E-2</v>
      </c>
      <c r="F61">
        <f t="shared" si="11"/>
        <v>0.35114157518399852</v>
      </c>
      <c r="G61">
        <f t="shared" si="12"/>
        <v>9.1423768595041413</v>
      </c>
      <c r="J61">
        <v>101</v>
      </c>
      <c r="K61">
        <v>135</v>
      </c>
      <c r="R61">
        <v>125</v>
      </c>
      <c r="S61">
        <v>134</v>
      </c>
      <c r="T61">
        <f t="shared" si="0"/>
        <v>69.444444444444443</v>
      </c>
      <c r="U61">
        <f t="shared" si="1"/>
        <v>74.033149171270722</v>
      </c>
      <c r="V61" t="str">
        <f t="shared" si="2"/>
        <v>Eh</v>
      </c>
      <c r="W61" t="str">
        <f t="shared" si="3"/>
        <v>YEET</v>
      </c>
    </row>
    <row r="62" spans="1:23" x14ac:dyDescent="0.2">
      <c r="A62" s="38">
        <v>8.89</v>
      </c>
      <c r="B62" s="38">
        <v>13.56</v>
      </c>
      <c r="C62">
        <f t="shared" si="8"/>
        <v>14.686383999999997</v>
      </c>
      <c r="D62">
        <f t="shared" si="9"/>
        <v>1.1263839999999963</v>
      </c>
      <c r="E62">
        <f t="shared" si="10"/>
        <v>8.3066666666666386E-2</v>
      </c>
      <c r="F62">
        <f t="shared" si="11"/>
        <v>1.2687409154559917</v>
      </c>
      <c r="G62">
        <f t="shared" si="12"/>
        <v>0.5529950413223147</v>
      </c>
      <c r="J62">
        <v>166</v>
      </c>
      <c r="K62">
        <v>181</v>
      </c>
      <c r="R62">
        <v>101</v>
      </c>
      <c r="S62">
        <v>135</v>
      </c>
      <c r="T62">
        <f t="shared" si="0"/>
        <v>56.111111111111114</v>
      </c>
      <c r="U62">
        <f t="shared" si="1"/>
        <v>74.585635359116026</v>
      </c>
      <c r="V62" t="str">
        <f t="shared" si="2"/>
        <v>Eh</v>
      </c>
      <c r="W62" t="str">
        <f t="shared" si="3"/>
        <v>YEET</v>
      </c>
    </row>
    <row r="63" spans="1:23" x14ac:dyDescent="0.2">
      <c r="A63" s="38">
        <v>10.16</v>
      </c>
      <c r="B63" s="38">
        <v>16.059999999999999</v>
      </c>
      <c r="C63">
        <f t="shared" si="8"/>
        <v>17.500195999999999</v>
      </c>
      <c r="D63">
        <f t="shared" si="9"/>
        <v>1.4401960000000003</v>
      </c>
      <c r="E63">
        <f t="shared" si="10"/>
        <v>8.9675965130759677E-2</v>
      </c>
      <c r="F63">
        <f t="shared" si="11"/>
        <v>2.0741645184160009</v>
      </c>
      <c r="G63">
        <f t="shared" si="12"/>
        <v>3.0848132231404879</v>
      </c>
      <c r="J63">
        <v>149</v>
      </c>
      <c r="K63">
        <v>119</v>
      </c>
      <c r="R63">
        <v>166</v>
      </c>
      <c r="S63">
        <v>181</v>
      </c>
      <c r="T63">
        <f t="shared" si="0"/>
        <v>92.222222222222229</v>
      </c>
      <c r="U63">
        <f t="shared" si="1"/>
        <v>100</v>
      </c>
      <c r="V63" t="str">
        <f t="shared" si="2"/>
        <v>AYY</v>
      </c>
      <c r="W63" t="str">
        <f t="shared" si="3"/>
        <v>YEET</v>
      </c>
    </row>
    <row r="64" spans="1:23" x14ac:dyDescent="0.2">
      <c r="A64" s="38">
        <v>12.7</v>
      </c>
      <c r="B64" s="38">
        <v>21.75</v>
      </c>
      <c r="C64">
        <f t="shared" si="8"/>
        <v>23.127819999999996</v>
      </c>
      <c r="D64">
        <f t="shared" si="9"/>
        <v>1.3778199999999963</v>
      </c>
      <c r="E64">
        <f t="shared" si="10"/>
        <v>6.3348045977011325E-2</v>
      </c>
      <c r="F64">
        <f t="shared" si="11"/>
        <v>1.8983879523999898</v>
      </c>
      <c r="G64">
        <f t="shared" si="12"/>
        <v>55.448331404958665</v>
      </c>
      <c r="J64">
        <v>153</v>
      </c>
      <c r="K64">
        <v>130</v>
      </c>
      <c r="R64">
        <v>149</v>
      </c>
      <c r="S64">
        <v>119</v>
      </c>
      <c r="T64">
        <f t="shared" si="0"/>
        <v>82.777777777777771</v>
      </c>
      <c r="U64">
        <f t="shared" si="1"/>
        <v>65.745856353591165</v>
      </c>
      <c r="V64" t="str">
        <f t="shared" si="2"/>
        <v>Eh</v>
      </c>
      <c r="W64" t="str">
        <f t="shared" si="3"/>
        <v>YEET</v>
      </c>
    </row>
    <row r="65" spans="1:23" x14ac:dyDescent="0.2">
      <c r="A65" s="38">
        <v>15.24</v>
      </c>
      <c r="B65" s="38">
        <v>28.23</v>
      </c>
      <c r="C65">
        <f t="shared" si="8"/>
        <v>28.755443999999997</v>
      </c>
      <c r="D65">
        <f t="shared" si="9"/>
        <v>0.52544399999999669</v>
      </c>
      <c r="E65">
        <f t="shared" si="10"/>
        <v>1.861296493092443E-2</v>
      </c>
      <c r="F65">
        <f t="shared" si="11"/>
        <v>0.27609139713599651</v>
      </c>
      <c r="G65">
        <f t="shared" si="12"/>
        <v>193.9436041322314</v>
      </c>
      <c r="J65">
        <v>155</v>
      </c>
      <c r="K65">
        <v>89</v>
      </c>
      <c r="R65">
        <v>153</v>
      </c>
      <c r="S65">
        <v>130</v>
      </c>
      <c r="T65">
        <f t="shared" si="0"/>
        <v>85</v>
      </c>
      <c r="U65">
        <f t="shared" si="1"/>
        <v>71.823204419889507</v>
      </c>
      <c r="V65" t="str">
        <f t="shared" si="2"/>
        <v>AYY</v>
      </c>
      <c r="W65" t="str">
        <f t="shared" si="3"/>
        <v>YEET</v>
      </c>
    </row>
    <row r="66" spans="1:23" x14ac:dyDescent="0.2">
      <c r="A66" s="38">
        <v>20.32</v>
      </c>
      <c r="B66" s="38">
        <v>42.48</v>
      </c>
      <c r="C66">
        <f t="shared" si="8"/>
        <v>40.010691999999999</v>
      </c>
      <c r="D66">
        <f t="shared" si="9"/>
        <v>2.4693079999999981</v>
      </c>
      <c r="E66">
        <f t="shared" si="10"/>
        <v>5.8128719397363422E-2</v>
      </c>
      <c r="F66">
        <f t="shared" si="11"/>
        <v>6.0974819988639908</v>
      </c>
      <c r="G66">
        <f t="shared" si="12"/>
        <v>793.90746776859476</v>
      </c>
      <c r="H66" t="s">
        <v>155</v>
      </c>
      <c r="J66">
        <v>161</v>
      </c>
      <c r="K66">
        <v>137</v>
      </c>
      <c r="R66">
        <v>155</v>
      </c>
      <c r="S66">
        <v>89</v>
      </c>
      <c r="T66">
        <f t="shared" si="0"/>
        <v>86.111111111111114</v>
      </c>
      <c r="U66">
        <f t="shared" si="1"/>
        <v>49.171270718232044</v>
      </c>
      <c r="V66" t="str">
        <f t="shared" si="2"/>
        <v>Eh</v>
      </c>
      <c r="W66" t="str">
        <f t="shared" si="3"/>
        <v>YEET</v>
      </c>
    </row>
    <row r="67" spans="1:23" x14ac:dyDescent="0.2">
      <c r="A67" s="38"/>
      <c r="B67" s="38"/>
      <c r="F67">
        <f>SUM(F56:F66)</f>
        <v>18.558317084095968</v>
      </c>
      <c r="G67">
        <f>SUM(G56:G66)</f>
        <v>1530.9134545454544</v>
      </c>
      <c r="H67">
        <f>1-(F67/G67)</f>
        <v>0.987877618405538</v>
      </c>
      <c r="J67">
        <v>84</v>
      </c>
      <c r="K67">
        <v>138</v>
      </c>
      <c r="R67">
        <v>161</v>
      </c>
      <c r="S67">
        <v>137</v>
      </c>
      <c r="T67">
        <f t="shared" ref="T67:T76" si="13">R67*100/180</f>
        <v>89.444444444444443</v>
      </c>
      <c r="U67">
        <f t="shared" ref="U67:U76" si="14">S67*100/181</f>
        <v>75.690607734806633</v>
      </c>
      <c r="V67" t="str">
        <f t="shared" ref="V67:V76" si="15">IF(AND(T67&gt;=70,U67&gt;=70),"AYY","Eh")</f>
        <v>AYY</v>
      </c>
      <c r="W67" t="str">
        <f t="shared" ref="W67:W76" si="16">IF(OR(T67&gt;=70,U67&gt;=70),"YEET","RIP")</f>
        <v>YEET</v>
      </c>
    </row>
    <row r="68" spans="1:23" x14ac:dyDescent="0.2">
      <c r="J68">
        <v>142</v>
      </c>
      <c r="K68">
        <v>125</v>
      </c>
      <c r="R68">
        <v>84</v>
      </c>
      <c r="S68">
        <v>138</v>
      </c>
      <c r="T68">
        <f t="shared" si="13"/>
        <v>46.666666666666664</v>
      </c>
      <c r="U68">
        <f t="shared" si="14"/>
        <v>76.243093922651937</v>
      </c>
      <c r="V68" t="str">
        <f t="shared" si="15"/>
        <v>Eh</v>
      </c>
      <c r="W68" t="str">
        <f t="shared" si="16"/>
        <v>YEET</v>
      </c>
    </row>
    <row r="69" spans="1:23" x14ac:dyDescent="0.2">
      <c r="J69">
        <v>147</v>
      </c>
      <c r="K69">
        <v>87</v>
      </c>
      <c r="R69">
        <v>142</v>
      </c>
      <c r="S69">
        <v>125</v>
      </c>
      <c r="T69">
        <f t="shared" si="13"/>
        <v>78.888888888888886</v>
      </c>
      <c r="U69">
        <f t="shared" si="14"/>
        <v>69.060773480662988</v>
      </c>
      <c r="V69" t="str">
        <f t="shared" si="15"/>
        <v>Eh</v>
      </c>
      <c r="W69" t="str">
        <f t="shared" si="16"/>
        <v>YEET</v>
      </c>
    </row>
    <row r="70" spans="1:23" x14ac:dyDescent="0.2">
      <c r="J70">
        <v>159</v>
      </c>
      <c r="K70">
        <v>147</v>
      </c>
      <c r="R70">
        <v>147</v>
      </c>
      <c r="S70">
        <v>87</v>
      </c>
      <c r="T70">
        <f t="shared" si="13"/>
        <v>81.666666666666671</v>
      </c>
      <c r="U70">
        <f t="shared" si="14"/>
        <v>48.066298342541437</v>
      </c>
      <c r="V70" t="str">
        <f t="shared" si="15"/>
        <v>Eh</v>
      </c>
      <c r="W70" t="str">
        <f t="shared" si="16"/>
        <v>YEET</v>
      </c>
    </row>
    <row r="71" spans="1:23" x14ac:dyDescent="0.2">
      <c r="J71">
        <v>147</v>
      </c>
      <c r="K71">
        <v>181</v>
      </c>
      <c r="R71">
        <v>159</v>
      </c>
      <c r="S71">
        <v>147</v>
      </c>
      <c r="T71">
        <f t="shared" si="13"/>
        <v>88.333333333333329</v>
      </c>
      <c r="U71">
        <f t="shared" si="14"/>
        <v>81.215469613259671</v>
      </c>
      <c r="V71" t="str">
        <f t="shared" si="15"/>
        <v>AYY</v>
      </c>
      <c r="W71" t="str">
        <f t="shared" si="16"/>
        <v>YEET</v>
      </c>
    </row>
    <row r="72" spans="1:23" x14ac:dyDescent="0.2">
      <c r="J72">
        <v>159.5</v>
      </c>
      <c r="K72">
        <v>177</v>
      </c>
      <c r="R72">
        <v>147</v>
      </c>
      <c r="S72">
        <v>181</v>
      </c>
      <c r="T72">
        <f t="shared" si="13"/>
        <v>81.666666666666671</v>
      </c>
      <c r="U72">
        <f t="shared" si="14"/>
        <v>100</v>
      </c>
      <c r="V72" t="str">
        <f t="shared" si="15"/>
        <v>AYY</v>
      </c>
      <c r="W72" t="str">
        <f t="shared" si="16"/>
        <v>YEET</v>
      </c>
    </row>
    <row r="73" spans="1:23" x14ac:dyDescent="0.2">
      <c r="J73">
        <v>157</v>
      </c>
      <c r="K73">
        <v>157</v>
      </c>
      <c r="R73">
        <v>159.5</v>
      </c>
      <c r="S73">
        <v>177</v>
      </c>
      <c r="T73">
        <f t="shared" si="13"/>
        <v>88.611111111111114</v>
      </c>
      <c r="U73">
        <f t="shared" si="14"/>
        <v>97.790055248618785</v>
      </c>
      <c r="V73" t="str">
        <f t="shared" si="15"/>
        <v>AYY</v>
      </c>
      <c r="W73" t="str">
        <f t="shared" si="16"/>
        <v>YEET</v>
      </c>
    </row>
    <row r="74" spans="1:23" x14ac:dyDescent="0.2">
      <c r="J74">
        <v>139</v>
      </c>
      <c r="K74">
        <v>101</v>
      </c>
      <c r="R74">
        <v>157</v>
      </c>
      <c r="S74">
        <v>157</v>
      </c>
      <c r="T74">
        <f t="shared" si="13"/>
        <v>87.222222222222229</v>
      </c>
      <c r="U74">
        <f t="shared" si="14"/>
        <v>86.740331491712709</v>
      </c>
      <c r="V74" t="str">
        <f t="shared" si="15"/>
        <v>AYY</v>
      </c>
      <c r="W74" t="str">
        <f t="shared" si="16"/>
        <v>YEET</v>
      </c>
    </row>
    <row r="75" spans="1:23" x14ac:dyDescent="0.2">
      <c r="J75">
        <v>178</v>
      </c>
      <c r="K75">
        <v>153</v>
      </c>
      <c r="R75">
        <v>139</v>
      </c>
      <c r="S75">
        <v>101</v>
      </c>
      <c r="T75">
        <f t="shared" si="13"/>
        <v>77.222222222222229</v>
      </c>
      <c r="U75">
        <f t="shared" si="14"/>
        <v>55.80110497237569</v>
      </c>
      <c r="V75" t="str">
        <f t="shared" si="15"/>
        <v>Eh</v>
      </c>
      <c r="W75" t="str">
        <f t="shared" si="16"/>
        <v>YEET</v>
      </c>
    </row>
    <row r="76" spans="1:23" x14ac:dyDescent="0.2">
      <c r="R76">
        <v>178</v>
      </c>
      <c r="S76">
        <v>153</v>
      </c>
      <c r="T76">
        <f t="shared" si="13"/>
        <v>98.888888888888886</v>
      </c>
      <c r="U76">
        <f t="shared" si="14"/>
        <v>84.530386740331494</v>
      </c>
      <c r="V76" t="str">
        <f t="shared" si="15"/>
        <v>AYY</v>
      </c>
      <c r="W76" t="str">
        <f t="shared" si="16"/>
        <v>YEET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641B-9A76-5649-BB91-C299A08D7BAD}">
  <dimension ref="A1:P29"/>
  <sheetViews>
    <sheetView workbookViewId="0">
      <selection activeCell="O1" sqref="O1:P11"/>
    </sheetView>
  </sheetViews>
  <sheetFormatPr baseColWidth="10" defaultRowHeight="16" x14ac:dyDescent="0.2"/>
  <sheetData>
    <row r="1" spans="1:16" x14ac:dyDescent="0.2">
      <c r="B1" s="5" t="s">
        <v>52</v>
      </c>
      <c r="C1" s="5" t="s">
        <v>53</v>
      </c>
      <c r="D1" s="5" t="s">
        <v>65</v>
      </c>
      <c r="E1" s="5" t="s">
        <v>66</v>
      </c>
      <c r="O1">
        <v>2.54</v>
      </c>
      <c r="P1">
        <v>2.5</v>
      </c>
    </row>
    <row r="2" spans="1:16" x14ac:dyDescent="0.2">
      <c r="A2">
        <v>1</v>
      </c>
      <c r="B2" s="2">
        <v>2.54</v>
      </c>
      <c r="C2" s="2">
        <v>2.5</v>
      </c>
      <c r="D2" s="2">
        <f>B2^2</f>
        <v>6.4516</v>
      </c>
      <c r="E2" s="2">
        <f>B2*C2</f>
        <v>6.35</v>
      </c>
      <c r="O2">
        <v>3.18</v>
      </c>
      <c r="P2">
        <v>3.38</v>
      </c>
    </row>
    <row r="3" spans="1:16" x14ac:dyDescent="0.2">
      <c r="A3">
        <v>2</v>
      </c>
      <c r="B3" s="2">
        <v>3.18</v>
      </c>
      <c r="C3" s="2">
        <v>3.38</v>
      </c>
      <c r="D3" s="2">
        <f t="shared" ref="D3:D12" si="0">B3^2</f>
        <v>10.112400000000001</v>
      </c>
      <c r="E3" s="2">
        <f t="shared" ref="E3:E12" si="1">B3*C3</f>
        <v>10.7484</v>
      </c>
      <c r="O3">
        <v>3.81</v>
      </c>
      <c r="P3">
        <v>4.05</v>
      </c>
    </row>
    <row r="4" spans="1:16" x14ac:dyDescent="0.2">
      <c r="A4">
        <v>3</v>
      </c>
      <c r="B4" s="2">
        <v>3.81</v>
      </c>
      <c r="C4" s="2">
        <v>4.05</v>
      </c>
      <c r="D4" s="2">
        <f t="shared" si="0"/>
        <v>14.5161</v>
      </c>
      <c r="E4" s="2">
        <f t="shared" si="1"/>
        <v>15.4305</v>
      </c>
      <c r="O4">
        <v>5.08</v>
      </c>
      <c r="P4">
        <v>5.43</v>
      </c>
    </row>
    <row r="5" spans="1:16" x14ac:dyDescent="0.2">
      <c r="A5">
        <v>4</v>
      </c>
      <c r="B5" s="2">
        <v>5.08</v>
      </c>
      <c r="C5" s="2">
        <v>5.43</v>
      </c>
      <c r="D5" s="2">
        <f t="shared" si="0"/>
        <v>25.8064</v>
      </c>
      <c r="E5" s="2">
        <f t="shared" si="1"/>
        <v>27.584399999999999</v>
      </c>
      <c r="O5">
        <v>6.35</v>
      </c>
      <c r="P5">
        <v>8.6199999999999992</v>
      </c>
    </row>
    <row r="6" spans="1:16" x14ac:dyDescent="0.2">
      <c r="A6">
        <v>5</v>
      </c>
      <c r="B6" s="2">
        <v>6.35</v>
      </c>
      <c r="C6" s="2">
        <v>8.6199999999999992</v>
      </c>
      <c r="D6" s="2">
        <f t="shared" si="0"/>
        <v>40.322499999999998</v>
      </c>
      <c r="E6" s="2">
        <f t="shared" si="1"/>
        <v>54.736999999999995</v>
      </c>
      <c r="O6">
        <v>7.62</v>
      </c>
      <c r="P6">
        <v>11.28</v>
      </c>
    </row>
    <row r="7" spans="1:16" x14ac:dyDescent="0.2">
      <c r="A7">
        <v>6</v>
      </c>
      <c r="B7" s="2">
        <v>7.62</v>
      </c>
      <c r="C7" s="2">
        <v>11.28</v>
      </c>
      <c r="D7" s="2">
        <f t="shared" si="0"/>
        <v>58.064399999999999</v>
      </c>
      <c r="E7" s="2">
        <f t="shared" si="1"/>
        <v>85.953599999999994</v>
      </c>
      <c r="O7">
        <v>8.89</v>
      </c>
      <c r="P7">
        <v>13.56</v>
      </c>
    </row>
    <row r="8" spans="1:16" x14ac:dyDescent="0.2">
      <c r="A8">
        <v>7</v>
      </c>
      <c r="B8" s="2">
        <v>8.89</v>
      </c>
      <c r="C8" s="2">
        <v>13.56</v>
      </c>
      <c r="D8" s="2">
        <f t="shared" si="0"/>
        <v>79.032100000000014</v>
      </c>
      <c r="E8" s="2">
        <f t="shared" si="1"/>
        <v>120.54840000000002</v>
      </c>
      <c r="O8">
        <v>10.16</v>
      </c>
      <c r="P8">
        <v>16.059999999999999</v>
      </c>
    </row>
    <row r="9" spans="1:16" x14ac:dyDescent="0.2">
      <c r="A9">
        <v>8</v>
      </c>
      <c r="B9" s="2">
        <v>10.16</v>
      </c>
      <c r="C9" s="2">
        <v>16.059999999999999</v>
      </c>
      <c r="D9" s="2">
        <f t="shared" si="0"/>
        <v>103.2256</v>
      </c>
      <c r="E9" s="2">
        <f t="shared" si="1"/>
        <v>163.1696</v>
      </c>
      <c r="O9">
        <v>12.7</v>
      </c>
      <c r="P9">
        <v>21.75</v>
      </c>
    </row>
    <row r="10" spans="1:16" x14ac:dyDescent="0.2">
      <c r="A10">
        <v>9</v>
      </c>
      <c r="B10" s="2">
        <v>12.7</v>
      </c>
      <c r="C10" s="2">
        <v>21.75</v>
      </c>
      <c r="D10" s="2">
        <f t="shared" si="0"/>
        <v>161.29</v>
      </c>
      <c r="E10" s="2">
        <f t="shared" si="1"/>
        <v>276.22499999999997</v>
      </c>
      <c r="O10">
        <v>15.24</v>
      </c>
      <c r="P10">
        <v>28.23</v>
      </c>
    </row>
    <row r="11" spans="1:16" x14ac:dyDescent="0.2">
      <c r="A11">
        <v>10</v>
      </c>
      <c r="B11" s="2">
        <v>15.24</v>
      </c>
      <c r="C11" s="2">
        <v>28.23</v>
      </c>
      <c r="D11" s="2">
        <f t="shared" si="0"/>
        <v>232.2576</v>
      </c>
      <c r="E11" s="2">
        <f t="shared" si="1"/>
        <v>430.22520000000003</v>
      </c>
      <c r="O11">
        <v>20.32</v>
      </c>
      <c r="P11">
        <v>42.48</v>
      </c>
    </row>
    <row r="12" spans="1:16" x14ac:dyDescent="0.2">
      <c r="A12">
        <v>11</v>
      </c>
      <c r="B12" s="2">
        <v>20.32</v>
      </c>
      <c r="C12" s="2">
        <v>42.48</v>
      </c>
      <c r="D12" s="2">
        <f t="shared" si="0"/>
        <v>412.9024</v>
      </c>
      <c r="E12" s="2">
        <f t="shared" si="1"/>
        <v>863.19359999999995</v>
      </c>
    </row>
    <row r="13" spans="1:16" x14ac:dyDescent="0.2">
      <c r="B13" s="2"/>
      <c r="C13" s="2"/>
      <c r="D13" s="2"/>
      <c r="E13" s="2"/>
    </row>
    <row r="14" spans="1:16" x14ac:dyDescent="0.2">
      <c r="A14" s="6" t="s">
        <v>67</v>
      </c>
      <c r="B14" s="1">
        <f>SUM(B2:B12)</f>
        <v>95.889999999999986</v>
      </c>
      <c r="C14" s="1">
        <f t="shared" ref="C14:E14" si="2">SUM(C2:C12)</f>
        <v>157.34</v>
      </c>
      <c r="D14" s="1">
        <f t="shared" si="2"/>
        <v>1143.9811</v>
      </c>
      <c r="E14" s="1">
        <f t="shared" si="2"/>
        <v>2054.1657</v>
      </c>
    </row>
    <row r="15" spans="1:16" x14ac:dyDescent="0.2">
      <c r="B15" s="2"/>
      <c r="C15" s="2"/>
      <c r="D15" s="2"/>
      <c r="E15" s="2"/>
    </row>
    <row r="16" spans="1:16" x14ac:dyDescent="0.2">
      <c r="B16" s="3" t="s">
        <v>68</v>
      </c>
      <c r="C16" s="2"/>
      <c r="D16" s="2"/>
      <c r="E16" s="2"/>
    </row>
    <row r="17" spans="2:6" x14ac:dyDescent="0.2">
      <c r="B17" s="3" t="s">
        <v>69</v>
      </c>
      <c r="C17" s="2"/>
      <c r="D17" s="2"/>
      <c r="E17" s="2"/>
    </row>
    <row r="18" spans="2:6" x14ac:dyDescent="0.2">
      <c r="B18" s="3" t="s">
        <v>70</v>
      </c>
      <c r="C18" s="2"/>
      <c r="D18" s="2"/>
      <c r="E18" s="2"/>
    </row>
    <row r="19" spans="2:6" x14ac:dyDescent="0.2">
      <c r="B19" s="2"/>
      <c r="C19" s="2"/>
      <c r="D19" s="2"/>
      <c r="E19" s="2"/>
    </row>
    <row r="20" spans="2:6" x14ac:dyDescent="0.2">
      <c r="B20" s="3" t="s">
        <v>71</v>
      </c>
      <c r="C20" s="2"/>
      <c r="D20" s="7" t="s">
        <v>72</v>
      </c>
      <c r="E20" s="2"/>
    </row>
    <row r="21" spans="2:6" x14ac:dyDescent="0.2">
      <c r="B21" s="2" t="s">
        <v>73</v>
      </c>
      <c r="C21" s="2"/>
      <c r="D21" s="3" t="s">
        <v>74</v>
      </c>
      <c r="E21" s="2"/>
    </row>
    <row r="22" spans="2:6" x14ac:dyDescent="0.2">
      <c r="B22" s="2"/>
      <c r="C22" s="2"/>
      <c r="D22" s="2"/>
      <c r="E22" s="2"/>
    </row>
    <row r="23" spans="2:6" x14ac:dyDescent="0.2">
      <c r="B23" s="2"/>
      <c r="C23" s="3" t="s">
        <v>75</v>
      </c>
      <c r="D23" s="2"/>
      <c r="E23" s="2"/>
    </row>
    <row r="24" spans="2:6" x14ac:dyDescent="0.2">
      <c r="B24" s="2"/>
      <c r="C24" s="2" t="s">
        <v>76</v>
      </c>
      <c r="D24" s="2" t="s">
        <v>77</v>
      </c>
      <c r="E24" s="2">
        <v>2.2155999999999998</v>
      </c>
    </row>
    <row r="25" spans="2:6" x14ac:dyDescent="0.2">
      <c r="B25" s="2"/>
      <c r="C25" s="2"/>
      <c r="D25" s="2" t="s">
        <v>78</v>
      </c>
      <c r="E25" s="2">
        <v>-5.0103</v>
      </c>
    </row>
    <row r="26" spans="2:6" x14ac:dyDescent="0.2">
      <c r="B26" s="2"/>
      <c r="C26" s="2"/>
      <c r="D26" s="2"/>
      <c r="E26" s="2"/>
    </row>
    <row r="27" spans="2:6" x14ac:dyDescent="0.2">
      <c r="B27" s="2"/>
      <c r="C27" s="3" t="s">
        <v>79</v>
      </c>
      <c r="D27" s="2"/>
      <c r="E27" s="2"/>
    </row>
    <row r="28" spans="2:6" x14ac:dyDescent="0.2">
      <c r="B28" s="2"/>
      <c r="C28" s="2"/>
      <c r="D28" s="2"/>
      <c r="E28" s="2"/>
    </row>
    <row r="29" spans="2:6" x14ac:dyDescent="0.2">
      <c r="B29" s="2"/>
      <c r="C29" s="2"/>
      <c r="D29" s="2" t="s">
        <v>57</v>
      </c>
      <c r="E29" s="2"/>
      <c r="F29" t="s">
        <v>80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8159-626B-0C4A-8660-0F8515FA1145}">
  <dimension ref="A1:O10"/>
  <sheetViews>
    <sheetView workbookViewId="0">
      <selection activeCell="O10" sqref="O10"/>
    </sheetView>
  </sheetViews>
  <sheetFormatPr baseColWidth="10" defaultRowHeight="16" x14ac:dyDescent="0.2"/>
  <cols>
    <col min="1" max="1" width="10.33203125" bestFit="1" customWidth="1"/>
    <col min="2" max="12" width="12.1640625" bestFit="1" customWidth="1"/>
    <col min="14" max="14" width="7.83203125" bestFit="1" customWidth="1"/>
    <col min="15" max="15" width="16.6640625" bestFit="1" customWidth="1"/>
  </cols>
  <sheetData>
    <row r="1" spans="1:15" x14ac:dyDescent="0.2">
      <c r="A1" s="1" t="s">
        <v>52</v>
      </c>
      <c r="B1" s="2">
        <v>2.54</v>
      </c>
      <c r="C1" s="2">
        <v>3.18</v>
      </c>
      <c r="D1" s="2">
        <v>3.81</v>
      </c>
      <c r="E1" s="2">
        <v>5.08</v>
      </c>
      <c r="F1" s="2">
        <v>6.35</v>
      </c>
      <c r="G1" s="2">
        <v>7.62</v>
      </c>
      <c r="H1" s="2">
        <v>8.89</v>
      </c>
      <c r="I1" s="2">
        <v>10.16</v>
      </c>
      <c r="J1" s="2">
        <v>12.7</v>
      </c>
      <c r="K1" s="2">
        <v>15.24</v>
      </c>
      <c r="L1" s="2">
        <v>20.32</v>
      </c>
      <c r="M1" s="2"/>
    </row>
    <row r="2" spans="1:15" x14ac:dyDescent="0.2">
      <c r="A2" s="1" t="s">
        <v>53</v>
      </c>
      <c r="B2" s="2">
        <v>2.5</v>
      </c>
      <c r="C2" s="2">
        <v>3.38</v>
      </c>
      <c r="D2" s="2">
        <v>4.05</v>
      </c>
      <c r="E2" s="2">
        <v>5.43</v>
      </c>
      <c r="F2" s="2">
        <v>8.6199999999999992</v>
      </c>
      <c r="G2" s="2">
        <v>11.28</v>
      </c>
      <c r="H2" s="2">
        <v>13.56</v>
      </c>
      <c r="I2" s="2">
        <v>16.059999999999999</v>
      </c>
      <c r="J2" s="2">
        <v>21.75</v>
      </c>
      <c r="K2" s="2">
        <v>28.23</v>
      </c>
      <c r="L2" s="2">
        <v>42.48</v>
      </c>
      <c r="M2" s="2"/>
      <c r="N2" t="s">
        <v>54</v>
      </c>
      <c r="O2">
        <f xml:space="preserve"> AVERAGE(B2:L2)</f>
        <v>14.303636363636365</v>
      </c>
    </row>
    <row r="3" spans="1:15" x14ac:dyDescent="0.2">
      <c r="A3" s="1" t="s">
        <v>55</v>
      </c>
      <c r="B3">
        <f>2.2156*B1-5.0103</f>
        <v>0.61732399999999998</v>
      </c>
      <c r="C3">
        <f t="shared" ref="C3:L3" si="0">2.2156*C1-5.0103</f>
        <v>2.0353079999999997</v>
      </c>
      <c r="D3">
        <f t="shared" si="0"/>
        <v>3.4311359999999995</v>
      </c>
      <c r="E3">
        <f t="shared" si="0"/>
        <v>6.2449479999999999</v>
      </c>
      <c r="F3">
        <f t="shared" si="0"/>
        <v>9.0587599999999995</v>
      </c>
      <c r="G3">
        <f t="shared" si="0"/>
        <v>11.872571999999998</v>
      </c>
      <c r="H3">
        <f t="shared" si="0"/>
        <v>14.686383999999997</v>
      </c>
      <c r="I3">
        <f t="shared" si="0"/>
        <v>17.500195999999999</v>
      </c>
      <c r="J3">
        <f t="shared" si="0"/>
        <v>23.127819999999996</v>
      </c>
      <c r="K3">
        <f t="shared" si="0"/>
        <v>28.755443999999997</v>
      </c>
      <c r="L3">
        <f t="shared" si="0"/>
        <v>40.010691999999999</v>
      </c>
      <c r="N3" t="s">
        <v>56</v>
      </c>
      <c r="O3" s="3" t="s">
        <v>57</v>
      </c>
    </row>
    <row r="4" spans="1:15" x14ac:dyDescent="0.2">
      <c r="A4" s="1" t="s">
        <v>58</v>
      </c>
      <c r="B4">
        <f>ABS(B3-B2)</f>
        <v>1.882676</v>
      </c>
      <c r="C4">
        <f t="shared" ref="C4:L4" si="1">ABS(C3-C2)</f>
        <v>1.3446920000000002</v>
      </c>
      <c r="D4">
        <f t="shared" si="1"/>
        <v>0.6188640000000003</v>
      </c>
      <c r="E4">
        <f t="shared" si="1"/>
        <v>0.81494800000000023</v>
      </c>
      <c r="F4">
        <f t="shared" si="1"/>
        <v>0.43876000000000026</v>
      </c>
      <c r="G4">
        <f t="shared" si="1"/>
        <v>0.59257199999999877</v>
      </c>
      <c r="H4">
        <f t="shared" si="1"/>
        <v>1.1263839999999963</v>
      </c>
      <c r="I4">
        <f t="shared" si="1"/>
        <v>1.4401960000000003</v>
      </c>
      <c r="J4">
        <f t="shared" si="1"/>
        <v>1.3778199999999963</v>
      </c>
      <c r="K4">
        <f t="shared" si="1"/>
        <v>0.52544399999999669</v>
      </c>
      <c r="L4">
        <f t="shared" si="1"/>
        <v>2.4693079999999981</v>
      </c>
    </row>
    <row r="5" spans="1:15" x14ac:dyDescent="0.2">
      <c r="A5" s="1" t="s">
        <v>59</v>
      </c>
      <c r="B5" s="4">
        <f>ABS(B4/B2)</f>
        <v>0.75307040000000003</v>
      </c>
      <c r="C5" s="4">
        <f t="shared" ref="C5:L5" si="2">ABS(C4/C2)</f>
        <v>0.39783786982248526</v>
      </c>
      <c r="D5" s="4">
        <f t="shared" si="2"/>
        <v>0.15280592592592601</v>
      </c>
      <c r="E5" s="4">
        <f t="shared" si="2"/>
        <v>0.15008250460405162</v>
      </c>
      <c r="F5" s="4">
        <f t="shared" si="2"/>
        <v>5.0900232018561517E-2</v>
      </c>
      <c r="G5" s="4">
        <f t="shared" si="2"/>
        <v>5.253297872340415E-2</v>
      </c>
      <c r="H5" s="4">
        <f t="shared" si="2"/>
        <v>8.3066666666666386E-2</v>
      </c>
      <c r="I5" s="4">
        <f t="shared" si="2"/>
        <v>8.9675965130759677E-2</v>
      </c>
      <c r="J5" s="4">
        <f t="shared" si="2"/>
        <v>6.3348045977011325E-2</v>
      </c>
      <c r="K5" s="4">
        <f t="shared" si="2"/>
        <v>1.861296493092443E-2</v>
      </c>
      <c r="L5" s="4">
        <f t="shared" si="2"/>
        <v>5.8128719397363422E-2</v>
      </c>
      <c r="M5" s="4"/>
    </row>
    <row r="6" spans="1:15" x14ac:dyDescent="0.2">
      <c r="A6" s="1"/>
    </row>
    <row r="7" spans="1:15" x14ac:dyDescent="0.2">
      <c r="A7" s="1" t="s">
        <v>60</v>
      </c>
      <c r="B7">
        <f>B4^2</f>
        <v>3.5444689209760001</v>
      </c>
      <c r="C7">
        <f t="shared" ref="C7:L7" si="3">C4^2</f>
        <v>1.8081965748640005</v>
      </c>
      <c r="D7">
        <f t="shared" si="3"/>
        <v>0.3829926504960004</v>
      </c>
      <c r="E7">
        <f t="shared" si="3"/>
        <v>0.66414024270400041</v>
      </c>
      <c r="F7">
        <f t="shared" si="3"/>
        <v>0.19251033760000022</v>
      </c>
      <c r="G7">
        <f t="shared" si="3"/>
        <v>0.35114157518399852</v>
      </c>
      <c r="H7">
        <f t="shared" si="3"/>
        <v>1.2687409154559917</v>
      </c>
      <c r="I7">
        <f t="shared" si="3"/>
        <v>2.0741645184160009</v>
      </c>
      <c r="J7">
        <f t="shared" si="3"/>
        <v>1.8983879523999898</v>
      </c>
      <c r="K7">
        <f t="shared" si="3"/>
        <v>0.27609139713599651</v>
      </c>
      <c r="L7">
        <f t="shared" si="3"/>
        <v>6.0974819988639908</v>
      </c>
      <c r="N7" t="s">
        <v>61</v>
      </c>
      <c r="O7">
        <f>SUM(B7:L7)</f>
        <v>18.558317084095968</v>
      </c>
    </row>
    <row r="8" spans="1:15" x14ac:dyDescent="0.2">
      <c r="A8" s="1" t="s">
        <v>62</v>
      </c>
      <c r="B8">
        <f>(B2-$O$2)^2</f>
        <v>139.32583140495871</v>
      </c>
      <c r="C8">
        <f t="shared" ref="C8:L8" si="4">(C2-$O$2)^2</f>
        <v>119.32583140495872</v>
      </c>
      <c r="D8">
        <f t="shared" si="4"/>
        <v>105.13705867768596</v>
      </c>
      <c r="E8">
        <f t="shared" si="4"/>
        <v>78.741422314049615</v>
      </c>
      <c r="F8">
        <f t="shared" si="4"/>
        <v>32.303722314049608</v>
      </c>
      <c r="G8">
        <f t="shared" si="4"/>
        <v>9.1423768595041413</v>
      </c>
      <c r="H8">
        <f t="shared" si="4"/>
        <v>0.5529950413223147</v>
      </c>
      <c r="I8">
        <f t="shared" si="4"/>
        <v>3.0848132231404879</v>
      </c>
      <c r="J8">
        <f t="shared" si="4"/>
        <v>55.448331404958665</v>
      </c>
      <c r="K8">
        <f t="shared" si="4"/>
        <v>193.9436041322314</v>
      </c>
      <c r="L8">
        <f t="shared" si="4"/>
        <v>793.90746776859476</v>
      </c>
      <c r="N8" t="s">
        <v>63</v>
      </c>
      <c r="O8">
        <f>SUM(B8:L8)</f>
        <v>1530.9134545454544</v>
      </c>
    </row>
    <row r="10" spans="1:15" x14ac:dyDescent="0.2">
      <c r="N10" t="s">
        <v>64</v>
      </c>
      <c r="O10">
        <f>1-(O7/O8)</f>
        <v>0.987877618405538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3A2C-F3E6-FF45-B31D-4686F6309ABD}">
  <dimension ref="A3:I19"/>
  <sheetViews>
    <sheetView workbookViewId="0"/>
  </sheetViews>
  <sheetFormatPr baseColWidth="10" defaultRowHeight="16" x14ac:dyDescent="0.2"/>
  <sheetData>
    <row r="3" spans="1:9" x14ac:dyDescent="0.2">
      <c r="H3" t="s">
        <v>36</v>
      </c>
      <c r="I3">
        <v>0.25</v>
      </c>
    </row>
    <row r="4" spans="1:9" x14ac:dyDescent="0.2">
      <c r="H4" t="s">
        <v>37</v>
      </c>
      <c r="I4">
        <f>I3^2-3*I3+1</f>
        <v>0.3125</v>
      </c>
    </row>
    <row r="6" spans="1:9" x14ac:dyDescent="0.2">
      <c r="C6" t="s">
        <v>38</v>
      </c>
    </row>
    <row r="8" spans="1:9" x14ac:dyDescent="0.2">
      <c r="A8" t="s">
        <v>39</v>
      </c>
      <c r="C8" t="s">
        <v>40</v>
      </c>
    </row>
    <row r="9" spans="1:9" x14ac:dyDescent="0.2">
      <c r="C9" t="s">
        <v>41</v>
      </c>
    </row>
    <row r="11" spans="1:9" x14ac:dyDescent="0.2">
      <c r="A11" t="s">
        <v>42</v>
      </c>
      <c r="C11" t="s">
        <v>43</v>
      </c>
    </row>
    <row r="12" spans="1:9" x14ac:dyDescent="0.2">
      <c r="C12" t="s">
        <v>44</v>
      </c>
    </row>
    <row r="14" spans="1:9" x14ac:dyDescent="0.2">
      <c r="A14" t="s">
        <v>45</v>
      </c>
      <c r="C14" t="s">
        <v>46</v>
      </c>
    </row>
    <row r="15" spans="1:9" x14ac:dyDescent="0.2">
      <c r="D15" t="s">
        <v>47</v>
      </c>
    </row>
    <row r="16" spans="1:9" x14ac:dyDescent="0.2">
      <c r="D16" t="s">
        <v>48</v>
      </c>
    </row>
    <row r="17" spans="4:5" x14ac:dyDescent="0.2">
      <c r="D17" t="s">
        <v>49</v>
      </c>
    </row>
    <row r="18" spans="4:5" x14ac:dyDescent="0.2">
      <c r="E18" t="s">
        <v>50</v>
      </c>
    </row>
    <row r="19" spans="4:5" x14ac:dyDescent="0.2">
      <c r="D19" t="s">
        <v>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68D3-A441-F54A-B6F3-40D626933657}">
  <dimension ref="A2:Q34"/>
  <sheetViews>
    <sheetView workbookViewId="0">
      <selection activeCell="E31" sqref="E31"/>
    </sheetView>
  </sheetViews>
  <sheetFormatPr baseColWidth="10" defaultRowHeight="16" x14ac:dyDescent="0.2"/>
  <sheetData>
    <row r="2" spans="1:10" x14ac:dyDescent="0.2">
      <c r="A2" s="8"/>
      <c r="B2" s="8">
        <v>1</v>
      </c>
      <c r="C2" s="8">
        <v>5</v>
      </c>
      <c r="D2" s="8">
        <v>6</v>
      </c>
      <c r="E2" s="8"/>
      <c r="F2" s="8"/>
      <c r="G2" s="8"/>
      <c r="H2" s="8">
        <v>2</v>
      </c>
      <c r="I2" s="8">
        <v>4</v>
      </c>
      <c r="J2" s="9">
        <v>3</v>
      </c>
    </row>
    <row r="3" spans="1:10" x14ac:dyDescent="0.2">
      <c r="A3" s="10" t="s">
        <v>81</v>
      </c>
      <c r="B3" s="8">
        <v>-3</v>
      </c>
      <c r="C3" s="8">
        <v>4</v>
      </c>
      <c r="D3" s="8">
        <v>5</v>
      </c>
      <c r="E3" s="8"/>
      <c r="F3" s="8"/>
      <c r="G3" s="10" t="s">
        <v>82</v>
      </c>
      <c r="H3" s="8">
        <v>2</v>
      </c>
      <c r="I3" s="8">
        <v>-2</v>
      </c>
      <c r="J3" s="9">
        <v>-1</v>
      </c>
    </row>
    <row r="4" spans="1:10" x14ac:dyDescent="0.2">
      <c r="A4" s="8"/>
      <c r="B4" s="9">
        <v>3</v>
      </c>
      <c r="C4" s="9">
        <v>2</v>
      </c>
      <c r="D4" s="9">
        <v>7</v>
      </c>
      <c r="E4" s="8"/>
      <c r="F4" s="8"/>
      <c r="G4" s="8"/>
      <c r="H4" s="8">
        <v>-4</v>
      </c>
      <c r="I4" s="8">
        <v>4</v>
      </c>
      <c r="J4" s="9">
        <v>2</v>
      </c>
    </row>
    <row r="7" spans="1:10" ht="17" thickBot="1" x14ac:dyDescent="0.25">
      <c r="B7" t="s">
        <v>83</v>
      </c>
      <c r="G7" s="8" t="s">
        <v>84</v>
      </c>
      <c r="H7" s="8"/>
      <c r="I7" s="8"/>
    </row>
    <row r="8" spans="1:10" x14ac:dyDescent="0.2">
      <c r="B8" s="11">
        <f t="array" ref="B8:D10">MMULT(B2:D4,H2:J4)</f>
        <v>-12</v>
      </c>
      <c r="C8" s="12">
        <v>18</v>
      </c>
      <c r="D8" s="13">
        <v>10</v>
      </c>
      <c r="G8" s="20">
        <f t="array" ref="G8:I10">5*B2:D4</f>
        <v>5</v>
      </c>
      <c r="H8" s="21">
        <v>25</v>
      </c>
      <c r="I8" s="22">
        <v>30</v>
      </c>
    </row>
    <row r="9" spans="1:10" x14ac:dyDescent="0.2">
      <c r="A9" t="s">
        <v>85</v>
      </c>
      <c r="B9" s="14">
        <v>-18</v>
      </c>
      <c r="C9" s="15">
        <v>0</v>
      </c>
      <c r="D9" s="16">
        <v>-3</v>
      </c>
      <c r="F9" t="s">
        <v>86</v>
      </c>
      <c r="G9" s="14">
        <v>-15</v>
      </c>
      <c r="H9" s="15">
        <v>20</v>
      </c>
      <c r="I9" s="16">
        <v>25</v>
      </c>
    </row>
    <row r="10" spans="1:10" ht="17" thickBot="1" x14ac:dyDescent="0.25">
      <c r="B10" s="17">
        <v>-18</v>
      </c>
      <c r="C10" s="18">
        <v>36</v>
      </c>
      <c r="D10" s="19">
        <v>21</v>
      </c>
      <c r="G10" s="17">
        <v>15</v>
      </c>
      <c r="H10" s="18">
        <v>10</v>
      </c>
      <c r="I10" s="23">
        <v>35</v>
      </c>
    </row>
    <row r="12" spans="1:10" ht="17" thickBot="1" x14ac:dyDescent="0.25">
      <c r="B12" t="s">
        <v>87</v>
      </c>
    </row>
    <row r="13" spans="1:10" x14ac:dyDescent="0.2">
      <c r="A13" t="s">
        <v>88</v>
      </c>
      <c r="B13" s="11">
        <f t="array" ref="B13:D15">TRANSPOSE(B2:D4)</f>
        <v>1</v>
      </c>
      <c r="C13" s="12">
        <v>-3</v>
      </c>
      <c r="D13" s="13">
        <v>3</v>
      </c>
    </row>
    <row r="14" spans="1:10" x14ac:dyDescent="0.2">
      <c r="B14" s="14">
        <v>5</v>
      </c>
      <c r="C14" s="15">
        <v>4</v>
      </c>
      <c r="D14" s="16">
        <v>2</v>
      </c>
    </row>
    <row r="15" spans="1:10" ht="17" thickBot="1" x14ac:dyDescent="0.25">
      <c r="B15" s="17">
        <v>6</v>
      </c>
      <c r="C15" s="18">
        <v>5</v>
      </c>
      <c r="D15" s="23">
        <v>7</v>
      </c>
    </row>
    <row r="18" spans="1:17" ht="19" x14ac:dyDescent="0.25">
      <c r="A18" s="35" t="s">
        <v>123</v>
      </c>
      <c r="B18" s="35" t="s">
        <v>124</v>
      </c>
    </row>
    <row r="19" spans="1:17" ht="19" x14ac:dyDescent="0.25">
      <c r="A19" s="35" t="s">
        <v>125</v>
      </c>
      <c r="B19" s="35" t="s">
        <v>126</v>
      </c>
    </row>
    <row r="20" spans="1:17" ht="19" x14ac:dyDescent="0.25">
      <c r="A20" s="35" t="s">
        <v>127</v>
      </c>
      <c r="B20" s="35"/>
    </row>
    <row r="21" spans="1:17" ht="19" x14ac:dyDescent="0.25">
      <c r="A21" s="35" t="s">
        <v>128</v>
      </c>
      <c r="B21" s="35" t="s">
        <v>129</v>
      </c>
    </row>
    <row r="22" spans="1:17" ht="19" x14ac:dyDescent="0.25">
      <c r="A22" s="35"/>
      <c r="B22" s="35"/>
    </row>
    <row r="24" spans="1:17" ht="19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</row>
    <row r="25" spans="1:17" ht="19" x14ac:dyDescent="0.25">
      <c r="A25" s="35"/>
      <c r="B25" s="35" t="s">
        <v>130</v>
      </c>
      <c r="C25" s="35" t="s">
        <v>131</v>
      </c>
      <c r="D25" s="35" t="s">
        <v>132</v>
      </c>
      <c r="E25" s="35" t="s">
        <v>133</v>
      </c>
      <c r="F25" s="35"/>
      <c r="G25" s="35"/>
      <c r="H25" s="35"/>
      <c r="I25" s="35"/>
      <c r="J25" s="35"/>
      <c r="K25" s="35"/>
      <c r="L25" s="35"/>
      <c r="M25" s="35"/>
      <c r="N25" s="35"/>
    </row>
    <row r="26" spans="1:17" ht="19" x14ac:dyDescent="0.25">
      <c r="A26" s="35"/>
      <c r="B26" s="35">
        <v>1</v>
      </c>
      <c r="C26" s="35">
        <v>-2</v>
      </c>
      <c r="D26" s="35">
        <v>0</v>
      </c>
      <c r="E26" s="35">
        <v>0</v>
      </c>
      <c r="G26" s="35"/>
      <c r="H26" s="35">
        <v>0.272727</v>
      </c>
      <c r="I26" s="35">
        <v>-0.18182000000000001</v>
      </c>
      <c r="J26" s="35">
        <v>0.18181800000000001</v>
      </c>
      <c r="K26" s="35">
        <v>0.18181800000000001</v>
      </c>
      <c r="L26" s="35"/>
      <c r="M26" s="35"/>
      <c r="N26" s="35">
        <v>1</v>
      </c>
      <c r="O26" s="36">
        <v>-2.7755599999999997E-17</v>
      </c>
      <c r="P26" s="36">
        <v>2.7800000000000003E-17</v>
      </c>
      <c r="Q26" s="36">
        <v>2.7800000000000003E-17</v>
      </c>
    </row>
    <row r="27" spans="1:17" ht="19" x14ac:dyDescent="0.25">
      <c r="A27" s="35" t="s">
        <v>134</v>
      </c>
      <c r="B27" s="35">
        <v>-2</v>
      </c>
      <c r="C27" s="35">
        <v>-2</v>
      </c>
      <c r="D27" s="35">
        <v>1</v>
      </c>
      <c r="E27" s="35">
        <v>0</v>
      </c>
      <c r="G27" s="35" t="s">
        <v>135</v>
      </c>
      <c r="H27" s="35">
        <v>-0.36364000000000002</v>
      </c>
      <c r="I27" s="35">
        <v>-9.0910000000000005E-2</v>
      </c>
      <c r="J27" s="35">
        <v>9.0909000000000004E-2</v>
      </c>
      <c r="K27" s="35">
        <v>9.0909000000000004E-2</v>
      </c>
      <c r="M27" s="35" t="s">
        <v>136</v>
      </c>
      <c r="N27" s="36">
        <v>-2.7755599999999997E-17</v>
      </c>
      <c r="O27" s="35">
        <v>1</v>
      </c>
      <c r="P27" s="35">
        <v>0</v>
      </c>
      <c r="Q27" s="35">
        <v>0</v>
      </c>
    </row>
    <row r="28" spans="1:17" ht="19" x14ac:dyDescent="0.25">
      <c r="A28" s="35"/>
      <c r="B28" s="35">
        <v>1</v>
      </c>
      <c r="C28" s="35">
        <v>1</v>
      </c>
      <c r="D28" s="35">
        <v>1</v>
      </c>
      <c r="E28" s="35">
        <v>1</v>
      </c>
      <c r="G28" s="35"/>
      <c r="H28" s="35">
        <v>-0.18182000000000001</v>
      </c>
      <c r="I28" s="35">
        <v>0.45454499999999998</v>
      </c>
      <c r="J28" s="35">
        <v>0.54545500000000002</v>
      </c>
      <c r="K28" s="35">
        <v>0.54545500000000002</v>
      </c>
      <c r="L28" s="35"/>
      <c r="M28" s="35"/>
      <c r="N28" s="35">
        <v>0</v>
      </c>
      <c r="O28" s="36">
        <v>2.7755599999999997E-17</v>
      </c>
      <c r="P28" s="35">
        <v>1</v>
      </c>
      <c r="Q28" s="35">
        <v>0</v>
      </c>
    </row>
    <row r="29" spans="1:17" ht="19" x14ac:dyDescent="0.25">
      <c r="A29" s="35"/>
      <c r="B29" s="35">
        <v>1</v>
      </c>
      <c r="C29" s="35">
        <v>0</v>
      </c>
      <c r="D29" s="35">
        <v>0</v>
      </c>
      <c r="E29" s="35">
        <v>-1</v>
      </c>
      <c r="G29" s="35"/>
      <c r="H29" s="35">
        <v>0.272727</v>
      </c>
      <c r="I29" s="35">
        <v>-0.18182000000000001</v>
      </c>
      <c r="J29" s="35">
        <v>0.18181800000000001</v>
      </c>
      <c r="K29" s="35">
        <v>-0.81818000000000002</v>
      </c>
      <c r="L29" s="35"/>
      <c r="M29" s="35"/>
      <c r="N29" s="35">
        <v>0</v>
      </c>
      <c r="O29" s="36">
        <v>2.7755599999999997E-17</v>
      </c>
      <c r="P29" s="35">
        <v>0</v>
      </c>
      <c r="Q29" s="35">
        <v>1</v>
      </c>
    </row>
    <row r="30" spans="1:17" ht="19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</row>
    <row r="31" spans="1:17" ht="19" x14ac:dyDescent="0.25">
      <c r="A31" s="35"/>
      <c r="B31" s="35">
        <v>0</v>
      </c>
      <c r="C31" s="35"/>
      <c r="D31" s="35"/>
      <c r="E31" s="35">
        <v>1.818182</v>
      </c>
      <c r="F31" s="35"/>
      <c r="G31" s="35" t="s">
        <v>137</v>
      </c>
      <c r="H31" s="35">
        <v>1.818182</v>
      </c>
      <c r="I31" s="35"/>
      <c r="J31" s="35"/>
      <c r="K31" s="35"/>
      <c r="L31" s="35"/>
      <c r="M31" s="35"/>
      <c r="N31" s="35"/>
    </row>
    <row r="32" spans="1:17" ht="19" x14ac:dyDescent="0.25">
      <c r="A32" s="35" t="s">
        <v>138</v>
      </c>
      <c r="B32" s="35">
        <v>0</v>
      </c>
      <c r="C32" s="35"/>
      <c r="D32" s="35" t="s">
        <v>139</v>
      </c>
      <c r="E32" s="35">
        <v>0.90909099999999998</v>
      </c>
      <c r="G32" s="35" t="s">
        <v>140</v>
      </c>
      <c r="H32" s="35">
        <v>0.90909099999999998</v>
      </c>
      <c r="I32" s="35"/>
      <c r="J32" s="35"/>
      <c r="K32" s="35"/>
      <c r="L32" s="35"/>
      <c r="M32" s="35"/>
      <c r="N32" s="35"/>
    </row>
    <row r="33" spans="1:14" ht="19" x14ac:dyDescent="0.25">
      <c r="A33" s="35"/>
      <c r="B33" s="35">
        <v>10</v>
      </c>
      <c r="C33" s="35"/>
      <c r="D33" s="35"/>
      <c r="E33" s="35">
        <v>5.4545450000000004</v>
      </c>
      <c r="F33" s="35"/>
      <c r="G33" s="35" t="s">
        <v>141</v>
      </c>
      <c r="H33" s="35">
        <v>5.4545450000000004</v>
      </c>
      <c r="I33" s="35"/>
      <c r="J33" s="35"/>
      <c r="K33" s="35"/>
      <c r="L33" s="35"/>
      <c r="M33" s="35"/>
      <c r="N33" s="35"/>
    </row>
    <row r="34" spans="1:14" ht="19" x14ac:dyDescent="0.25">
      <c r="A34" s="35"/>
      <c r="B34" s="35">
        <v>0</v>
      </c>
      <c r="C34" s="35"/>
      <c r="D34" s="35"/>
      <c r="E34" s="35">
        <v>1.818182</v>
      </c>
      <c r="F34" s="35"/>
      <c r="G34" s="35" t="s">
        <v>142</v>
      </c>
      <c r="H34" s="35">
        <v>1.818182</v>
      </c>
      <c r="I34" s="35"/>
      <c r="J34" s="35"/>
      <c r="K34" s="35"/>
      <c r="L34" s="35"/>
      <c r="M34" s="35"/>
      <c r="N34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AE0D-9A5E-CA4B-A15D-325853DE81DD}">
  <dimension ref="A1:O75"/>
  <sheetViews>
    <sheetView zoomScale="75" workbookViewId="0">
      <selection activeCell="J4" sqref="J4"/>
    </sheetView>
  </sheetViews>
  <sheetFormatPr baseColWidth="10" defaultRowHeight="16" x14ac:dyDescent="0.2"/>
  <cols>
    <col min="1" max="1" width="6.1640625" bestFit="1" customWidth="1"/>
    <col min="2" max="2" width="4.1640625" bestFit="1" customWidth="1"/>
    <col min="4" max="4" width="12" bestFit="1" customWidth="1"/>
    <col min="5" max="5" width="4.1640625" bestFit="1" customWidth="1"/>
    <col min="9" max="9" width="5.5" bestFit="1" customWidth="1"/>
    <col min="10" max="10" width="9.33203125" bestFit="1" customWidth="1"/>
    <col min="12" max="12" width="5.5" bestFit="1" customWidth="1"/>
    <col min="13" max="13" width="9.6640625" bestFit="1" customWidth="1"/>
    <col min="14" max="14" width="12.33203125" bestFit="1" customWidth="1"/>
    <col min="15" max="15" width="18" bestFit="1" customWidth="1"/>
  </cols>
  <sheetData>
    <row r="1" spans="1:15" x14ac:dyDescent="0.2">
      <c r="A1">
        <v>180</v>
      </c>
      <c r="B1">
        <v>181</v>
      </c>
    </row>
    <row r="2" spans="1:15" ht="17" thickBot="1" x14ac:dyDescent="0.25">
      <c r="A2">
        <v>109</v>
      </c>
      <c r="B2">
        <v>112</v>
      </c>
      <c r="D2" t="s">
        <v>89</v>
      </c>
      <c r="E2">
        <f>MAX(A1:A75)</f>
        <v>180</v>
      </c>
      <c r="I2" s="24" t="s">
        <v>90</v>
      </c>
      <c r="J2" s="24" t="s">
        <v>91</v>
      </c>
    </row>
    <row r="3" spans="1:15" x14ac:dyDescent="0.2">
      <c r="A3">
        <v>157</v>
      </c>
      <c r="B3">
        <v>130</v>
      </c>
      <c r="D3" t="s">
        <v>92</v>
      </c>
      <c r="E3">
        <f>MIN(A1:A75)</f>
        <v>84</v>
      </c>
      <c r="I3">
        <f>[2]Test_data!E3</f>
        <v>84</v>
      </c>
      <c r="J3">
        <f>COUNTIF($A$1:$A$75,"&lt;=84")</f>
        <v>1</v>
      </c>
      <c r="L3" s="25" t="s">
        <v>97</v>
      </c>
      <c r="M3" s="25" t="s">
        <v>91</v>
      </c>
      <c r="N3" s="25" t="s">
        <v>98</v>
      </c>
      <c r="O3" s="26" t="s">
        <v>99</v>
      </c>
    </row>
    <row r="4" spans="1:15" x14ac:dyDescent="0.2">
      <c r="A4">
        <v>158</v>
      </c>
      <c r="B4">
        <v>105</v>
      </c>
      <c r="D4" t="s">
        <v>93</v>
      </c>
      <c r="E4">
        <f>E2-E3</f>
        <v>96</v>
      </c>
      <c r="I4">
        <f>I3+$E$6</f>
        <v>96</v>
      </c>
      <c r="J4">
        <f>COUNTIF($A$1:$A$75,"&lt;=96")-COUNTIF($A$1:$A$75,"&lt;=84")</f>
        <v>3</v>
      </c>
      <c r="L4" s="27">
        <v>84</v>
      </c>
      <c r="M4" s="27">
        <v>1</v>
      </c>
      <c r="N4" s="28">
        <v>1.3333333333333334E-2</v>
      </c>
      <c r="O4" s="29">
        <f>M4/$O$23</f>
        <v>1.3333333333333334E-2</v>
      </c>
    </row>
    <row r="5" spans="1:15" x14ac:dyDescent="0.2">
      <c r="A5">
        <v>125</v>
      </c>
      <c r="B5">
        <v>118</v>
      </c>
      <c r="D5" t="s">
        <v>94</v>
      </c>
      <c r="E5">
        <v>8</v>
      </c>
      <c r="I5">
        <f t="shared" ref="I5:I10" si="0">I4+$E$6</f>
        <v>108</v>
      </c>
      <c r="J5">
        <f>COUNTIF($A$1:$A$75,"&lt;=108")-COUNTIF($A$1:$A$75,"&lt;=96")</f>
        <v>3</v>
      </c>
      <c r="L5" s="27">
        <v>96</v>
      </c>
      <c r="M5" s="27">
        <v>3</v>
      </c>
      <c r="N5" s="28">
        <v>5.3333333333333337E-2</v>
      </c>
      <c r="O5" s="29">
        <f t="shared" ref="O5:O12" si="1">M5/$O$23</f>
        <v>0.04</v>
      </c>
    </row>
    <row r="6" spans="1:15" x14ac:dyDescent="0.2">
      <c r="A6">
        <v>161</v>
      </c>
      <c r="B6">
        <v>181</v>
      </c>
      <c r="D6" t="s">
        <v>95</v>
      </c>
      <c r="E6">
        <f>E4/E5</f>
        <v>12</v>
      </c>
      <c r="I6">
        <f t="shared" si="0"/>
        <v>120</v>
      </c>
      <c r="L6" s="27">
        <v>108</v>
      </c>
      <c r="M6" s="27">
        <v>3</v>
      </c>
      <c r="N6" s="28">
        <v>9.3333333333333338E-2</v>
      </c>
      <c r="O6" s="29">
        <f t="shared" si="1"/>
        <v>0.04</v>
      </c>
    </row>
    <row r="7" spans="1:15" x14ac:dyDescent="0.2">
      <c r="A7">
        <v>157</v>
      </c>
      <c r="B7">
        <v>129</v>
      </c>
      <c r="I7">
        <f t="shared" si="0"/>
        <v>132</v>
      </c>
      <c r="L7" s="27">
        <v>120</v>
      </c>
      <c r="M7" s="27">
        <v>8</v>
      </c>
      <c r="N7" s="28">
        <v>0.2</v>
      </c>
      <c r="O7" s="29">
        <f t="shared" si="1"/>
        <v>0.10666666666666667</v>
      </c>
    </row>
    <row r="8" spans="1:15" x14ac:dyDescent="0.2">
      <c r="A8">
        <v>128</v>
      </c>
      <c r="B8">
        <v>116</v>
      </c>
      <c r="I8">
        <f t="shared" si="0"/>
        <v>144</v>
      </c>
      <c r="L8" s="27">
        <v>132</v>
      </c>
      <c r="M8" s="27">
        <v>6</v>
      </c>
      <c r="N8" s="28">
        <v>0.28000000000000003</v>
      </c>
      <c r="O8" s="29">
        <f t="shared" si="1"/>
        <v>0.08</v>
      </c>
    </row>
    <row r="9" spans="1:15" x14ac:dyDescent="0.2">
      <c r="A9">
        <v>171</v>
      </c>
      <c r="B9">
        <v>177</v>
      </c>
      <c r="I9">
        <f t="shared" si="0"/>
        <v>156</v>
      </c>
      <c r="L9" s="27">
        <v>144</v>
      </c>
      <c r="M9" s="27">
        <v>12</v>
      </c>
      <c r="N9" s="28">
        <v>0.44</v>
      </c>
      <c r="O9" s="29">
        <f t="shared" si="1"/>
        <v>0.16</v>
      </c>
    </row>
    <row r="10" spans="1:15" x14ac:dyDescent="0.2">
      <c r="A10">
        <v>164</v>
      </c>
      <c r="B10">
        <v>120</v>
      </c>
      <c r="I10">
        <f t="shared" si="0"/>
        <v>168</v>
      </c>
      <c r="L10" s="27">
        <v>156</v>
      </c>
      <c r="M10" s="27">
        <v>17</v>
      </c>
      <c r="N10" s="28">
        <v>0.66666666666666663</v>
      </c>
      <c r="O10" s="29">
        <f t="shared" si="1"/>
        <v>0.22666666666666666</v>
      </c>
    </row>
    <row r="11" spans="1:15" x14ac:dyDescent="0.2">
      <c r="A11">
        <v>106</v>
      </c>
      <c r="B11">
        <v>135</v>
      </c>
      <c r="I11" t="s">
        <v>96</v>
      </c>
      <c r="L11" s="27">
        <v>168</v>
      </c>
      <c r="M11" s="27">
        <v>21</v>
      </c>
      <c r="N11" s="28">
        <v>0.94666666666666666</v>
      </c>
      <c r="O11" s="29">
        <f t="shared" si="1"/>
        <v>0.28000000000000003</v>
      </c>
    </row>
    <row r="12" spans="1:15" ht="17" thickBot="1" x14ac:dyDescent="0.25">
      <c r="A12">
        <v>100</v>
      </c>
      <c r="B12">
        <v>134</v>
      </c>
      <c r="L12" s="30" t="s">
        <v>96</v>
      </c>
      <c r="M12" s="30">
        <v>4</v>
      </c>
      <c r="N12" s="31">
        <v>1</v>
      </c>
      <c r="O12" s="29">
        <f t="shared" si="1"/>
        <v>5.3333333333333337E-2</v>
      </c>
    </row>
    <row r="13" spans="1:15" x14ac:dyDescent="0.2">
      <c r="A13">
        <v>144</v>
      </c>
      <c r="B13">
        <v>175</v>
      </c>
      <c r="L13" s="7"/>
      <c r="M13" s="7"/>
      <c r="N13" s="7"/>
    </row>
    <row r="14" spans="1:15" x14ac:dyDescent="0.2">
      <c r="A14">
        <v>136</v>
      </c>
      <c r="B14">
        <v>154</v>
      </c>
      <c r="L14" s="7"/>
      <c r="M14" s="7"/>
      <c r="N14" s="7"/>
    </row>
    <row r="15" spans="1:15" x14ac:dyDescent="0.2">
      <c r="A15">
        <v>157</v>
      </c>
      <c r="B15">
        <v>151</v>
      </c>
      <c r="L15" s="7"/>
      <c r="M15" s="7"/>
      <c r="N15" s="7"/>
    </row>
    <row r="16" spans="1:15" x14ac:dyDescent="0.2">
      <c r="A16">
        <v>164</v>
      </c>
      <c r="B16">
        <v>143</v>
      </c>
      <c r="L16" s="7"/>
      <c r="M16" s="7"/>
      <c r="N16" s="7"/>
    </row>
    <row r="17" spans="1:15" x14ac:dyDescent="0.2">
      <c r="A17">
        <v>154</v>
      </c>
      <c r="B17">
        <v>107</v>
      </c>
      <c r="L17" s="7"/>
      <c r="M17" s="7"/>
      <c r="N17" s="7"/>
    </row>
    <row r="18" spans="1:15" x14ac:dyDescent="0.2">
      <c r="A18">
        <v>164</v>
      </c>
      <c r="B18">
        <v>177</v>
      </c>
      <c r="L18" s="7"/>
      <c r="M18" s="7"/>
      <c r="N18" s="7"/>
    </row>
    <row r="19" spans="1:15" x14ac:dyDescent="0.2">
      <c r="A19">
        <v>165</v>
      </c>
      <c r="B19">
        <v>132</v>
      </c>
      <c r="L19" s="7"/>
      <c r="M19" s="7"/>
      <c r="N19" s="7"/>
    </row>
    <row r="20" spans="1:15" x14ac:dyDescent="0.2">
      <c r="A20">
        <v>118</v>
      </c>
      <c r="B20">
        <v>133</v>
      </c>
      <c r="L20" s="7"/>
      <c r="M20" s="7"/>
      <c r="N20" s="7"/>
    </row>
    <row r="21" spans="1:15" x14ac:dyDescent="0.2">
      <c r="A21">
        <v>161</v>
      </c>
      <c r="B21">
        <v>181</v>
      </c>
      <c r="L21" s="7"/>
      <c r="M21" s="7"/>
      <c r="N21" s="7"/>
    </row>
    <row r="22" spans="1:15" x14ac:dyDescent="0.2">
      <c r="A22">
        <v>153</v>
      </c>
      <c r="B22">
        <v>150</v>
      </c>
      <c r="L22" s="7"/>
      <c r="M22" s="7"/>
      <c r="N22" s="7"/>
    </row>
    <row r="23" spans="1:15" x14ac:dyDescent="0.2">
      <c r="A23">
        <v>154</v>
      </c>
      <c r="B23">
        <v>169</v>
      </c>
      <c r="L23" s="7"/>
      <c r="M23" s="7"/>
      <c r="N23" s="7" t="s">
        <v>100</v>
      </c>
      <c r="O23">
        <v>75</v>
      </c>
    </row>
    <row r="24" spans="1:15" x14ac:dyDescent="0.2">
      <c r="A24">
        <v>152</v>
      </c>
      <c r="B24">
        <v>113</v>
      </c>
    </row>
    <row r="25" spans="1:15" x14ac:dyDescent="0.2">
      <c r="A25">
        <v>146</v>
      </c>
      <c r="B25">
        <v>175</v>
      </c>
    </row>
    <row r="26" spans="1:15" x14ac:dyDescent="0.2">
      <c r="A26">
        <v>150</v>
      </c>
      <c r="B26">
        <v>145</v>
      </c>
    </row>
    <row r="27" spans="1:15" x14ac:dyDescent="0.2">
      <c r="A27">
        <v>172</v>
      </c>
      <c r="B27">
        <v>174</v>
      </c>
    </row>
    <row r="28" spans="1:15" x14ac:dyDescent="0.2">
      <c r="A28">
        <v>148</v>
      </c>
      <c r="B28">
        <v>140</v>
      </c>
    </row>
    <row r="29" spans="1:15" x14ac:dyDescent="0.2">
      <c r="A29">
        <v>149</v>
      </c>
      <c r="B29">
        <v>130</v>
      </c>
    </row>
    <row r="30" spans="1:15" x14ac:dyDescent="0.2">
      <c r="A30">
        <v>110.5</v>
      </c>
      <c r="B30">
        <v>99</v>
      </c>
    </row>
    <row r="31" spans="1:15" x14ac:dyDescent="0.2">
      <c r="A31">
        <v>133</v>
      </c>
      <c r="B31">
        <v>75</v>
      </c>
    </row>
    <row r="32" spans="1:15" x14ac:dyDescent="0.2">
      <c r="A32">
        <v>89</v>
      </c>
      <c r="B32">
        <v>79</v>
      </c>
    </row>
    <row r="33" spans="1:2" x14ac:dyDescent="0.2">
      <c r="A33">
        <v>112.5</v>
      </c>
      <c r="B33">
        <v>162</v>
      </c>
    </row>
    <row r="34" spans="1:2" x14ac:dyDescent="0.2">
      <c r="A34">
        <v>160</v>
      </c>
      <c r="B34">
        <v>130</v>
      </c>
    </row>
    <row r="35" spans="1:2" x14ac:dyDescent="0.2">
      <c r="A35">
        <v>111</v>
      </c>
      <c r="B35">
        <v>163</v>
      </c>
    </row>
    <row r="36" spans="1:2" x14ac:dyDescent="0.2">
      <c r="A36">
        <v>135</v>
      </c>
      <c r="B36">
        <v>119</v>
      </c>
    </row>
    <row r="37" spans="1:2" x14ac:dyDescent="0.2">
      <c r="A37">
        <v>138</v>
      </c>
      <c r="B37">
        <v>161</v>
      </c>
    </row>
    <row r="38" spans="1:2" x14ac:dyDescent="0.2">
      <c r="A38">
        <v>151</v>
      </c>
      <c r="B38">
        <v>155</v>
      </c>
    </row>
    <row r="39" spans="1:2" x14ac:dyDescent="0.2">
      <c r="A39">
        <v>157</v>
      </c>
      <c r="B39">
        <v>145</v>
      </c>
    </row>
    <row r="40" spans="1:2" x14ac:dyDescent="0.2">
      <c r="A40">
        <v>130</v>
      </c>
      <c r="B40">
        <v>105</v>
      </c>
    </row>
    <row r="41" spans="1:2" x14ac:dyDescent="0.2">
      <c r="A41">
        <v>142</v>
      </c>
      <c r="B41">
        <v>150</v>
      </c>
    </row>
    <row r="42" spans="1:2" x14ac:dyDescent="0.2">
      <c r="A42">
        <v>110</v>
      </c>
      <c r="B42">
        <v>48</v>
      </c>
    </row>
    <row r="43" spans="1:2" x14ac:dyDescent="0.2">
      <c r="A43">
        <v>162</v>
      </c>
      <c r="B43">
        <v>181</v>
      </c>
    </row>
    <row r="44" spans="1:2" x14ac:dyDescent="0.2">
      <c r="A44">
        <v>120</v>
      </c>
      <c r="B44">
        <v>143</v>
      </c>
    </row>
    <row r="45" spans="1:2" x14ac:dyDescent="0.2">
      <c r="A45">
        <v>94</v>
      </c>
      <c r="B45">
        <v>86</v>
      </c>
    </row>
    <row r="46" spans="1:2" x14ac:dyDescent="0.2">
      <c r="A46">
        <v>165</v>
      </c>
      <c r="B46">
        <v>134</v>
      </c>
    </row>
    <row r="47" spans="1:2" x14ac:dyDescent="0.2">
      <c r="A47">
        <v>150</v>
      </c>
      <c r="B47">
        <v>143</v>
      </c>
    </row>
    <row r="48" spans="1:2" x14ac:dyDescent="0.2">
      <c r="A48">
        <v>163</v>
      </c>
      <c r="B48">
        <v>167</v>
      </c>
    </row>
    <row r="49" spans="1:2" x14ac:dyDescent="0.2">
      <c r="A49">
        <v>143</v>
      </c>
      <c r="B49">
        <v>181</v>
      </c>
    </row>
    <row r="50" spans="1:2" x14ac:dyDescent="0.2">
      <c r="A50">
        <v>122</v>
      </c>
      <c r="B50">
        <v>145</v>
      </c>
    </row>
    <row r="51" spans="1:2" x14ac:dyDescent="0.2">
      <c r="A51">
        <v>166</v>
      </c>
      <c r="B51">
        <v>162</v>
      </c>
    </row>
    <row r="52" spans="1:2" x14ac:dyDescent="0.2">
      <c r="A52">
        <v>137</v>
      </c>
      <c r="B52">
        <v>78</v>
      </c>
    </row>
    <row r="53" spans="1:2" x14ac:dyDescent="0.2">
      <c r="A53">
        <v>156</v>
      </c>
      <c r="B53">
        <v>135</v>
      </c>
    </row>
    <row r="54" spans="1:2" x14ac:dyDescent="0.2">
      <c r="A54">
        <v>136</v>
      </c>
      <c r="B54">
        <v>166</v>
      </c>
    </row>
    <row r="55" spans="1:2" x14ac:dyDescent="0.2">
      <c r="A55">
        <v>131.5</v>
      </c>
      <c r="B55">
        <v>149</v>
      </c>
    </row>
    <row r="56" spans="1:2" x14ac:dyDescent="0.2">
      <c r="A56">
        <v>135</v>
      </c>
      <c r="B56">
        <v>175</v>
      </c>
    </row>
    <row r="57" spans="1:2" x14ac:dyDescent="0.2">
      <c r="A57">
        <v>84.5</v>
      </c>
      <c r="B57">
        <v>93</v>
      </c>
    </row>
    <row r="58" spans="1:2" x14ac:dyDescent="0.2">
      <c r="A58">
        <v>155</v>
      </c>
      <c r="B58">
        <v>152</v>
      </c>
    </row>
    <row r="59" spans="1:2" x14ac:dyDescent="0.2">
      <c r="A59">
        <v>109</v>
      </c>
      <c r="B59">
        <v>128</v>
      </c>
    </row>
    <row r="60" spans="1:2" x14ac:dyDescent="0.2">
      <c r="A60">
        <v>125</v>
      </c>
      <c r="B60">
        <v>134</v>
      </c>
    </row>
    <row r="61" spans="1:2" x14ac:dyDescent="0.2">
      <c r="A61">
        <v>101</v>
      </c>
      <c r="B61">
        <v>135</v>
      </c>
    </row>
    <row r="62" spans="1:2" x14ac:dyDescent="0.2">
      <c r="A62">
        <v>166</v>
      </c>
      <c r="B62">
        <v>181</v>
      </c>
    </row>
    <row r="63" spans="1:2" x14ac:dyDescent="0.2">
      <c r="A63">
        <v>149</v>
      </c>
      <c r="B63">
        <v>119</v>
      </c>
    </row>
    <row r="64" spans="1:2" x14ac:dyDescent="0.2">
      <c r="A64">
        <v>153</v>
      </c>
      <c r="B64">
        <v>130</v>
      </c>
    </row>
    <row r="65" spans="1:2" x14ac:dyDescent="0.2">
      <c r="A65">
        <v>155</v>
      </c>
      <c r="B65">
        <v>89</v>
      </c>
    </row>
    <row r="66" spans="1:2" x14ac:dyDescent="0.2">
      <c r="A66">
        <v>161</v>
      </c>
      <c r="B66">
        <v>137</v>
      </c>
    </row>
    <row r="67" spans="1:2" x14ac:dyDescent="0.2">
      <c r="A67">
        <v>84</v>
      </c>
      <c r="B67">
        <v>138</v>
      </c>
    </row>
    <row r="68" spans="1:2" x14ac:dyDescent="0.2">
      <c r="A68">
        <v>142</v>
      </c>
      <c r="B68">
        <v>125</v>
      </c>
    </row>
    <row r="69" spans="1:2" x14ac:dyDescent="0.2">
      <c r="A69">
        <v>147</v>
      </c>
      <c r="B69">
        <v>87</v>
      </c>
    </row>
    <row r="70" spans="1:2" x14ac:dyDescent="0.2">
      <c r="A70">
        <v>159</v>
      </c>
      <c r="B70">
        <v>147</v>
      </c>
    </row>
    <row r="71" spans="1:2" x14ac:dyDescent="0.2">
      <c r="A71">
        <v>147</v>
      </c>
      <c r="B71">
        <v>181</v>
      </c>
    </row>
    <row r="72" spans="1:2" x14ac:dyDescent="0.2">
      <c r="A72">
        <v>159.5</v>
      </c>
      <c r="B72">
        <v>177</v>
      </c>
    </row>
    <row r="73" spans="1:2" x14ac:dyDescent="0.2">
      <c r="A73">
        <v>157</v>
      </c>
      <c r="B73">
        <v>157</v>
      </c>
    </row>
    <row r="74" spans="1:2" x14ac:dyDescent="0.2">
      <c r="A74">
        <v>139</v>
      </c>
      <c r="B74">
        <v>101</v>
      </c>
    </row>
    <row r="75" spans="1:2" x14ac:dyDescent="0.2">
      <c r="A75">
        <v>178</v>
      </c>
      <c r="B75">
        <v>153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AED8-3716-9942-86CD-2D87A0D05011}">
  <dimension ref="B3:H12"/>
  <sheetViews>
    <sheetView workbookViewId="0"/>
  </sheetViews>
  <sheetFormatPr baseColWidth="10" defaultRowHeight="16" x14ac:dyDescent="0.2"/>
  <cols>
    <col min="2" max="2" width="12.33203125" bestFit="1" customWidth="1"/>
    <col min="3" max="3" width="14.33203125" bestFit="1" customWidth="1"/>
    <col min="6" max="6" width="9.33203125" bestFit="1" customWidth="1"/>
    <col min="8" max="8" width="14.33203125" bestFit="1" customWidth="1"/>
  </cols>
  <sheetData>
    <row r="3" spans="2:8" x14ac:dyDescent="0.2">
      <c r="C3" s="32" t="s">
        <v>101</v>
      </c>
      <c r="F3" t="str">
        <f>LEFT(C3,5)</f>
        <v>ab123</v>
      </c>
      <c r="H3" t="str">
        <f>F3&amp;F4</f>
        <v>ab123@pitt.edu</v>
      </c>
    </row>
    <row r="4" spans="2:8" x14ac:dyDescent="0.2">
      <c r="F4" t="str">
        <f>RIGHT(C3,9)</f>
        <v>@pitt.edu</v>
      </c>
    </row>
    <row r="5" spans="2:8" x14ac:dyDescent="0.2">
      <c r="F5" t="str">
        <f>MID(C3,6,1)</f>
        <v>@</v>
      </c>
    </row>
    <row r="7" spans="2:8" x14ac:dyDescent="0.2">
      <c r="B7" s="33" t="s">
        <v>102</v>
      </c>
      <c r="C7">
        <f>LEN(C3)</f>
        <v>14</v>
      </c>
    </row>
    <row r="8" spans="2:8" x14ac:dyDescent="0.2">
      <c r="B8" s="33" t="s">
        <v>103</v>
      </c>
      <c r="C8" t="str">
        <f>LEFT(C3,5)</f>
        <v>ab123</v>
      </c>
    </row>
    <row r="9" spans="2:8" x14ac:dyDescent="0.2">
      <c r="B9" s="33" t="s">
        <v>104</v>
      </c>
      <c r="C9" t="str">
        <f>RIGHT(C3,9)</f>
        <v>@pitt.edu</v>
      </c>
    </row>
    <row r="10" spans="2:8" x14ac:dyDescent="0.2">
      <c r="B10" s="33" t="s">
        <v>105</v>
      </c>
      <c r="C10" t="str">
        <f>MID(C3,6,1)</f>
        <v>@</v>
      </c>
    </row>
    <row r="11" spans="2:8" x14ac:dyDescent="0.2">
      <c r="B11" s="33" t="s">
        <v>106</v>
      </c>
      <c r="C11" t="str">
        <f>CONCATENATE(C8,C9)</f>
        <v>ab123@pitt.edu</v>
      </c>
    </row>
    <row r="12" spans="2:8" x14ac:dyDescent="0.2">
      <c r="B12" s="33" t="s">
        <v>107</v>
      </c>
      <c r="C12" t="b">
        <f>EXACT(C11,C3)</f>
        <v>1</v>
      </c>
    </row>
  </sheetData>
  <hyperlinks>
    <hyperlink ref="C3" r:id="rId1" xr:uid="{44B29477-B7CE-594D-95B4-88D433A04A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95C7-52DD-B04A-814E-68DD9CED9CBE}">
  <dimension ref="A1:G76"/>
  <sheetViews>
    <sheetView workbookViewId="0">
      <selection activeCell="E2" sqref="E2"/>
    </sheetView>
  </sheetViews>
  <sheetFormatPr baseColWidth="10" defaultRowHeight="16" x14ac:dyDescent="0.2"/>
  <cols>
    <col min="1" max="1" width="9.1640625" bestFit="1" customWidth="1"/>
    <col min="2" max="2" width="7.5" bestFit="1" customWidth="1"/>
    <col min="3" max="4" width="12.1640625" bestFit="1" customWidth="1"/>
    <col min="5" max="5" width="23.33203125" bestFit="1" customWidth="1"/>
    <col min="6" max="6" width="29.6640625" bestFit="1" customWidth="1"/>
    <col min="7" max="7" width="14" bestFit="1" customWidth="1"/>
  </cols>
  <sheetData>
    <row r="1" spans="1:7" x14ac:dyDescent="0.2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 spans="1:7" x14ac:dyDescent="0.2">
      <c r="A2">
        <v>180</v>
      </c>
      <c r="B2">
        <v>181</v>
      </c>
      <c r="C2">
        <f>A2*100/180</f>
        <v>100</v>
      </c>
      <c r="D2">
        <f>B2*100/181</f>
        <v>100</v>
      </c>
      <c r="E2" s="2" t="str">
        <f>IF(AND(C2&gt;=70,D2&gt;=70),"Yes","No")</f>
        <v>Yes</v>
      </c>
      <c r="F2" s="2" t="str">
        <f>IF(OR(C2&gt;=70,D2&gt;=70),"Yes","No")</f>
        <v>Yes</v>
      </c>
      <c r="G2">
        <f>COUNTIF(E2:E76,"No")</f>
        <v>32</v>
      </c>
    </row>
    <row r="3" spans="1:7" x14ac:dyDescent="0.2">
      <c r="A3">
        <v>109</v>
      </c>
      <c r="B3">
        <v>112</v>
      </c>
      <c r="C3">
        <f t="shared" ref="C3:C66" si="0">A3*100/180</f>
        <v>60.555555555555557</v>
      </c>
      <c r="D3">
        <f t="shared" ref="D3:D66" si="1">B3*100/181</f>
        <v>61.878453038674031</v>
      </c>
      <c r="E3" s="2" t="str">
        <f t="shared" ref="E3:E66" si="2">IF(AND(C3&gt;=70,D3&gt;=70),"Yes","No")</f>
        <v>No</v>
      </c>
      <c r="F3" s="2" t="str">
        <f t="shared" ref="F3:F66" si="3">IF(OR(C3&gt;=70,D3&gt;=70),"Yes","No")</f>
        <v>No</v>
      </c>
    </row>
    <row r="4" spans="1:7" x14ac:dyDescent="0.2">
      <c r="A4">
        <v>157</v>
      </c>
      <c r="B4">
        <v>130</v>
      </c>
      <c r="C4">
        <f t="shared" si="0"/>
        <v>87.222222222222229</v>
      </c>
      <c r="D4">
        <f t="shared" si="1"/>
        <v>71.823204419889507</v>
      </c>
      <c r="E4" s="2" t="str">
        <f t="shared" si="2"/>
        <v>Yes</v>
      </c>
      <c r="F4" s="2" t="str">
        <f t="shared" si="3"/>
        <v>Yes</v>
      </c>
    </row>
    <row r="5" spans="1:7" x14ac:dyDescent="0.2">
      <c r="A5">
        <v>158</v>
      </c>
      <c r="B5">
        <v>105</v>
      </c>
      <c r="C5">
        <f t="shared" si="0"/>
        <v>87.777777777777771</v>
      </c>
      <c r="D5">
        <f t="shared" si="1"/>
        <v>58.011049723756905</v>
      </c>
      <c r="E5" s="2" t="str">
        <f t="shared" si="2"/>
        <v>No</v>
      </c>
      <c r="F5" s="2" t="str">
        <f t="shared" si="3"/>
        <v>Yes</v>
      </c>
    </row>
    <row r="6" spans="1:7" x14ac:dyDescent="0.2">
      <c r="A6">
        <v>125</v>
      </c>
      <c r="B6">
        <v>118</v>
      </c>
      <c r="C6">
        <f t="shared" si="0"/>
        <v>69.444444444444443</v>
      </c>
      <c r="D6">
        <f t="shared" si="1"/>
        <v>65.193370165745861</v>
      </c>
      <c r="E6" s="2" t="str">
        <f t="shared" si="2"/>
        <v>No</v>
      </c>
      <c r="F6" s="2" t="str">
        <f t="shared" si="3"/>
        <v>No</v>
      </c>
    </row>
    <row r="7" spans="1:7" x14ac:dyDescent="0.2">
      <c r="A7">
        <v>161</v>
      </c>
      <c r="B7">
        <v>181</v>
      </c>
      <c r="C7">
        <f t="shared" si="0"/>
        <v>89.444444444444443</v>
      </c>
      <c r="D7">
        <f t="shared" si="1"/>
        <v>100</v>
      </c>
      <c r="E7" s="2" t="str">
        <f t="shared" si="2"/>
        <v>Yes</v>
      </c>
      <c r="F7" s="2" t="str">
        <f t="shared" si="3"/>
        <v>Yes</v>
      </c>
    </row>
    <row r="8" spans="1:7" x14ac:dyDescent="0.2">
      <c r="A8">
        <v>157</v>
      </c>
      <c r="B8">
        <v>129</v>
      </c>
      <c r="C8">
        <f t="shared" si="0"/>
        <v>87.222222222222229</v>
      </c>
      <c r="D8">
        <f t="shared" si="1"/>
        <v>71.270718232044203</v>
      </c>
      <c r="E8" s="2" t="str">
        <f t="shared" si="2"/>
        <v>Yes</v>
      </c>
      <c r="F8" s="2" t="str">
        <f t="shared" si="3"/>
        <v>Yes</v>
      </c>
    </row>
    <row r="9" spans="1:7" x14ac:dyDescent="0.2">
      <c r="A9">
        <v>128</v>
      </c>
      <c r="B9">
        <v>116</v>
      </c>
      <c r="C9">
        <f t="shared" si="0"/>
        <v>71.111111111111114</v>
      </c>
      <c r="D9">
        <f t="shared" si="1"/>
        <v>64.088397790055254</v>
      </c>
      <c r="E9" s="2" t="str">
        <f t="shared" si="2"/>
        <v>No</v>
      </c>
      <c r="F9" s="2" t="str">
        <f t="shared" si="3"/>
        <v>Yes</v>
      </c>
    </row>
    <row r="10" spans="1:7" x14ac:dyDescent="0.2">
      <c r="A10">
        <v>171</v>
      </c>
      <c r="B10">
        <v>177</v>
      </c>
      <c r="C10">
        <f t="shared" si="0"/>
        <v>95</v>
      </c>
      <c r="D10">
        <f t="shared" si="1"/>
        <v>97.790055248618785</v>
      </c>
      <c r="E10" s="2" t="str">
        <f t="shared" si="2"/>
        <v>Yes</v>
      </c>
      <c r="F10" s="2" t="str">
        <f t="shared" si="3"/>
        <v>Yes</v>
      </c>
    </row>
    <row r="11" spans="1:7" x14ac:dyDescent="0.2">
      <c r="A11">
        <v>164</v>
      </c>
      <c r="B11">
        <v>120</v>
      </c>
      <c r="C11">
        <f t="shared" si="0"/>
        <v>91.111111111111114</v>
      </c>
      <c r="D11">
        <f t="shared" si="1"/>
        <v>66.298342541436469</v>
      </c>
      <c r="E11" s="2" t="str">
        <f t="shared" si="2"/>
        <v>No</v>
      </c>
      <c r="F11" s="2" t="str">
        <f t="shared" si="3"/>
        <v>Yes</v>
      </c>
    </row>
    <row r="12" spans="1:7" x14ac:dyDescent="0.2">
      <c r="A12">
        <v>106</v>
      </c>
      <c r="B12">
        <v>135</v>
      </c>
      <c r="C12">
        <f t="shared" si="0"/>
        <v>58.888888888888886</v>
      </c>
      <c r="D12">
        <f t="shared" si="1"/>
        <v>74.585635359116026</v>
      </c>
      <c r="E12" s="2" t="str">
        <f t="shared" si="2"/>
        <v>No</v>
      </c>
      <c r="F12" s="2" t="str">
        <f t="shared" si="3"/>
        <v>Yes</v>
      </c>
    </row>
    <row r="13" spans="1:7" x14ac:dyDescent="0.2">
      <c r="A13">
        <v>100</v>
      </c>
      <c r="B13">
        <v>134</v>
      </c>
      <c r="C13">
        <f t="shared" si="0"/>
        <v>55.555555555555557</v>
      </c>
      <c r="D13">
        <f t="shared" si="1"/>
        <v>74.033149171270722</v>
      </c>
      <c r="E13" s="2" t="str">
        <f t="shared" si="2"/>
        <v>No</v>
      </c>
      <c r="F13" s="2" t="str">
        <f t="shared" si="3"/>
        <v>Yes</v>
      </c>
    </row>
    <row r="14" spans="1:7" x14ac:dyDescent="0.2">
      <c r="A14">
        <v>144</v>
      </c>
      <c r="B14">
        <v>175</v>
      </c>
      <c r="C14">
        <f t="shared" si="0"/>
        <v>80</v>
      </c>
      <c r="D14">
        <f t="shared" si="1"/>
        <v>96.685082872928177</v>
      </c>
      <c r="E14" s="2" t="str">
        <f t="shared" si="2"/>
        <v>Yes</v>
      </c>
      <c r="F14" s="2" t="str">
        <f t="shared" si="3"/>
        <v>Yes</v>
      </c>
    </row>
    <row r="15" spans="1:7" x14ac:dyDescent="0.2">
      <c r="A15">
        <v>136</v>
      </c>
      <c r="B15">
        <v>154</v>
      </c>
      <c r="C15">
        <f t="shared" si="0"/>
        <v>75.555555555555557</v>
      </c>
      <c r="D15">
        <f t="shared" si="1"/>
        <v>85.082872928176798</v>
      </c>
      <c r="E15" s="2" t="str">
        <f t="shared" si="2"/>
        <v>Yes</v>
      </c>
      <c r="F15" s="2" t="str">
        <f t="shared" si="3"/>
        <v>Yes</v>
      </c>
    </row>
    <row r="16" spans="1:7" x14ac:dyDescent="0.2">
      <c r="A16">
        <v>157</v>
      </c>
      <c r="B16">
        <v>151</v>
      </c>
      <c r="C16">
        <f t="shared" si="0"/>
        <v>87.222222222222229</v>
      </c>
      <c r="D16">
        <f t="shared" si="1"/>
        <v>83.425414364640886</v>
      </c>
      <c r="E16" s="2" t="str">
        <f t="shared" si="2"/>
        <v>Yes</v>
      </c>
      <c r="F16" s="2" t="str">
        <f t="shared" si="3"/>
        <v>Yes</v>
      </c>
    </row>
    <row r="17" spans="1:6" x14ac:dyDescent="0.2">
      <c r="A17">
        <v>164</v>
      </c>
      <c r="B17">
        <v>143</v>
      </c>
      <c r="C17">
        <f t="shared" si="0"/>
        <v>91.111111111111114</v>
      </c>
      <c r="D17">
        <f t="shared" si="1"/>
        <v>79.005524861878456</v>
      </c>
      <c r="E17" s="2" t="str">
        <f t="shared" si="2"/>
        <v>Yes</v>
      </c>
      <c r="F17" s="2" t="str">
        <f t="shared" si="3"/>
        <v>Yes</v>
      </c>
    </row>
    <row r="18" spans="1:6" x14ac:dyDescent="0.2">
      <c r="A18">
        <v>154</v>
      </c>
      <c r="B18">
        <v>107</v>
      </c>
      <c r="C18">
        <f t="shared" si="0"/>
        <v>85.555555555555557</v>
      </c>
      <c r="D18">
        <f t="shared" si="1"/>
        <v>59.116022099447513</v>
      </c>
      <c r="E18" s="2" t="str">
        <f t="shared" si="2"/>
        <v>No</v>
      </c>
      <c r="F18" s="2" t="str">
        <f t="shared" si="3"/>
        <v>Yes</v>
      </c>
    </row>
    <row r="19" spans="1:6" x14ac:dyDescent="0.2">
      <c r="A19">
        <v>164</v>
      </c>
      <c r="B19">
        <v>177</v>
      </c>
      <c r="C19">
        <f t="shared" si="0"/>
        <v>91.111111111111114</v>
      </c>
      <c r="D19">
        <f t="shared" si="1"/>
        <v>97.790055248618785</v>
      </c>
      <c r="E19" s="2" t="str">
        <f t="shared" si="2"/>
        <v>Yes</v>
      </c>
      <c r="F19" s="2" t="str">
        <f t="shared" si="3"/>
        <v>Yes</v>
      </c>
    </row>
    <row r="20" spans="1:6" x14ac:dyDescent="0.2">
      <c r="A20">
        <v>165</v>
      </c>
      <c r="B20">
        <v>132</v>
      </c>
      <c r="C20">
        <f t="shared" si="0"/>
        <v>91.666666666666671</v>
      </c>
      <c r="D20">
        <f t="shared" si="1"/>
        <v>72.928176795580114</v>
      </c>
      <c r="E20" s="2" t="str">
        <f t="shared" si="2"/>
        <v>Yes</v>
      </c>
      <c r="F20" s="2" t="str">
        <f t="shared" si="3"/>
        <v>Yes</v>
      </c>
    </row>
    <row r="21" spans="1:6" x14ac:dyDescent="0.2">
      <c r="A21">
        <v>118</v>
      </c>
      <c r="B21">
        <v>133</v>
      </c>
      <c r="C21">
        <f t="shared" si="0"/>
        <v>65.555555555555557</v>
      </c>
      <c r="D21">
        <f t="shared" si="1"/>
        <v>73.480662983425418</v>
      </c>
      <c r="E21" s="2" t="str">
        <f t="shared" si="2"/>
        <v>No</v>
      </c>
      <c r="F21" s="2" t="str">
        <f t="shared" si="3"/>
        <v>Yes</v>
      </c>
    </row>
    <row r="22" spans="1:6" x14ac:dyDescent="0.2">
      <c r="A22">
        <v>161</v>
      </c>
      <c r="B22">
        <v>181</v>
      </c>
      <c r="C22">
        <f t="shared" si="0"/>
        <v>89.444444444444443</v>
      </c>
      <c r="D22">
        <f t="shared" si="1"/>
        <v>100</v>
      </c>
      <c r="E22" s="2" t="str">
        <f t="shared" si="2"/>
        <v>Yes</v>
      </c>
      <c r="F22" s="2" t="str">
        <f t="shared" si="3"/>
        <v>Yes</v>
      </c>
    </row>
    <row r="23" spans="1:6" x14ac:dyDescent="0.2">
      <c r="A23">
        <v>153</v>
      </c>
      <c r="B23">
        <v>150</v>
      </c>
      <c r="C23">
        <f t="shared" si="0"/>
        <v>85</v>
      </c>
      <c r="D23">
        <f t="shared" si="1"/>
        <v>82.872928176795583</v>
      </c>
      <c r="E23" s="2" t="str">
        <f t="shared" si="2"/>
        <v>Yes</v>
      </c>
      <c r="F23" s="2" t="str">
        <f t="shared" si="3"/>
        <v>Yes</v>
      </c>
    </row>
    <row r="24" spans="1:6" x14ac:dyDescent="0.2">
      <c r="A24">
        <v>154</v>
      </c>
      <c r="B24">
        <v>169</v>
      </c>
      <c r="C24">
        <f t="shared" si="0"/>
        <v>85.555555555555557</v>
      </c>
      <c r="D24">
        <f t="shared" si="1"/>
        <v>93.370165745856355</v>
      </c>
      <c r="E24" s="2" t="str">
        <f t="shared" si="2"/>
        <v>Yes</v>
      </c>
      <c r="F24" s="2" t="str">
        <f t="shared" si="3"/>
        <v>Yes</v>
      </c>
    </row>
    <row r="25" spans="1:6" x14ac:dyDescent="0.2">
      <c r="A25">
        <v>152</v>
      </c>
      <c r="B25">
        <v>113</v>
      </c>
      <c r="C25">
        <f t="shared" si="0"/>
        <v>84.444444444444443</v>
      </c>
      <c r="D25">
        <f t="shared" si="1"/>
        <v>62.430939226519335</v>
      </c>
      <c r="E25" s="2" t="str">
        <f t="shared" si="2"/>
        <v>No</v>
      </c>
      <c r="F25" s="2" t="str">
        <f t="shared" si="3"/>
        <v>Yes</v>
      </c>
    </row>
    <row r="26" spans="1:6" x14ac:dyDescent="0.2">
      <c r="A26">
        <v>146</v>
      </c>
      <c r="B26">
        <v>175</v>
      </c>
      <c r="C26">
        <f t="shared" si="0"/>
        <v>81.111111111111114</v>
      </c>
      <c r="D26">
        <f t="shared" si="1"/>
        <v>96.685082872928177</v>
      </c>
      <c r="E26" s="2" t="str">
        <f t="shared" si="2"/>
        <v>Yes</v>
      </c>
      <c r="F26" s="2" t="str">
        <f t="shared" si="3"/>
        <v>Yes</v>
      </c>
    </row>
    <row r="27" spans="1:6" x14ac:dyDescent="0.2">
      <c r="A27">
        <v>150</v>
      </c>
      <c r="B27">
        <v>145</v>
      </c>
      <c r="C27">
        <f t="shared" si="0"/>
        <v>83.333333333333329</v>
      </c>
      <c r="D27">
        <f t="shared" si="1"/>
        <v>80.110497237569064</v>
      </c>
      <c r="E27" s="2" t="str">
        <f t="shared" si="2"/>
        <v>Yes</v>
      </c>
      <c r="F27" s="2" t="str">
        <f t="shared" si="3"/>
        <v>Yes</v>
      </c>
    </row>
    <row r="28" spans="1:6" x14ac:dyDescent="0.2">
      <c r="A28">
        <v>172</v>
      </c>
      <c r="B28">
        <v>174</v>
      </c>
      <c r="C28">
        <f t="shared" si="0"/>
        <v>95.555555555555557</v>
      </c>
      <c r="D28">
        <f t="shared" si="1"/>
        <v>96.132596685082873</v>
      </c>
      <c r="E28" s="2" t="str">
        <f t="shared" si="2"/>
        <v>Yes</v>
      </c>
      <c r="F28" s="2" t="str">
        <f t="shared" si="3"/>
        <v>Yes</v>
      </c>
    </row>
    <row r="29" spans="1:6" x14ac:dyDescent="0.2">
      <c r="A29">
        <v>148</v>
      </c>
      <c r="B29">
        <v>140</v>
      </c>
      <c r="C29">
        <f t="shared" si="0"/>
        <v>82.222222222222229</v>
      </c>
      <c r="D29">
        <f t="shared" si="1"/>
        <v>77.348066298342545</v>
      </c>
      <c r="E29" s="2" t="str">
        <f t="shared" si="2"/>
        <v>Yes</v>
      </c>
      <c r="F29" s="2" t="str">
        <f t="shared" si="3"/>
        <v>Yes</v>
      </c>
    </row>
    <row r="30" spans="1:6" x14ac:dyDescent="0.2">
      <c r="A30">
        <v>149</v>
      </c>
      <c r="B30">
        <v>130</v>
      </c>
      <c r="C30">
        <f t="shared" si="0"/>
        <v>82.777777777777771</v>
      </c>
      <c r="D30">
        <f t="shared" si="1"/>
        <v>71.823204419889507</v>
      </c>
      <c r="E30" s="2" t="str">
        <f t="shared" si="2"/>
        <v>Yes</v>
      </c>
      <c r="F30" s="2" t="str">
        <f t="shared" si="3"/>
        <v>Yes</v>
      </c>
    </row>
    <row r="31" spans="1:6" x14ac:dyDescent="0.2">
      <c r="A31">
        <v>110.5</v>
      </c>
      <c r="B31">
        <v>99</v>
      </c>
      <c r="C31">
        <f t="shared" si="0"/>
        <v>61.388888888888886</v>
      </c>
      <c r="D31">
        <f t="shared" si="1"/>
        <v>54.696132596685082</v>
      </c>
      <c r="E31" s="2" t="str">
        <f t="shared" si="2"/>
        <v>No</v>
      </c>
      <c r="F31" s="2" t="str">
        <f t="shared" si="3"/>
        <v>No</v>
      </c>
    </row>
    <row r="32" spans="1:6" x14ac:dyDescent="0.2">
      <c r="A32">
        <v>133</v>
      </c>
      <c r="B32">
        <v>75</v>
      </c>
      <c r="C32">
        <f t="shared" si="0"/>
        <v>73.888888888888886</v>
      </c>
      <c r="D32">
        <f t="shared" si="1"/>
        <v>41.436464088397791</v>
      </c>
      <c r="E32" s="2" t="str">
        <f t="shared" si="2"/>
        <v>No</v>
      </c>
      <c r="F32" s="2" t="str">
        <f t="shared" si="3"/>
        <v>Yes</v>
      </c>
    </row>
    <row r="33" spans="1:6" x14ac:dyDescent="0.2">
      <c r="A33">
        <v>89</v>
      </c>
      <c r="B33">
        <v>79</v>
      </c>
      <c r="C33">
        <f t="shared" si="0"/>
        <v>49.444444444444443</v>
      </c>
      <c r="D33">
        <f t="shared" si="1"/>
        <v>43.646408839779006</v>
      </c>
      <c r="E33" s="2" t="str">
        <f t="shared" si="2"/>
        <v>No</v>
      </c>
      <c r="F33" s="2" t="str">
        <f t="shared" si="3"/>
        <v>No</v>
      </c>
    </row>
    <row r="34" spans="1:6" x14ac:dyDescent="0.2">
      <c r="A34">
        <v>112.5</v>
      </c>
      <c r="B34">
        <v>162</v>
      </c>
      <c r="C34">
        <f t="shared" si="0"/>
        <v>62.5</v>
      </c>
      <c r="D34">
        <f t="shared" si="1"/>
        <v>89.502762430939228</v>
      </c>
      <c r="E34" s="2" t="str">
        <f t="shared" si="2"/>
        <v>No</v>
      </c>
      <c r="F34" s="2" t="str">
        <f t="shared" si="3"/>
        <v>Yes</v>
      </c>
    </row>
    <row r="35" spans="1:6" x14ac:dyDescent="0.2">
      <c r="A35">
        <v>160</v>
      </c>
      <c r="B35">
        <v>130</v>
      </c>
      <c r="C35">
        <f t="shared" si="0"/>
        <v>88.888888888888886</v>
      </c>
      <c r="D35">
        <f t="shared" si="1"/>
        <v>71.823204419889507</v>
      </c>
      <c r="E35" s="2" t="str">
        <f t="shared" si="2"/>
        <v>Yes</v>
      </c>
      <c r="F35" s="2" t="str">
        <f t="shared" si="3"/>
        <v>Yes</v>
      </c>
    </row>
    <row r="36" spans="1:6" x14ac:dyDescent="0.2">
      <c r="A36">
        <v>111</v>
      </c>
      <c r="B36">
        <v>163</v>
      </c>
      <c r="C36">
        <f t="shared" si="0"/>
        <v>61.666666666666664</v>
      </c>
      <c r="D36">
        <f t="shared" si="1"/>
        <v>90.055248618784532</v>
      </c>
      <c r="E36" s="2" t="str">
        <f t="shared" si="2"/>
        <v>No</v>
      </c>
      <c r="F36" s="2" t="str">
        <f t="shared" si="3"/>
        <v>Yes</v>
      </c>
    </row>
    <row r="37" spans="1:6" x14ac:dyDescent="0.2">
      <c r="A37">
        <v>135</v>
      </c>
      <c r="B37">
        <v>119</v>
      </c>
      <c r="C37">
        <f t="shared" si="0"/>
        <v>75</v>
      </c>
      <c r="D37">
        <f t="shared" si="1"/>
        <v>65.745856353591165</v>
      </c>
      <c r="E37" s="2" t="str">
        <f t="shared" si="2"/>
        <v>No</v>
      </c>
      <c r="F37" s="2" t="str">
        <f t="shared" si="3"/>
        <v>Yes</v>
      </c>
    </row>
    <row r="38" spans="1:6" x14ac:dyDescent="0.2">
      <c r="A38">
        <v>138</v>
      </c>
      <c r="B38">
        <v>161</v>
      </c>
      <c r="C38">
        <f t="shared" si="0"/>
        <v>76.666666666666671</v>
      </c>
      <c r="D38">
        <f t="shared" si="1"/>
        <v>88.950276243093924</v>
      </c>
      <c r="E38" s="2" t="str">
        <f t="shared" si="2"/>
        <v>Yes</v>
      </c>
      <c r="F38" s="2" t="str">
        <f t="shared" si="3"/>
        <v>Yes</v>
      </c>
    </row>
    <row r="39" spans="1:6" x14ac:dyDescent="0.2">
      <c r="A39">
        <v>151</v>
      </c>
      <c r="B39">
        <v>155</v>
      </c>
      <c r="C39">
        <f t="shared" si="0"/>
        <v>83.888888888888886</v>
      </c>
      <c r="D39">
        <f t="shared" si="1"/>
        <v>85.635359116022101</v>
      </c>
      <c r="E39" s="2" t="str">
        <f t="shared" si="2"/>
        <v>Yes</v>
      </c>
      <c r="F39" s="2" t="str">
        <f t="shared" si="3"/>
        <v>Yes</v>
      </c>
    </row>
    <row r="40" spans="1:6" x14ac:dyDescent="0.2">
      <c r="A40">
        <v>157</v>
      </c>
      <c r="B40">
        <v>145</v>
      </c>
      <c r="C40">
        <f t="shared" si="0"/>
        <v>87.222222222222229</v>
      </c>
      <c r="D40">
        <f t="shared" si="1"/>
        <v>80.110497237569064</v>
      </c>
      <c r="E40" s="2" t="str">
        <f t="shared" si="2"/>
        <v>Yes</v>
      </c>
      <c r="F40" s="2" t="str">
        <f t="shared" si="3"/>
        <v>Yes</v>
      </c>
    </row>
    <row r="41" spans="1:6" x14ac:dyDescent="0.2">
      <c r="A41">
        <v>130</v>
      </c>
      <c r="B41">
        <v>105</v>
      </c>
      <c r="C41">
        <f t="shared" si="0"/>
        <v>72.222222222222229</v>
      </c>
      <c r="D41">
        <f t="shared" si="1"/>
        <v>58.011049723756905</v>
      </c>
      <c r="E41" s="2" t="str">
        <f t="shared" si="2"/>
        <v>No</v>
      </c>
      <c r="F41" s="2" t="str">
        <f t="shared" si="3"/>
        <v>Yes</v>
      </c>
    </row>
    <row r="42" spans="1:6" x14ac:dyDescent="0.2">
      <c r="A42">
        <v>142</v>
      </c>
      <c r="B42">
        <v>150</v>
      </c>
      <c r="C42">
        <f t="shared" si="0"/>
        <v>78.888888888888886</v>
      </c>
      <c r="D42">
        <f t="shared" si="1"/>
        <v>82.872928176795583</v>
      </c>
      <c r="E42" s="2" t="str">
        <f t="shared" si="2"/>
        <v>Yes</v>
      </c>
      <c r="F42" s="2" t="str">
        <f t="shared" si="3"/>
        <v>Yes</v>
      </c>
    </row>
    <row r="43" spans="1:6" x14ac:dyDescent="0.2">
      <c r="A43">
        <v>110</v>
      </c>
      <c r="B43">
        <v>48</v>
      </c>
      <c r="C43">
        <f t="shared" si="0"/>
        <v>61.111111111111114</v>
      </c>
      <c r="D43">
        <f t="shared" si="1"/>
        <v>26.519337016574585</v>
      </c>
      <c r="E43" s="2" t="str">
        <f t="shared" si="2"/>
        <v>No</v>
      </c>
      <c r="F43" s="2" t="str">
        <f t="shared" si="3"/>
        <v>No</v>
      </c>
    </row>
    <row r="44" spans="1:6" x14ac:dyDescent="0.2">
      <c r="A44">
        <v>162</v>
      </c>
      <c r="B44">
        <v>181</v>
      </c>
      <c r="C44">
        <f t="shared" si="0"/>
        <v>90</v>
      </c>
      <c r="D44">
        <f t="shared" si="1"/>
        <v>100</v>
      </c>
      <c r="E44" s="2" t="str">
        <f t="shared" si="2"/>
        <v>Yes</v>
      </c>
      <c r="F44" s="2" t="str">
        <f t="shared" si="3"/>
        <v>Yes</v>
      </c>
    </row>
    <row r="45" spans="1:6" x14ac:dyDescent="0.2">
      <c r="A45">
        <v>120</v>
      </c>
      <c r="B45">
        <v>143</v>
      </c>
      <c r="C45">
        <f t="shared" si="0"/>
        <v>66.666666666666671</v>
      </c>
      <c r="D45">
        <f t="shared" si="1"/>
        <v>79.005524861878456</v>
      </c>
      <c r="E45" s="2" t="str">
        <f t="shared" si="2"/>
        <v>No</v>
      </c>
      <c r="F45" s="2" t="str">
        <f t="shared" si="3"/>
        <v>Yes</v>
      </c>
    </row>
    <row r="46" spans="1:6" x14ac:dyDescent="0.2">
      <c r="A46">
        <v>94</v>
      </c>
      <c r="B46">
        <v>86</v>
      </c>
      <c r="C46">
        <f t="shared" si="0"/>
        <v>52.222222222222221</v>
      </c>
      <c r="D46">
        <f t="shared" si="1"/>
        <v>47.513812154696133</v>
      </c>
      <c r="E46" s="2" t="str">
        <f t="shared" si="2"/>
        <v>No</v>
      </c>
      <c r="F46" s="2" t="str">
        <f t="shared" si="3"/>
        <v>No</v>
      </c>
    </row>
    <row r="47" spans="1:6" x14ac:dyDescent="0.2">
      <c r="A47">
        <v>165</v>
      </c>
      <c r="B47">
        <v>134</v>
      </c>
      <c r="C47">
        <f t="shared" si="0"/>
        <v>91.666666666666671</v>
      </c>
      <c r="D47">
        <f t="shared" si="1"/>
        <v>74.033149171270722</v>
      </c>
      <c r="E47" s="2" t="str">
        <f t="shared" si="2"/>
        <v>Yes</v>
      </c>
      <c r="F47" s="2" t="str">
        <f t="shared" si="3"/>
        <v>Yes</v>
      </c>
    </row>
    <row r="48" spans="1:6" x14ac:dyDescent="0.2">
      <c r="A48">
        <v>150</v>
      </c>
      <c r="B48">
        <v>143</v>
      </c>
      <c r="C48">
        <f t="shared" si="0"/>
        <v>83.333333333333329</v>
      </c>
      <c r="D48">
        <f t="shared" si="1"/>
        <v>79.005524861878456</v>
      </c>
      <c r="E48" s="2" t="str">
        <f t="shared" si="2"/>
        <v>Yes</v>
      </c>
      <c r="F48" s="2" t="str">
        <f t="shared" si="3"/>
        <v>Yes</v>
      </c>
    </row>
    <row r="49" spans="1:6" x14ac:dyDescent="0.2">
      <c r="A49">
        <v>163</v>
      </c>
      <c r="B49">
        <v>167</v>
      </c>
      <c r="C49">
        <f t="shared" si="0"/>
        <v>90.555555555555557</v>
      </c>
      <c r="D49">
        <f t="shared" si="1"/>
        <v>92.265193370165747</v>
      </c>
      <c r="E49" s="2" t="str">
        <f t="shared" si="2"/>
        <v>Yes</v>
      </c>
      <c r="F49" s="2" t="str">
        <f t="shared" si="3"/>
        <v>Yes</v>
      </c>
    </row>
    <row r="50" spans="1:6" x14ac:dyDescent="0.2">
      <c r="A50">
        <v>143</v>
      </c>
      <c r="B50">
        <v>181</v>
      </c>
      <c r="C50">
        <f t="shared" si="0"/>
        <v>79.444444444444443</v>
      </c>
      <c r="D50">
        <f t="shared" si="1"/>
        <v>100</v>
      </c>
      <c r="E50" s="2" t="str">
        <f t="shared" si="2"/>
        <v>Yes</v>
      </c>
      <c r="F50" s="2" t="str">
        <f t="shared" si="3"/>
        <v>Yes</v>
      </c>
    </row>
    <row r="51" spans="1:6" x14ac:dyDescent="0.2">
      <c r="A51">
        <v>122</v>
      </c>
      <c r="B51">
        <v>145</v>
      </c>
      <c r="C51">
        <f t="shared" si="0"/>
        <v>67.777777777777771</v>
      </c>
      <c r="D51">
        <f t="shared" si="1"/>
        <v>80.110497237569064</v>
      </c>
      <c r="E51" s="2" t="str">
        <f t="shared" si="2"/>
        <v>No</v>
      </c>
      <c r="F51" s="2" t="str">
        <f t="shared" si="3"/>
        <v>Yes</v>
      </c>
    </row>
    <row r="52" spans="1:6" x14ac:dyDescent="0.2">
      <c r="A52">
        <v>166</v>
      </c>
      <c r="B52">
        <v>162</v>
      </c>
      <c r="C52">
        <f t="shared" si="0"/>
        <v>92.222222222222229</v>
      </c>
      <c r="D52">
        <f t="shared" si="1"/>
        <v>89.502762430939228</v>
      </c>
      <c r="E52" s="2" t="str">
        <f t="shared" si="2"/>
        <v>Yes</v>
      </c>
      <c r="F52" s="2" t="str">
        <f t="shared" si="3"/>
        <v>Yes</v>
      </c>
    </row>
    <row r="53" spans="1:6" x14ac:dyDescent="0.2">
      <c r="A53">
        <v>137</v>
      </c>
      <c r="B53">
        <v>78</v>
      </c>
      <c r="C53">
        <f t="shared" si="0"/>
        <v>76.111111111111114</v>
      </c>
      <c r="D53">
        <f t="shared" si="1"/>
        <v>43.093922651933703</v>
      </c>
      <c r="E53" s="2" t="str">
        <f t="shared" si="2"/>
        <v>No</v>
      </c>
      <c r="F53" s="2" t="str">
        <f t="shared" si="3"/>
        <v>Yes</v>
      </c>
    </row>
    <row r="54" spans="1:6" x14ac:dyDescent="0.2">
      <c r="A54">
        <v>156</v>
      </c>
      <c r="B54">
        <v>135</v>
      </c>
      <c r="C54">
        <f t="shared" si="0"/>
        <v>86.666666666666671</v>
      </c>
      <c r="D54">
        <f t="shared" si="1"/>
        <v>74.585635359116026</v>
      </c>
      <c r="E54" s="2" t="str">
        <f t="shared" si="2"/>
        <v>Yes</v>
      </c>
      <c r="F54" s="2" t="str">
        <f t="shared" si="3"/>
        <v>Yes</v>
      </c>
    </row>
    <row r="55" spans="1:6" x14ac:dyDescent="0.2">
      <c r="A55">
        <v>136</v>
      </c>
      <c r="B55">
        <v>166</v>
      </c>
      <c r="C55">
        <f t="shared" si="0"/>
        <v>75.555555555555557</v>
      </c>
      <c r="D55">
        <f t="shared" si="1"/>
        <v>91.712707182320443</v>
      </c>
      <c r="E55" s="2" t="str">
        <f t="shared" si="2"/>
        <v>Yes</v>
      </c>
      <c r="F55" s="2" t="str">
        <f t="shared" si="3"/>
        <v>Yes</v>
      </c>
    </row>
    <row r="56" spans="1:6" x14ac:dyDescent="0.2">
      <c r="A56">
        <v>131.5</v>
      </c>
      <c r="B56">
        <v>149</v>
      </c>
      <c r="C56">
        <f t="shared" si="0"/>
        <v>73.055555555555557</v>
      </c>
      <c r="D56">
        <f t="shared" si="1"/>
        <v>82.320441988950279</v>
      </c>
      <c r="E56" s="2" t="str">
        <f t="shared" si="2"/>
        <v>Yes</v>
      </c>
      <c r="F56" s="2" t="str">
        <f t="shared" si="3"/>
        <v>Yes</v>
      </c>
    </row>
    <row r="57" spans="1:6" x14ac:dyDescent="0.2">
      <c r="A57">
        <v>135</v>
      </c>
      <c r="B57">
        <v>175</v>
      </c>
      <c r="C57">
        <f t="shared" si="0"/>
        <v>75</v>
      </c>
      <c r="D57">
        <f t="shared" si="1"/>
        <v>96.685082872928177</v>
      </c>
      <c r="E57" s="2" t="str">
        <f t="shared" si="2"/>
        <v>Yes</v>
      </c>
      <c r="F57" s="2" t="str">
        <f t="shared" si="3"/>
        <v>Yes</v>
      </c>
    </row>
    <row r="58" spans="1:6" x14ac:dyDescent="0.2">
      <c r="A58">
        <v>84.5</v>
      </c>
      <c r="B58">
        <v>93</v>
      </c>
      <c r="C58">
        <f t="shared" si="0"/>
        <v>46.944444444444443</v>
      </c>
      <c r="D58">
        <f t="shared" si="1"/>
        <v>51.381215469613259</v>
      </c>
      <c r="E58" s="2" t="str">
        <f t="shared" si="2"/>
        <v>No</v>
      </c>
      <c r="F58" s="2" t="str">
        <f t="shared" si="3"/>
        <v>No</v>
      </c>
    </row>
    <row r="59" spans="1:6" x14ac:dyDescent="0.2">
      <c r="A59">
        <v>155</v>
      </c>
      <c r="B59">
        <v>152</v>
      </c>
      <c r="C59">
        <f t="shared" si="0"/>
        <v>86.111111111111114</v>
      </c>
      <c r="D59">
        <f t="shared" si="1"/>
        <v>83.97790055248619</v>
      </c>
      <c r="E59" s="2" t="str">
        <f t="shared" si="2"/>
        <v>Yes</v>
      </c>
      <c r="F59" s="2" t="str">
        <f t="shared" si="3"/>
        <v>Yes</v>
      </c>
    </row>
    <row r="60" spans="1:6" x14ac:dyDescent="0.2">
      <c r="A60">
        <v>109</v>
      </c>
      <c r="B60">
        <v>128</v>
      </c>
      <c r="C60">
        <f t="shared" si="0"/>
        <v>60.555555555555557</v>
      </c>
      <c r="D60">
        <f t="shared" si="1"/>
        <v>70.718232044198899</v>
      </c>
      <c r="E60" s="2" t="str">
        <f t="shared" si="2"/>
        <v>No</v>
      </c>
      <c r="F60" s="2" t="str">
        <f t="shared" si="3"/>
        <v>Yes</v>
      </c>
    </row>
    <row r="61" spans="1:6" x14ac:dyDescent="0.2">
      <c r="A61">
        <v>125</v>
      </c>
      <c r="B61">
        <v>134</v>
      </c>
      <c r="C61">
        <f t="shared" si="0"/>
        <v>69.444444444444443</v>
      </c>
      <c r="D61">
        <f t="shared" si="1"/>
        <v>74.033149171270722</v>
      </c>
      <c r="E61" s="2" t="str">
        <f t="shared" si="2"/>
        <v>No</v>
      </c>
      <c r="F61" s="2" t="str">
        <f t="shared" si="3"/>
        <v>Yes</v>
      </c>
    </row>
    <row r="62" spans="1:6" x14ac:dyDescent="0.2">
      <c r="A62">
        <v>101</v>
      </c>
      <c r="B62">
        <v>135</v>
      </c>
      <c r="C62">
        <f t="shared" si="0"/>
        <v>56.111111111111114</v>
      </c>
      <c r="D62">
        <f t="shared" si="1"/>
        <v>74.585635359116026</v>
      </c>
      <c r="E62" s="2" t="str">
        <f t="shared" si="2"/>
        <v>No</v>
      </c>
      <c r="F62" s="2" t="str">
        <f t="shared" si="3"/>
        <v>Yes</v>
      </c>
    </row>
    <row r="63" spans="1:6" x14ac:dyDescent="0.2">
      <c r="A63">
        <v>166</v>
      </c>
      <c r="B63">
        <v>181</v>
      </c>
      <c r="C63">
        <f t="shared" si="0"/>
        <v>92.222222222222229</v>
      </c>
      <c r="D63">
        <f t="shared" si="1"/>
        <v>100</v>
      </c>
      <c r="E63" s="2" t="str">
        <f t="shared" si="2"/>
        <v>Yes</v>
      </c>
      <c r="F63" s="2" t="str">
        <f t="shared" si="3"/>
        <v>Yes</v>
      </c>
    </row>
    <row r="64" spans="1:6" x14ac:dyDescent="0.2">
      <c r="A64">
        <v>149</v>
      </c>
      <c r="B64">
        <v>119</v>
      </c>
      <c r="C64">
        <f t="shared" si="0"/>
        <v>82.777777777777771</v>
      </c>
      <c r="D64">
        <f t="shared" si="1"/>
        <v>65.745856353591165</v>
      </c>
      <c r="E64" s="2" t="str">
        <f t="shared" si="2"/>
        <v>No</v>
      </c>
      <c r="F64" s="2" t="str">
        <f t="shared" si="3"/>
        <v>Yes</v>
      </c>
    </row>
    <row r="65" spans="1:6" x14ac:dyDescent="0.2">
      <c r="A65">
        <v>153</v>
      </c>
      <c r="B65">
        <v>130</v>
      </c>
      <c r="C65">
        <f t="shared" si="0"/>
        <v>85</v>
      </c>
      <c r="D65">
        <f t="shared" si="1"/>
        <v>71.823204419889507</v>
      </c>
      <c r="E65" s="2" t="str">
        <f t="shared" si="2"/>
        <v>Yes</v>
      </c>
      <c r="F65" s="2" t="str">
        <f t="shared" si="3"/>
        <v>Yes</v>
      </c>
    </row>
    <row r="66" spans="1:6" x14ac:dyDescent="0.2">
      <c r="A66">
        <v>155</v>
      </c>
      <c r="B66">
        <v>89</v>
      </c>
      <c r="C66">
        <f t="shared" si="0"/>
        <v>86.111111111111114</v>
      </c>
      <c r="D66">
        <f t="shared" si="1"/>
        <v>49.171270718232044</v>
      </c>
      <c r="E66" s="2" t="str">
        <f t="shared" si="2"/>
        <v>No</v>
      </c>
      <c r="F66" s="2" t="str">
        <f t="shared" si="3"/>
        <v>Yes</v>
      </c>
    </row>
    <row r="67" spans="1:6" x14ac:dyDescent="0.2">
      <c r="A67">
        <v>161</v>
      </c>
      <c r="B67">
        <v>137</v>
      </c>
      <c r="C67">
        <f t="shared" ref="C67:C76" si="4">A67*100/180</f>
        <v>89.444444444444443</v>
      </c>
      <c r="D67">
        <f t="shared" ref="D67:D76" si="5">B67*100/181</f>
        <v>75.690607734806633</v>
      </c>
      <c r="E67" s="2" t="str">
        <f t="shared" ref="E67:E76" si="6">IF(AND(C67&gt;=70,D67&gt;=70),"Yes","No")</f>
        <v>Yes</v>
      </c>
      <c r="F67" s="2" t="str">
        <f t="shared" ref="F67:F76" si="7">IF(OR(C67&gt;=70,D67&gt;=70),"Yes","No")</f>
        <v>Yes</v>
      </c>
    </row>
    <row r="68" spans="1:6" x14ac:dyDescent="0.2">
      <c r="A68">
        <v>84</v>
      </c>
      <c r="B68">
        <v>138</v>
      </c>
      <c r="C68">
        <f t="shared" si="4"/>
        <v>46.666666666666664</v>
      </c>
      <c r="D68">
        <f t="shared" si="5"/>
        <v>76.243093922651937</v>
      </c>
      <c r="E68" s="2" t="str">
        <f t="shared" si="6"/>
        <v>No</v>
      </c>
      <c r="F68" s="2" t="str">
        <f t="shared" si="7"/>
        <v>Yes</v>
      </c>
    </row>
    <row r="69" spans="1:6" x14ac:dyDescent="0.2">
      <c r="A69">
        <v>142</v>
      </c>
      <c r="B69">
        <v>125</v>
      </c>
      <c r="C69">
        <f t="shared" si="4"/>
        <v>78.888888888888886</v>
      </c>
      <c r="D69">
        <f t="shared" si="5"/>
        <v>69.060773480662988</v>
      </c>
      <c r="E69" s="2" t="str">
        <f t="shared" si="6"/>
        <v>No</v>
      </c>
      <c r="F69" s="2" t="str">
        <f t="shared" si="7"/>
        <v>Yes</v>
      </c>
    </row>
    <row r="70" spans="1:6" x14ac:dyDescent="0.2">
      <c r="A70">
        <v>147</v>
      </c>
      <c r="B70">
        <v>87</v>
      </c>
      <c r="C70">
        <f t="shared" si="4"/>
        <v>81.666666666666671</v>
      </c>
      <c r="D70">
        <f t="shared" si="5"/>
        <v>48.066298342541437</v>
      </c>
      <c r="E70" s="2" t="str">
        <f t="shared" si="6"/>
        <v>No</v>
      </c>
      <c r="F70" s="2" t="str">
        <f t="shared" si="7"/>
        <v>Yes</v>
      </c>
    </row>
    <row r="71" spans="1:6" x14ac:dyDescent="0.2">
      <c r="A71">
        <v>159</v>
      </c>
      <c r="B71">
        <v>147</v>
      </c>
      <c r="C71">
        <f t="shared" si="4"/>
        <v>88.333333333333329</v>
      </c>
      <c r="D71">
        <f t="shared" si="5"/>
        <v>81.215469613259671</v>
      </c>
      <c r="E71" s="2" t="str">
        <f t="shared" si="6"/>
        <v>Yes</v>
      </c>
      <c r="F71" s="2" t="str">
        <f t="shared" si="7"/>
        <v>Yes</v>
      </c>
    </row>
    <row r="72" spans="1:6" x14ac:dyDescent="0.2">
      <c r="A72">
        <v>147</v>
      </c>
      <c r="B72">
        <v>181</v>
      </c>
      <c r="C72">
        <f t="shared" si="4"/>
        <v>81.666666666666671</v>
      </c>
      <c r="D72">
        <f t="shared" si="5"/>
        <v>100</v>
      </c>
      <c r="E72" s="2" t="str">
        <f t="shared" si="6"/>
        <v>Yes</v>
      </c>
      <c r="F72" s="2" t="str">
        <f t="shared" si="7"/>
        <v>Yes</v>
      </c>
    </row>
    <row r="73" spans="1:6" x14ac:dyDescent="0.2">
      <c r="A73">
        <v>159.5</v>
      </c>
      <c r="B73">
        <v>177</v>
      </c>
      <c r="C73">
        <f t="shared" si="4"/>
        <v>88.611111111111114</v>
      </c>
      <c r="D73">
        <f t="shared" si="5"/>
        <v>97.790055248618785</v>
      </c>
      <c r="E73" s="2" t="str">
        <f t="shared" si="6"/>
        <v>Yes</v>
      </c>
      <c r="F73" s="2" t="str">
        <f t="shared" si="7"/>
        <v>Yes</v>
      </c>
    </row>
    <row r="74" spans="1:6" x14ac:dyDescent="0.2">
      <c r="A74">
        <v>157</v>
      </c>
      <c r="B74">
        <v>157</v>
      </c>
      <c r="C74">
        <f t="shared" si="4"/>
        <v>87.222222222222229</v>
      </c>
      <c r="D74">
        <f t="shared" si="5"/>
        <v>86.740331491712709</v>
      </c>
      <c r="E74" s="2" t="str">
        <f t="shared" si="6"/>
        <v>Yes</v>
      </c>
      <c r="F74" s="2" t="str">
        <f t="shared" si="7"/>
        <v>Yes</v>
      </c>
    </row>
    <row r="75" spans="1:6" x14ac:dyDescent="0.2">
      <c r="A75">
        <v>139</v>
      </c>
      <c r="B75">
        <v>101</v>
      </c>
      <c r="C75">
        <f t="shared" si="4"/>
        <v>77.222222222222229</v>
      </c>
      <c r="D75">
        <f t="shared" si="5"/>
        <v>55.80110497237569</v>
      </c>
      <c r="E75" s="2" t="str">
        <f t="shared" si="6"/>
        <v>No</v>
      </c>
      <c r="F75" s="2" t="str">
        <f t="shared" si="7"/>
        <v>Yes</v>
      </c>
    </row>
    <row r="76" spans="1:6" x14ac:dyDescent="0.2">
      <c r="A76">
        <v>178</v>
      </c>
      <c r="B76">
        <v>153</v>
      </c>
      <c r="C76">
        <f t="shared" si="4"/>
        <v>98.888888888888886</v>
      </c>
      <c r="D76">
        <f t="shared" si="5"/>
        <v>84.530386740331494</v>
      </c>
      <c r="E76" s="2" t="str">
        <f t="shared" si="6"/>
        <v>Yes</v>
      </c>
      <c r="F76" s="2" t="str">
        <f t="shared" si="7"/>
        <v>Yes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Commands</vt:lpstr>
      <vt:lpstr>Least Squares</vt:lpstr>
      <vt:lpstr>Error Analysis</vt:lpstr>
      <vt:lpstr>GoalSeek</vt:lpstr>
      <vt:lpstr>Matrices</vt:lpstr>
      <vt:lpstr>Histograms</vt:lpstr>
      <vt:lpstr>Text Functions</vt:lpstr>
      <vt:lpstr>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2018-10-17T02:42:17Z</dcterms:created>
  <dcterms:modified xsi:type="dcterms:W3CDTF">2018-10-18T05:53:31Z</dcterms:modified>
</cp:coreProperties>
</file>